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5805688F-946D-4546-BE8A-7212186EF539}" xr6:coauthVersionLast="47" xr6:coauthVersionMax="47" xr10:uidLastSave="{00000000-0000-0000-0000-000000000000}"/>
  <bookViews>
    <workbookView xWindow="-110" yWindow="-110" windowWidth="19420" windowHeight="1042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59" i="17"/>
  <c r="M275" i="17"/>
  <c r="M291" i="17"/>
  <c r="M307" i="17"/>
  <c r="M323" i="17"/>
  <c r="M339" i="17"/>
  <c r="M355" i="17"/>
  <c r="M371" i="17"/>
  <c r="M387" i="17"/>
  <c r="M403" i="17"/>
  <c r="M419" i="17"/>
  <c r="M435" i="17"/>
  <c r="M451" i="17"/>
  <c r="M467" i="17"/>
  <c r="M483" i="17"/>
  <c r="M499" i="17"/>
  <c r="M515" i="17"/>
  <c r="M531" i="17"/>
  <c r="M547" i="17"/>
  <c r="M563" i="17"/>
  <c r="M579" i="17"/>
  <c r="M595" i="17"/>
  <c r="M611" i="17"/>
  <c r="M627" i="17"/>
  <c r="M643" i="17"/>
  <c r="M659" i="17"/>
  <c r="M675" i="17"/>
  <c r="M691" i="17"/>
  <c r="M707" i="17"/>
  <c r="M723" i="17"/>
  <c r="M739" i="17"/>
  <c r="M755" i="17"/>
  <c r="M771" i="17"/>
  <c r="M787" i="17"/>
  <c r="M803" i="17"/>
  <c r="M819" i="17"/>
  <c r="M835"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<sst xmlns="http://schemas.openxmlformats.org/spreadsheetml/2006/main" count="11128" uniqueCount="6221">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</sst>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INR]\ #,##0.00"/>
    <numFmt numFmtId="168" formatCode="dd\-mmm\-yyyy"/>
    <numFmt numFmtId="169" formatCode="_([$INR]\ * #,##0.00_);_([$INR]\ * \(#,##0.00\);_([$INR]\ * &quot;-&quot;??_);_(@_)"/>
    <numFmt numFmtId="171" formatCode="0.0\ &quot;Kg&quot;"/>
    <numFmt numFmtId="172" formatCode="[$INR]\ #,##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8" fontId="1" fillId="0" borderId="0" xfId="0" applyNumberFormat="1" applyFont="1" applyAlignment="1">
      <alignment vertical="center"/>
    </xf>
    <xf numFmtId="169" fontId="1" fillId="0" borderId="0" xfId="0" applyNumberFormat="1" applyFont="1" applyAlignment="1">
      <alignment vertical="center"/>
    </xf>
    <xf numFmtId="169" fontId="0" fillId="0" borderId="0" xfId="0" applyNumberFormat="1"/>
    <xf numFmtId="171" fontId="1" fillId="0" borderId="0" xfId="0" applyNumberFormat="1" applyFont="1" applyAlignment="1">
      <alignment vertical="center"/>
    </xf>
    <xf numFmtId="171" fontId="0" fillId="0" borderId="0" xfId="0" applyNumberFormat="1"/>
    <xf numFmtId="0" fontId="0" fillId="0" borderId="0" xfId="0" pivotButton="1"/>
    <xf numFmtId="3" fontId="0" fillId="0" borderId="0" xfId="0" applyNumberFormat="1"/>
    <xf numFmtId="0" fontId="2" fillId="0" borderId="0" xfId="0" applyFont="1"/>
    <xf numFmtId="172" fontId="0" fillId="0" borderId="0" xfId="0" applyNumberFormat="1"/>
  </cellXfs>
  <cellStyles count="1">
    <cellStyle name="Normal" xfId="0" builtinId="0"/>
  </cellStyles>
  <dxfs count="15">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610F67"/>
        </patternFill>
      </fill>
      <border>
        <left style="thin">
          <color rgb="FF7030A0"/>
        </left>
        <right style="thin">
          <color rgb="FF7030A0"/>
        </right>
        <top style="thin">
          <color rgb="FF7030A0"/>
        </top>
        <bottom style="thin">
          <color rgb="FF7030A0"/>
        </bottom>
      </border>
    </dxf>
    <dxf>
      <font>
        <b/>
        <i val="0"/>
        <color theme="0"/>
        <name val="Calibri"/>
        <family val="2"/>
        <scheme val="minor"/>
      </font>
    </dxf>
    <dxf>
      <font>
        <b val="0"/>
        <i val="0"/>
        <color theme="0"/>
        <name val="Calibri"/>
        <family val="2"/>
        <scheme val="minor"/>
      </font>
      <fill>
        <patternFill>
          <bgColor rgb="FF610F67"/>
        </patternFill>
      </fill>
    </dxf>
    <dxf>
      <numFmt numFmtId="0" formatCode="General"/>
    </dxf>
    <dxf>
      <numFmt numFmtId="169" formatCode="_([$INR]\ * #,##0.00_);_([$INR]\ * \(#,##0.00\);_([$INR]\ * &quot;-&quot;??_);_(@_)"/>
    </dxf>
    <dxf>
      <numFmt numFmtId="165" formatCode="[$INR]\ #,##0.00"/>
    </dxf>
    <dxf>
      <numFmt numFmtId="171"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ink Slicer" pivot="0" table="0" count="6" xr9:uid="{994AC16B-A12C-4F79-9597-18F7D0E92CFC}">
      <tableStyleElement type="wholeTable" dxfId="3"/>
      <tableStyleElement type="headerRow" dxfId="2"/>
    </tableStyle>
    <tableStyle name="Pink Timeline Style" pivot="0" table="0" count="8" xr9:uid="{88A93C71-0D34-4728-B422-9B877586773E}">
      <tableStyleElement type="wholeTable" dxfId="1"/>
      <tableStyleElement type="headerRow" dxfId="0"/>
    </tableStyle>
  </tableStyles>
  <colors>
    <mruColors>
      <color rgb="FF610F67"/>
      <color rgb="FF7DC7FF"/>
      <color rgb="FFB3DEFF"/>
      <color rgb="FF6DC0FF"/>
      <color rgb="FF0091FE"/>
      <color rgb="FF003258"/>
      <color rgb="FF7F1387"/>
      <color rgb="FF722278"/>
      <color rgb="FFDE81FF"/>
      <color rgb="FFE7A3F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ink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DE81F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ink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Dashboard.xlsx]Total Sales!Total 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A5-418F-8BAC-606E42C423DA}"/>
            </c:ext>
          </c:extLst>
        </c:ser>
        <c:ser>
          <c:idx val="1"/>
          <c:order val="1"/>
          <c:tx>
            <c:strRef>
              <c:f>'Total Sales'!$D$3:$D$4</c:f>
              <c:strCache>
                <c:ptCount val="1"/>
                <c:pt idx="0">
                  <c:v>Exelsa</c:v>
                </c:pt>
              </c:strCache>
            </c:strRef>
          </c:tx>
          <c:spPr>
            <a:ln w="28575" cap="rnd">
              <a:solidFill>
                <a:srgbClr val="AD4F0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A5-418F-8BAC-606E42C423DA}"/>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A5-418F-8BAC-606E42C423DA}"/>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A5-418F-8BAC-606E42C423DA}"/>
            </c:ext>
          </c:extLst>
        </c:ser>
        <c:dLbls>
          <c:showLegendKey val="0"/>
          <c:showVal val="0"/>
          <c:showCatName val="0"/>
          <c:showSerName val="0"/>
          <c:showPercent val="0"/>
          <c:showBubbleSize val="0"/>
        </c:dLbls>
        <c:smooth val="0"/>
        <c:axId val="617601999"/>
        <c:axId val="476935359"/>
      </c:lineChart>
      <c:catAx>
        <c:axId val="61760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76935359"/>
        <c:crosses val="autoZero"/>
        <c:auto val="1"/>
        <c:lblAlgn val="ctr"/>
        <c:lblOffset val="100"/>
        <c:noMultiLvlLbl val="0"/>
      </c:catAx>
      <c:valAx>
        <c:axId val="47693535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1760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Dashboard.xlsx]Top5Customers!Total Sales</c:name>
    <c:fmtId val="2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1"/>
        <c:spPr>
          <a:solidFill>
            <a:srgbClr val="003258"/>
          </a:solidFill>
          <a:ln w="25400">
            <a:solidFill>
              <a:schemeClr val="bg1"/>
            </a:solidFill>
          </a:ln>
          <a:effectLst/>
        </c:spPr>
      </c:pivotFmt>
      <c:pivotFmt>
        <c:idx val="2"/>
        <c:spPr>
          <a:solidFill>
            <a:srgbClr val="0091FE"/>
          </a:solidFill>
          <a:ln w="25400">
            <a:solidFill>
              <a:schemeClr val="bg1"/>
            </a:solidFill>
          </a:ln>
          <a:effectLst/>
        </c:spPr>
      </c:pivotFmt>
      <c:pivotFmt>
        <c:idx val="3"/>
        <c:spPr>
          <a:solidFill>
            <a:srgbClr val="7DC7FF"/>
          </a:solidFill>
          <a:ln w="25400">
            <a:solidFill>
              <a:schemeClr val="bg1"/>
            </a:solidFill>
          </a:ln>
          <a:effectLst/>
        </c:spPr>
      </c:pivotFmt>
      <c:pivotFmt>
        <c:idx val="4"/>
        <c:spPr>
          <a:solidFill>
            <a:srgbClr val="0070C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5"/>
        <c:spPr>
          <a:solidFill>
            <a:srgbClr val="7DC7FF"/>
          </a:solidFill>
          <a:ln w="25400">
            <a:solidFill>
              <a:schemeClr val="bg1"/>
            </a:solidFill>
          </a:ln>
          <a:effectLst/>
        </c:spPr>
      </c:pivotFmt>
      <c:pivotFmt>
        <c:idx val="6"/>
        <c:spPr>
          <a:solidFill>
            <a:srgbClr val="0091FE"/>
          </a:solidFill>
          <a:ln w="25400">
            <a:solidFill>
              <a:schemeClr val="bg1"/>
            </a:solidFill>
          </a:ln>
          <a:effectLst/>
        </c:spPr>
      </c:pivotFmt>
      <c:pivotFmt>
        <c:idx val="7"/>
        <c:spPr>
          <a:solidFill>
            <a:srgbClr val="003258"/>
          </a:solidFill>
          <a:ln w="25400">
            <a:solidFill>
              <a:schemeClr val="bg1"/>
            </a:solidFill>
          </a:ln>
          <a:effectLst/>
        </c:spPr>
      </c:pivotFmt>
      <c:pivotFmt>
        <c:idx val="8"/>
        <c:spPr>
          <a:solidFill>
            <a:srgbClr val="0070C0"/>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53A2-42B6-8D6C-6582E73F5EB3}"/>
              </c:ext>
            </c:extLst>
          </c:dPt>
          <c:dPt>
            <c:idx val="1"/>
            <c:invertIfNegative val="0"/>
            <c:bubble3D val="0"/>
            <c:extLst>
              <c:ext xmlns:c16="http://schemas.microsoft.com/office/drawing/2014/chart" uri="{C3380CC4-5D6E-409C-BE32-E72D297353CC}">
                <c16:uniqueId val="{00000001-53A2-42B6-8D6C-6582E73F5EB3}"/>
              </c:ext>
            </c:extLst>
          </c:dPt>
          <c:dPt>
            <c:idx val="2"/>
            <c:invertIfNegative val="0"/>
            <c:bubble3D val="0"/>
            <c:extLst>
              <c:ext xmlns:c16="http://schemas.microsoft.com/office/drawing/2014/chart" uri="{C3380CC4-5D6E-409C-BE32-E72D297353CC}">
                <c16:uniqueId val="{00000002-53A2-42B6-8D6C-6582E73F5EB3}"/>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[$INR]\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3A2-42B6-8D6C-6582E73F5EB3}"/>
            </c:ext>
          </c:extLst>
        </c:ser>
        <c:dLbls>
          <c:dLblPos val="outEnd"/>
          <c:showLegendKey val="0"/>
          <c:showVal val="1"/>
          <c:showCatName val="0"/>
          <c:showSerName val="0"/>
          <c:showPercent val="0"/>
          <c:showBubbleSize val="0"/>
        </c:dLbls>
        <c:gapWidth val="182"/>
        <c:axId val="808166735"/>
        <c:axId val="804091151"/>
      </c:barChart>
      <c:catAx>
        <c:axId val="80816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04091151"/>
        <c:crosses val="autoZero"/>
        <c:auto val="1"/>
        <c:lblAlgn val="ctr"/>
        <c:lblOffset val="100"/>
        <c:noMultiLvlLbl val="0"/>
      </c:catAx>
      <c:valAx>
        <c:axId val="804091151"/>
        <c:scaling>
          <c:orientation val="minMax"/>
        </c:scaling>
        <c:delete val="0"/>
        <c:axPos val="b"/>
        <c:majorGridlines>
          <c:spPr>
            <a:ln w="9525" cap="flat" cmpd="sng" algn="ctr">
              <a:solidFill>
                <a:schemeClr val="bg1">
                  <a:lumMod val="95000"/>
                </a:schemeClr>
              </a:solid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0816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Dashboard.xlsx]CountryBarChart!Total Sales</c:name>
    <c:fmtId val="2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58"/>
          </a:solidFill>
          <a:ln w="25400">
            <a:solidFill>
              <a:schemeClr val="bg1"/>
            </a:solidFill>
          </a:ln>
          <a:effectLst/>
        </c:spPr>
      </c:pivotFmt>
      <c:pivotFmt>
        <c:idx val="2"/>
        <c:spPr>
          <a:solidFill>
            <a:srgbClr val="0091FE"/>
          </a:solidFill>
          <a:ln w="25400">
            <a:solidFill>
              <a:schemeClr val="bg1"/>
            </a:solidFill>
          </a:ln>
          <a:effectLst/>
        </c:spPr>
      </c:pivotFmt>
      <c:pivotFmt>
        <c:idx val="3"/>
        <c:spPr>
          <a:solidFill>
            <a:srgbClr val="7DC7FF"/>
          </a:solidFill>
          <a:ln w="25400">
            <a:solidFill>
              <a:schemeClr val="bg1"/>
            </a:solidFill>
          </a:ln>
          <a:effectLst/>
        </c:spPr>
      </c:pivotFmt>
      <c:pivotFmt>
        <c:idx val="4"/>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C7FF"/>
          </a:solidFill>
          <a:ln w="25400">
            <a:solidFill>
              <a:schemeClr val="bg1"/>
            </a:solidFill>
          </a:ln>
          <a:effectLst/>
        </c:spPr>
      </c:pivotFmt>
      <c:pivotFmt>
        <c:idx val="6"/>
        <c:spPr>
          <a:solidFill>
            <a:srgbClr val="0091FE"/>
          </a:solidFill>
          <a:ln w="25400">
            <a:solidFill>
              <a:schemeClr val="bg1"/>
            </a:solidFill>
          </a:ln>
          <a:effectLst/>
        </c:spPr>
      </c:pivotFmt>
      <c:pivotFmt>
        <c:idx val="7"/>
        <c:spPr>
          <a:solidFill>
            <a:srgbClr val="003258"/>
          </a:solidFill>
          <a:ln w="25400">
            <a:solidFill>
              <a:schemeClr val="bg1"/>
            </a:solidFill>
          </a:ln>
          <a:effectLst/>
        </c:spPr>
      </c:pivotFmt>
      <c:pivotFmt>
        <c:idx val="8"/>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DC7FF"/>
          </a:solidFill>
          <a:ln w="25400">
            <a:solidFill>
              <a:schemeClr val="bg1"/>
            </a:solidFill>
          </a:ln>
          <a:effectLst/>
        </c:spPr>
      </c:pivotFmt>
      <c:pivotFmt>
        <c:idx val="10"/>
        <c:spPr>
          <a:solidFill>
            <a:srgbClr val="0091FE"/>
          </a:solidFill>
          <a:ln w="25400">
            <a:solidFill>
              <a:schemeClr val="bg1"/>
            </a:solidFill>
          </a:ln>
          <a:effectLst/>
        </c:spPr>
      </c:pivotFmt>
      <c:pivotFmt>
        <c:idx val="11"/>
        <c:spPr>
          <a:solidFill>
            <a:srgbClr val="003258"/>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C0"/>
            </a:solidFill>
            <a:ln w="25400">
              <a:solidFill>
                <a:schemeClr val="bg1"/>
              </a:solidFill>
            </a:ln>
            <a:effectLst/>
          </c:spPr>
          <c:invertIfNegative val="0"/>
          <c:dPt>
            <c:idx val="0"/>
            <c:invertIfNegative val="0"/>
            <c:bubble3D val="0"/>
            <c:spPr>
              <a:solidFill>
                <a:srgbClr val="7DC7FF"/>
              </a:solidFill>
              <a:ln w="25400">
                <a:solidFill>
                  <a:schemeClr val="bg1"/>
                </a:solidFill>
              </a:ln>
              <a:effectLst/>
            </c:spPr>
            <c:extLst>
              <c:ext xmlns:c16="http://schemas.microsoft.com/office/drawing/2014/chart" uri="{C3380CC4-5D6E-409C-BE32-E72D297353CC}">
                <c16:uniqueId val="{00000001-D783-4598-A48C-8C61EBF5BACC}"/>
              </c:ext>
            </c:extLst>
          </c:dPt>
          <c:dPt>
            <c:idx val="1"/>
            <c:invertIfNegative val="0"/>
            <c:bubble3D val="0"/>
            <c:spPr>
              <a:solidFill>
                <a:srgbClr val="0091FE"/>
              </a:solidFill>
              <a:ln w="25400">
                <a:solidFill>
                  <a:schemeClr val="bg1"/>
                </a:solidFill>
              </a:ln>
              <a:effectLst/>
            </c:spPr>
            <c:extLst>
              <c:ext xmlns:c16="http://schemas.microsoft.com/office/drawing/2014/chart" uri="{C3380CC4-5D6E-409C-BE32-E72D297353CC}">
                <c16:uniqueId val="{00000003-D783-4598-A48C-8C61EBF5BACC}"/>
              </c:ext>
            </c:extLst>
          </c:dPt>
          <c:dPt>
            <c:idx val="2"/>
            <c:invertIfNegative val="0"/>
            <c:bubble3D val="0"/>
            <c:spPr>
              <a:solidFill>
                <a:srgbClr val="003258"/>
              </a:solidFill>
              <a:ln w="25400">
                <a:solidFill>
                  <a:schemeClr val="bg1"/>
                </a:solidFill>
              </a:ln>
              <a:effectLst/>
            </c:spPr>
            <c:extLst>
              <c:ext xmlns:c16="http://schemas.microsoft.com/office/drawing/2014/chart" uri="{C3380CC4-5D6E-409C-BE32-E72D297353CC}">
                <c16:uniqueId val="{00000005-D783-4598-A48C-8C61EBF5BACC}"/>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[$INR]\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783-4598-A48C-8C61EBF5BACC}"/>
            </c:ext>
          </c:extLst>
        </c:ser>
        <c:dLbls>
          <c:dLblPos val="outEnd"/>
          <c:showLegendKey val="0"/>
          <c:showVal val="1"/>
          <c:showCatName val="0"/>
          <c:showSerName val="0"/>
          <c:showPercent val="0"/>
          <c:showBubbleSize val="0"/>
        </c:dLbls>
        <c:gapWidth val="182"/>
        <c:axId val="808166735"/>
        <c:axId val="804091151"/>
      </c:barChart>
      <c:catAx>
        <c:axId val="8081667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04091151"/>
        <c:crosses val="autoZero"/>
        <c:auto val="1"/>
        <c:lblAlgn val="ctr"/>
        <c:lblOffset val="100"/>
        <c:noMultiLvlLbl val="0"/>
      </c:catAx>
      <c:valAx>
        <c:axId val="804091151"/>
        <c:scaling>
          <c:orientation val="minMax"/>
        </c:scaling>
        <c:delete val="0"/>
        <c:axPos val="b"/>
        <c:majorGridlines>
          <c:spPr>
            <a:ln w="9525" cap="flat" cmpd="sng" algn="ctr">
              <a:solidFill>
                <a:schemeClr val="bg1">
                  <a:lumMod val="95000"/>
                </a:schemeClr>
              </a:solidFill>
              <a:round/>
            </a:ln>
            <a:effectLst/>
          </c:spPr>
        </c:majorGridlines>
        <c:numFmt formatCode="[$INR]\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08166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D5F3"/>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64575</xdr:rowOff>
    </xdr:from>
    <xdr:to>
      <xdr:col>26</xdr:col>
      <xdr:colOff>0</xdr:colOff>
      <xdr:row>4</xdr:row>
      <xdr:rowOff>-1</xdr:rowOff>
    </xdr:to>
    <xdr:sp macro="" textlink="">
      <xdr:nvSpPr>
        <xdr:cNvPr id="7" name="Rectangle 6">
          <a:extLst>
            <a:ext uri="{FF2B5EF4-FFF2-40B4-BE49-F238E27FC236}">
              <a16:creationId xmlns:a16="http://schemas.microsoft.com/office/drawing/2014/main" id="{8C98B60A-EF37-16D4-C5A2-3A433E1E72A3}"/>
            </a:ext>
          </a:extLst>
        </xdr:cNvPr>
        <xdr:cNvSpPr/>
      </xdr:nvSpPr>
      <xdr:spPr>
        <a:xfrm>
          <a:off x="118390" y="64575"/>
          <a:ext cx="15336864" cy="548899"/>
        </a:xfrm>
        <a:prstGeom prst="rect">
          <a:avLst/>
        </a:prstGeom>
        <a:solidFill>
          <a:srgbClr val="610F67"/>
        </a:solidFill>
        <a:ln>
          <a:solidFill>
            <a:srgbClr val="610F6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p>
      </xdr:txBody>
    </xdr:sp>
    <xdr:clientData/>
  </xdr:twoCellAnchor>
  <xdr:twoCellAnchor>
    <xdr:from>
      <xdr:col>1</xdr:col>
      <xdr:colOff>10581</xdr:colOff>
      <xdr:row>18</xdr:row>
      <xdr:rowOff>8466</xdr:rowOff>
    </xdr:from>
    <xdr:to>
      <xdr:col>14</xdr:col>
      <xdr:colOff>598920</xdr:colOff>
      <xdr:row>45</xdr:row>
      <xdr:rowOff>171257</xdr:rowOff>
    </xdr:to>
    <xdr:graphicFrame macro="">
      <xdr:nvGraphicFramePr>
        <xdr:cNvPr id="8" name="Chart 7">
          <a:extLst>
            <a:ext uri="{FF2B5EF4-FFF2-40B4-BE49-F238E27FC236}">
              <a16:creationId xmlns:a16="http://schemas.microsoft.com/office/drawing/2014/main" id="{A179697C-4884-4760-A325-3E820AF0D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1449</xdr:colOff>
      <xdr:row>5</xdr:row>
      <xdr:rowOff>962</xdr:rowOff>
    </xdr:from>
    <xdr:to>
      <xdr:col>18</xdr:col>
      <xdr:colOff>7216</xdr:colOff>
      <xdr:row>16</xdr:row>
      <xdr:rowOff>42332</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71044242-FC2A-4F9D-9243-C817678347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866" y="667712"/>
              <a:ext cx="9943517" cy="19040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7217</xdr:colOff>
      <xdr:row>11</xdr:row>
      <xdr:rowOff>5282</xdr:rowOff>
    </xdr:from>
    <xdr:to>
      <xdr:col>21</xdr:col>
      <xdr:colOff>607123</xdr:colOff>
      <xdr:row>17</xdr:row>
      <xdr:rowOff>-1</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7044CCC5-C827-4463-B3B1-B27714984A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77800" y="1635115"/>
              <a:ext cx="1827573" cy="957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112324</xdr:colOff>
      <xdr:row>4</xdr:row>
      <xdr:rowOff>61678</xdr:rowOff>
    </xdr:from>
    <xdr:to>
      <xdr:col>26</xdr:col>
      <xdr:colOff>0</xdr:colOff>
      <xdr:row>10</xdr:row>
      <xdr:rowOff>482</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625362E6-2E6C-45E6-915E-3F6A316577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66491" y="664928"/>
              <a:ext cx="3803509" cy="901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9621</xdr:colOff>
      <xdr:row>10</xdr:row>
      <xdr:rowOff>59019</xdr:rowOff>
    </xdr:from>
    <xdr:to>
      <xdr:col>26</xdr:col>
      <xdr:colOff>0</xdr:colOff>
      <xdr:row>17</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F6463B14-7ACA-41CA-82BA-A1CEFAA56D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38121" y="1625352"/>
              <a:ext cx="1831879" cy="967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15632</xdr:colOff>
      <xdr:row>28</xdr:row>
      <xdr:rowOff>10583</xdr:rowOff>
    </xdr:from>
    <xdr:to>
      <xdr:col>25</xdr:col>
      <xdr:colOff>609503</xdr:colOff>
      <xdr:row>46</xdr:row>
      <xdr:rowOff>10582</xdr:rowOff>
    </xdr:to>
    <xdr:graphicFrame macro="">
      <xdr:nvGraphicFramePr>
        <xdr:cNvPr id="13" name="Chart 12">
          <a:extLst>
            <a:ext uri="{FF2B5EF4-FFF2-40B4-BE49-F238E27FC236}">
              <a16:creationId xmlns:a16="http://schemas.microsoft.com/office/drawing/2014/main" id="{61DD2D9A-1759-4DBF-A9E9-BFFFA1079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6061</xdr:colOff>
      <xdr:row>18</xdr:row>
      <xdr:rowOff>10584</xdr:rowOff>
    </xdr:from>
    <xdr:to>
      <xdr:col>25</xdr:col>
      <xdr:colOff>602711</xdr:colOff>
      <xdr:row>27</xdr:row>
      <xdr:rowOff>-1</xdr:rowOff>
    </xdr:to>
    <xdr:graphicFrame macro="">
      <xdr:nvGraphicFramePr>
        <xdr:cNvPr id="14" name="Chart 13">
          <a:extLst>
            <a:ext uri="{FF2B5EF4-FFF2-40B4-BE49-F238E27FC236}">
              <a16:creationId xmlns:a16="http://schemas.microsoft.com/office/drawing/2014/main" id="{199C8C5D-F25F-461D-A9BE-16D9DFA84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3.836934375002" createdVersion="8" refreshedVersion="8" minRefreshableVersion="3" recordCount="1000" xr:uid="{D05B629F-D224-45B0-A279-4DD4708E6F53}">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1">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56476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A915B8-7589-4C9B-8F14-B08163FF4495}"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1" outline="0" showAll="0" defaultSubtotal="0">
      <items count="4">
        <item x="3"/>
        <item x="1"/>
        <item x="0"/>
        <item x="2"/>
      </items>
    </pivotField>
    <pivotField compact="0" numFmtId="165" outline="0" showAll="0" defaultSubtotal="0"/>
    <pivotField dataField="1" compact="0" numFmtId="169"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3A7A4-90C0-44DA-ACC1-70BBB869EED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h="1" x="3"/>
        <item x="1"/>
        <item h="1" x="0"/>
        <item h="1" x="2"/>
      </items>
    </pivotField>
    <pivotField compact="0" numFmtId="165"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9">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7" count="1" selected="0">
            <x v="1"/>
          </reference>
        </references>
      </pivotArea>
    </chartFormat>
    <chartFormat chart="19" format="6">
      <pivotArea type="data" outline="0" fieldPosition="0">
        <references count="2">
          <reference field="4294967294" count="1" selected="0">
            <x v="0"/>
          </reference>
          <reference field="7" count="1" selected="0">
            <x v="0"/>
          </reference>
        </references>
      </pivotArea>
    </chartFormat>
    <chartFormat chart="19" format="7">
      <pivotArea type="data" outline="0" fieldPosition="0">
        <references count="2">
          <reference field="4294967294" count="1" selected="0">
            <x v="0"/>
          </reference>
          <reference field="7" count="1" selected="0">
            <x v="2"/>
          </reference>
        </references>
      </pivotArea>
    </chartFormat>
    <chartFormat chart="21" format="8" series="1">
      <pivotArea type="data" outline="0" fieldPosition="0">
        <references count="1">
          <reference field="4294967294" count="1" selected="0">
            <x v="0"/>
          </reference>
        </references>
      </pivotArea>
    </chartFormat>
    <chartFormat chart="21" format="9">
      <pivotArea type="data" outline="0" fieldPosition="0">
        <references count="2">
          <reference field="4294967294" count="1" selected="0">
            <x v="0"/>
          </reference>
          <reference field="7" count="1" selected="0">
            <x v="1"/>
          </reference>
        </references>
      </pivotArea>
    </chartFormat>
    <chartFormat chart="21" format="10">
      <pivotArea type="data" outline="0" fieldPosition="0">
        <references count="2">
          <reference field="4294967294" count="1" selected="0">
            <x v="0"/>
          </reference>
          <reference field="7" count="1" selected="0">
            <x v="0"/>
          </reference>
        </references>
      </pivotArea>
    </chartFormat>
    <chartFormat chart="21" format="11">
      <pivotArea type="data" outline="0" fieldPosition="0">
        <references count="2">
          <reference field="4294967294" count="1" selected="0">
            <x v="0"/>
          </reference>
          <reference field="7" count="1" selected="0">
            <x v="2"/>
          </reference>
        </references>
      </pivotArea>
    </chartFormat>
    <chartFormat chart="2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74EA52-4977-489C-97AC-880C72F94BFB}"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1" outline="0" showAll="0" defaultSubtotal="0">
      <items count="4">
        <item h="1" x="3"/>
        <item x="1"/>
        <item h="1" x="0"/>
        <item h="1" x="2"/>
      </items>
    </pivotField>
    <pivotField compact="0" numFmtId="165" outline="0" showAll="0" defaultSubtotal="0"/>
    <pivotField dataField="1" compact="0" numFmtId="169"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4">
    <chartFormat chart="9"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15F5CB-A236-4671-A2BB-BD8453C36B4E}" sourceName="Size">
  <pivotTables>
    <pivotTable tabId="18" name="Total Sales"/>
  </pivotTables>
  <data>
    <tabular pivotCacheId="115647691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F647AA3-80F4-49C7-B0F8-FE3AB8558E6C}" sourceName="Roast Type Name">
  <pivotTables>
    <pivotTable tabId="18" name="Total Sales"/>
  </pivotTables>
  <data>
    <tabular pivotCacheId="11564769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B4CC94D-8364-4B76-B12A-3EEF60AC8A69}" sourceName="Loyalty Card">
  <pivotTables>
    <pivotTable tabId="18" name="Total Sales"/>
  </pivotTables>
  <data>
    <tabular pivotCacheId="11564769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CDE527-1BA6-4819-96D0-55425A7299A8}" cache="Slicer_Size" caption="Size" columnCount="2" style="Pink Slicer" rowHeight="241300"/>
  <slicer name="Roast Type Name" xr10:uid="{EF1F7493-348A-4C90-B2BF-C1F0C9BD94A0}" cache="Slicer_Roast_Type_Name" caption="Roast Type Name" columnCount="3" style="Pink Slicer" rowHeight="241300"/>
  <slicer name="Loyalty Card" xr10:uid="{FBEFAC14-8886-41A1-9941-E15F427066F3}" cache="Slicer_Loyalty_Card" caption="Loyalty Card" style="Pink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6368CA-F7BC-4690-ACBE-4ED609E3E958}" name="Orders" displayName="Orders" ref="A1:P1001" totalsRowShown="0">
  <autoFilter ref="A1:P1001" xr:uid="{AB6368CA-F7BC-4690-ACBE-4ED609E3E958}"/>
  <tableColumns count="16">
    <tableColumn id="1" xr3:uid="{BAD1C79E-E4DF-448B-BE43-2E131706019B}" name="Order ID" dataDxfId="14"/>
    <tableColumn id="2" xr3:uid="{18B36F6F-DFE5-43C3-8429-8F2496E3B3C8}" name="Order Date" dataDxfId="13"/>
    <tableColumn id="3" xr3:uid="{685B554B-8B5D-48F2-B7F4-EAEA8ED7FE15}" name="Customer ID" dataDxfId="12"/>
    <tableColumn id="4" xr3:uid="{1FF49BF2-E286-4B7F-AFBA-416D6E3A22A4}" name="Product ID"/>
    <tableColumn id="5" xr3:uid="{30B6551B-9A48-4F6F-A676-1032D4A2E402}" name="Quantity" dataDxfId="11"/>
    <tableColumn id="6" xr3:uid="{874E7AC7-E0BB-4736-A4BD-8390CE0C02B0}" name="Customer Name" dataDxfId="10">
      <calculatedColumnFormula>_xlfn.XLOOKUP(C2,customers!$A$1:$A$1001,customers!$B$1:$B$1001,,0)</calculatedColumnFormula>
    </tableColumn>
    <tableColumn id="7" xr3:uid="{6F32CFEB-7E01-4018-918D-7C47E7717BEF}" name="Email" dataDxfId="9">
      <calculatedColumnFormula>IF(_xlfn.XLOOKUP(C2,customers!$A$1:$A$1001,customers!$C$1:$C$1001,,0)=0, "",_xlfn.XLOOKUP(C2,customers!$A$1:$A$1001,customers!$C$1:$C$1001,,0))</calculatedColumnFormula>
    </tableColumn>
    <tableColumn id="8" xr3:uid="{F4147147-42EA-49F8-A410-64EC306166C5}" name="Country" dataDxfId="8">
      <calculatedColumnFormula>_xlfn.XLOOKUP(C2,customers!$A$1:$A$1001,customers!$G$1:$G$1001,,0)</calculatedColumnFormula>
    </tableColumn>
    <tableColumn id="9" xr3:uid="{C3616335-70CB-4B7C-9684-EF66F36DE132}" name="Coffee Type">
      <calculatedColumnFormula>INDEX(products!$A$1:$G$49,MATCH(orders!$D2,products!$A$1:$A$49,0),MATCH(orders!I$1,products!$A$1:$G$1,0))</calculatedColumnFormula>
    </tableColumn>
    <tableColumn id="10" xr3:uid="{B0187F2D-B839-4A00-83A6-C480503E3EFE}" name="Roast Type">
      <calculatedColumnFormula>INDEX(products!$A$1:$G$49,MATCH(orders!$D2,products!$A$1:$A$49,0),MATCH(orders!J$1,products!$A$1:$G$1,0))</calculatedColumnFormula>
    </tableColumn>
    <tableColumn id="11" xr3:uid="{0BB87481-8E1E-429E-BE65-63566E4B2126}" name="Size" dataDxfId="7">
      <calculatedColumnFormula>INDEX(products!$A$1:$G$49,MATCH(orders!$D2,products!$A$1:$A$49,0),MATCH(orders!K$1,products!$A$1:$G$1,0))</calculatedColumnFormula>
    </tableColumn>
    <tableColumn id="12" xr3:uid="{3D01FE51-B370-4A5F-8B70-1022B831103B}" name="Unit Price" dataDxfId="6">
      <calculatedColumnFormula>INDEX(products!$A$1:$G$49,MATCH(orders!$D2,products!$A$1:$A$49,0),MATCH(orders!L$1,products!$A$1:$G$1,0))</calculatedColumnFormula>
    </tableColumn>
    <tableColumn id="13" xr3:uid="{2D267FDC-DC47-427E-8241-40C7DB69F363}" name="Sales" dataDxfId="5">
      <calculatedColumnFormula>L2*E2</calculatedColumnFormula>
    </tableColumn>
    <tableColumn id="14" xr3:uid="{290E5907-1EB1-447F-A49C-8BAC6910F91D}" name="Coffee Type Name">
      <calculatedColumnFormula>IF(I2="Rob","Robusta",IF(I2="Exc","Exelsa",IF(I2="Ara","Arabica",IF(I2="Lib","Liberica",""))))</calculatedColumnFormula>
    </tableColumn>
    <tableColumn id="15" xr3:uid="{36FFD60C-3B06-43BB-BC70-697DF92DB014}" name="Roast Type Name">
      <calculatedColumnFormula>IF(J2="M","Medium",IF(J2="L","Light",IF(J2="D","Dark","")))</calculatedColumnFormula>
    </tableColumn>
    <tableColumn id="16" xr3:uid="{38488EFF-B3D1-46A2-A2BF-D1A91516C2F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2D5D791-3AAF-421C-8607-22C0B632CF3B}" sourceName="Order Date">
  <pivotTables>
    <pivotTable tabId="18" name="Total Sales"/>
    <pivotTable tabId="19" name="Total Sales"/>
    <pivotTable tabId="20" name="Total Sales"/>
  </pivotTables>
  <state minimalRefreshVersion="6" lastRefreshVersion="6" pivotCacheId="115647691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ADD873-F952-42A9-BB7A-DB2C62694791}" cache="NativeTimeline_Order_Date" caption="Order Date" level="2" selectionLevel="2" scrollPosition="2019-01-01T00:00:00" style="Pink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463B-20D5-471D-AD7F-FACF63FB8A74}">
  <dimension ref="A1:A28"/>
  <sheetViews>
    <sheetView tabSelected="1" zoomScale="60" workbookViewId="0">
      <selection activeCell="AF12" sqref="AF12"/>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5" ht="5" customHeight="1" x14ac:dyDescent="0.35"/>
    <row r="11" ht="5" customHeight="1" x14ac:dyDescent="0.35"/>
    <row r="17" ht="5" customHeight="1" x14ac:dyDescent="0.35"/>
    <row r="18"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E5A36-118E-41FA-A828-459C0FB43A18}">
  <dimension ref="A3:F48"/>
  <sheetViews>
    <sheetView zoomScale="76" zoomScaleNormal="76" workbookViewId="0">
      <selection activeCell="C10" sqref="C10"/>
    </sheetView>
  </sheetViews>
  <sheetFormatPr defaultRowHeight="14.5" x14ac:dyDescent="0.35"/>
  <cols>
    <col min="1" max="1" width="13.6328125" bestFit="1" customWidth="1"/>
    <col min="2" max="2" width="22.08984375" bestFit="1" customWidth="1"/>
    <col min="3" max="3" width="19.7265625" bestFit="1" customWidth="1"/>
    <col min="4" max="4" width="6.26953125" bestFit="1" customWidth="1"/>
    <col min="5" max="5" width="7.54296875" bestFit="1" customWidth="1"/>
    <col min="6" max="6" width="8" bestFit="1" customWidth="1"/>
  </cols>
  <sheetData>
    <row r="3" spans="1:6" x14ac:dyDescent="0.35">
      <c r="A3" s="10" t="s">
        <v>6219</v>
      </c>
      <c r="C3" s="10" t="s">
        <v>6196</v>
      </c>
    </row>
    <row r="4" spans="1:6" x14ac:dyDescent="0.35">
      <c r="A4" s="10" t="s">
        <v>6213</v>
      </c>
      <c r="B4" s="10" t="s">
        <v>6214</v>
      </c>
      <c r="C4" t="s">
        <v>6215</v>
      </c>
      <c r="D4" t="s">
        <v>6216</v>
      </c>
      <c r="E4" t="s">
        <v>6217</v>
      </c>
      <c r="F4" t="s">
        <v>6218</v>
      </c>
    </row>
    <row r="5" spans="1:6" x14ac:dyDescent="0.35">
      <c r="A5" t="s">
        <v>6197</v>
      </c>
      <c r="B5" t="s">
        <v>6201</v>
      </c>
      <c r="C5" s="11">
        <v>186.85499999999999</v>
      </c>
      <c r="D5" s="11">
        <v>305.97000000000003</v>
      </c>
      <c r="E5" s="11">
        <v>213.15999999999997</v>
      </c>
      <c r="F5" s="11">
        <v>123</v>
      </c>
    </row>
    <row r="6" spans="1:6" x14ac:dyDescent="0.35">
      <c r="B6" t="s">
        <v>6202</v>
      </c>
      <c r="C6" s="11">
        <v>251.96499999999997</v>
      </c>
      <c r="D6" s="11">
        <v>129.46</v>
      </c>
      <c r="E6" s="11">
        <v>434.03999999999996</v>
      </c>
      <c r="F6" s="11">
        <v>171.93999999999997</v>
      </c>
    </row>
    <row r="7" spans="1:6" x14ac:dyDescent="0.35">
      <c r="B7" t="s">
        <v>6203</v>
      </c>
      <c r="C7" s="11">
        <v>224.94499999999999</v>
      </c>
      <c r="D7" s="11">
        <v>349.12</v>
      </c>
      <c r="E7" s="11">
        <v>321.04000000000002</v>
      </c>
      <c r="F7" s="11">
        <v>126.035</v>
      </c>
    </row>
    <row r="8" spans="1:6" x14ac:dyDescent="0.35">
      <c r="B8" t="s">
        <v>6204</v>
      </c>
      <c r="C8" s="11">
        <v>307.12</v>
      </c>
      <c r="D8" s="11">
        <v>681.07499999999993</v>
      </c>
      <c r="E8" s="11">
        <v>533.70499999999993</v>
      </c>
      <c r="F8" s="11">
        <v>158.85</v>
      </c>
    </row>
    <row r="9" spans="1:6" x14ac:dyDescent="0.35">
      <c r="B9" t="s">
        <v>6205</v>
      </c>
      <c r="C9" s="11">
        <v>53.664999999999992</v>
      </c>
      <c r="D9" s="11">
        <v>83.025000000000006</v>
      </c>
      <c r="E9" s="11">
        <v>193.83499999999998</v>
      </c>
      <c r="F9" s="11">
        <v>68.039999999999992</v>
      </c>
    </row>
    <row r="10" spans="1:6" x14ac:dyDescent="0.35">
      <c r="B10" t="s">
        <v>6206</v>
      </c>
      <c r="C10" s="11">
        <v>163.01999999999998</v>
      </c>
      <c r="D10" s="11">
        <v>678.3599999999999</v>
      </c>
      <c r="E10" s="11">
        <v>171.04500000000002</v>
      </c>
      <c r="F10" s="11">
        <v>372.255</v>
      </c>
    </row>
    <row r="11" spans="1:6" x14ac:dyDescent="0.35">
      <c r="B11" t="s">
        <v>6207</v>
      </c>
      <c r="C11" s="11">
        <v>345.02</v>
      </c>
      <c r="D11" s="11">
        <v>273.86999999999995</v>
      </c>
      <c r="E11" s="11">
        <v>184.12999999999997</v>
      </c>
      <c r="F11" s="11">
        <v>201.11499999999998</v>
      </c>
    </row>
    <row r="12" spans="1:6" x14ac:dyDescent="0.35">
      <c r="B12" t="s">
        <v>6208</v>
      </c>
      <c r="C12" s="11">
        <v>334.89</v>
      </c>
      <c r="D12" s="11">
        <v>70.95</v>
      </c>
      <c r="E12" s="11">
        <v>134.23000000000002</v>
      </c>
      <c r="F12" s="11">
        <v>166.27499999999998</v>
      </c>
    </row>
    <row r="13" spans="1:6" x14ac:dyDescent="0.35">
      <c r="B13" t="s">
        <v>6209</v>
      </c>
      <c r="C13" s="11">
        <v>178.70999999999998</v>
      </c>
      <c r="D13" s="11">
        <v>166.1</v>
      </c>
      <c r="E13" s="11">
        <v>439.30999999999995</v>
      </c>
      <c r="F13" s="11">
        <v>492.9</v>
      </c>
    </row>
    <row r="14" spans="1:6" x14ac:dyDescent="0.35">
      <c r="B14" t="s">
        <v>6210</v>
      </c>
      <c r="C14" s="11">
        <v>301.98500000000001</v>
      </c>
      <c r="D14" s="11">
        <v>153.76499999999999</v>
      </c>
      <c r="E14" s="11">
        <v>215.55499999999998</v>
      </c>
      <c r="F14" s="11">
        <v>213.66499999999999</v>
      </c>
    </row>
    <row r="15" spans="1:6" x14ac:dyDescent="0.35">
      <c r="B15" t="s">
        <v>6211</v>
      </c>
      <c r="C15" s="11">
        <v>312.83499999999998</v>
      </c>
      <c r="D15" s="11">
        <v>63.249999999999993</v>
      </c>
      <c r="E15" s="11">
        <v>350.89500000000004</v>
      </c>
      <c r="F15" s="11">
        <v>96.405000000000001</v>
      </c>
    </row>
    <row r="16" spans="1:6" x14ac:dyDescent="0.35">
      <c r="B16" t="s">
        <v>6212</v>
      </c>
      <c r="C16" s="11">
        <v>265.62</v>
      </c>
      <c r="D16" s="11">
        <v>526.51499999999987</v>
      </c>
      <c r="E16" s="11">
        <v>187.06</v>
      </c>
      <c r="F16" s="11">
        <v>210.58999999999997</v>
      </c>
    </row>
    <row r="17" spans="1:6" x14ac:dyDescent="0.35">
      <c r="A17" t="s">
        <v>6198</v>
      </c>
      <c r="B17" t="s">
        <v>6201</v>
      </c>
      <c r="C17" s="11">
        <v>47.25</v>
      </c>
      <c r="D17" s="11">
        <v>65.805000000000007</v>
      </c>
      <c r="E17" s="11">
        <v>274.67500000000001</v>
      </c>
      <c r="F17" s="11">
        <v>179.22</v>
      </c>
    </row>
    <row r="18" spans="1:6" x14ac:dyDescent="0.35">
      <c r="B18" t="s">
        <v>6202</v>
      </c>
      <c r="C18" s="11">
        <v>745.44999999999993</v>
      </c>
      <c r="D18" s="11">
        <v>428.88499999999999</v>
      </c>
      <c r="E18" s="11">
        <v>194.17499999999998</v>
      </c>
      <c r="F18" s="11">
        <v>429.82999999999993</v>
      </c>
    </row>
    <row r="19" spans="1:6" x14ac:dyDescent="0.35">
      <c r="B19" t="s">
        <v>6203</v>
      </c>
      <c r="C19" s="11">
        <v>130.47</v>
      </c>
      <c r="D19" s="11">
        <v>271.48500000000001</v>
      </c>
      <c r="E19" s="11">
        <v>281.20499999999998</v>
      </c>
      <c r="F19" s="11">
        <v>231.63000000000002</v>
      </c>
    </row>
    <row r="20" spans="1:6" x14ac:dyDescent="0.35">
      <c r="B20" t="s">
        <v>6204</v>
      </c>
      <c r="C20" s="11">
        <v>27</v>
      </c>
      <c r="D20" s="11">
        <v>347.26</v>
      </c>
      <c r="E20" s="11">
        <v>147.51</v>
      </c>
      <c r="F20" s="11">
        <v>240.04</v>
      </c>
    </row>
    <row r="21" spans="1:6" x14ac:dyDescent="0.35">
      <c r="B21" t="s">
        <v>6205</v>
      </c>
      <c r="C21" s="11">
        <v>255.11499999999995</v>
      </c>
      <c r="D21" s="11">
        <v>541.73</v>
      </c>
      <c r="E21" s="11">
        <v>83.43</v>
      </c>
      <c r="F21" s="11">
        <v>59.079999999999991</v>
      </c>
    </row>
    <row r="22" spans="1:6" x14ac:dyDescent="0.35">
      <c r="B22" t="s">
        <v>6206</v>
      </c>
      <c r="C22" s="11">
        <v>584.78999999999985</v>
      </c>
      <c r="D22" s="11">
        <v>357.42999999999995</v>
      </c>
      <c r="E22" s="11">
        <v>355.34</v>
      </c>
      <c r="F22" s="11">
        <v>140.88</v>
      </c>
    </row>
    <row r="23" spans="1:6" x14ac:dyDescent="0.35">
      <c r="B23" t="s">
        <v>6207</v>
      </c>
      <c r="C23" s="11">
        <v>430.62</v>
      </c>
      <c r="D23" s="11">
        <v>227.42500000000001</v>
      </c>
      <c r="E23" s="11">
        <v>236.315</v>
      </c>
      <c r="F23" s="11">
        <v>414.58499999999992</v>
      </c>
    </row>
    <row r="24" spans="1:6" x14ac:dyDescent="0.35">
      <c r="B24" t="s">
        <v>6208</v>
      </c>
      <c r="C24" s="11">
        <v>22.5</v>
      </c>
      <c r="D24" s="11">
        <v>77.72</v>
      </c>
      <c r="E24" s="11">
        <v>60.5</v>
      </c>
      <c r="F24" s="11">
        <v>139.67999999999998</v>
      </c>
    </row>
    <row r="25" spans="1:6" x14ac:dyDescent="0.35">
      <c r="B25" t="s">
        <v>6209</v>
      </c>
      <c r="C25" s="11">
        <v>126.14999999999999</v>
      </c>
      <c r="D25" s="11">
        <v>195.11</v>
      </c>
      <c r="E25" s="11">
        <v>89.13</v>
      </c>
      <c r="F25" s="11">
        <v>302.65999999999997</v>
      </c>
    </row>
    <row r="26" spans="1:6" x14ac:dyDescent="0.35">
      <c r="B26" t="s">
        <v>6210</v>
      </c>
      <c r="C26" s="11">
        <v>376.03</v>
      </c>
      <c r="D26" s="11">
        <v>523.24</v>
      </c>
      <c r="E26" s="11">
        <v>440.96499999999997</v>
      </c>
      <c r="F26" s="11">
        <v>174.46999999999997</v>
      </c>
    </row>
    <row r="27" spans="1:6" x14ac:dyDescent="0.35">
      <c r="B27" t="s">
        <v>6211</v>
      </c>
      <c r="C27" s="11">
        <v>515.17999999999995</v>
      </c>
      <c r="D27" s="11">
        <v>142.56</v>
      </c>
      <c r="E27" s="11">
        <v>347.03999999999996</v>
      </c>
      <c r="F27" s="11">
        <v>104.08499999999999</v>
      </c>
    </row>
    <row r="28" spans="1:6" x14ac:dyDescent="0.35">
      <c r="B28" t="s">
        <v>6212</v>
      </c>
      <c r="C28" s="11">
        <v>95.859999999999985</v>
      </c>
      <c r="D28" s="11">
        <v>484.76</v>
      </c>
      <c r="E28" s="11">
        <v>94.17</v>
      </c>
      <c r="F28" s="11">
        <v>77.10499999999999</v>
      </c>
    </row>
    <row r="29" spans="1:6" x14ac:dyDescent="0.35">
      <c r="A29" t="s">
        <v>6199</v>
      </c>
      <c r="B29" t="s">
        <v>6201</v>
      </c>
      <c r="C29" s="11">
        <v>258.34500000000003</v>
      </c>
      <c r="D29" s="11">
        <v>139.625</v>
      </c>
      <c r="E29" s="11">
        <v>279.52000000000004</v>
      </c>
      <c r="F29" s="11">
        <v>160.19499999999999</v>
      </c>
    </row>
    <row r="30" spans="1:6" x14ac:dyDescent="0.35">
      <c r="B30" t="s">
        <v>6202</v>
      </c>
      <c r="C30" s="11">
        <v>342.2</v>
      </c>
      <c r="D30" s="11">
        <v>284.24999999999994</v>
      </c>
      <c r="E30" s="11">
        <v>251.83</v>
      </c>
      <c r="F30" s="11">
        <v>80.550000000000011</v>
      </c>
    </row>
    <row r="31" spans="1:6" x14ac:dyDescent="0.35">
      <c r="B31" t="s">
        <v>6203</v>
      </c>
      <c r="C31" s="11">
        <v>418.30499999999989</v>
      </c>
      <c r="D31" s="11">
        <v>468.125</v>
      </c>
      <c r="E31" s="11">
        <v>405.05500000000006</v>
      </c>
      <c r="F31" s="11">
        <v>253.15499999999997</v>
      </c>
    </row>
    <row r="32" spans="1:6" x14ac:dyDescent="0.35">
      <c r="B32" t="s">
        <v>6204</v>
      </c>
      <c r="C32" s="11">
        <v>102.32999999999998</v>
      </c>
      <c r="D32" s="11">
        <v>242.14000000000001</v>
      </c>
      <c r="E32" s="11">
        <v>554.875</v>
      </c>
      <c r="F32" s="11">
        <v>106.23999999999998</v>
      </c>
    </row>
    <row r="33" spans="1:6" x14ac:dyDescent="0.35">
      <c r="B33" t="s">
        <v>6205</v>
      </c>
      <c r="C33" s="11">
        <v>234.71999999999997</v>
      </c>
      <c r="D33" s="11">
        <v>133.08000000000001</v>
      </c>
      <c r="E33" s="11">
        <v>267.2</v>
      </c>
      <c r="F33" s="11">
        <v>272.68999999999994</v>
      </c>
    </row>
    <row r="34" spans="1:6" x14ac:dyDescent="0.35">
      <c r="B34" t="s">
        <v>6206</v>
      </c>
      <c r="C34" s="11">
        <v>430.39</v>
      </c>
      <c r="D34" s="11">
        <v>136.20500000000001</v>
      </c>
      <c r="E34" s="11">
        <v>209.6</v>
      </c>
      <c r="F34" s="11">
        <v>88.334999999999994</v>
      </c>
    </row>
    <row r="35" spans="1:6" x14ac:dyDescent="0.35">
      <c r="B35" t="s">
        <v>6207</v>
      </c>
      <c r="C35" s="11">
        <v>109.005</v>
      </c>
      <c r="D35" s="11">
        <v>393.57499999999999</v>
      </c>
      <c r="E35" s="11">
        <v>61.034999999999997</v>
      </c>
      <c r="F35" s="11">
        <v>199.48999999999998</v>
      </c>
    </row>
    <row r="36" spans="1:6" x14ac:dyDescent="0.35">
      <c r="B36" t="s">
        <v>6208</v>
      </c>
      <c r="C36" s="11">
        <v>287.52499999999998</v>
      </c>
      <c r="D36" s="11">
        <v>288.67</v>
      </c>
      <c r="E36" s="11">
        <v>125.58</v>
      </c>
      <c r="F36" s="11">
        <v>374.13499999999999</v>
      </c>
    </row>
    <row r="37" spans="1:6" x14ac:dyDescent="0.35">
      <c r="B37" t="s">
        <v>6209</v>
      </c>
      <c r="C37" s="11">
        <v>840.92999999999984</v>
      </c>
      <c r="D37" s="11">
        <v>409.875</v>
      </c>
      <c r="E37" s="11">
        <v>171.32999999999998</v>
      </c>
      <c r="F37" s="11">
        <v>221.43999999999997</v>
      </c>
    </row>
    <row r="38" spans="1:6" x14ac:dyDescent="0.35">
      <c r="B38" t="s">
        <v>6210</v>
      </c>
      <c r="C38" s="11">
        <v>299.07</v>
      </c>
      <c r="D38" s="11">
        <v>260.32499999999999</v>
      </c>
      <c r="E38" s="11">
        <v>584.64</v>
      </c>
      <c r="F38" s="11">
        <v>256.36500000000001</v>
      </c>
    </row>
    <row r="39" spans="1:6" x14ac:dyDescent="0.35">
      <c r="B39" t="s">
        <v>6211</v>
      </c>
      <c r="C39" s="11">
        <v>323.32499999999999</v>
      </c>
      <c r="D39" s="11">
        <v>565.57000000000005</v>
      </c>
      <c r="E39" s="11">
        <v>537.80999999999995</v>
      </c>
      <c r="F39" s="11">
        <v>189.47499999999999</v>
      </c>
    </row>
    <row r="40" spans="1:6" x14ac:dyDescent="0.35">
      <c r="B40" t="s">
        <v>6212</v>
      </c>
      <c r="C40" s="11">
        <v>399.48499999999996</v>
      </c>
      <c r="D40" s="11">
        <v>148.19999999999999</v>
      </c>
      <c r="E40" s="11">
        <v>388.21999999999997</v>
      </c>
      <c r="F40" s="11">
        <v>212.07499999999999</v>
      </c>
    </row>
    <row r="41" spans="1:6" x14ac:dyDescent="0.35">
      <c r="A41" t="s">
        <v>6200</v>
      </c>
      <c r="B41" t="s">
        <v>6201</v>
      </c>
      <c r="C41" s="11">
        <v>112.69499999999999</v>
      </c>
      <c r="D41" s="11">
        <v>166.32</v>
      </c>
      <c r="E41" s="11">
        <v>843.71499999999992</v>
      </c>
      <c r="F41" s="11">
        <v>146.685</v>
      </c>
    </row>
    <row r="42" spans="1:6" x14ac:dyDescent="0.35">
      <c r="B42" t="s">
        <v>6202</v>
      </c>
      <c r="C42" s="11">
        <v>114.87999999999998</v>
      </c>
      <c r="D42" s="11">
        <v>133.815</v>
      </c>
      <c r="E42" s="11">
        <v>91.175000000000011</v>
      </c>
      <c r="F42" s="11">
        <v>53.759999999999991</v>
      </c>
    </row>
    <row r="43" spans="1:6" x14ac:dyDescent="0.35">
      <c r="B43" t="s">
        <v>6203</v>
      </c>
      <c r="C43" s="11">
        <v>277.76</v>
      </c>
      <c r="D43" s="11">
        <v>175.41</v>
      </c>
      <c r="E43" s="11">
        <v>462.50999999999993</v>
      </c>
      <c r="F43" s="11">
        <v>399.52499999999998</v>
      </c>
    </row>
    <row r="44" spans="1:6" x14ac:dyDescent="0.35">
      <c r="B44" t="s">
        <v>6204</v>
      </c>
      <c r="C44" s="11">
        <v>197.89499999999998</v>
      </c>
      <c r="D44" s="11">
        <v>289.755</v>
      </c>
      <c r="E44" s="11">
        <v>88.545000000000002</v>
      </c>
      <c r="F44" s="11">
        <v>200.25499999999997</v>
      </c>
    </row>
    <row r="45" spans="1:6" x14ac:dyDescent="0.35">
      <c r="B45" t="s">
        <v>6205</v>
      </c>
      <c r="C45" s="11">
        <v>193.11499999999998</v>
      </c>
      <c r="D45" s="11">
        <v>212.49499999999998</v>
      </c>
      <c r="E45" s="11">
        <v>292.29000000000002</v>
      </c>
      <c r="F45" s="11">
        <v>304.46999999999997</v>
      </c>
    </row>
    <row r="46" spans="1:6" x14ac:dyDescent="0.35">
      <c r="B46" t="s">
        <v>6206</v>
      </c>
      <c r="C46" s="11">
        <v>179.79</v>
      </c>
      <c r="D46" s="11">
        <v>426.2</v>
      </c>
      <c r="E46" s="11">
        <v>170.08999999999997</v>
      </c>
      <c r="F46" s="11">
        <v>379.31</v>
      </c>
    </row>
    <row r="47" spans="1:6" x14ac:dyDescent="0.35">
      <c r="B47" t="s">
        <v>6207</v>
      </c>
      <c r="C47" s="11">
        <v>247.28999999999996</v>
      </c>
      <c r="D47" s="11">
        <v>246.685</v>
      </c>
      <c r="E47" s="11">
        <v>271.05499999999995</v>
      </c>
      <c r="F47" s="11">
        <v>141.69999999999999</v>
      </c>
    </row>
    <row r="48" spans="1:6" x14ac:dyDescent="0.35">
      <c r="B48" t="s">
        <v>6208</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F9D5D-282E-4AE1-BA73-CA65CCA2A72A}">
  <dimension ref="A3:B6"/>
  <sheetViews>
    <sheetView zoomScale="76" zoomScaleNormal="76" workbookViewId="0">
      <selection activeCell="C24" sqref="C24"/>
    </sheetView>
  </sheetViews>
  <sheetFormatPr defaultRowHeight="14.5" x14ac:dyDescent="0.35"/>
  <cols>
    <col min="1" max="1" width="14.7265625" bestFit="1" customWidth="1"/>
    <col min="2" max="3" width="11.7265625" bestFit="1" customWidth="1"/>
    <col min="4" max="4" width="6.26953125" bestFit="1" customWidth="1"/>
    <col min="5" max="5" width="7.54296875" bestFit="1" customWidth="1"/>
    <col min="6" max="6" width="8" bestFit="1" customWidth="1"/>
  </cols>
  <sheetData>
    <row r="3" spans="1:2" x14ac:dyDescent="0.35">
      <c r="A3" s="10" t="s">
        <v>7</v>
      </c>
      <c r="B3" t="s">
        <v>6219</v>
      </c>
    </row>
    <row r="4" spans="1:2" x14ac:dyDescent="0.35">
      <c r="A4" t="s">
        <v>28</v>
      </c>
      <c r="B4" s="13">
        <v>2798.5050000000001</v>
      </c>
    </row>
    <row r="5" spans="1:2" x14ac:dyDescent="0.35">
      <c r="A5" t="s">
        <v>318</v>
      </c>
      <c r="B5" s="13">
        <v>6696.8649999999989</v>
      </c>
    </row>
    <row r="6" spans="1:2" x14ac:dyDescent="0.35">
      <c r="A6" t="s">
        <v>19</v>
      </c>
      <c r="B6" s="13">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B7325-6BB0-493D-802C-A25938AEC2E6}">
  <dimension ref="A3:B8"/>
  <sheetViews>
    <sheetView zoomScale="76" zoomScaleNormal="76" workbookViewId="0">
      <selection activeCell="E2" sqref="E2"/>
    </sheetView>
  </sheetViews>
  <sheetFormatPr defaultRowHeight="14.5" x14ac:dyDescent="0.35"/>
  <cols>
    <col min="1" max="1" width="17.90625" bestFit="1" customWidth="1"/>
    <col min="2" max="3" width="11.7265625" bestFit="1" customWidth="1"/>
    <col min="4" max="4" width="6.26953125" bestFit="1" customWidth="1"/>
    <col min="5" max="5" width="7.54296875" bestFit="1" customWidth="1"/>
    <col min="6" max="6" width="8" bestFit="1" customWidth="1"/>
  </cols>
  <sheetData>
    <row r="3" spans="1:2" x14ac:dyDescent="0.35">
      <c r="A3" s="10" t="s">
        <v>4</v>
      </c>
      <c r="B3" t="s">
        <v>6219</v>
      </c>
    </row>
    <row r="4" spans="1:2" x14ac:dyDescent="0.35">
      <c r="A4" t="s">
        <v>3753</v>
      </c>
      <c r="B4" s="13">
        <v>278.01</v>
      </c>
    </row>
    <row r="5" spans="1:2" x14ac:dyDescent="0.35">
      <c r="A5" t="s">
        <v>1598</v>
      </c>
      <c r="B5" s="13">
        <v>281.67499999999995</v>
      </c>
    </row>
    <row r="6" spans="1:2" x14ac:dyDescent="0.35">
      <c r="A6" t="s">
        <v>2587</v>
      </c>
      <c r="B6" s="13">
        <v>289.11</v>
      </c>
    </row>
    <row r="7" spans="1:2" x14ac:dyDescent="0.35">
      <c r="A7" t="s">
        <v>5765</v>
      </c>
      <c r="B7" s="13">
        <v>307.04499999999996</v>
      </c>
    </row>
    <row r="8" spans="1:2" x14ac:dyDescent="0.35">
      <c r="A8" t="s">
        <v>5114</v>
      </c>
      <c r="B8" s="13">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C16" sqref="C1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9.1796875" customWidth="1"/>
    <col min="8" max="8" width="11.1796875" customWidth="1"/>
    <col min="9" max="9" width="12.26953125" customWidth="1"/>
    <col min="10" max="10" width="11.453125" customWidth="1"/>
    <col min="11" max="11" width="7.7265625" style="9" bestFit="1" customWidth="1"/>
    <col min="12" max="12" width="10.453125" customWidth="1"/>
    <col min="13" max="13" width="11.08984375" style="7" bestFit="1" customWidth="1"/>
    <col min="14" max="14" width="17.54296875" customWidth="1"/>
    <col min="15" max="15" width="12.453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8" t="s">
        <v>12</v>
      </c>
      <c r="L1" s="3" t="s">
        <v>13</v>
      </c>
      <c r="M1" s="6" t="s">
        <v>15</v>
      </c>
      <c r="N1" s="2" t="s">
        <v>6196</v>
      </c>
      <c r="O1" s="2" t="s">
        <v>6220</v>
      </c>
      <c r="P1" s="12"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4">
        <f>INDEX(products!$A$1:$G$49,MATCH(orders!$D2,products!$A$1:$A$49,0),MATCH(orders!L$1,products!$A$1:$G$1,0))</f>
        <v>9.9499999999999993</v>
      </c>
      <c r="M2" s="7">
        <f>L2*E2</f>
        <v>19.899999999999999</v>
      </c>
      <c r="N2" t="str">
        <f>IF(I2="Rob","Robusta",IF(I2="Exc","Exelsa",IF(I2="Ara","Arabica",IF(I2="Lib","Liberica",""))))</f>
        <v>Robusta</v>
      </c>
      <c r="O2" t="str">
        <f>IF(J2="M","Medium",IF(J2="L","Light",IF(J2="D","Dark","")))</f>
        <v>Medium</v>
      </c>
      <c r="P2" t="str">
        <f>_xlfn.XLOOKUP(Orders[[#This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4">
        <f>INDEX(products!$A$1:$G$49,MATCH(orders!$D3,products!$A$1:$A$49,0),MATCH(orders!L$1,products!$A$1:$G$1,0))</f>
        <v>8.25</v>
      </c>
      <c r="M3" s="7">
        <f t="shared" ref="M3:M66" si="0">L3*E3</f>
        <v>41.25</v>
      </c>
      <c r="N3" t="str">
        <f t="shared" ref="N3:N66" si="1">IF(I3="Rob","Robusta",IF(I3="Exc","Exelsa",IF(I3="Ara","Arabica",IF(I3="Lib","Liberica",""))))</f>
        <v>Exelsa</v>
      </c>
      <c r="O3" t="str">
        <f t="shared" ref="O3:O66" si="2">IF(J3="M","Medium",IF(J3="L","Light",IF(J3="D","Dark","")))</f>
        <v>Medium</v>
      </c>
      <c r="P3" t="str">
        <f>_xlfn.XLOOKUP(Orders[[#This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4">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4">
        <f>INDEX(products!$A$1:$G$49,MATCH(orders!$D5,products!$A$1:$A$49,0),MATCH(orders!L$1,products!$A$1:$G$1,0))</f>
        <v>13.75</v>
      </c>
      <c r="M5" s="7">
        <f t="shared" si="0"/>
        <v>27.5</v>
      </c>
      <c r="N5" t="str">
        <f t="shared" si="1"/>
        <v>Exelsa</v>
      </c>
      <c r="O5" t="str">
        <f t="shared" si="2"/>
        <v>Medium</v>
      </c>
      <c r="P5" t="str">
        <f>_xlfn.XLOOKUP(Orders[[#This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4">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4">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4">
        <f>INDEX(products!$A$1:$G$49,MATCH(orders!$D8,products!$A$1:$A$49,0),MATCH(orders!L$1,products!$A$1:$G$1,0))</f>
        <v>7.29</v>
      </c>
      <c r="M8" s="7">
        <f t="shared" si="0"/>
        <v>21.87</v>
      </c>
      <c r="N8" t="str">
        <f t="shared" si="1"/>
        <v>Exelsa</v>
      </c>
      <c r="O8" t="str">
        <f t="shared" si="2"/>
        <v>Dark</v>
      </c>
      <c r="P8" t="str">
        <f>_xlfn.XLOOKUP(Orders[[#This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4">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4">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4">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4">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4">
        <f>INDEX(products!$A$1:$G$49,MATCH(orders!$D13,products!$A$1:$A$49,0),MATCH(orders!L$1,products!$A$1:$G$1,0))</f>
        <v>34.154999999999994</v>
      </c>
      <c r="M13" s="7">
        <f t="shared" si="0"/>
        <v>170.77499999999998</v>
      </c>
      <c r="N13" t="str">
        <f t="shared" si="1"/>
        <v>Exelsa</v>
      </c>
      <c r="O13" t="str">
        <f t="shared" si="2"/>
        <v>Light</v>
      </c>
      <c r="P13" t="str">
        <f>_xlfn.XLOOKUP(Orders[[#This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4">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4">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4">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4">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4">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4">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4">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4">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4">
        <f>INDEX(products!$A$1:$G$49,MATCH(orders!$D22,products!$A$1:$A$49,0),MATCH(orders!L$1,products!$A$1:$G$1,0))</f>
        <v>3.645</v>
      </c>
      <c r="M22" s="7">
        <f t="shared" si="0"/>
        <v>14.58</v>
      </c>
      <c r="N22" t="str">
        <f t="shared" si="1"/>
        <v>Exelsa</v>
      </c>
      <c r="O22" t="str">
        <f t="shared" si="2"/>
        <v>Dark</v>
      </c>
      <c r="P22" t="str">
        <f>_xlfn.XLOOKUP(Orders[[#This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4">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4">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4">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4">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4">
        <f>INDEX(products!$A$1:$G$49,MATCH(orders!$D27,products!$A$1:$A$49,0),MATCH(orders!L$1,products!$A$1:$G$1,0))</f>
        <v>4.125</v>
      </c>
      <c r="M27" s="7">
        <f t="shared" si="0"/>
        <v>12.375</v>
      </c>
      <c r="N27" t="str">
        <f t="shared" si="1"/>
        <v>Exelsa</v>
      </c>
      <c r="O27" t="str">
        <f t="shared" si="2"/>
        <v>Medium</v>
      </c>
      <c r="P27" t="str">
        <f>_xlfn.XLOOKUP(Orders[[#This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4">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4">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4">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4">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4">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4">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9">
        <f>INDEX(products!$A$1:$G$49,MATCH(orders!$D34,products!$A$1:$A$49,0),MATCH(orders!K$1,products!$A$1:$G$1,0))</f>
        <v>0.5</v>
      </c>
      <c r="L34" s="4">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4">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4">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4">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4">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4">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4">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4">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4">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4">
        <f>INDEX(products!$A$1:$G$49,MATCH(orders!$D43,products!$A$1:$A$49,0),MATCH(orders!L$1,products!$A$1:$G$1,0))</f>
        <v>3.645</v>
      </c>
      <c r="M43" s="7">
        <f t="shared" si="0"/>
        <v>7.29</v>
      </c>
      <c r="N43" t="str">
        <f t="shared" si="1"/>
        <v>Exelsa</v>
      </c>
      <c r="O43" t="str">
        <f t="shared" si="2"/>
        <v>Dark</v>
      </c>
      <c r="P43" t="str">
        <f>_xlfn.XLOOKUP(Orders[[#This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4">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4">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4">
        <f>INDEX(products!$A$1:$G$49,MATCH(orders!$D46,products!$A$1:$A$49,0),MATCH(orders!L$1,products!$A$1:$G$1,0))</f>
        <v>8.25</v>
      </c>
      <c r="M46" s="7">
        <f t="shared" si="0"/>
        <v>16.5</v>
      </c>
      <c r="N46" t="str">
        <f t="shared" si="1"/>
        <v>Exelsa</v>
      </c>
      <c r="O46" t="str">
        <f t="shared" si="2"/>
        <v>Medium</v>
      </c>
      <c r="P46" t="str">
        <f>_xlfn.XLOOKUP(Orders[[#This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4">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4">
        <f>INDEX(products!$A$1:$G$49,MATCH(orders!$D48,products!$A$1:$A$49,0),MATCH(orders!L$1,products!$A$1:$G$1,0))</f>
        <v>31.624999999999996</v>
      </c>
      <c r="M48" s="7">
        <f t="shared" si="0"/>
        <v>63.249999999999993</v>
      </c>
      <c r="N48" t="str">
        <f t="shared" si="1"/>
        <v>Exelsa</v>
      </c>
      <c r="O48" t="str">
        <f t="shared" si="2"/>
        <v>Medium</v>
      </c>
      <c r="P48" t="str">
        <f>_xlfn.XLOOKUP(Orders[[#This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4">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4">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4">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4">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4">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4">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4">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4">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4">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4">
        <f>INDEX(products!$A$1:$G$49,MATCH(orders!$D58,products!$A$1:$A$49,0),MATCH(orders!L$1,products!$A$1:$G$1,0))</f>
        <v>3.645</v>
      </c>
      <c r="M58" s="7">
        <f t="shared" si="0"/>
        <v>10.935</v>
      </c>
      <c r="N58" t="str">
        <f t="shared" si="1"/>
        <v>Exelsa</v>
      </c>
      <c r="O58" t="str">
        <f t="shared" si="2"/>
        <v>Dark</v>
      </c>
      <c r="P58" t="str">
        <f>_xlfn.XLOOKUP(Orders[[#This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4">
        <f>INDEX(products!$A$1:$G$49,MATCH(orders!$D59,products!$A$1:$A$49,0),MATCH(orders!L$1,products!$A$1:$G$1,0))</f>
        <v>14.85</v>
      </c>
      <c r="M59" s="7">
        <f t="shared" si="0"/>
        <v>59.4</v>
      </c>
      <c r="N59" t="str">
        <f t="shared" si="1"/>
        <v>Exelsa</v>
      </c>
      <c r="O59" t="str">
        <f t="shared" si="2"/>
        <v>Light</v>
      </c>
      <c r="P59" t="str">
        <f>_xlfn.XLOOKUP(Orders[[#This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4">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4">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4">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4">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4">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4">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4">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4">
        <f>INDEX(products!$A$1:$G$49,MATCH(orders!$D67,products!$A$1:$A$49,0),MATCH(orders!L$1,products!$A$1:$G$1,0))</f>
        <v>20.584999999999997</v>
      </c>
      <c r="M67" s="7">
        <f t="shared" ref="M67:M130" si="3">L67*E67</f>
        <v>82.339999999999989</v>
      </c>
      <c r="N67" t="str">
        <f t="shared" ref="N67:N130" si="4">IF(I67="Rob","Robusta",IF(I67="Exc","Exelsa",IF(I67="Ara","Arabica",IF(I67="Lib","Liberica",""))))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4">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4">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4">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4">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4">
        <f>INDEX(products!$A$1:$G$49,MATCH(orders!$D72,products!$A$1:$A$49,0),MATCH(orders!L$1,products!$A$1:$G$1,0))</f>
        <v>34.154999999999994</v>
      </c>
      <c r="M72" s="7">
        <f t="shared" si="3"/>
        <v>136.61999999999998</v>
      </c>
      <c r="N72" t="str">
        <f t="shared" si="4"/>
        <v>Exelsa</v>
      </c>
      <c r="O72" t="str">
        <f t="shared" si="5"/>
        <v>Light</v>
      </c>
      <c r="P72" t="str">
        <f>_xlfn.XLOOKUP(Orders[[#This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4">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4">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4">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4">
        <f>INDEX(products!$A$1:$G$49,MATCH(orders!$D76,products!$A$1:$A$49,0),MATCH(orders!L$1,products!$A$1:$G$1,0))</f>
        <v>8.91</v>
      </c>
      <c r="M76" s="7">
        <f t="shared" si="3"/>
        <v>17.82</v>
      </c>
      <c r="N76" t="str">
        <f t="shared" si="4"/>
        <v>Exelsa</v>
      </c>
      <c r="O76" t="str">
        <f t="shared" si="5"/>
        <v>Light</v>
      </c>
      <c r="P76" t="str">
        <f>_xlfn.XLOOKUP(Orders[[#This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4">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4">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4">
        <f>INDEX(products!$A$1:$G$49,MATCH(orders!$D79,products!$A$1:$A$49,0),MATCH(orders!L$1,products!$A$1:$G$1,0))</f>
        <v>3.645</v>
      </c>
      <c r="M79" s="7">
        <f t="shared" si="3"/>
        <v>7.29</v>
      </c>
      <c r="N79" t="str">
        <f t="shared" si="4"/>
        <v>Exelsa</v>
      </c>
      <c r="O79" t="str">
        <f t="shared" si="5"/>
        <v>Dark</v>
      </c>
      <c r="P79" t="str">
        <f>_xlfn.XLOOKUP(Orders[[#This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4">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4">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4">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4">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4">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4">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4">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4">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4">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4">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4">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4">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4">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4">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4">
        <f>INDEX(products!$A$1:$G$49,MATCH(orders!$D94,products!$A$1:$A$49,0),MATCH(orders!L$1,products!$A$1:$G$1,0))</f>
        <v>14.85</v>
      </c>
      <c r="M94" s="7">
        <f t="shared" si="3"/>
        <v>44.55</v>
      </c>
      <c r="N94" t="str">
        <f t="shared" si="4"/>
        <v>Exelsa</v>
      </c>
      <c r="O94" t="str">
        <f t="shared" si="5"/>
        <v>Light</v>
      </c>
      <c r="P94" t="str">
        <f>_xlfn.XLOOKUP(Orders[[#This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4">
        <f>INDEX(products!$A$1:$G$49,MATCH(orders!$D95,products!$A$1:$A$49,0),MATCH(orders!L$1,products!$A$1:$G$1,0))</f>
        <v>8.91</v>
      </c>
      <c r="M95" s="7">
        <f t="shared" si="3"/>
        <v>35.64</v>
      </c>
      <c r="N95" t="str">
        <f t="shared" si="4"/>
        <v>Exelsa</v>
      </c>
      <c r="O95" t="str">
        <f t="shared" si="5"/>
        <v>Light</v>
      </c>
      <c r="P95" t="str">
        <f>_xlfn.XLOOKUP(Orders[[#This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4">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4">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4">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4">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4">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4">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4">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4">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4">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4">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4">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4">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4">
        <f>INDEX(products!$A$1:$G$49,MATCH(orders!$D108,products!$A$1:$A$49,0),MATCH(orders!L$1,products!$A$1:$G$1,0))</f>
        <v>12.15</v>
      </c>
      <c r="M108" s="7">
        <f t="shared" si="3"/>
        <v>24.3</v>
      </c>
      <c r="N108" t="str">
        <f t="shared" si="4"/>
        <v>Exelsa</v>
      </c>
      <c r="O108" t="str">
        <f t="shared" si="5"/>
        <v>Dark</v>
      </c>
      <c r="P108" t="str">
        <f>_xlfn.XLOOKUP(Orders[[#This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4">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4">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4">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4">
        <f>INDEX(products!$A$1:$G$49,MATCH(orders!$D112,products!$A$1:$A$49,0),MATCH(orders!L$1,products!$A$1:$G$1,0))</f>
        <v>4.4550000000000001</v>
      </c>
      <c r="M112" s="7">
        <f t="shared" si="3"/>
        <v>13.365</v>
      </c>
      <c r="N112" t="str">
        <f t="shared" si="4"/>
        <v>Exelsa</v>
      </c>
      <c r="O112" t="str">
        <f t="shared" si="5"/>
        <v>Light</v>
      </c>
      <c r="P112" t="str">
        <f>_xlfn.XLOOKUP(Orders[[#This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4">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4">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4">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4">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4">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4">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4">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4">
        <f>INDEX(products!$A$1:$G$49,MATCH(orders!$D120,products!$A$1:$A$49,0),MATCH(orders!L$1,products!$A$1:$G$1,0))</f>
        <v>7.29</v>
      </c>
      <c r="M120" s="7">
        <f t="shared" si="3"/>
        <v>21.87</v>
      </c>
      <c r="N120" t="str">
        <f t="shared" si="4"/>
        <v>Exelsa</v>
      </c>
      <c r="O120" t="str">
        <f t="shared" si="5"/>
        <v>Dark</v>
      </c>
      <c r="P120" t="str">
        <f>_xlfn.XLOOKUP(Orders[[#This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4">
        <f>INDEX(products!$A$1:$G$49,MATCH(orders!$D121,products!$A$1:$A$49,0),MATCH(orders!L$1,products!$A$1:$G$1,0))</f>
        <v>4.125</v>
      </c>
      <c r="M121" s="7">
        <f t="shared" si="3"/>
        <v>4.125</v>
      </c>
      <c r="N121" t="str">
        <f t="shared" si="4"/>
        <v>Exelsa</v>
      </c>
      <c r="O121" t="str">
        <f t="shared" si="5"/>
        <v>Medium</v>
      </c>
      <c r="P121" t="str">
        <f>_xlfn.XLOOKUP(Orders[[#This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4">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9">
        <f>INDEX(products!$A$1:$G$49,MATCH(orders!$D123,products!$A$1:$A$49,0),MATCH(orders!K$1,products!$A$1:$G$1,0))</f>
        <v>1</v>
      </c>
      <c r="L123" s="4">
        <f>INDEX(products!$A$1:$G$49,MATCH(orders!$D123,products!$A$1:$A$49,0),MATCH(orders!L$1,products!$A$1:$G$1,0))</f>
        <v>13.75</v>
      </c>
      <c r="M123" s="7">
        <f t="shared" si="3"/>
        <v>68.75</v>
      </c>
      <c r="N123" t="str">
        <f t="shared" si="4"/>
        <v>Exelsa</v>
      </c>
      <c r="O123" t="str">
        <f t="shared" si="5"/>
        <v>Medium</v>
      </c>
      <c r="P123" t="str">
        <f>_xlfn.XLOOKUP(Orders[[#This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4">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4">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4">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4">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4">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4">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4">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4">
        <f>INDEX(products!$A$1:$G$49,MATCH(orders!$D131,products!$A$1:$A$49,0),MATCH(orders!L$1,products!$A$1:$G$1,0))</f>
        <v>12.15</v>
      </c>
      <c r="M131" s="7">
        <f t="shared" ref="M131:M194" si="6">L131*E131</f>
        <v>12.15</v>
      </c>
      <c r="N131" t="str">
        <f t="shared" ref="N131:N194" si="7">IF(I131="Rob","Robusta",IF(I131="Exc","Exelsa",IF(I131="Ara","Arabica",IF(I131="Lib","Liberica",""))))</f>
        <v>Exelsa</v>
      </c>
      <c r="O131" t="str">
        <f t="shared" ref="O131:O194" si="8">IF(J131="M","Medium",IF(J131="L","Light",IF(J131="D","Dark","")))</f>
        <v>Dark</v>
      </c>
      <c r="P131" t="str">
        <f>_xlfn.XLOOKUP(Orders[[#This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4">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4">
        <f>INDEX(products!$A$1:$G$49,MATCH(orders!$D133,products!$A$1:$A$49,0),MATCH(orders!L$1,products!$A$1:$G$1,0))</f>
        <v>7.29</v>
      </c>
      <c r="M133" s="7">
        <f t="shared" si="6"/>
        <v>14.58</v>
      </c>
      <c r="N133" t="str">
        <f t="shared" si="7"/>
        <v>Exelsa</v>
      </c>
      <c r="O133" t="str">
        <f t="shared" si="8"/>
        <v>Dark</v>
      </c>
      <c r="P133" t="str">
        <f>_xlfn.XLOOKUP(Orders[[#This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4">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4">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4">
        <f>INDEX(products!$A$1:$G$49,MATCH(orders!$D136,products!$A$1:$A$49,0),MATCH(orders!L$1,products!$A$1:$G$1,0))</f>
        <v>31.624999999999996</v>
      </c>
      <c r="M136" s="7">
        <f t="shared" si="6"/>
        <v>94.874999999999986</v>
      </c>
      <c r="N136" t="str">
        <f t="shared" si="7"/>
        <v>Exelsa</v>
      </c>
      <c r="O136" t="str">
        <f t="shared" si="8"/>
        <v>Medium</v>
      </c>
      <c r="P136" t="str">
        <f>_xlfn.XLOOKUP(Orders[[#This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9">
        <f>INDEX(products!$A$1:$G$49,MATCH(orders!$D137,products!$A$1:$A$49,0),MATCH(orders!K$1,products!$A$1:$G$1,0))</f>
        <v>0.5</v>
      </c>
      <c r="L137" s="4">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4">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4">
        <f>INDEX(products!$A$1:$G$49,MATCH(orders!$D139,products!$A$1:$A$49,0),MATCH(orders!L$1,products!$A$1:$G$1,0))</f>
        <v>34.154999999999994</v>
      </c>
      <c r="M139" s="7">
        <f t="shared" si="6"/>
        <v>102.46499999999997</v>
      </c>
      <c r="N139" t="str">
        <f t="shared" si="7"/>
        <v>Exelsa</v>
      </c>
      <c r="O139" t="str">
        <f t="shared" si="8"/>
        <v>Light</v>
      </c>
      <c r="P139" t="str">
        <f>_xlfn.XLOOKUP(Orders[[#This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4">
        <f>INDEX(products!$A$1:$G$49,MATCH(orders!$D140,products!$A$1:$A$49,0),MATCH(orders!L$1,products!$A$1:$G$1,0))</f>
        <v>12.15</v>
      </c>
      <c r="M140" s="7">
        <f t="shared" si="6"/>
        <v>48.6</v>
      </c>
      <c r="N140" t="str">
        <f t="shared" si="7"/>
        <v>Exelsa</v>
      </c>
      <c r="O140" t="str">
        <f t="shared" si="8"/>
        <v>Dark</v>
      </c>
      <c r="P140" t="str">
        <f>_xlfn.XLOOKUP(Orders[[#This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4">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4">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4">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4">
        <f>INDEX(products!$A$1:$G$49,MATCH(orders!$D144,products!$A$1:$A$49,0),MATCH(orders!L$1,products!$A$1:$G$1,0))</f>
        <v>34.154999999999994</v>
      </c>
      <c r="M144" s="7">
        <f t="shared" si="6"/>
        <v>136.61999999999998</v>
      </c>
      <c r="N144" t="str">
        <f t="shared" si="7"/>
        <v>Exelsa</v>
      </c>
      <c r="O144" t="str">
        <f t="shared" si="8"/>
        <v>Light</v>
      </c>
      <c r="P144" t="str">
        <f>_xlfn.XLOOKUP(Orders[[#This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4">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4">
        <f>INDEX(products!$A$1:$G$49,MATCH(orders!$D146,products!$A$1:$A$49,0),MATCH(orders!L$1,products!$A$1:$G$1,0))</f>
        <v>34.154999999999994</v>
      </c>
      <c r="M146" s="7">
        <f t="shared" si="6"/>
        <v>68.309999999999988</v>
      </c>
      <c r="N146" t="str">
        <f t="shared" si="7"/>
        <v>Exelsa</v>
      </c>
      <c r="O146" t="str">
        <f t="shared" si="8"/>
        <v>Light</v>
      </c>
      <c r="P146" t="str">
        <f>_xlfn.XLOOKUP(Orders[[#This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4">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4">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4">
        <f>INDEX(products!$A$1:$G$49,MATCH(orders!$D149,products!$A$1:$A$49,0),MATCH(orders!L$1,products!$A$1:$G$1,0))</f>
        <v>13.75</v>
      </c>
      <c r="M149" s="7">
        <f t="shared" si="6"/>
        <v>27.5</v>
      </c>
      <c r="N149" t="str">
        <f t="shared" si="7"/>
        <v>Exelsa</v>
      </c>
      <c r="O149" t="str">
        <f t="shared" si="8"/>
        <v>Medium</v>
      </c>
      <c r="P149" t="str">
        <f>_xlfn.XLOOKUP(Orders[[#This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4">
        <f>INDEX(products!$A$1:$G$49,MATCH(orders!$D150,products!$A$1:$A$49,0),MATCH(orders!L$1,products!$A$1:$G$1,0))</f>
        <v>3.645</v>
      </c>
      <c r="M150" s="7">
        <f t="shared" si="6"/>
        <v>18.225000000000001</v>
      </c>
      <c r="N150" t="str">
        <f t="shared" si="7"/>
        <v>Exelsa</v>
      </c>
      <c r="O150" t="str">
        <f t="shared" si="8"/>
        <v>Dark</v>
      </c>
      <c r="P150" t="str">
        <f>_xlfn.XLOOKUP(Orders[[#This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4">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4">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4">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4">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4">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4">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4">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4">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4">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4">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4">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4">
        <f>INDEX(products!$A$1:$G$49,MATCH(orders!$D162,products!$A$1:$A$49,0),MATCH(orders!L$1,products!$A$1:$G$1,0))</f>
        <v>8.25</v>
      </c>
      <c r="M162" s="7">
        <f t="shared" si="6"/>
        <v>33</v>
      </c>
      <c r="N162" t="str">
        <f t="shared" si="7"/>
        <v>Exelsa</v>
      </c>
      <c r="O162" t="str">
        <f t="shared" si="8"/>
        <v>Medium</v>
      </c>
      <c r="P162" t="str">
        <f>_xlfn.XLOOKUP(Orders[[#This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4">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4">
        <f>INDEX(products!$A$1:$G$49,MATCH(orders!$D164,products!$A$1:$A$49,0),MATCH(orders!L$1,products!$A$1:$G$1,0))</f>
        <v>7.29</v>
      </c>
      <c r="M164" s="7">
        <f t="shared" si="6"/>
        <v>21.87</v>
      </c>
      <c r="N164" t="str">
        <f t="shared" si="7"/>
        <v>Exelsa</v>
      </c>
      <c r="O164" t="str">
        <f t="shared" si="8"/>
        <v>Dark</v>
      </c>
      <c r="P164" t="str">
        <f>_xlfn.XLOOKUP(Orders[[#This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4">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4">
        <f>INDEX(products!$A$1:$G$49,MATCH(orders!$D166,products!$A$1:$A$49,0),MATCH(orders!L$1,products!$A$1:$G$1,0))</f>
        <v>7.29</v>
      </c>
      <c r="M166" s="7">
        <f t="shared" si="6"/>
        <v>29.16</v>
      </c>
      <c r="N166" t="str">
        <f t="shared" si="7"/>
        <v>Exelsa</v>
      </c>
      <c r="O166" t="str">
        <f t="shared" si="8"/>
        <v>Dark</v>
      </c>
      <c r="P166" t="str">
        <f>_xlfn.XLOOKUP(Orders[[#This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4">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4">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4">
        <f>INDEX(products!$A$1:$G$49,MATCH(orders!$D169,products!$A$1:$A$49,0),MATCH(orders!L$1,products!$A$1:$G$1,0))</f>
        <v>8.25</v>
      </c>
      <c r="M169" s="7">
        <f t="shared" si="6"/>
        <v>41.25</v>
      </c>
      <c r="N169" t="str">
        <f t="shared" si="7"/>
        <v>Exelsa</v>
      </c>
      <c r="O169" t="str">
        <f t="shared" si="8"/>
        <v>Medium</v>
      </c>
      <c r="P169" t="str">
        <f>_xlfn.XLOOKUP(Orders[[#This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4">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4">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4">
        <f>INDEX(products!$A$1:$G$49,MATCH(orders!$D172,products!$A$1:$A$49,0),MATCH(orders!L$1,products!$A$1:$G$1,0))</f>
        <v>34.154999999999994</v>
      </c>
      <c r="M172" s="7">
        <f t="shared" si="6"/>
        <v>68.309999999999988</v>
      </c>
      <c r="N172" t="str">
        <f t="shared" si="7"/>
        <v>Exelsa</v>
      </c>
      <c r="O172" t="str">
        <f t="shared" si="8"/>
        <v>Light</v>
      </c>
      <c r="P172" t="str">
        <f>_xlfn.XLOOKUP(Orders[[#This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4">
        <f>INDEX(products!$A$1:$G$49,MATCH(orders!$D173,products!$A$1:$A$49,0),MATCH(orders!L$1,products!$A$1:$G$1,0))</f>
        <v>31.624999999999996</v>
      </c>
      <c r="M173" s="7">
        <f t="shared" si="6"/>
        <v>63.249999999999993</v>
      </c>
      <c r="N173" t="str">
        <f t="shared" si="7"/>
        <v>Exelsa</v>
      </c>
      <c r="O173" t="str">
        <f t="shared" si="8"/>
        <v>Medium</v>
      </c>
      <c r="P173" t="str">
        <f>_xlfn.XLOOKUP(Orders[[#This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4">
        <f>INDEX(products!$A$1:$G$49,MATCH(orders!$D174,products!$A$1:$A$49,0),MATCH(orders!L$1,products!$A$1:$G$1,0))</f>
        <v>7.29</v>
      </c>
      <c r="M174" s="7">
        <f t="shared" si="6"/>
        <v>21.87</v>
      </c>
      <c r="N174" t="str">
        <f t="shared" si="7"/>
        <v>Exelsa</v>
      </c>
      <c r="O174" t="str">
        <f t="shared" si="8"/>
        <v>Dark</v>
      </c>
      <c r="P174" t="str">
        <f>_xlfn.XLOOKUP(Orders[[#This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4">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4">
        <f>INDEX(products!$A$1:$G$49,MATCH(orders!$D176,products!$A$1:$A$49,0),MATCH(orders!L$1,products!$A$1:$G$1,0))</f>
        <v>34.154999999999994</v>
      </c>
      <c r="M176" s="7">
        <f t="shared" si="6"/>
        <v>204.92999999999995</v>
      </c>
      <c r="N176" t="str">
        <f t="shared" si="7"/>
        <v>Exelsa</v>
      </c>
      <c r="O176" t="str">
        <f t="shared" si="8"/>
        <v>Light</v>
      </c>
      <c r="P176" t="str">
        <f>_xlfn.XLOOKUP(Orders[[#This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4">
        <f>INDEX(products!$A$1:$G$49,MATCH(orders!$D177,products!$A$1:$A$49,0),MATCH(orders!L$1,products!$A$1:$G$1,0))</f>
        <v>31.624999999999996</v>
      </c>
      <c r="M177" s="7">
        <f t="shared" si="6"/>
        <v>63.249999999999993</v>
      </c>
      <c r="N177" t="str">
        <f t="shared" si="7"/>
        <v>Exelsa</v>
      </c>
      <c r="O177" t="str">
        <f t="shared" si="8"/>
        <v>Medium</v>
      </c>
      <c r="P177" t="str">
        <f>_xlfn.XLOOKUP(Orders[[#This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4">
        <f>INDEX(products!$A$1:$G$49,MATCH(orders!$D178,products!$A$1:$A$49,0),MATCH(orders!L$1,products!$A$1:$G$1,0))</f>
        <v>34.154999999999994</v>
      </c>
      <c r="M178" s="7">
        <f t="shared" si="6"/>
        <v>34.154999999999994</v>
      </c>
      <c r="N178" t="str">
        <f t="shared" si="7"/>
        <v>Exelsa</v>
      </c>
      <c r="O178" t="str">
        <f t="shared" si="8"/>
        <v>Light</v>
      </c>
      <c r="P178" t="str">
        <f>_xlfn.XLOOKUP(Orders[[#This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4">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4">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4">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4">
        <f>INDEX(products!$A$1:$G$49,MATCH(orders!$D182,products!$A$1:$A$49,0),MATCH(orders!L$1,products!$A$1:$G$1,0))</f>
        <v>4.4550000000000001</v>
      </c>
      <c r="M182" s="7">
        <f t="shared" si="6"/>
        <v>22.274999999999999</v>
      </c>
      <c r="N182" t="str">
        <f t="shared" si="7"/>
        <v>Exelsa</v>
      </c>
      <c r="O182" t="str">
        <f t="shared" si="8"/>
        <v>Light</v>
      </c>
      <c r="P182" t="str">
        <f>_xlfn.XLOOKUP(Orders[[#This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4">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4">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4">
        <f>INDEX(products!$A$1:$G$49,MATCH(orders!$D185,products!$A$1:$A$49,0),MATCH(orders!L$1,products!$A$1:$G$1,0))</f>
        <v>4.125</v>
      </c>
      <c r="M185" s="7">
        <f t="shared" si="6"/>
        <v>8.25</v>
      </c>
      <c r="N185" t="str">
        <f t="shared" si="7"/>
        <v>Exelsa</v>
      </c>
      <c r="O185" t="str">
        <f t="shared" si="8"/>
        <v>Medium</v>
      </c>
      <c r="P185" t="str">
        <f>_xlfn.XLOOKUP(Orders[[#This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4">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4">
        <f>INDEX(products!$A$1:$G$49,MATCH(orders!$D187,products!$A$1:$A$49,0),MATCH(orders!L$1,products!$A$1:$G$1,0))</f>
        <v>7.29</v>
      </c>
      <c r="M187" s="7">
        <f t="shared" si="6"/>
        <v>36.450000000000003</v>
      </c>
      <c r="N187" t="str">
        <f t="shared" si="7"/>
        <v>Exelsa</v>
      </c>
      <c r="O187" t="str">
        <f t="shared" si="8"/>
        <v>Dark</v>
      </c>
      <c r="P187" t="str">
        <f>_xlfn.XLOOKUP(Orders[[#This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4">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4">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4">
        <f>INDEX(products!$A$1:$G$49,MATCH(orders!$D190,products!$A$1:$A$49,0),MATCH(orders!L$1,products!$A$1:$G$1,0))</f>
        <v>4.4550000000000001</v>
      </c>
      <c r="M190" s="7">
        <f t="shared" si="6"/>
        <v>4.4550000000000001</v>
      </c>
      <c r="N190" t="str">
        <f t="shared" si="7"/>
        <v>Exelsa</v>
      </c>
      <c r="O190" t="str">
        <f t="shared" si="8"/>
        <v>Light</v>
      </c>
      <c r="P190" t="str">
        <f>_xlfn.XLOOKUP(Orders[[#This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4">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4">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4">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4">
        <f>INDEX(products!$A$1:$G$49,MATCH(orders!$D194,products!$A$1:$A$49,0),MATCH(orders!L$1,products!$A$1:$G$1,0))</f>
        <v>12.15</v>
      </c>
      <c r="M194" s="7">
        <f t="shared" si="6"/>
        <v>72.900000000000006</v>
      </c>
      <c r="N194" t="str">
        <f t="shared" si="7"/>
        <v>Exelsa</v>
      </c>
      <c r="O194" t="str">
        <f t="shared" si="8"/>
        <v>Dark</v>
      </c>
      <c r="P194" t="str">
        <f>_xlfn.XLOOKUP(Orders[[#This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4">
        <f>INDEX(products!$A$1:$G$49,MATCH(orders!$D195,products!$A$1:$A$49,0),MATCH(orders!L$1,products!$A$1:$G$1,0))</f>
        <v>14.85</v>
      </c>
      <c r="M195" s="7">
        <f t="shared" ref="M195:M258" si="9">L195*E195</f>
        <v>44.55</v>
      </c>
      <c r="N195" t="str">
        <f t="shared" ref="N195:N258" si="10">IF(I195="Rob","Robusta",IF(I195="Exc","Exelsa",IF(I195="Ara","Arabica",IF(I195="Lib","Liberica",""))))</f>
        <v>Exelsa</v>
      </c>
      <c r="O195" t="str">
        <f t="shared" ref="O195:O258" si="11">IF(J195="M","Medium",IF(J195="L","Light",IF(J195="D","Dark","")))</f>
        <v>Light</v>
      </c>
      <c r="P195" t="str">
        <f>_xlfn.XLOOKUP(Orders[[#This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4">
        <f>INDEX(products!$A$1:$G$49,MATCH(orders!$D196,products!$A$1:$A$49,0),MATCH(orders!L$1,products!$A$1:$G$1,0))</f>
        <v>7.29</v>
      </c>
      <c r="M196" s="7">
        <f t="shared" si="9"/>
        <v>36.450000000000003</v>
      </c>
      <c r="N196" t="str">
        <f t="shared" si="10"/>
        <v>Exelsa</v>
      </c>
      <c r="O196" t="str">
        <f t="shared" si="11"/>
        <v>Dark</v>
      </c>
      <c r="P196" t="str">
        <f>_xlfn.XLOOKUP(Orders[[#This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4">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4">
        <f>INDEX(products!$A$1:$G$49,MATCH(orders!$D198,products!$A$1:$A$49,0),MATCH(orders!L$1,products!$A$1:$G$1,0))</f>
        <v>8.91</v>
      </c>
      <c r="M198" s="7">
        <f t="shared" si="9"/>
        <v>53.46</v>
      </c>
      <c r="N198" t="str">
        <f t="shared" si="10"/>
        <v>Exelsa</v>
      </c>
      <c r="O198" t="str">
        <f t="shared" si="11"/>
        <v>Light</v>
      </c>
      <c r="P198" t="str">
        <f>_xlfn.XLOOKUP(Orders[[#This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4">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9">
        <f>INDEX(products!$A$1:$G$49,MATCH(orders!$D200,products!$A$1:$A$49,0),MATCH(orders!K$1,products!$A$1:$G$1,0))</f>
        <v>2.5</v>
      </c>
      <c r="L200" s="4">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9">
        <f>INDEX(products!$A$1:$G$49,MATCH(orders!$D201,products!$A$1:$A$49,0),MATCH(orders!K$1,products!$A$1:$G$1,0))</f>
        <v>0.5</v>
      </c>
      <c r="L201" s="4">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9">
        <f>INDEX(products!$A$1:$G$49,MATCH(orders!$D202,products!$A$1:$A$49,0),MATCH(orders!K$1,products!$A$1:$G$1,0))</f>
        <v>1</v>
      </c>
      <c r="L202" s="4">
        <f>INDEX(products!$A$1:$G$49,MATCH(orders!$D202,products!$A$1:$A$49,0),MATCH(orders!L$1,products!$A$1:$G$1,0))</f>
        <v>13.75</v>
      </c>
      <c r="M202" s="7">
        <f t="shared" si="9"/>
        <v>41.25</v>
      </c>
      <c r="N202" t="str">
        <f t="shared" si="10"/>
        <v>Exelsa</v>
      </c>
      <c r="O202" t="str">
        <f t="shared" si="11"/>
        <v>Medium</v>
      </c>
      <c r="P202" t="str">
        <f>_xlfn.XLOOKUP(Orders[[#This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4">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4">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4">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4">
        <f>INDEX(products!$A$1:$G$49,MATCH(orders!$D206,products!$A$1:$A$49,0),MATCH(orders!L$1,products!$A$1:$G$1,0))</f>
        <v>13.75</v>
      </c>
      <c r="M206" s="7">
        <f t="shared" si="9"/>
        <v>82.5</v>
      </c>
      <c r="N206" t="str">
        <f t="shared" si="10"/>
        <v>Exelsa</v>
      </c>
      <c r="O206" t="str">
        <f t="shared" si="11"/>
        <v>Medium</v>
      </c>
      <c r="P206" t="str">
        <f>_xlfn.XLOOKUP(Orders[[#This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4">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4">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4">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4">
        <f>INDEX(products!$A$1:$G$49,MATCH(orders!$D210,products!$A$1:$A$49,0),MATCH(orders!L$1,products!$A$1:$G$1,0))</f>
        <v>7.29</v>
      </c>
      <c r="M210" s="7">
        <f t="shared" si="9"/>
        <v>29.16</v>
      </c>
      <c r="N210" t="str">
        <f t="shared" si="10"/>
        <v>Exelsa</v>
      </c>
      <c r="O210" t="str">
        <f t="shared" si="11"/>
        <v>Dark</v>
      </c>
      <c r="P210" t="str">
        <f>_xlfn.XLOOKUP(Orders[[#This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4">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4">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4">
        <f>INDEX(products!$A$1:$G$49,MATCH(orders!$D213,products!$A$1:$A$49,0),MATCH(orders!L$1,products!$A$1:$G$1,0))</f>
        <v>8.91</v>
      </c>
      <c r="M213" s="7">
        <f t="shared" si="9"/>
        <v>53.46</v>
      </c>
      <c r="N213" t="str">
        <f t="shared" si="10"/>
        <v>Exelsa</v>
      </c>
      <c r="O213" t="str">
        <f t="shared" si="11"/>
        <v>Light</v>
      </c>
      <c r="P213" t="str">
        <f>_xlfn.XLOOKUP(Orders[[#This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4">
        <f>INDEX(products!$A$1:$G$49,MATCH(orders!$D214,products!$A$1:$A$49,0),MATCH(orders!L$1,products!$A$1:$G$1,0))</f>
        <v>3.645</v>
      </c>
      <c r="M214" s="7">
        <f t="shared" si="9"/>
        <v>14.58</v>
      </c>
      <c r="N214" t="str">
        <f t="shared" si="10"/>
        <v>Exelsa</v>
      </c>
      <c r="O214" t="str">
        <f t="shared" si="11"/>
        <v>Dark</v>
      </c>
      <c r="P214" t="str">
        <f>_xlfn.XLOOKUP(Orders[[#This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4">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4">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4">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4">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4">
        <f>INDEX(products!$A$1:$G$49,MATCH(orders!$D219,products!$A$1:$A$49,0),MATCH(orders!L$1,products!$A$1:$G$1,0))</f>
        <v>8.91</v>
      </c>
      <c r="M219" s="7">
        <f t="shared" si="9"/>
        <v>35.64</v>
      </c>
      <c r="N219" t="str">
        <f t="shared" si="10"/>
        <v>Exelsa</v>
      </c>
      <c r="O219" t="str">
        <f t="shared" si="11"/>
        <v>Light</v>
      </c>
      <c r="P219" t="str">
        <f>_xlfn.XLOOKUP(Orders[[#This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4">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4">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4">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4">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4">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4">
        <f>INDEX(products!$A$1:$G$49,MATCH(orders!$D225,products!$A$1:$A$49,0),MATCH(orders!L$1,products!$A$1:$G$1,0))</f>
        <v>14.85</v>
      </c>
      <c r="M225" s="7">
        <f t="shared" si="9"/>
        <v>59.4</v>
      </c>
      <c r="N225" t="str">
        <f t="shared" si="10"/>
        <v>Exelsa</v>
      </c>
      <c r="O225" t="str">
        <f t="shared" si="11"/>
        <v>Light</v>
      </c>
      <c r="P225" t="str">
        <f>_xlfn.XLOOKUP(Orders[[#This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4">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4">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4">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4">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4">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4">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4">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4">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4">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4">
        <f>INDEX(products!$A$1:$G$49,MATCH(orders!$D235,products!$A$1:$A$49,0),MATCH(orders!L$1,products!$A$1:$G$1,0))</f>
        <v>4.125</v>
      </c>
      <c r="M235" s="7">
        <f t="shared" si="9"/>
        <v>20.625</v>
      </c>
      <c r="N235" t="str">
        <f t="shared" si="10"/>
        <v>Exelsa</v>
      </c>
      <c r="O235" t="str">
        <f t="shared" si="11"/>
        <v>Medium</v>
      </c>
      <c r="P235" t="str">
        <f>_xlfn.XLOOKUP(Orders[[#This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4">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4">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4">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4">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4">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4">
        <f>INDEX(products!$A$1:$G$49,MATCH(orders!$D241,products!$A$1:$A$49,0),MATCH(orders!L$1,products!$A$1:$G$1,0))</f>
        <v>14.85</v>
      </c>
      <c r="M241" s="7">
        <f t="shared" si="9"/>
        <v>59.4</v>
      </c>
      <c r="N241" t="str">
        <f t="shared" si="10"/>
        <v>Exelsa</v>
      </c>
      <c r="O241" t="str">
        <f t="shared" si="11"/>
        <v>Light</v>
      </c>
      <c r="P241" t="str">
        <f>_xlfn.XLOOKUP(Orders[[#This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4">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4">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4">
        <f>INDEX(products!$A$1:$G$49,MATCH(orders!$D244,products!$A$1:$A$49,0),MATCH(orders!L$1,products!$A$1:$G$1,0))</f>
        <v>12.15</v>
      </c>
      <c r="M244" s="7">
        <f t="shared" si="9"/>
        <v>36.450000000000003</v>
      </c>
      <c r="N244" t="str">
        <f t="shared" si="10"/>
        <v>Exelsa</v>
      </c>
      <c r="O244" t="str">
        <f t="shared" si="11"/>
        <v>Dark</v>
      </c>
      <c r="P244" t="str">
        <f>_xlfn.XLOOKUP(Orders[[#This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4">
        <f>INDEX(products!$A$1:$G$49,MATCH(orders!$D245,products!$A$1:$A$49,0),MATCH(orders!L$1,products!$A$1:$G$1,0))</f>
        <v>7.29</v>
      </c>
      <c r="M245" s="7">
        <f t="shared" si="9"/>
        <v>29.16</v>
      </c>
      <c r="N245" t="str">
        <f t="shared" si="10"/>
        <v>Exelsa</v>
      </c>
      <c r="O245" t="str">
        <f t="shared" si="11"/>
        <v>Dark</v>
      </c>
      <c r="P245" t="str">
        <f>_xlfn.XLOOKUP(Orders[[#This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4">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4">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4">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4">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4">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4">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4">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4">
        <f>INDEX(products!$A$1:$G$49,MATCH(orders!$D253,products!$A$1:$A$49,0),MATCH(orders!L$1,products!$A$1:$G$1,0))</f>
        <v>13.75</v>
      </c>
      <c r="M253" s="7">
        <f t="shared" si="9"/>
        <v>68.75</v>
      </c>
      <c r="N253" t="str">
        <f t="shared" si="10"/>
        <v>Exelsa</v>
      </c>
      <c r="O253" t="str">
        <f t="shared" si="11"/>
        <v>Medium</v>
      </c>
      <c r="P253" t="str">
        <f>_xlfn.XLOOKUP(Orders[[#This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4">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4">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4">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4">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4">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4">
        <f>INDEX(products!$A$1:$G$49,MATCH(orders!$D259,products!$A$1:$A$49,0),MATCH(orders!L$1,products!$A$1:$G$1,0))</f>
        <v>27.945</v>
      </c>
      <c r="M259" s="7">
        <f t="shared" ref="M259:M322" si="12">L259*E259</f>
        <v>27.945</v>
      </c>
      <c r="N259" t="str">
        <f t="shared" ref="N259:N322" si="13">IF(I259="Rob","Robusta",IF(I259="Exc","Exelsa",IF(I259="Ara","Arabica",IF(I259="Lib","Liberica",""))))</f>
        <v>Exelsa</v>
      </c>
      <c r="O259" t="str">
        <f t="shared" ref="O259:O322" si="14">IF(J259="M","Medium",IF(J259="L","Light",IF(J259="D","Dark","")))</f>
        <v>Dark</v>
      </c>
      <c r="P259" t="str">
        <f>_xlfn.XLOOKUP(Orders[[#This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4">
        <f>INDEX(products!$A$1:$G$49,MATCH(orders!$D260,products!$A$1:$A$49,0),MATCH(orders!L$1,products!$A$1:$G$1,0))</f>
        <v>27.945</v>
      </c>
      <c r="M260" s="7">
        <f t="shared" si="12"/>
        <v>139.72499999999999</v>
      </c>
      <c r="N260" t="str">
        <f t="shared" si="13"/>
        <v>Exelsa</v>
      </c>
      <c r="O260" t="str">
        <f t="shared" si="14"/>
        <v>Dark</v>
      </c>
      <c r="P260" t="str">
        <f>_xlfn.XLOOKUP(Orders[[#This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4">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4">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4">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4">
        <f>INDEX(products!$A$1:$G$49,MATCH(orders!$D264,products!$A$1:$A$49,0),MATCH(orders!L$1,products!$A$1:$G$1,0))</f>
        <v>13.75</v>
      </c>
      <c r="M264" s="7">
        <f t="shared" si="12"/>
        <v>41.25</v>
      </c>
      <c r="N264" t="str">
        <f t="shared" si="13"/>
        <v>Exelsa</v>
      </c>
      <c r="O264" t="str">
        <f t="shared" si="14"/>
        <v>Medium</v>
      </c>
      <c r="P264" t="str">
        <f>_xlfn.XLOOKUP(Orders[[#This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4">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4">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4">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4">
        <f>INDEX(products!$A$1:$G$49,MATCH(orders!$D268,products!$A$1:$A$49,0),MATCH(orders!L$1,products!$A$1:$G$1,0))</f>
        <v>12.15</v>
      </c>
      <c r="M268" s="7">
        <f t="shared" si="12"/>
        <v>24.3</v>
      </c>
      <c r="N268" t="str">
        <f t="shared" si="13"/>
        <v>Exelsa</v>
      </c>
      <c r="O268" t="str">
        <f t="shared" si="14"/>
        <v>Dark</v>
      </c>
      <c r="P268" t="str">
        <f>_xlfn.XLOOKUP(Orders[[#This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4">
        <f>INDEX(products!$A$1:$G$49,MATCH(orders!$D269,products!$A$1:$A$49,0),MATCH(orders!L$1,products!$A$1:$G$1,0))</f>
        <v>3.645</v>
      </c>
      <c r="M269" s="7">
        <f t="shared" si="12"/>
        <v>21.87</v>
      </c>
      <c r="N269" t="str">
        <f t="shared" si="13"/>
        <v>Exelsa</v>
      </c>
      <c r="O269" t="str">
        <f t="shared" si="14"/>
        <v>Dark</v>
      </c>
      <c r="P269" t="str">
        <f>_xlfn.XLOOKUP(Orders[[#This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9">
        <f>INDEX(products!$A$1:$G$49,MATCH(orders!$D270,products!$A$1:$A$49,0),MATCH(orders!K$1,products!$A$1:$G$1,0))</f>
        <v>1</v>
      </c>
      <c r="L270" s="4">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4">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4">
        <f>INDEX(products!$A$1:$G$49,MATCH(orders!$D272,products!$A$1:$A$49,0),MATCH(orders!L$1,products!$A$1:$G$1,0))</f>
        <v>7.29</v>
      </c>
      <c r="M272" s="7">
        <f t="shared" si="12"/>
        <v>7.29</v>
      </c>
      <c r="N272" t="str">
        <f t="shared" si="13"/>
        <v>Exelsa</v>
      </c>
      <c r="O272" t="str">
        <f t="shared" si="14"/>
        <v>Dark</v>
      </c>
      <c r="P272" t="str">
        <f>_xlfn.XLOOKUP(Orders[[#This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4">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4">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4">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4">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4">
        <f>INDEX(products!$A$1:$G$49,MATCH(orders!$D277,products!$A$1:$A$49,0),MATCH(orders!L$1,products!$A$1:$G$1,0))</f>
        <v>34.154999999999994</v>
      </c>
      <c r="M277" s="7">
        <f t="shared" si="12"/>
        <v>204.92999999999995</v>
      </c>
      <c r="N277" t="str">
        <f t="shared" si="13"/>
        <v>Exelsa</v>
      </c>
      <c r="O277" t="str">
        <f t="shared" si="14"/>
        <v>Light</v>
      </c>
      <c r="P277" t="str">
        <f>_xlfn.XLOOKUP(Orders[[#This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4">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4">
        <f>INDEX(products!$A$1:$G$49,MATCH(orders!$D279,products!$A$1:$A$49,0),MATCH(orders!L$1,products!$A$1:$G$1,0))</f>
        <v>14.85</v>
      </c>
      <c r="M279" s="7">
        <f t="shared" si="12"/>
        <v>89.1</v>
      </c>
      <c r="N279" t="str">
        <f t="shared" si="13"/>
        <v>Exelsa</v>
      </c>
      <c r="O279" t="str">
        <f t="shared" si="14"/>
        <v>Light</v>
      </c>
      <c r="P279" t="str">
        <f>_xlfn.XLOOKUP(Orders[[#This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4">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4">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4">
        <f>INDEX(products!$A$1:$G$49,MATCH(orders!$D282,products!$A$1:$A$49,0),MATCH(orders!L$1,products!$A$1:$G$1,0))</f>
        <v>8.25</v>
      </c>
      <c r="M282" s="7">
        <f t="shared" si="12"/>
        <v>41.25</v>
      </c>
      <c r="N282" t="str">
        <f t="shared" si="13"/>
        <v>Exelsa</v>
      </c>
      <c r="O282" t="str">
        <f t="shared" si="14"/>
        <v>Medium</v>
      </c>
      <c r="P282" t="str">
        <f>_xlfn.XLOOKUP(Orders[[#This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4">
        <f>INDEX(products!$A$1:$G$49,MATCH(orders!$D283,products!$A$1:$A$49,0),MATCH(orders!L$1,products!$A$1:$G$1,0))</f>
        <v>14.85</v>
      </c>
      <c r="M283" s="7">
        <f t="shared" si="12"/>
        <v>59.4</v>
      </c>
      <c r="N283" t="str">
        <f t="shared" si="13"/>
        <v>Exelsa</v>
      </c>
      <c r="O283" t="str">
        <f t="shared" si="14"/>
        <v>Light</v>
      </c>
      <c r="P283" t="str">
        <f>_xlfn.XLOOKUP(Orders[[#This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4">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4">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4">
        <f>INDEX(products!$A$1:$G$49,MATCH(orders!$D286,products!$A$1:$A$49,0),MATCH(orders!L$1,products!$A$1:$G$1,0))</f>
        <v>31.624999999999996</v>
      </c>
      <c r="M286" s="7">
        <f t="shared" si="12"/>
        <v>94.874999999999986</v>
      </c>
      <c r="N286" t="str">
        <f t="shared" si="13"/>
        <v>Exelsa</v>
      </c>
      <c r="O286" t="str">
        <f t="shared" si="14"/>
        <v>Medium</v>
      </c>
      <c r="P286" t="str">
        <f>_xlfn.XLOOKUP(Orders[[#This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4">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4">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4">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4">
        <f>INDEX(products!$A$1:$G$49,MATCH(orders!$D290,products!$A$1:$A$49,0),MATCH(orders!L$1,products!$A$1:$G$1,0))</f>
        <v>8.25</v>
      </c>
      <c r="M290" s="7">
        <f t="shared" si="12"/>
        <v>8.25</v>
      </c>
      <c r="N290" t="str">
        <f t="shared" si="13"/>
        <v>Exelsa</v>
      </c>
      <c r="O290" t="str">
        <f t="shared" si="14"/>
        <v>Medium</v>
      </c>
      <c r="P290" t="str">
        <f>_xlfn.XLOOKUP(Orders[[#This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4">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4">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4">
        <f>INDEX(products!$A$1:$G$49,MATCH(orders!$D293,products!$A$1:$A$49,0),MATCH(orders!L$1,products!$A$1:$G$1,0))</f>
        <v>8.25</v>
      </c>
      <c r="M293" s="7">
        <f t="shared" si="12"/>
        <v>16.5</v>
      </c>
      <c r="N293" t="str">
        <f t="shared" si="13"/>
        <v>Exelsa</v>
      </c>
      <c r="O293" t="str">
        <f t="shared" si="14"/>
        <v>Medium</v>
      </c>
      <c r="P293" t="str">
        <f>_xlfn.XLOOKUP(Orders[[#This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4">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4">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4">
        <f>INDEX(products!$A$1:$G$49,MATCH(orders!$D296,products!$A$1:$A$49,0),MATCH(orders!L$1,products!$A$1:$G$1,0))</f>
        <v>14.85</v>
      </c>
      <c r="M296" s="7">
        <f t="shared" si="12"/>
        <v>44.55</v>
      </c>
      <c r="N296" t="str">
        <f t="shared" si="13"/>
        <v>Exelsa</v>
      </c>
      <c r="O296" t="str">
        <f t="shared" si="14"/>
        <v>Light</v>
      </c>
      <c r="P296" t="str">
        <f>_xlfn.XLOOKUP(Orders[[#This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4">
        <f>INDEX(products!$A$1:$G$49,MATCH(orders!$D297,products!$A$1:$A$49,0),MATCH(orders!L$1,products!$A$1:$G$1,0))</f>
        <v>13.75</v>
      </c>
      <c r="M297" s="7">
        <f t="shared" si="12"/>
        <v>27.5</v>
      </c>
      <c r="N297" t="str">
        <f t="shared" si="13"/>
        <v>Exelsa</v>
      </c>
      <c r="O297" t="str">
        <f t="shared" si="14"/>
        <v>Medium</v>
      </c>
      <c r="P297" t="str">
        <f>_xlfn.XLOOKUP(Orders[[#This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4">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4">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4">
        <f>INDEX(products!$A$1:$G$49,MATCH(orders!$D300,products!$A$1:$A$49,0),MATCH(orders!L$1,products!$A$1:$G$1,0))</f>
        <v>4.4550000000000001</v>
      </c>
      <c r="M300" s="7">
        <f t="shared" si="12"/>
        <v>26.73</v>
      </c>
      <c r="N300" t="str">
        <f t="shared" si="13"/>
        <v>Exelsa</v>
      </c>
      <c r="O300" t="str">
        <f t="shared" si="14"/>
        <v>Light</v>
      </c>
      <c r="P300" t="str">
        <f>_xlfn.XLOOKUP(Orders[[#This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4">
        <f>INDEX(products!$A$1:$G$49,MATCH(orders!$D301,products!$A$1:$A$49,0),MATCH(orders!L$1,products!$A$1:$G$1,0))</f>
        <v>34.154999999999994</v>
      </c>
      <c r="M301" s="7">
        <f t="shared" si="12"/>
        <v>204.92999999999995</v>
      </c>
      <c r="N301" t="str">
        <f t="shared" si="13"/>
        <v>Exelsa</v>
      </c>
      <c r="O301" t="str">
        <f t="shared" si="14"/>
        <v>Light</v>
      </c>
      <c r="P301" t="str">
        <f>_xlfn.XLOOKUP(Orders[[#This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4">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4">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4">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4">
        <f>INDEX(products!$A$1:$G$49,MATCH(orders!$D305,products!$A$1:$A$49,0),MATCH(orders!L$1,products!$A$1:$G$1,0))</f>
        <v>27.945</v>
      </c>
      <c r="M305" s="7">
        <f t="shared" si="12"/>
        <v>111.78</v>
      </c>
      <c r="N305" t="str">
        <f t="shared" si="13"/>
        <v>Exelsa</v>
      </c>
      <c r="O305" t="str">
        <f t="shared" si="14"/>
        <v>Dark</v>
      </c>
      <c r="P305" t="str">
        <f>_xlfn.XLOOKUP(Orders[[#This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4">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4">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4">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4">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4">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4">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4">
        <f>INDEX(products!$A$1:$G$49,MATCH(orders!$D312,products!$A$1:$A$49,0),MATCH(orders!L$1,products!$A$1:$G$1,0))</f>
        <v>14.85</v>
      </c>
      <c r="M312" s="7">
        <f t="shared" si="12"/>
        <v>14.85</v>
      </c>
      <c r="N312" t="str">
        <f t="shared" si="13"/>
        <v>Exelsa</v>
      </c>
      <c r="O312" t="str">
        <f t="shared" si="14"/>
        <v>Light</v>
      </c>
      <c r="P312" t="str">
        <f>_xlfn.XLOOKUP(Orders[[#This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4">
        <f>INDEX(products!$A$1:$G$49,MATCH(orders!$D313,products!$A$1:$A$49,0),MATCH(orders!L$1,products!$A$1:$G$1,0))</f>
        <v>31.624999999999996</v>
      </c>
      <c r="M313" s="7">
        <f t="shared" si="12"/>
        <v>189.74999999999997</v>
      </c>
      <c r="N313" t="str">
        <f t="shared" si="13"/>
        <v>Exelsa</v>
      </c>
      <c r="O313" t="str">
        <f t="shared" si="14"/>
        <v>Medium</v>
      </c>
      <c r="P313" t="str">
        <f>_xlfn.XLOOKUP(Orders[[#This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4">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4">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4">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4">
        <f>INDEX(products!$A$1:$G$49,MATCH(orders!$D317,products!$A$1:$A$49,0),MATCH(orders!L$1,products!$A$1:$G$1,0))</f>
        <v>34.154999999999994</v>
      </c>
      <c r="M317" s="7">
        <f t="shared" si="12"/>
        <v>34.154999999999994</v>
      </c>
      <c r="N317" t="str">
        <f t="shared" si="13"/>
        <v>Exelsa</v>
      </c>
      <c r="O317" t="str">
        <f t="shared" si="14"/>
        <v>Light</v>
      </c>
      <c r="P317" t="str">
        <f>_xlfn.XLOOKUP(Orders[[#This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4">
        <f>INDEX(products!$A$1:$G$49,MATCH(orders!$D318,products!$A$1:$A$49,0),MATCH(orders!L$1,products!$A$1:$G$1,0))</f>
        <v>34.154999999999994</v>
      </c>
      <c r="M318" s="7">
        <f t="shared" si="12"/>
        <v>204.92999999999995</v>
      </c>
      <c r="N318" t="str">
        <f t="shared" si="13"/>
        <v>Exelsa</v>
      </c>
      <c r="O318" t="str">
        <f t="shared" si="14"/>
        <v>Light</v>
      </c>
      <c r="P318" t="str">
        <f>_xlfn.XLOOKUP(Orders[[#This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4">
        <f>INDEX(products!$A$1:$G$49,MATCH(orders!$D319,products!$A$1:$A$49,0),MATCH(orders!L$1,products!$A$1:$G$1,0))</f>
        <v>7.29</v>
      </c>
      <c r="M319" s="7">
        <f t="shared" si="12"/>
        <v>21.87</v>
      </c>
      <c r="N319" t="str">
        <f t="shared" si="13"/>
        <v>Exelsa</v>
      </c>
      <c r="O319" t="str">
        <f t="shared" si="14"/>
        <v>Dark</v>
      </c>
      <c r="P319" t="str">
        <f>_xlfn.XLOOKUP(Orders[[#This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4">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4">
        <f>INDEX(products!$A$1:$G$49,MATCH(orders!$D321,products!$A$1:$A$49,0),MATCH(orders!L$1,products!$A$1:$G$1,0))</f>
        <v>4.125</v>
      </c>
      <c r="M321" s="7">
        <f t="shared" si="12"/>
        <v>8.25</v>
      </c>
      <c r="N321" t="str">
        <f t="shared" si="13"/>
        <v>Exelsa</v>
      </c>
      <c r="O321" t="str">
        <f t="shared" si="14"/>
        <v>Medium</v>
      </c>
      <c r="P321" t="str">
        <f>_xlfn.XLOOKUP(Orders[[#This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4">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4">
        <f>INDEX(products!$A$1:$G$49,MATCH(orders!$D323,products!$A$1:$A$49,0),MATCH(orders!L$1,products!$A$1:$G$1,0))</f>
        <v>3.375</v>
      </c>
      <c r="M323" s="7">
        <f t="shared" ref="M323:M386" si="15">L323*E323</f>
        <v>20.25</v>
      </c>
      <c r="N323" t="str">
        <f t="shared" ref="N323:N386" si="16">IF(I323="Rob","Robusta",IF(I323="Exc","Exelsa",IF(I323="Ara","Arabica",IF(I323="Lib","Liberica",""))))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4">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4">
        <f>INDEX(products!$A$1:$G$49,MATCH(orders!$D325,products!$A$1:$A$49,0),MATCH(orders!L$1,products!$A$1:$G$1,0))</f>
        <v>3.645</v>
      </c>
      <c r="M325" s="7">
        <f t="shared" si="15"/>
        <v>18.225000000000001</v>
      </c>
      <c r="N325" t="str">
        <f t="shared" si="16"/>
        <v>Exelsa</v>
      </c>
      <c r="O325" t="str">
        <f t="shared" si="17"/>
        <v>Dark</v>
      </c>
      <c r="P325" t="str">
        <f>_xlfn.XLOOKUP(Orders[[#This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4">
        <f>INDEX(products!$A$1:$G$49,MATCH(orders!$D326,products!$A$1:$A$49,0),MATCH(orders!L$1,products!$A$1:$G$1,0))</f>
        <v>13.75</v>
      </c>
      <c r="M326" s="7">
        <f t="shared" si="15"/>
        <v>13.75</v>
      </c>
      <c r="N326" t="str">
        <f t="shared" si="16"/>
        <v>Exelsa</v>
      </c>
      <c r="O326" t="str">
        <f t="shared" si="17"/>
        <v>Medium</v>
      </c>
      <c r="P326" t="str">
        <f>_xlfn.XLOOKUP(Orders[[#This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4">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4">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4">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4">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4">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9">
        <f>INDEX(products!$A$1:$G$49,MATCH(orders!$D332,products!$A$1:$A$49,0),MATCH(orders!K$1,products!$A$1:$G$1,0))</f>
        <v>0.5</v>
      </c>
      <c r="L332" s="4">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4">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4">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4">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4">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4">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4">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9">
        <f>INDEX(products!$A$1:$G$49,MATCH(orders!$D339,products!$A$1:$A$49,0),MATCH(orders!K$1,products!$A$1:$G$1,0))</f>
        <v>2.5</v>
      </c>
      <c r="L339" s="4">
        <f>INDEX(products!$A$1:$G$49,MATCH(orders!$D339,products!$A$1:$A$49,0),MATCH(orders!L$1,products!$A$1:$G$1,0))</f>
        <v>27.945</v>
      </c>
      <c r="M339" s="7">
        <f t="shared" si="15"/>
        <v>55.89</v>
      </c>
      <c r="N339" t="str">
        <f t="shared" si="16"/>
        <v>Exelsa</v>
      </c>
      <c r="O339" t="str">
        <f t="shared" si="17"/>
        <v>Dark</v>
      </c>
      <c r="P339" t="str">
        <f>_xlfn.XLOOKUP(Orders[[#This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4">
        <f>INDEX(products!$A$1:$G$49,MATCH(orders!$D340,products!$A$1:$A$49,0),MATCH(orders!L$1,products!$A$1:$G$1,0))</f>
        <v>14.85</v>
      </c>
      <c r="M340" s="7">
        <f t="shared" si="15"/>
        <v>59.4</v>
      </c>
      <c r="N340" t="str">
        <f t="shared" si="16"/>
        <v>Exelsa</v>
      </c>
      <c r="O340" t="str">
        <f t="shared" si="17"/>
        <v>Light</v>
      </c>
      <c r="P340" t="str">
        <f>_xlfn.XLOOKUP(Orders[[#This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4">
        <f>INDEX(products!$A$1:$G$49,MATCH(orders!$D341,products!$A$1:$A$49,0),MATCH(orders!L$1,products!$A$1:$G$1,0))</f>
        <v>3.645</v>
      </c>
      <c r="M341" s="7">
        <f t="shared" si="15"/>
        <v>7.29</v>
      </c>
      <c r="N341" t="str">
        <f t="shared" si="16"/>
        <v>Exelsa</v>
      </c>
      <c r="O341" t="str">
        <f t="shared" si="17"/>
        <v>Dark</v>
      </c>
      <c r="P341" t="str">
        <f>_xlfn.XLOOKUP(Orders[[#This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4">
        <f>INDEX(products!$A$1:$G$49,MATCH(orders!$D342,products!$A$1:$A$49,0),MATCH(orders!L$1,products!$A$1:$G$1,0))</f>
        <v>7.29</v>
      </c>
      <c r="M342" s="7">
        <f t="shared" si="15"/>
        <v>7.29</v>
      </c>
      <c r="N342" t="str">
        <f t="shared" si="16"/>
        <v>Exelsa</v>
      </c>
      <c r="O342" t="str">
        <f t="shared" si="17"/>
        <v>Dark</v>
      </c>
      <c r="P342" t="str">
        <f>_xlfn.XLOOKUP(Orders[[#This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4">
        <f>INDEX(products!$A$1:$G$49,MATCH(orders!$D343,products!$A$1:$A$49,0),MATCH(orders!L$1,products!$A$1:$G$1,0))</f>
        <v>8.91</v>
      </c>
      <c r="M343" s="7">
        <f t="shared" si="15"/>
        <v>17.82</v>
      </c>
      <c r="N343" t="str">
        <f t="shared" si="16"/>
        <v>Exelsa</v>
      </c>
      <c r="O343" t="str">
        <f t="shared" si="17"/>
        <v>Light</v>
      </c>
      <c r="P343" t="str">
        <f>_xlfn.XLOOKUP(Orders[[#This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4">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4">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4">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4">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4">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4">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4">
        <f>INDEX(products!$A$1:$G$49,MATCH(orders!$D350,products!$A$1:$A$49,0),MATCH(orders!L$1,products!$A$1:$G$1,0))</f>
        <v>34.154999999999994</v>
      </c>
      <c r="M350" s="7">
        <f t="shared" si="15"/>
        <v>204.92999999999995</v>
      </c>
      <c r="N350" t="str">
        <f t="shared" si="16"/>
        <v>Exelsa</v>
      </c>
      <c r="O350" t="str">
        <f t="shared" si="17"/>
        <v>Light</v>
      </c>
      <c r="P350" t="str">
        <f>_xlfn.XLOOKUP(Orders[[#This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4">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4">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4">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9">
        <f>INDEX(products!$A$1:$G$49,MATCH(orders!$D354,products!$A$1:$A$49,0),MATCH(orders!K$1,products!$A$1:$G$1,0))</f>
        <v>0.5</v>
      </c>
      <c r="L354" s="4">
        <f>INDEX(products!$A$1:$G$49,MATCH(orders!$D354,products!$A$1:$A$49,0),MATCH(orders!L$1,products!$A$1:$G$1,0))</f>
        <v>7.29</v>
      </c>
      <c r="M354" s="7">
        <f t="shared" si="15"/>
        <v>36.450000000000003</v>
      </c>
      <c r="N354" t="str">
        <f t="shared" si="16"/>
        <v>Exelsa</v>
      </c>
      <c r="O354" t="str">
        <f t="shared" si="17"/>
        <v>Dark</v>
      </c>
      <c r="P354" t="str">
        <f>_xlfn.XLOOKUP(Orders[[#This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4">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4">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4">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4">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4">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4">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4">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4">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4">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4">
        <f>INDEX(products!$A$1:$G$49,MATCH(orders!$D364,products!$A$1:$A$49,0),MATCH(orders!L$1,products!$A$1:$G$1,0))</f>
        <v>14.85</v>
      </c>
      <c r="M364" s="7">
        <f t="shared" si="15"/>
        <v>74.25</v>
      </c>
      <c r="N364" t="str">
        <f t="shared" si="16"/>
        <v>Exelsa</v>
      </c>
      <c r="O364" t="str">
        <f t="shared" si="17"/>
        <v>Light</v>
      </c>
      <c r="P364" t="str">
        <f>_xlfn.XLOOKUP(Orders[[#This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4">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4">
        <f>INDEX(products!$A$1:$G$49,MATCH(orders!$D366,products!$A$1:$A$49,0),MATCH(orders!L$1,products!$A$1:$G$1,0))</f>
        <v>12.15</v>
      </c>
      <c r="M366" s="7">
        <f t="shared" si="15"/>
        <v>72.900000000000006</v>
      </c>
      <c r="N366" t="str">
        <f t="shared" si="16"/>
        <v>Exelsa</v>
      </c>
      <c r="O366" t="str">
        <f t="shared" si="17"/>
        <v>Dark</v>
      </c>
      <c r="P366" t="str">
        <f>_xlfn.XLOOKUP(Orders[[#This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4">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4">
        <f>INDEX(products!$A$1:$G$49,MATCH(orders!$D368,products!$A$1:$A$49,0),MATCH(orders!L$1,products!$A$1:$G$1,0))</f>
        <v>7.29</v>
      </c>
      <c r="M368" s="7">
        <f t="shared" si="15"/>
        <v>43.74</v>
      </c>
      <c r="N368" t="str">
        <f t="shared" si="16"/>
        <v>Exelsa</v>
      </c>
      <c r="O368" t="str">
        <f t="shared" si="17"/>
        <v>Dark</v>
      </c>
      <c r="P368" t="str">
        <f>_xlfn.XLOOKUP(Orders[[#This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4">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4">
        <f>INDEX(products!$A$1:$G$49,MATCH(orders!$D370,products!$A$1:$A$49,0),MATCH(orders!L$1,products!$A$1:$G$1,0))</f>
        <v>31.624999999999996</v>
      </c>
      <c r="M370" s="7">
        <f t="shared" si="15"/>
        <v>63.249999999999993</v>
      </c>
      <c r="N370" t="str">
        <f t="shared" si="16"/>
        <v>Exelsa</v>
      </c>
      <c r="O370" t="str">
        <f t="shared" si="17"/>
        <v>Medium</v>
      </c>
      <c r="P370" t="str">
        <f>_xlfn.XLOOKUP(Orders[[#This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4">
        <f>INDEX(products!$A$1:$G$49,MATCH(orders!$D371,products!$A$1:$A$49,0),MATCH(orders!L$1,products!$A$1:$G$1,0))</f>
        <v>8.91</v>
      </c>
      <c r="M371" s="7">
        <f t="shared" si="15"/>
        <v>8.91</v>
      </c>
      <c r="N371" t="str">
        <f t="shared" si="16"/>
        <v>Exelsa</v>
      </c>
      <c r="O371" t="str">
        <f t="shared" si="17"/>
        <v>Light</v>
      </c>
      <c r="P371" t="str">
        <f>_xlfn.XLOOKUP(Orders[[#This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4">
        <f>INDEX(products!$A$1:$G$49,MATCH(orders!$D372,products!$A$1:$A$49,0),MATCH(orders!L$1,products!$A$1:$G$1,0))</f>
        <v>12.15</v>
      </c>
      <c r="M372" s="7">
        <f t="shared" si="15"/>
        <v>24.3</v>
      </c>
      <c r="N372" t="str">
        <f t="shared" si="16"/>
        <v>Exelsa</v>
      </c>
      <c r="O372" t="str">
        <f t="shared" si="17"/>
        <v>Dark</v>
      </c>
      <c r="P372" t="str">
        <f>_xlfn.XLOOKUP(Orders[[#This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4">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4">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4">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4">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4">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4">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4">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4">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4">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9">
        <f>INDEX(products!$A$1:$G$49,MATCH(orders!$D382,products!$A$1:$A$49,0),MATCH(orders!K$1,products!$A$1:$G$1,0))</f>
        <v>0.5</v>
      </c>
      <c r="L382" s="4">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4">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4">
        <f>INDEX(products!$A$1:$G$49,MATCH(orders!$D384,products!$A$1:$A$49,0),MATCH(orders!L$1,products!$A$1:$G$1,0))</f>
        <v>7.29</v>
      </c>
      <c r="M384" s="7">
        <f t="shared" si="15"/>
        <v>21.87</v>
      </c>
      <c r="N384" t="str">
        <f t="shared" si="16"/>
        <v>Exelsa</v>
      </c>
      <c r="O384" t="str">
        <f t="shared" si="17"/>
        <v>Dark</v>
      </c>
      <c r="P384" t="str">
        <f>_xlfn.XLOOKUP(Orders[[#This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4">
        <f>INDEX(products!$A$1:$G$49,MATCH(orders!$D385,products!$A$1:$A$49,0),MATCH(orders!L$1,products!$A$1:$G$1,0))</f>
        <v>8.91</v>
      </c>
      <c r="M385" s="7">
        <f t="shared" si="15"/>
        <v>53.46</v>
      </c>
      <c r="N385" t="str">
        <f t="shared" si="16"/>
        <v>Exelsa</v>
      </c>
      <c r="O385" t="str">
        <f t="shared" si="17"/>
        <v>Light</v>
      </c>
      <c r="P385" t="str">
        <f>_xlfn.XLOOKUP(Orders[[#This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4">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4">
        <f>INDEX(products!$A$1:$G$49,MATCH(orders!$D387,products!$A$1:$A$49,0),MATCH(orders!L$1,products!$A$1:$G$1,0))</f>
        <v>8.73</v>
      </c>
      <c r="M387" s="7">
        <f t="shared" ref="M387:M450" si="18">L387*E387</f>
        <v>43.650000000000006</v>
      </c>
      <c r="N387" t="str">
        <f t="shared" ref="N387:N450" si="19">IF(I387="Rob","Robusta",IF(I387="Exc","Exelsa",IF(I387="Ara","Arabica",IF(I387="Lib","Liberica",""))))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4">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4">
        <f>INDEX(products!$A$1:$G$49,MATCH(orders!$D389,products!$A$1:$A$49,0),MATCH(orders!L$1,products!$A$1:$G$1,0))</f>
        <v>14.85</v>
      </c>
      <c r="M389" s="7">
        <f t="shared" si="18"/>
        <v>74.25</v>
      </c>
      <c r="N389" t="str">
        <f t="shared" si="19"/>
        <v>Exelsa</v>
      </c>
      <c r="O389" t="str">
        <f t="shared" si="20"/>
        <v>Light</v>
      </c>
      <c r="P389" t="str">
        <f>_xlfn.XLOOKUP(Orders[[#This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4">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4">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4">
        <f>INDEX(products!$A$1:$G$49,MATCH(orders!$D392,products!$A$1:$A$49,0),MATCH(orders!L$1,products!$A$1:$G$1,0))</f>
        <v>7.29</v>
      </c>
      <c r="M392" s="7">
        <f t="shared" si="18"/>
        <v>14.58</v>
      </c>
      <c r="N392" t="str">
        <f t="shared" si="19"/>
        <v>Exelsa</v>
      </c>
      <c r="O392" t="str">
        <f t="shared" si="20"/>
        <v>Dark</v>
      </c>
      <c r="P392" t="str">
        <f>_xlfn.XLOOKUP(Orders[[#This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4">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4">
        <f>INDEX(products!$A$1:$G$49,MATCH(orders!$D394,products!$A$1:$A$49,0),MATCH(orders!L$1,products!$A$1:$G$1,0))</f>
        <v>14.85</v>
      </c>
      <c r="M394" s="7">
        <f t="shared" si="18"/>
        <v>89.1</v>
      </c>
      <c r="N394" t="str">
        <f t="shared" si="19"/>
        <v>Exelsa</v>
      </c>
      <c r="O394" t="str">
        <f t="shared" si="20"/>
        <v>Light</v>
      </c>
      <c r="P394" t="str">
        <f>_xlfn.XLOOKUP(Orders[[#This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4">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4">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4">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4">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4">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4">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4">
        <f>INDEX(products!$A$1:$G$49,MATCH(orders!$D401,products!$A$1:$A$49,0),MATCH(orders!L$1,products!$A$1:$G$1,0))</f>
        <v>27.945</v>
      </c>
      <c r="M401" s="7">
        <f t="shared" si="18"/>
        <v>167.67000000000002</v>
      </c>
      <c r="N401" t="str">
        <f t="shared" si="19"/>
        <v>Exelsa</v>
      </c>
      <c r="O401" t="str">
        <f t="shared" si="20"/>
        <v>Dark</v>
      </c>
      <c r="P401" t="str">
        <f>_xlfn.XLOOKUP(Orders[[#This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4">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4">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4">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4">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4">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4">
        <f>INDEX(products!$A$1:$G$49,MATCH(orders!$D407,products!$A$1:$A$49,0),MATCH(orders!L$1,products!$A$1:$G$1,0))</f>
        <v>8.25</v>
      </c>
      <c r="M407" s="7">
        <f t="shared" si="18"/>
        <v>24.75</v>
      </c>
      <c r="N407" t="str">
        <f t="shared" si="19"/>
        <v>Exelsa</v>
      </c>
      <c r="O407" t="str">
        <f t="shared" si="20"/>
        <v>Medium</v>
      </c>
      <c r="P407" t="str">
        <f>_xlfn.XLOOKUP(Orders[[#This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4">
        <f>INDEX(products!$A$1:$G$49,MATCH(orders!$D408,products!$A$1:$A$49,0),MATCH(orders!L$1,products!$A$1:$G$1,0))</f>
        <v>13.75</v>
      </c>
      <c r="M408" s="7">
        <f t="shared" si="18"/>
        <v>68.75</v>
      </c>
      <c r="N408" t="str">
        <f t="shared" si="19"/>
        <v>Exelsa</v>
      </c>
      <c r="O408" t="str">
        <f t="shared" si="20"/>
        <v>Medium</v>
      </c>
      <c r="P408" t="str">
        <f>_xlfn.XLOOKUP(Orders[[#This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4">
        <f>INDEX(products!$A$1:$G$49,MATCH(orders!$D409,products!$A$1:$A$49,0),MATCH(orders!L$1,products!$A$1:$G$1,0))</f>
        <v>8.25</v>
      </c>
      <c r="M409" s="7">
        <f t="shared" si="18"/>
        <v>49.5</v>
      </c>
      <c r="N409" t="str">
        <f t="shared" si="19"/>
        <v>Exelsa</v>
      </c>
      <c r="O409" t="str">
        <f t="shared" si="20"/>
        <v>Medium</v>
      </c>
      <c r="P409" t="str">
        <f>_xlfn.XLOOKUP(Orders[[#This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4">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4">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4">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4">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4">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4">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4">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4">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4">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4">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4">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4">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9">
        <f>INDEX(products!$A$1:$G$49,MATCH(orders!$D422,products!$A$1:$A$49,0),MATCH(orders!K$1,products!$A$1:$G$1,0))</f>
        <v>0.5</v>
      </c>
      <c r="L422" s="4">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9">
        <f>INDEX(products!$A$1:$G$49,MATCH(orders!$D423,products!$A$1:$A$49,0),MATCH(orders!K$1,products!$A$1:$G$1,0))</f>
        <v>2.5</v>
      </c>
      <c r="L423" s="4">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4">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4">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4">
        <f>INDEX(products!$A$1:$G$49,MATCH(orders!$D426,products!$A$1:$A$49,0),MATCH(orders!L$1,products!$A$1:$G$1,0))</f>
        <v>8.91</v>
      </c>
      <c r="M426" s="7">
        <f t="shared" si="18"/>
        <v>26.73</v>
      </c>
      <c r="N426" t="str">
        <f t="shared" si="19"/>
        <v>Exelsa</v>
      </c>
      <c r="O426" t="str">
        <f t="shared" si="20"/>
        <v>Light</v>
      </c>
      <c r="P426" t="str">
        <f>_xlfn.XLOOKUP(Orders[[#This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4">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4">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4">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4">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9">
        <f>INDEX(products!$A$1:$G$49,MATCH(orders!$D431,products!$A$1:$A$49,0),MATCH(orders!K$1,products!$A$1:$G$1,0))</f>
        <v>1</v>
      </c>
      <c r="L431" s="4">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4">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4">
        <f>INDEX(products!$A$1:$G$49,MATCH(orders!$D433,products!$A$1:$A$49,0),MATCH(orders!L$1,products!$A$1:$G$1,0))</f>
        <v>27.945</v>
      </c>
      <c r="M433" s="7">
        <f t="shared" si="18"/>
        <v>83.835000000000008</v>
      </c>
      <c r="N433" t="str">
        <f t="shared" si="19"/>
        <v>Exelsa</v>
      </c>
      <c r="O433" t="str">
        <f t="shared" si="20"/>
        <v>Dark</v>
      </c>
      <c r="P433" t="str">
        <f>_xlfn.XLOOKUP(Orders[[#This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4">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4">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4">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4">
        <f>INDEX(products!$A$1:$G$49,MATCH(orders!$D437,products!$A$1:$A$49,0),MATCH(orders!L$1,products!$A$1:$G$1,0))</f>
        <v>8.25</v>
      </c>
      <c r="M437" s="7">
        <f t="shared" si="18"/>
        <v>8.25</v>
      </c>
      <c r="N437" t="str">
        <f t="shared" si="19"/>
        <v>Exelsa</v>
      </c>
      <c r="O437" t="str">
        <f t="shared" si="20"/>
        <v>Medium</v>
      </c>
      <c r="P437" t="str">
        <f>_xlfn.XLOOKUP(Orders[[#This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4">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4">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4">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4">
        <f>INDEX(products!$A$1:$G$49,MATCH(orders!$D441,products!$A$1:$A$49,0),MATCH(orders!L$1,products!$A$1:$G$1,0))</f>
        <v>8.91</v>
      </c>
      <c r="M441" s="7">
        <f t="shared" si="18"/>
        <v>35.64</v>
      </c>
      <c r="N441" t="str">
        <f t="shared" si="19"/>
        <v>Exelsa</v>
      </c>
      <c r="O441" t="str">
        <f t="shared" si="20"/>
        <v>Light</v>
      </c>
      <c r="P441" t="str">
        <f>_xlfn.XLOOKUP(Orders[[#This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4">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4">
        <f>INDEX(products!$A$1:$G$49,MATCH(orders!$D443,products!$A$1:$A$49,0),MATCH(orders!L$1,products!$A$1:$G$1,0))</f>
        <v>12.15</v>
      </c>
      <c r="M443" s="7">
        <f t="shared" si="18"/>
        <v>36.450000000000003</v>
      </c>
      <c r="N443" t="str">
        <f t="shared" si="19"/>
        <v>Exelsa</v>
      </c>
      <c r="O443" t="str">
        <f t="shared" si="20"/>
        <v>Dark</v>
      </c>
      <c r="P443" t="str">
        <f>_xlfn.XLOOKUP(Orders[[#This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4">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4">
        <f>INDEX(products!$A$1:$G$49,MATCH(orders!$D445,products!$A$1:$A$49,0),MATCH(orders!L$1,products!$A$1:$G$1,0))</f>
        <v>4.4550000000000001</v>
      </c>
      <c r="M445" s="7">
        <f t="shared" si="18"/>
        <v>22.274999999999999</v>
      </c>
      <c r="N445" t="str">
        <f t="shared" si="19"/>
        <v>Exelsa</v>
      </c>
      <c r="O445" t="str">
        <f t="shared" si="20"/>
        <v>Light</v>
      </c>
      <c r="P445" t="str">
        <f>_xlfn.XLOOKUP(Orders[[#This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4">
        <f>INDEX(products!$A$1:$G$49,MATCH(orders!$D446,products!$A$1:$A$49,0),MATCH(orders!L$1,products!$A$1:$G$1,0))</f>
        <v>4.125</v>
      </c>
      <c r="M446" s="7">
        <f t="shared" si="18"/>
        <v>24.75</v>
      </c>
      <c r="N446" t="str">
        <f t="shared" si="19"/>
        <v>Exelsa</v>
      </c>
      <c r="O446" t="str">
        <f t="shared" si="20"/>
        <v>Medium</v>
      </c>
      <c r="P446" t="str">
        <f>_xlfn.XLOOKUP(Orders[[#This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4">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4">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4">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4">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4">
        <f>INDEX(products!$A$1:$G$49,MATCH(orders!$D451,products!$A$1:$A$49,0),MATCH(orders!L$1,products!$A$1:$G$1,0))</f>
        <v>2.6849999999999996</v>
      </c>
      <c r="M451" s="7">
        <f t="shared" ref="M451:M514" si="21">L451*E451</f>
        <v>5.3699999999999992</v>
      </c>
      <c r="N451" t="str">
        <f t="shared" ref="N451:N514" si="22">IF(I451="Rob","Robusta",IF(I451="Exc","Exelsa",IF(I451="Ara","Arabica",IF(I451="Lib","Liberica",""))))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4">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4">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4">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4">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4">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4">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4">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4">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4">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4">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4">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4">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4">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4">
        <f>INDEX(products!$A$1:$G$49,MATCH(orders!$D465,products!$A$1:$A$49,0),MATCH(orders!L$1,products!$A$1:$G$1,0))</f>
        <v>13.75</v>
      </c>
      <c r="M465" s="7">
        <f t="shared" si="21"/>
        <v>27.5</v>
      </c>
      <c r="N465" t="str">
        <f t="shared" si="22"/>
        <v>Exelsa</v>
      </c>
      <c r="O465" t="str">
        <f t="shared" si="23"/>
        <v>Medium</v>
      </c>
      <c r="P465" t="str">
        <f>_xlfn.XLOOKUP(Orders[[#This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4">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4">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4">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4">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4">
        <f>INDEX(products!$A$1:$G$49,MATCH(orders!$D470,products!$A$1:$A$49,0),MATCH(orders!L$1,products!$A$1:$G$1,0))</f>
        <v>13.75</v>
      </c>
      <c r="M470" s="7">
        <f t="shared" si="21"/>
        <v>41.25</v>
      </c>
      <c r="N470" t="str">
        <f t="shared" si="22"/>
        <v>Exelsa</v>
      </c>
      <c r="O470" t="str">
        <f t="shared" si="23"/>
        <v>Medium</v>
      </c>
      <c r="P470" t="str">
        <f>_xlfn.XLOOKUP(Orders[[#This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4">
        <f>INDEX(products!$A$1:$G$49,MATCH(orders!$D471,products!$A$1:$A$49,0),MATCH(orders!L$1,products!$A$1:$G$1,0))</f>
        <v>4.4550000000000001</v>
      </c>
      <c r="M471" s="7">
        <f t="shared" si="21"/>
        <v>22.274999999999999</v>
      </c>
      <c r="N471" t="str">
        <f t="shared" si="22"/>
        <v>Exelsa</v>
      </c>
      <c r="O471" t="str">
        <f t="shared" si="23"/>
        <v>Light</v>
      </c>
      <c r="P471" t="str">
        <f>_xlfn.XLOOKUP(Orders[[#This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4">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4">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4">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4">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4">
        <f>INDEX(products!$A$1:$G$49,MATCH(orders!$D476,products!$A$1:$A$49,0),MATCH(orders!L$1,products!$A$1:$G$1,0))</f>
        <v>31.624999999999996</v>
      </c>
      <c r="M476" s="7">
        <f t="shared" si="21"/>
        <v>31.624999999999996</v>
      </c>
      <c r="N476" t="str">
        <f t="shared" si="22"/>
        <v>Exelsa</v>
      </c>
      <c r="O476" t="str">
        <f t="shared" si="23"/>
        <v>Medium</v>
      </c>
      <c r="P476" t="str">
        <f>_xlfn.XLOOKUP(Orders[[#This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4">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4">
        <f>INDEX(products!$A$1:$G$49,MATCH(orders!$D478,products!$A$1:$A$49,0),MATCH(orders!L$1,products!$A$1:$G$1,0))</f>
        <v>4.4550000000000001</v>
      </c>
      <c r="M478" s="7">
        <f t="shared" si="21"/>
        <v>26.73</v>
      </c>
      <c r="N478" t="str">
        <f t="shared" si="22"/>
        <v>Exelsa</v>
      </c>
      <c r="O478" t="str">
        <f t="shared" si="23"/>
        <v>Light</v>
      </c>
      <c r="P478" t="str">
        <f>_xlfn.XLOOKUP(Orders[[#This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4">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4">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4">
        <f>INDEX(products!$A$1:$G$49,MATCH(orders!$D481,products!$A$1:$A$49,0),MATCH(orders!L$1,products!$A$1:$G$1,0))</f>
        <v>31.624999999999996</v>
      </c>
      <c r="M481" s="7">
        <f t="shared" si="21"/>
        <v>126.49999999999999</v>
      </c>
      <c r="N481" t="str">
        <f t="shared" si="22"/>
        <v>Exelsa</v>
      </c>
      <c r="O481" t="str">
        <f t="shared" si="23"/>
        <v>Medium</v>
      </c>
      <c r="P481" t="str">
        <f>_xlfn.XLOOKUP(Orders[[#This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9">
        <f>INDEX(products!$A$1:$G$49,MATCH(orders!$D482,products!$A$1:$A$49,0),MATCH(orders!K$1,products!$A$1:$G$1,0))</f>
        <v>0.2</v>
      </c>
      <c r="L482" s="4">
        <f>INDEX(products!$A$1:$G$49,MATCH(orders!$D482,products!$A$1:$A$49,0),MATCH(orders!L$1,products!$A$1:$G$1,0))</f>
        <v>4.125</v>
      </c>
      <c r="M482" s="7">
        <f t="shared" si="21"/>
        <v>4.125</v>
      </c>
      <c r="N482" t="str">
        <f t="shared" si="22"/>
        <v>Exelsa</v>
      </c>
      <c r="O482" t="str">
        <f t="shared" si="23"/>
        <v>Medium</v>
      </c>
      <c r="P482" t="str">
        <f>_xlfn.XLOOKUP(Orders[[#This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4">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4">
        <f>INDEX(products!$A$1:$G$49,MATCH(orders!$D484,products!$A$1:$A$49,0),MATCH(orders!L$1,products!$A$1:$G$1,0))</f>
        <v>27.945</v>
      </c>
      <c r="M484" s="7">
        <f t="shared" si="21"/>
        <v>139.72499999999999</v>
      </c>
      <c r="N484" t="str">
        <f t="shared" si="22"/>
        <v>Exelsa</v>
      </c>
      <c r="O484" t="str">
        <f t="shared" si="23"/>
        <v>Dark</v>
      </c>
      <c r="P484" t="str">
        <f>_xlfn.XLOOKUP(Orders[[#This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4">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4">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4">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4">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4">
        <f>INDEX(products!$A$1:$G$49,MATCH(orders!$D489,products!$A$1:$A$49,0),MATCH(orders!L$1,products!$A$1:$G$1,0))</f>
        <v>12.15</v>
      </c>
      <c r="M489" s="7">
        <f t="shared" si="21"/>
        <v>72.900000000000006</v>
      </c>
      <c r="N489" t="str">
        <f t="shared" si="22"/>
        <v>Exelsa</v>
      </c>
      <c r="O489" t="str">
        <f t="shared" si="23"/>
        <v>Dark</v>
      </c>
      <c r="P489" t="str">
        <f>_xlfn.XLOOKUP(Orders[[#This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4">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4">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4">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4">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4">
        <f>INDEX(products!$A$1:$G$49,MATCH(orders!$D494,products!$A$1:$A$49,0),MATCH(orders!L$1,products!$A$1:$G$1,0))</f>
        <v>4.125</v>
      </c>
      <c r="M494" s="7">
        <f t="shared" si="21"/>
        <v>4.125</v>
      </c>
      <c r="N494" t="str">
        <f t="shared" si="22"/>
        <v>Exelsa</v>
      </c>
      <c r="O494" t="str">
        <f t="shared" si="23"/>
        <v>Medium</v>
      </c>
      <c r="P494" t="str">
        <f>_xlfn.XLOOKUP(Orders[[#This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4">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4">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4">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4">
        <f>INDEX(products!$A$1:$G$49,MATCH(orders!$D498,products!$A$1:$A$49,0),MATCH(orders!L$1,products!$A$1:$G$1,0))</f>
        <v>3.645</v>
      </c>
      <c r="M498" s="7">
        <f t="shared" si="21"/>
        <v>10.935</v>
      </c>
      <c r="N498" t="str">
        <f t="shared" si="22"/>
        <v>Exelsa</v>
      </c>
      <c r="O498" t="str">
        <f t="shared" si="23"/>
        <v>Dark</v>
      </c>
      <c r="P498" t="str">
        <f>_xlfn.XLOOKUP(Orders[[#This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4">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4">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4">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4">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4">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4">
        <f>INDEX(products!$A$1:$G$49,MATCH(orders!$D504,products!$A$1:$A$49,0),MATCH(orders!L$1,products!$A$1:$G$1,0))</f>
        <v>4.125</v>
      </c>
      <c r="M504" s="7">
        <f t="shared" si="21"/>
        <v>16.5</v>
      </c>
      <c r="N504" t="str">
        <f t="shared" si="22"/>
        <v>Exelsa</v>
      </c>
      <c r="O504" t="str">
        <f t="shared" si="23"/>
        <v>Medium</v>
      </c>
      <c r="P504" t="str">
        <f>_xlfn.XLOOKUP(Orders[[#This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9">
        <f>INDEX(products!$A$1:$G$49,MATCH(orders!$D505,products!$A$1:$A$49,0),MATCH(orders!K$1,products!$A$1:$G$1,0))</f>
        <v>1</v>
      </c>
      <c r="L505" s="4">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9">
        <f>INDEX(products!$A$1:$G$49,MATCH(orders!$D506,products!$A$1:$A$49,0),MATCH(orders!K$1,products!$A$1:$G$1,0))</f>
        <v>0.2</v>
      </c>
      <c r="L506" s="4">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4">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4">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4">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4">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4">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4">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4">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4">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4">
        <f>INDEX(products!$A$1:$G$49,MATCH(orders!$D515,products!$A$1:$A$49,0),MATCH(orders!L$1,products!$A$1:$G$1,0))</f>
        <v>15.85</v>
      </c>
      <c r="M515" s="7">
        <f t="shared" ref="M515:M578" si="24">L515*E515</f>
        <v>79.25</v>
      </c>
      <c r="N515" t="str">
        <f t="shared" ref="N515:N578" si="25">IF(I515="Rob","Robusta",IF(I515="Exc","Exelsa",IF(I515="Ara","Arabica",IF(I515="Lib","Liberica",""))))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4">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4">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4">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4">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4">
        <f>INDEX(products!$A$1:$G$49,MATCH(orders!$D520,products!$A$1:$A$49,0),MATCH(orders!L$1,products!$A$1:$G$1,0))</f>
        <v>27.945</v>
      </c>
      <c r="M520" s="7">
        <f t="shared" si="24"/>
        <v>139.72499999999999</v>
      </c>
      <c r="N520" t="str">
        <f t="shared" si="25"/>
        <v>Exelsa</v>
      </c>
      <c r="O520" t="str">
        <f t="shared" si="26"/>
        <v>Dark</v>
      </c>
      <c r="P520" t="str">
        <f>_xlfn.XLOOKUP(Orders[[#This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9">
        <f>INDEX(products!$A$1:$G$49,MATCH(orders!$D521,products!$A$1:$A$49,0),MATCH(orders!K$1,products!$A$1:$G$1,0))</f>
        <v>0.5</v>
      </c>
      <c r="L521" s="4">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4">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4">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4">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4">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4">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4">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4">
        <f>INDEX(products!$A$1:$G$49,MATCH(orders!$D528,products!$A$1:$A$49,0),MATCH(orders!L$1,products!$A$1:$G$1,0))</f>
        <v>31.624999999999996</v>
      </c>
      <c r="M528" s="7">
        <f t="shared" si="24"/>
        <v>126.49999999999999</v>
      </c>
      <c r="N528" t="str">
        <f t="shared" si="25"/>
        <v>Exelsa</v>
      </c>
      <c r="O528" t="str">
        <f t="shared" si="26"/>
        <v>Medium</v>
      </c>
      <c r="P528" t="str">
        <f>_xlfn.XLOOKUP(Orders[[#This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4">
        <f>INDEX(products!$A$1:$G$49,MATCH(orders!$D529,products!$A$1:$A$49,0),MATCH(orders!L$1,products!$A$1:$G$1,0))</f>
        <v>8.25</v>
      </c>
      <c r="M529" s="7">
        <f t="shared" si="24"/>
        <v>41.25</v>
      </c>
      <c r="N529" t="str">
        <f t="shared" si="25"/>
        <v>Exelsa</v>
      </c>
      <c r="O529" t="str">
        <f t="shared" si="26"/>
        <v>Medium</v>
      </c>
      <c r="P529" t="str">
        <f>_xlfn.XLOOKUP(Orders[[#This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4">
        <f>INDEX(products!$A$1:$G$49,MATCH(orders!$D530,products!$A$1:$A$49,0),MATCH(orders!L$1,products!$A$1:$G$1,0))</f>
        <v>8.91</v>
      </c>
      <c r="M530" s="7">
        <f t="shared" si="24"/>
        <v>53.46</v>
      </c>
      <c r="N530" t="str">
        <f t="shared" si="25"/>
        <v>Exelsa</v>
      </c>
      <c r="O530" t="str">
        <f t="shared" si="26"/>
        <v>Light</v>
      </c>
      <c r="P530" t="str">
        <f>_xlfn.XLOOKUP(Orders[[#This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4">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4">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4">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4">
        <f>INDEX(products!$A$1:$G$49,MATCH(orders!$D534,products!$A$1:$A$49,0),MATCH(orders!L$1,products!$A$1:$G$1,0))</f>
        <v>8.25</v>
      </c>
      <c r="M534" s="7">
        <f t="shared" si="24"/>
        <v>16.5</v>
      </c>
      <c r="N534" t="str">
        <f t="shared" si="25"/>
        <v>Exelsa</v>
      </c>
      <c r="O534" t="str">
        <f t="shared" si="26"/>
        <v>Medium</v>
      </c>
      <c r="P534" t="str">
        <f>_xlfn.XLOOKUP(Orders[[#This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4">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4">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4">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9">
        <f>INDEX(products!$A$1:$G$49,MATCH(orders!$D538,products!$A$1:$A$49,0),MATCH(orders!K$1,products!$A$1:$G$1,0))</f>
        <v>0.2</v>
      </c>
      <c r="L538" s="4">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4">
        <f>INDEX(products!$A$1:$G$49,MATCH(orders!$D539,products!$A$1:$A$49,0),MATCH(orders!L$1,products!$A$1:$G$1,0))</f>
        <v>27.945</v>
      </c>
      <c r="M539" s="7">
        <f t="shared" si="24"/>
        <v>111.78</v>
      </c>
      <c r="N539" t="str">
        <f t="shared" si="25"/>
        <v>Exelsa</v>
      </c>
      <c r="O539" t="str">
        <f t="shared" si="26"/>
        <v>Dark</v>
      </c>
      <c r="P539" t="str">
        <f>_xlfn.XLOOKUP(Orders[[#This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4">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4">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4">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4">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4">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4">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4">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4">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4">
        <f>INDEX(products!$A$1:$G$49,MATCH(orders!$D548,products!$A$1:$A$49,0),MATCH(orders!L$1,products!$A$1:$G$1,0))</f>
        <v>27.945</v>
      </c>
      <c r="M548" s="7">
        <f t="shared" si="24"/>
        <v>83.835000000000008</v>
      </c>
      <c r="N548" t="str">
        <f t="shared" si="25"/>
        <v>Exelsa</v>
      </c>
      <c r="O548" t="str">
        <f t="shared" si="26"/>
        <v>Dark</v>
      </c>
      <c r="P548" t="str">
        <f>_xlfn.XLOOKUP(Orders[[#This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4">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4">
        <f>INDEX(products!$A$1:$G$49,MATCH(orders!$D550,products!$A$1:$A$49,0),MATCH(orders!L$1,products!$A$1:$G$1,0))</f>
        <v>4.4550000000000001</v>
      </c>
      <c r="M550" s="7">
        <f t="shared" si="24"/>
        <v>13.365</v>
      </c>
      <c r="N550" t="str">
        <f t="shared" si="25"/>
        <v>Exelsa</v>
      </c>
      <c r="O550" t="str">
        <f t="shared" si="26"/>
        <v>Light</v>
      </c>
      <c r="P550" t="str">
        <f>_xlfn.XLOOKUP(Orders[[#This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4">
        <f>INDEX(products!$A$1:$G$49,MATCH(orders!$D551,products!$A$1:$A$49,0),MATCH(orders!L$1,products!$A$1:$G$1,0))</f>
        <v>4.4550000000000001</v>
      </c>
      <c r="M551" s="7">
        <f t="shared" si="24"/>
        <v>17.82</v>
      </c>
      <c r="N551" t="str">
        <f t="shared" si="25"/>
        <v>Exelsa</v>
      </c>
      <c r="O551" t="str">
        <f t="shared" si="26"/>
        <v>Light</v>
      </c>
      <c r="P551" t="str">
        <f>_xlfn.XLOOKUP(Orders[[#This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4">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4">
        <f>INDEX(products!$A$1:$G$49,MATCH(orders!$D553,products!$A$1:$A$49,0),MATCH(orders!L$1,products!$A$1:$G$1,0))</f>
        <v>3.645</v>
      </c>
      <c r="M553" s="7">
        <f t="shared" si="24"/>
        <v>7.29</v>
      </c>
      <c r="N553" t="str">
        <f t="shared" si="25"/>
        <v>Exelsa</v>
      </c>
      <c r="O553" t="str">
        <f t="shared" si="26"/>
        <v>Dark</v>
      </c>
      <c r="P553" t="str">
        <f>_xlfn.XLOOKUP(Orders[[#This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4">
        <f>INDEX(products!$A$1:$G$49,MATCH(orders!$D554,products!$A$1:$A$49,0),MATCH(orders!L$1,products!$A$1:$G$1,0))</f>
        <v>4.4550000000000001</v>
      </c>
      <c r="M554" s="7">
        <f t="shared" si="24"/>
        <v>17.82</v>
      </c>
      <c r="N554" t="str">
        <f t="shared" si="25"/>
        <v>Exelsa</v>
      </c>
      <c r="O554" t="str">
        <f t="shared" si="26"/>
        <v>Light</v>
      </c>
      <c r="P554" t="str">
        <f>_xlfn.XLOOKUP(Orders[[#This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4">
        <f>INDEX(products!$A$1:$G$49,MATCH(orders!$D555,products!$A$1:$A$49,0),MATCH(orders!L$1,products!$A$1:$G$1,0))</f>
        <v>13.75</v>
      </c>
      <c r="M555" s="7">
        <f t="shared" si="24"/>
        <v>68.75</v>
      </c>
      <c r="N555" t="str">
        <f t="shared" si="25"/>
        <v>Exelsa</v>
      </c>
      <c r="O555" t="str">
        <f t="shared" si="26"/>
        <v>Medium</v>
      </c>
      <c r="P555" t="str">
        <f>_xlfn.XLOOKUP(Orders[[#This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4">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4">
        <f>INDEX(products!$A$1:$G$49,MATCH(orders!$D557,products!$A$1:$A$49,0),MATCH(orders!L$1,products!$A$1:$G$1,0))</f>
        <v>13.75</v>
      </c>
      <c r="M557" s="7">
        <f t="shared" si="24"/>
        <v>82.5</v>
      </c>
      <c r="N557" t="str">
        <f t="shared" si="25"/>
        <v>Exelsa</v>
      </c>
      <c r="O557" t="str">
        <f t="shared" si="26"/>
        <v>Medium</v>
      </c>
      <c r="P557" t="str">
        <f>_xlfn.XLOOKUP(Orders[[#This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4">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9">
        <f>INDEX(products!$A$1:$G$49,MATCH(orders!$D559,products!$A$1:$A$49,0),MATCH(orders!K$1,products!$A$1:$G$1,0))</f>
        <v>1</v>
      </c>
      <c r="L559" s="4">
        <f>INDEX(products!$A$1:$G$49,MATCH(orders!$D559,products!$A$1:$A$49,0),MATCH(orders!L$1,products!$A$1:$G$1,0))</f>
        <v>14.85</v>
      </c>
      <c r="M559" s="7">
        <f t="shared" si="24"/>
        <v>59.4</v>
      </c>
      <c r="N559" t="str">
        <f t="shared" si="25"/>
        <v>Exelsa</v>
      </c>
      <c r="O559" t="str">
        <f t="shared" si="26"/>
        <v>Light</v>
      </c>
      <c r="P559" t="str">
        <f>_xlfn.XLOOKUP(Orders[[#This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4">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4">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4">
        <f>INDEX(products!$A$1:$G$49,MATCH(orders!$D562,products!$A$1:$A$49,0),MATCH(orders!L$1,products!$A$1:$G$1,0))</f>
        <v>31.624999999999996</v>
      </c>
      <c r="M562" s="7">
        <f t="shared" si="24"/>
        <v>189.74999999999997</v>
      </c>
      <c r="N562" t="str">
        <f t="shared" si="25"/>
        <v>Exelsa</v>
      </c>
      <c r="O562" t="str">
        <f t="shared" si="26"/>
        <v>Medium</v>
      </c>
      <c r="P562" t="str">
        <f>_xlfn.XLOOKUP(Orders[[#This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4">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4">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4">
        <f>INDEX(products!$A$1:$G$49,MATCH(orders!$D565,products!$A$1:$A$49,0),MATCH(orders!L$1,products!$A$1:$G$1,0))</f>
        <v>13.75</v>
      </c>
      <c r="M565" s="7">
        <f t="shared" si="24"/>
        <v>82.5</v>
      </c>
      <c r="N565" t="str">
        <f t="shared" si="25"/>
        <v>Exelsa</v>
      </c>
      <c r="O565" t="str">
        <f t="shared" si="26"/>
        <v>Medium</v>
      </c>
      <c r="P565" t="str">
        <f>_xlfn.XLOOKUP(Orders[[#This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4">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4">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4">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4">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4">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4">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4">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4">
        <f>INDEX(products!$A$1:$G$49,MATCH(orders!$D573,products!$A$1:$A$49,0),MATCH(orders!L$1,products!$A$1:$G$1,0))</f>
        <v>8.91</v>
      </c>
      <c r="M573" s="7">
        <f t="shared" si="24"/>
        <v>35.64</v>
      </c>
      <c r="N573" t="str">
        <f t="shared" si="25"/>
        <v>Exelsa</v>
      </c>
      <c r="O573" t="str">
        <f t="shared" si="26"/>
        <v>Light</v>
      </c>
      <c r="P573" t="str">
        <f>_xlfn.XLOOKUP(Orders[[#This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4">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4">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4">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4">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4">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4">
        <f>INDEX(products!$A$1:$G$49,MATCH(orders!$D579,products!$A$1:$A$49,0),MATCH(orders!L$1,products!$A$1:$G$1,0))</f>
        <v>14.55</v>
      </c>
      <c r="M579" s="7">
        <f t="shared" ref="M579:M642" si="27">L579*E579</f>
        <v>58.2</v>
      </c>
      <c r="N579" t="str">
        <f t="shared" ref="N579:N642" si="28">IF(I579="Rob","Robusta",IF(I579="Exc","Exelsa",IF(I579="Ara","Arabica",IF(I579="Lib","Liberica",""))))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4">
        <f>INDEX(products!$A$1:$G$49,MATCH(orders!$D580,products!$A$1:$A$49,0),MATCH(orders!L$1,products!$A$1:$G$1,0))</f>
        <v>4.4550000000000001</v>
      </c>
      <c r="M580" s="7">
        <f t="shared" si="27"/>
        <v>13.365</v>
      </c>
      <c r="N580" t="str">
        <f t="shared" si="28"/>
        <v>Exelsa</v>
      </c>
      <c r="O580" t="str">
        <f t="shared" si="29"/>
        <v>Light</v>
      </c>
      <c r="P580" t="str">
        <f>_xlfn.XLOOKUP(Orders[[#This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4">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4">
        <f>INDEX(products!$A$1:$G$49,MATCH(orders!$D582,products!$A$1:$A$49,0),MATCH(orders!L$1,products!$A$1:$G$1,0))</f>
        <v>14.85</v>
      </c>
      <c r="M582" s="7">
        <f t="shared" si="27"/>
        <v>44.55</v>
      </c>
      <c r="N582" t="str">
        <f t="shared" si="28"/>
        <v>Exelsa</v>
      </c>
      <c r="O582" t="str">
        <f t="shared" si="29"/>
        <v>Light</v>
      </c>
      <c r="P582" t="str">
        <f>_xlfn.XLOOKUP(Orders[[#This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4">
        <f>INDEX(products!$A$1:$G$49,MATCH(orders!$D583,products!$A$1:$A$49,0),MATCH(orders!L$1,products!$A$1:$G$1,0))</f>
        <v>8.91</v>
      </c>
      <c r="M583" s="7">
        <f t="shared" si="27"/>
        <v>44.55</v>
      </c>
      <c r="N583" t="str">
        <f t="shared" si="28"/>
        <v>Exelsa</v>
      </c>
      <c r="O583" t="str">
        <f t="shared" si="29"/>
        <v>Light</v>
      </c>
      <c r="P583" t="str">
        <f>_xlfn.XLOOKUP(Orders[[#This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4">
        <f>INDEX(products!$A$1:$G$49,MATCH(orders!$D584,products!$A$1:$A$49,0),MATCH(orders!L$1,products!$A$1:$G$1,0))</f>
        <v>12.15</v>
      </c>
      <c r="M584" s="7">
        <f t="shared" si="27"/>
        <v>60.75</v>
      </c>
      <c r="N584" t="str">
        <f t="shared" si="28"/>
        <v>Exelsa</v>
      </c>
      <c r="O584" t="str">
        <f t="shared" si="29"/>
        <v>Dark</v>
      </c>
      <c r="P584" t="str">
        <f>_xlfn.XLOOKUP(Orders[[#This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4">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4">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4">
        <f>INDEX(products!$A$1:$G$49,MATCH(orders!$D587,products!$A$1:$A$49,0),MATCH(orders!L$1,products!$A$1:$G$1,0))</f>
        <v>8.25</v>
      </c>
      <c r="M587" s="7">
        <f t="shared" si="27"/>
        <v>16.5</v>
      </c>
      <c r="N587" t="str">
        <f t="shared" si="28"/>
        <v>Exelsa</v>
      </c>
      <c r="O587" t="str">
        <f t="shared" si="29"/>
        <v>Medium</v>
      </c>
      <c r="P587" t="str">
        <f>_xlfn.XLOOKUP(Orders[[#This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4">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4">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4">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4">
        <f>INDEX(products!$A$1:$G$49,MATCH(orders!$D591,products!$A$1:$A$49,0),MATCH(orders!L$1,products!$A$1:$G$1,0))</f>
        <v>34.154999999999994</v>
      </c>
      <c r="M591" s="7">
        <f t="shared" si="27"/>
        <v>204.92999999999995</v>
      </c>
      <c r="N591" t="str">
        <f t="shared" si="28"/>
        <v>Exelsa</v>
      </c>
      <c r="O591" t="str">
        <f t="shared" si="29"/>
        <v>Light</v>
      </c>
      <c r="P591" t="str">
        <f>_xlfn.XLOOKUP(Orders[[#This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4">
        <f>INDEX(products!$A$1:$G$49,MATCH(orders!$D592,products!$A$1:$A$49,0),MATCH(orders!L$1,products!$A$1:$G$1,0))</f>
        <v>31.624999999999996</v>
      </c>
      <c r="M592" s="7">
        <f t="shared" si="27"/>
        <v>63.249999999999993</v>
      </c>
      <c r="N592" t="str">
        <f t="shared" si="28"/>
        <v>Exelsa</v>
      </c>
      <c r="O592" t="str">
        <f t="shared" si="29"/>
        <v>Medium</v>
      </c>
      <c r="P592" t="str">
        <f>_xlfn.XLOOKUP(Orders[[#This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4">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4">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4">
        <f>INDEX(products!$A$1:$G$49,MATCH(orders!$D595,products!$A$1:$A$49,0),MATCH(orders!L$1,products!$A$1:$G$1,0))</f>
        <v>27.945</v>
      </c>
      <c r="M595" s="7">
        <f t="shared" si="27"/>
        <v>27.945</v>
      </c>
      <c r="N595" t="str">
        <f t="shared" si="28"/>
        <v>Exelsa</v>
      </c>
      <c r="O595" t="str">
        <f t="shared" si="29"/>
        <v>Dark</v>
      </c>
      <c r="P595" t="str">
        <f>_xlfn.XLOOKUP(Orders[[#This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4">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4">
        <f>INDEX(products!$A$1:$G$49,MATCH(orders!$D597,products!$A$1:$A$49,0),MATCH(orders!L$1,products!$A$1:$G$1,0))</f>
        <v>14.85</v>
      </c>
      <c r="M597" s="7">
        <f t="shared" si="27"/>
        <v>14.85</v>
      </c>
      <c r="N597" t="str">
        <f t="shared" si="28"/>
        <v>Exelsa</v>
      </c>
      <c r="O597" t="str">
        <f t="shared" si="29"/>
        <v>Light</v>
      </c>
      <c r="P597" t="str">
        <f>_xlfn.XLOOKUP(Orders[[#This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4">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4">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4">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4">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4">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4">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4">
        <f>INDEX(products!$A$1:$G$49,MATCH(orders!$D604,products!$A$1:$A$49,0),MATCH(orders!L$1,products!$A$1:$G$1,0))</f>
        <v>4.4550000000000001</v>
      </c>
      <c r="M604" s="7">
        <f t="shared" si="27"/>
        <v>22.274999999999999</v>
      </c>
      <c r="N604" t="str">
        <f t="shared" si="28"/>
        <v>Exelsa</v>
      </c>
      <c r="O604" t="str">
        <f t="shared" si="29"/>
        <v>Light</v>
      </c>
      <c r="P604" t="str">
        <f>_xlfn.XLOOKUP(Orders[[#This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4">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4">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4">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9">
        <f>INDEX(products!$A$1:$G$49,MATCH(orders!$D608,products!$A$1:$A$49,0),MATCH(orders!K$1,products!$A$1:$G$1,0))</f>
        <v>2.5</v>
      </c>
      <c r="L608" s="4">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4">
        <f>INDEX(products!$A$1:$G$49,MATCH(orders!$D609,products!$A$1:$A$49,0),MATCH(orders!L$1,products!$A$1:$G$1,0))</f>
        <v>3.645</v>
      </c>
      <c r="M609" s="7">
        <f t="shared" si="27"/>
        <v>3.645</v>
      </c>
      <c r="N609" t="str">
        <f t="shared" si="28"/>
        <v>Exelsa</v>
      </c>
      <c r="O609" t="str">
        <f t="shared" si="29"/>
        <v>Dark</v>
      </c>
      <c r="P609" t="str">
        <f>_xlfn.XLOOKUP(Orders[[#This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4">
        <f>INDEX(products!$A$1:$G$49,MATCH(orders!$D610,products!$A$1:$A$49,0),MATCH(orders!L$1,products!$A$1:$G$1,0))</f>
        <v>27.945</v>
      </c>
      <c r="M610" s="7">
        <f t="shared" si="27"/>
        <v>55.89</v>
      </c>
      <c r="N610" t="str">
        <f t="shared" si="28"/>
        <v>Exelsa</v>
      </c>
      <c r="O610" t="str">
        <f t="shared" si="29"/>
        <v>Dark</v>
      </c>
      <c r="P610" t="str">
        <f>_xlfn.XLOOKUP(Orders[[#This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4">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4">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4">
        <f>INDEX(products!$A$1:$G$49,MATCH(orders!$D613,products!$A$1:$A$49,0),MATCH(orders!L$1,products!$A$1:$G$1,0))</f>
        <v>34.154999999999994</v>
      </c>
      <c r="M613" s="7">
        <f t="shared" si="27"/>
        <v>68.309999999999988</v>
      </c>
      <c r="N613" t="str">
        <f t="shared" si="28"/>
        <v>Exelsa</v>
      </c>
      <c r="O613" t="str">
        <f t="shared" si="29"/>
        <v>Light</v>
      </c>
      <c r="P613" t="str">
        <f>_xlfn.XLOOKUP(Orders[[#This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4">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4">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9">
        <f>INDEX(products!$A$1:$G$49,MATCH(orders!$D616,products!$A$1:$A$49,0),MATCH(orders!K$1,products!$A$1:$G$1,0))</f>
        <v>0.5</v>
      </c>
      <c r="L616" s="4">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4">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4">
        <f>INDEX(products!$A$1:$G$49,MATCH(orders!$D618,products!$A$1:$A$49,0),MATCH(orders!L$1,products!$A$1:$G$1,0))</f>
        <v>31.624999999999996</v>
      </c>
      <c r="M618" s="7">
        <f t="shared" si="27"/>
        <v>126.49999999999999</v>
      </c>
      <c r="N618" t="str">
        <f t="shared" si="28"/>
        <v>Exelsa</v>
      </c>
      <c r="O618" t="str">
        <f t="shared" si="29"/>
        <v>Medium</v>
      </c>
      <c r="P618" t="str">
        <f>_xlfn.XLOOKUP(Orders[[#This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4">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4">
        <f>INDEX(products!$A$1:$G$49,MATCH(orders!$D620,products!$A$1:$A$49,0),MATCH(orders!L$1,products!$A$1:$G$1,0))</f>
        <v>12.15</v>
      </c>
      <c r="M620" s="7">
        <f t="shared" si="27"/>
        <v>72.900000000000006</v>
      </c>
      <c r="N620" t="str">
        <f t="shared" si="28"/>
        <v>Exelsa</v>
      </c>
      <c r="O620" t="str">
        <f t="shared" si="29"/>
        <v>Dark</v>
      </c>
      <c r="P620" t="str">
        <f>_xlfn.XLOOKUP(Orders[[#This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4">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4">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4">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4">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4">
        <f>INDEX(products!$A$1:$G$49,MATCH(orders!$D625,products!$A$1:$A$49,0),MATCH(orders!L$1,products!$A$1:$G$1,0))</f>
        <v>12.15</v>
      </c>
      <c r="M625" s="7">
        <f t="shared" si="27"/>
        <v>12.15</v>
      </c>
      <c r="N625" t="str">
        <f t="shared" si="28"/>
        <v>Exelsa</v>
      </c>
      <c r="O625" t="str">
        <f t="shared" si="29"/>
        <v>Dark</v>
      </c>
      <c r="P625" t="str">
        <f>_xlfn.XLOOKUP(Orders[[#This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4">
        <f>INDEX(products!$A$1:$G$49,MATCH(orders!$D626,products!$A$1:$A$49,0),MATCH(orders!L$1,products!$A$1:$G$1,0))</f>
        <v>31.624999999999996</v>
      </c>
      <c r="M626" s="7">
        <f t="shared" si="27"/>
        <v>63.249999999999993</v>
      </c>
      <c r="N626" t="str">
        <f t="shared" si="28"/>
        <v>Exelsa</v>
      </c>
      <c r="O626" t="str">
        <f t="shared" si="29"/>
        <v>Medium</v>
      </c>
      <c r="P626" t="str">
        <f>_xlfn.XLOOKUP(Orders[[#This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4">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4">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4">
        <f>INDEX(products!$A$1:$G$49,MATCH(orders!$D629,products!$A$1:$A$49,0),MATCH(orders!L$1,products!$A$1:$G$1,0))</f>
        <v>31.624999999999996</v>
      </c>
      <c r="M629" s="7">
        <f t="shared" si="27"/>
        <v>63.249999999999993</v>
      </c>
      <c r="N629" t="str">
        <f t="shared" si="28"/>
        <v>Exelsa</v>
      </c>
      <c r="O629" t="str">
        <f t="shared" si="29"/>
        <v>Medium</v>
      </c>
      <c r="P629" t="str">
        <f>_xlfn.XLOOKUP(Orders[[#This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4">
        <f>INDEX(products!$A$1:$G$49,MATCH(orders!$D630,products!$A$1:$A$49,0),MATCH(orders!L$1,products!$A$1:$G$1,0))</f>
        <v>4.4550000000000001</v>
      </c>
      <c r="M630" s="7">
        <f t="shared" si="27"/>
        <v>26.73</v>
      </c>
      <c r="N630" t="str">
        <f t="shared" si="28"/>
        <v>Exelsa</v>
      </c>
      <c r="O630" t="str">
        <f t="shared" si="29"/>
        <v>Light</v>
      </c>
      <c r="P630" t="str">
        <f>_xlfn.XLOOKUP(Orders[[#This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4">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9">
        <f>INDEX(products!$A$1:$G$49,MATCH(orders!$D632,products!$A$1:$A$49,0),MATCH(orders!K$1,products!$A$1:$G$1,0))</f>
        <v>0.2</v>
      </c>
      <c r="L632" s="4">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9">
        <f>INDEX(products!$A$1:$G$49,MATCH(orders!$D633,products!$A$1:$A$49,0),MATCH(orders!K$1,products!$A$1:$G$1,0))</f>
        <v>2.5</v>
      </c>
      <c r="L633" s="4">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4">
        <f>INDEX(products!$A$1:$G$49,MATCH(orders!$D634,products!$A$1:$A$49,0),MATCH(orders!L$1,products!$A$1:$G$1,0))</f>
        <v>8.91</v>
      </c>
      <c r="M634" s="7">
        <f t="shared" si="27"/>
        <v>35.64</v>
      </c>
      <c r="N634" t="str">
        <f t="shared" si="28"/>
        <v>Exelsa</v>
      </c>
      <c r="O634" t="str">
        <f t="shared" si="29"/>
        <v>Light</v>
      </c>
      <c r="P634" t="str">
        <f>_xlfn.XLOOKUP(Orders[[#This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4">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4">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4">
        <f>INDEX(products!$A$1:$G$49,MATCH(orders!$D637,products!$A$1:$A$49,0),MATCH(orders!L$1,products!$A$1:$G$1,0))</f>
        <v>8.91</v>
      </c>
      <c r="M637" s="7">
        <f t="shared" si="27"/>
        <v>35.64</v>
      </c>
      <c r="N637" t="str">
        <f t="shared" si="28"/>
        <v>Exelsa</v>
      </c>
      <c r="O637" t="str">
        <f t="shared" si="29"/>
        <v>Light</v>
      </c>
      <c r="P637" t="str">
        <f>_xlfn.XLOOKUP(Orders[[#This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4">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4">
        <f>INDEX(products!$A$1:$G$49,MATCH(orders!$D639,products!$A$1:$A$49,0),MATCH(orders!L$1,products!$A$1:$G$1,0))</f>
        <v>31.624999999999996</v>
      </c>
      <c r="M639" s="7">
        <f t="shared" si="27"/>
        <v>31.624999999999996</v>
      </c>
      <c r="N639" t="str">
        <f t="shared" si="28"/>
        <v>Exelsa</v>
      </c>
      <c r="O639" t="str">
        <f t="shared" si="29"/>
        <v>Medium</v>
      </c>
      <c r="P639" t="str">
        <f>_xlfn.XLOOKUP(Orders[[#This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4">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4">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4">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4">
        <f>INDEX(products!$A$1:$G$49,MATCH(orders!$D643,products!$A$1:$A$49,0),MATCH(orders!L$1,products!$A$1:$G$1,0))</f>
        <v>11.95</v>
      </c>
      <c r="M643" s="7">
        <f t="shared" ref="M643:M706" si="30">L643*E643</f>
        <v>35.849999999999994</v>
      </c>
      <c r="N643" t="str">
        <f t="shared" ref="N643:N706" si="31">IF(I643="Rob","Robusta",IF(I643="Exc","Exelsa",IF(I643="Ara","Arabica",IF(I643="Lib","Liberica",""))))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4">
        <f>INDEX(products!$A$1:$G$49,MATCH(orders!$D644,products!$A$1:$A$49,0),MATCH(orders!L$1,products!$A$1:$G$1,0))</f>
        <v>4.125</v>
      </c>
      <c r="M644" s="7">
        <f t="shared" si="30"/>
        <v>8.25</v>
      </c>
      <c r="N644" t="str">
        <f t="shared" si="31"/>
        <v>Exelsa</v>
      </c>
      <c r="O644" t="str">
        <f t="shared" si="32"/>
        <v>Medium</v>
      </c>
      <c r="P644" t="str">
        <f>_xlfn.XLOOKUP(Orders[[#This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4">
        <f>INDEX(products!$A$1:$G$49,MATCH(orders!$D645,products!$A$1:$A$49,0),MATCH(orders!L$1,products!$A$1:$G$1,0))</f>
        <v>34.154999999999994</v>
      </c>
      <c r="M645" s="7">
        <f t="shared" si="30"/>
        <v>102.46499999999997</v>
      </c>
      <c r="N645" t="str">
        <f t="shared" si="31"/>
        <v>Exelsa</v>
      </c>
      <c r="O645" t="str">
        <f t="shared" si="32"/>
        <v>Light</v>
      </c>
      <c r="P645" t="str">
        <f>_xlfn.XLOOKUP(Orders[[#This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4">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4">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4">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4">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4">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4">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4">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4">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4">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4">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4">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4">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4">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4">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4">
        <f>INDEX(products!$A$1:$G$49,MATCH(orders!$D660,products!$A$1:$A$49,0),MATCH(orders!L$1,products!$A$1:$G$1,0))</f>
        <v>8.25</v>
      </c>
      <c r="M660" s="7">
        <f t="shared" si="30"/>
        <v>24.75</v>
      </c>
      <c r="N660" t="str">
        <f t="shared" si="31"/>
        <v>Exelsa</v>
      </c>
      <c r="O660" t="str">
        <f t="shared" si="32"/>
        <v>Medium</v>
      </c>
      <c r="P660" t="str">
        <f>_xlfn.XLOOKUP(Orders[[#This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4">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4">
        <f>INDEX(products!$A$1:$G$49,MATCH(orders!$D662,products!$A$1:$A$49,0),MATCH(orders!L$1,products!$A$1:$G$1,0))</f>
        <v>8.91</v>
      </c>
      <c r="M662" s="7">
        <f t="shared" si="30"/>
        <v>53.46</v>
      </c>
      <c r="N662" t="str">
        <f t="shared" si="31"/>
        <v>Exelsa</v>
      </c>
      <c r="O662" t="str">
        <f t="shared" si="32"/>
        <v>Light</v>
      </c>
      <c r="P662" t="str">
        <f>_xlfn.XLOOKUP(Orders[[#This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4">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4">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4">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4">
        <f>INDEX(products!$A$1:$G$49,MATCH(orders!$D666,products!$A$1:$A$49,0),MATCH(orders!L$1,products!$A$1:$G$1,0))</f>
        <v>12.15</v>
      </c>
      <c r="M666" s="7">
        <f t="shared" si="30"/>
        <v>72.900000000000006</v>
      </c>
      <c r="N666" t="str">
        <f t="shared" si="31"/>
        <v>Exelsa</v>
      </c>
      <c r="O666" t="str">
        <f t="shared" si="32"/>
        <v>Dark</v>
      </c>
      <c r="P666" t="str">
        <f>_xlfn.XLOOKUP(Orders[[#This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4">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4">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4">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4">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4">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4">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4">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4">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4">
        <f>INDEX(products!$A$1:$G$49,MATCH(orders!$D675,products!$A$1:$A$49,0),MATCH(orders!L$1,products!$A$1:$G$1,0))</f>
        <v>13.75</v>
      </c>
      <c r="M675" s="7">
        <f t="shared" si="30"/>
        <v>82.5</v>
      </c>
      <c r="N675" t="str">
        <f t="shared" si="31"/>
        <v>Exelsa</v>
      </c>
      <c r="O675" t="str">
        <f t="shared" si="32"/>
        <v>Medium</v>
      </c>
      <c r="P675" t="str">
        <f>_xlfn.XLOOKUP(Orders[[#This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4">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4">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4">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4">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4">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4">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4">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4">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4">
        <f>INDEX(products!$A$1:$G$49,MATCH(orders!$D684,products!$A$1:$A$49,0),MATCH(orders!L$1,products!$A$1:$G$1,0))</f>
        <v>4.125</v>
      </c>
      <c r="M684" s="7">
        <f t="shared" si="30"/>
        <v>8.25</v>
      </c>
      <c r="N684" t="str">
        <f t="shared" si="31"/>
        <v>Exelsa</v>
      </c>
      <c r="O684" t="str">
        <f t="shared" si="32"/>
        <v>Medium</v>
      </c>
      <c r="P684" t="str">
        <f>_xlfn.XLOOKUP(Orders[[#This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4">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4">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4">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4">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4">
        <f>INDEX(products!$A$1:$G$49,MATCH(orders!$D689,products!$A$1:$A$49,0),MATCH(orders!L$1,products!$A$1:$G$1,0))</f>
        <v>8.25</v>
      </c>
      <c r="M689" s="7">
        <f t="shared" si="30"/>
        <v>16.5</v>
      </c>
      <c r="N689" t="str">
        <f t="shared" si="31"/>
        <v>Exelsa</v>
      </c>
      <c r="O689" t="str">
        <f t="shared" si="32"/>
        <v>Medium</v>
      </c>
      <c r="P689" t="str">
        <f>_xlfn.XLOOKUP(Orders[[#This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4">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4">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4">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4">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4">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4">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4">
        <f>INDEX(products!$A$1:$G$49,MATCH(orders!$D696,products!$A$1:$A$49,0),MATCH(orders!L$1,products!$A$1:$G$1,0))</f>
        <v>7.29</v>
      </c>
      <c r="M696" s="7">
        <f t="shared" si="30"/>
        <v>36.450000000000003</v>
      </c>
      <c r="N696" t="str">
        <f t="shared" si="31"/>
        <v>Exelsa</v>
      </c>
      <c r="O696" t="str">
        <f t="shared" si="32"/>
        <v>Dark</v>
      </c>
      <c r="P696" t="str">
        <f>_xlfn.XLOOKUP(Orders[[#This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4">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4">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4">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4">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4">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4">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4">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4">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4">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4">
        <f>INDEX(products!$A$1:$G$49,MATCH(orders!$D706,products!$A$1:$A$49,0),MATCH(orders!L$1,products!$A$1:$G$1,0))</f>
        <v>3.645</v>
      </c>
      <c r="M706" s="7">
        <f t="shared" si="30"/>
        <v>21.87</v>
      </c>
      <c r="N706" t="str">
        <f t="shared" si="31"/>
        <v>Exelsa</v>
      </c>
      <c r="O706" t="str">
        <f t="shared" si="32"/>
        <v>Dark</v>
      </c>
      <c r="P706" t="str">
        <f>_xlfn.XLOOKUP(Orders[[#This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4">
        <f>INDEX(products!$A$1:$G$49,MATCH(orders!$D707,products!$A$1:$A$49,0),MATCH(orders!L$1,products!$A$1:$G$1,0))</f>
        <v>8.91</v>
      </c>
      <c r="M707" s="7">
        <f t="shared" ref="M707:M770" si="33">L707*E707</f>
        <v>17.82</v>
      </c>
      <c r="N707" t="str">
        <f t="shared" ref="N707:N770" si="34">IF(I707="Rob","Robusta",IF(I707="Exc","Exelsa",IF(I707="Ara","Arabica",IF(I707="Lib","Liberica",""))))</f>
        <v>Exelsa</v>
      </c>
      <c r="O707" t="str">
        <f t="shared" ref="O707:O770" si="35">IF(J707="M","Medium",IF(J707="L","Light",IF(J707="D","Dark","")))</f>
        <v>Light</v>
      </c>
      <c r="P707" t="str">
        <f>_xlfn.XLOOKUP(Orders[[#This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4">
        <f>INDEX(products!$A$1:$G$49,MATCH(orders!$D708,products!$A$1:$A$49,0),MATCH(orders!L$1,products!$A$1:$G$1,0))</f>
        <v>4.125</v>
      </c>
      <c r="M708" s="7">
        <f t="shared" si="33"/>
        <v>12.375</v>
      </c>
      <c r="N708" t="str">
        <f t="shared" si="34"/>
        <v>Exelsa</v>
      </c>
      <c r="O708" t="str">
        <f t="shared" si="35"/>
        <v>Medium</v>
      </c>
      <c r="P708" t="str">
        <f>_xlfn.XLOOKUP(Orders[[#This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4">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4">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4">
        <f>INDEX(products!$A$1:$G$49,MATCH(orders!$D711,products!$A$1:$A$49,0),MATCH(orders!L$1,products!$A$1:$G$1,0))</f>
        <v>8.91</v>
      </c>
      <c r="M711" s="7">
        <f t="shared" si="33"/>
        <v>17.82</v>
      </c>
      <c r="N711" t="str">
        <f t="shared" si="34"/>
        <v>Exelsa</v>
      </c>
      <c r="O711" t="str">
        <f t="shared" si="35"/>
        <v>Light</v>
      </c>
      <c r="P711" t="str">
        <f>_xlfn.XLOOKUP(Orders[[#This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4">
        <f>INDEX(products!$A$1:$G$49,MATCH(orders!$D712,products!$A$1:$A$49,0),MATCH(orders!L$1,products!$A$1:$G$1,0))</f>
        <v>8.25</v>
      </c>
      <c r="M712" s="7">
        <f t="shared" si="33"/>
        <v>24.75</v>
      </c>
      <c r="N712" t="str">
        <f t="shared" si="34"/>
        <v>Exelsa</v>
      </c>
      <c r="O712" t="str">
        <f t="shared" si="35"/>
        <v>Medium</v>
      </c>
      <c r="P712" t="str">
        <f>_xlfn.XLOOKUP(Orders[[#This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4">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4">
        <f>INDEX(products!$A$1:$G$49,MATCH(orders!$D714,products!$A$1:$A$49,0),MATCH(orders!L$1,products!$A$1:$G$1,0))</f>
        <v>8.25</v>
      </c>
      <c r="M714" s="7">
        <f t="shared" si="33"/>
        <v>16.5</v>
      </c>
      <c r="N714" t="str">
        <f t="shared" si="34"/>
        <v>Exelsa</v>
      </c>
      <c r="O714" t="str">
        <f t="shared" si="35"/>
        <v>Medium</v>
      </c>
      <c r="P714" t="str">
        <f>_xlfn.XLOOKUP(Orders[[#This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4">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4">
        <f>INDEX(products!$A$1:$G$49,MATCH(orders!$D716,products!$A$1:$A$49,0),MATCH(orders!L$1,products!$A$1:$G$1,0))</f>
        <v>3.645</v>
      </c>
      <c r="M716" s="7">
        <f t="shared" si="33"/>
        <v>14.58</v>
      </c>
      <c r="N716" t="str">
        <f t="shared" si="34"/>
        <v>Exelsa</v>
      </c>
      <c r="O716" t="str">
        <f t="shared" si="35"/>
        <v>Dark</v>
      </c>
      <c r="P716" t="str">
        <f>_xlfn.XLOOKUP(Orders[[#This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4">
        <f>INDEX(products!$A$1:$G$49,MATCH(orders!$D717,products!$A$1:$A$49,0),MATCH(orders!L$1,products!$A$1:$G$1,0))</f>
        <v>14.85</v>
      </c>
      <c r="M717" s="7">
        <f t="shared" si="33"/>
        <v>89.1</v>
      </c>
      <c r="N717" t="str">
        <f t="shared" si="34"/>
        <v>Exelsa</v>
      </c>
      <c r="O717" t="str">
        <f t="shared" si="35"/>
        <v>Light</v>
      </c>
      <c r="P717" t="str">
        <f>_xlfn.XLOOKUP(Orders[[#This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9">
        <f>INDEX(products!$A$1:$G$49,MATCH(orders!$D718,products!$A$1:$A$49,0),MATCH(orders!K$1,products!$A$1:$G$1,0))</f>
        <v>1</v>
      </c>
      <c r="L718" s="4">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4">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4">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4">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4">
        <f>INDEX(products!$A$1:$G$49,MATCH(orders!$D722,products!$A$1:$A$49,0),MATCH(orders!L$1,products!$A$1:$G$1,0))</f>
        <v>7.29</v>
      </c>
      <c r="M722" s="7">
        <f t="shared" si="33"/>
        <v>36.450000000000003</v>
      </c>
      <c r="N722" t="str">
        <f t="shared" si="34"/>
        <v>Exelsa</v>
      </c>
      <c r="O722" t="str">
        <f t="shared" si="35"/>
        <v>Dark</v>
      </c>
      <c r="P722" t="str">
        <f>_xlfn.XLOOKUP(Orders[[#This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4">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4">
        <f>INDEX(products!$A$1:$G$49,MATCH(orders!$D724,products!$A$1:$A$49,0),MATCH(orders!L$1,products!$A$1:$G$1,0))</f>
        <v>12.15</v>
      </c>
      <c r="M724" s="7">
        <f t="shared" si="33"/>
        <v>24.3</v>
      </c>
      <c r="N724" t="str">
        <f t="shared" si="34"/>
        <v>Exelsa</v>
      </c>
      <c r="O724" t="str">
        <f t="shared" si="35"/>
        <v>Dark</v>
      </c>
      <c r="P724" t="str">
        <f>_xlfn.XLOOKUP(Orders[[#This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4">
        <f>INDEX(products!$A$1:$G$49,MATCH(orders!$D725,products!$A$1:$A$49,0),MATCH(orders!L$1,products!$A$1:$G$1,0))</f>
        <v>31.624999999999996</v>
      </c>
      <c r="M725" s="7">
        <f t="shared" si="33"/>
        <v>63.249999999999993</v>
      </c>
      <c r="N725" t="str">
        <f t="shared" si="34"/>
        <v>Exelsa</v>
      </c>
      <c r="O725" t="str">
        <f t="shared" si="35"/>
        <v>Medium</v>
      </c>
      <c r="P725" t="str">
        <f>_xlfn.XLOOKUP(Orders[[#This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4">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4">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4">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4">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4">
        <f>INDEX(products!$A$1:$G$49,MATCH(orders!$D730,products!$A$1:$A$49,0),MATCH(orders!L$1,products!$A$1:$G$1,0))</f>
        <v>7.29</v>
      </c>
      <c r="M730" s="7">
        <f t="shared" si="33"/>
        <v>21.87</v>
      </c>
      <c r="N730" t="str">
        <f t="shared" si="34"/>
        <v>Exelsa</v>
      </c>
      <c r="O730" t="str">
        <f t="shared" si="35"/>
        <v>Dark</v>
      </c>
      <c r="P730" t="str">
        <f>_xlfn.XLOOKUP(Orders[[#This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4">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4">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4">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4">
        <f>INDEX(products!$A$1:$G$49,MATCH(orders!$D734,products!$A$1:$A$49,0),MATCH(orders!L$1,products!$A$1:$G$1,0))</f>
        <v>4.4550000000000001</v>
      </c>
      <c r="M734" s="7">
        <f t="shared" si="33"/>
        <v>8.91</v>
      </c>
      <c r="N734" t="str">
        <f t="shared" si="34"/>
        <v>Exelsa</v>
      </c>
      <c r="O734" t="str">
        <f t="shared" si="35"/>
        <v>Light</v>
      </c>
      <c r="P734" t="str">
        <f>_xlfn.XLOOKUP(Orders[[#This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4">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4">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4">
        <f>INDEX(products!$A$1:$G$49,MATCH(orders!$D737,products!$A$1:$A$49,0),MATCH(orders!L$1,products!$A$1:$G$1,0))</f>
        <v>3.645</v>
      </c>
      <c r="M737" s="7">
        <f t="shared" si="33"/>
        <v>21.87</v>
      </c>
      <c r="N737" t="str">
        <f t="shared" si="34"/>
        <v>Exelsa</v>
      </c>
      <c r="O737" t="str">
        <f t="shared" si="35"/>
        <v>Dark</v>
      </c>
      <c r="P737" t="str">
        <f>_xlfn.XLOOKUP(Orders[[#This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4">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4">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4">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9">
        <f>INDEX(products!$A$1:$G$49,MATCH(orders!$D741,products!$A$1:$A$49,0),MATCH(orders!K$1,products!$A$1:$G$1,0))</f>
        <v>0.2</v>
      </c>
      <c r="L741" s="4">
        <f>INDEX(products!$A$1:$G$49,MATCH(orders!$D741,products!$A$1:$A$49,0),MATCH(orders!L$1,products!$A$1:$G$1,0))</f>
        <v>3.645</v>
      </c>
      <c r="M741" s="7">
        <f t="shared" si="33"/>
        <v>18.225000000000001</v>
      </c>
      <c r="N741" t="str">
        <f t="shared" si="34"/>
        <v>Exelsa</v>
      </c>
      <c r="O741" t="str">
        <f t="shared" si="35"/>
        <v>Dark</v>
      </c>
      <c r="P741" t="str">
        <f>_xlfn.XLOOKUP(Orders[[#This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4">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4">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4">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4">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4">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4">
        <f>INDEX(products!$A$1:$G$49,MATCH(orders!$D747,products!$A$1:$A$49,0),MATCH(orders!L$1,products!$A$1:$G$1,0))</f>
        <v>7.29</v>
      </c>
      <c r="M747" s="7">
        <f t="shared" si="33"/>
        <v>14.58</v>
      </c>
      <c r="N747" t="str">
        <f t="shared" si="34"/>
        <v>Exelsa</v>
      </c>
      <c r="O747" t="str">
        <f t="shared" si="35"/>
        <v>Dark</v>
      </c>
      <c r="P747" t="str">
        <f>_xlfn.XLOOKUP(Orders[[#This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4">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4">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4">
        <f>INDEX(products!$A$1:$G$49,MATCH(orders!$D750,products!$A$1:$A$49,0),MATCH(orders!L$1,products!$A$1:$G$1,0))</f>
        <v>7.29</v>
      </c>
      <c r="M750" s="7">
        <f t="shared" si="33"/>
        <v>14.58</v>
      </c>
      <c r="N750" t="str">
        <f t="shared" si="34"/>
        <v>Exelsa</v>
      </c>
      <c r="O750" t="str">
        <f t="shared" si="35"/>
        <v>Dark</v>
      </c>
      <c r="P750" t="str">
        <f>_xlfn.XLOOKUP(Orders[[#This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4">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4">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4">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4">
        <f>INDEX(products!$A$1:$G$49,MATCH(orders!$D754,products!$A$1:$A$49,0),MATCH(orders!L$1,products!$A$1:$G$1,0))</f>
        <v>13.75</v>
      </c>
      <c r="M754" s="7">
        <f t="shared" si="33"/>
        <v>27.5</v>
      </c>
      <c r="N754" t="str">
        <f t="shared" si="34"/>
        <v>Exelsa</v>
      </c>
      <c r="O754" t="str">
        <f t="shared" si="35"/>
        <v>Medium</v>
      </c>
      <c r="P754" t="str">
        <f>_xlfn.XLOOKUP(Orders[[#This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4">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9">
        <f>INDEX(products!$A$1:$G$49,MATCH(orders!$D756,products!$A$1:$A$49,0),MATCH(orders!K$1,products!$A$1:$G$1,0))</f>
        <v>0.2</v>
      </c>
      <c r="L756" s="4">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4">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4">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4">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4">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4">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4">
        <f>INDEX(products!$A$1:$G$49,MATCH(orders!$D762,products!$A$1:$A$49,0),MATCH(orders!L$1,products!$A$1:$G$1,0))</f>
        <v>8.91</v>
      </c>
      <c r="M762" s="7">
        <f t="shared" si="33"/>
        <v>44.55</v>
      </c>
      <c r="N762" t="str">
        <f t="shared" si="34"/>
        <v>Exelsa</v>
      </c>
      <c r="O762" t="str">
        <f t="shared" si="35"/>
        <v>Light</v>
      </c>
      <c r="P762" t="str">
        <f>_xlfn.XLOOKUP(Orders[[#This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4">
        <f>INDEX(products!$A$1:$G$49,MATCH(orders!$D763,products!$A$1:$A$49,0),MATCH(orders!L$1,products!$A$1:$G$1,0))</f>
        <v>14.85</v>
      </c>
      <c r="M763" s="7">
        <f t="shared" si="33"/>
        <v>89.1</v>
      </c>
      <c r="N763" t="str">
        <f t="shared" si="34"/>
        <v>Exelsa</v>
      </c>
      <c r="O763" t="str">
        <f t="shared" si="35"/>
        <v>Light</v>
      </c>
      <c r="P763" t="str">
        <f>_xlfn.XLOOKUP(Orders[[#This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4">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4">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4">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4">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4">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9">
        <f>INDEX(products!$A$1:$G$49,MATCH(orders!$D769,products!$A$1:$A$49,0),MATCH(orders!K$1,products!$A$1:$G$1,0))</f>
        <v>2.5</v>
      </c>
      <c r="L769" s="4">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9">
        <f>INDEX(products!$A$1:$G$49,MATCH(orders!$D770,products!$A$1:$A$49,0),MATCH(orders!K$1,products!$A$1:$G$1,0))</f>
        <v>1</v>
      </c>
      <c r="L770" s="4">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4">
        <f>INDEX(products!$A$1:$G$49,MATCH(orders!$D771,products!$A$1:$A$49,0),MATCH(orders!L$1,products!$A$1:$G$1,0))</f>
        <v>22.884999999999998</v>
      </c>
      <c r="M771" s="7">
        <f t="shared" ref="M771:M834" si="36">L771*E771</f>
        <v>137.31</v>
      </c>
      <c r="N771" t="str">
        <f t="shared" ref="N771:N834" si="37">IF(I771="Rob","Robusta",IF(I771="Exc","Exelsa",IF(I771="Ara","Arabica",IF(I771="Lib","Liberica",""))))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4">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4">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4">
        <f>INDEX(products!$A$1:$G$49,MATCH(orders!$D774,products!$A$1:$A$49,0),MATCH(orders!L$1,products!$A$1:$G$1,0))</f>
        <v>13.75</v>
      </c>
      <c r="M774" s="7">
        <f t="shared" si="36"/>
        <v>82.5</v>
      </c>
      <c r="N774" t="str">
        <f t="shared" si="37"/>
        <v>Exelsa</v>
      </c>
      <c r="O774" t="str">
        <f t="shared" si="38"/>
        <v>Medium</v>
      </c>
      <c r="P774" t="str">
        <f>_xlfn.XLOOKUP(Orders[[#This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4">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4">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4">
        <f>INDEX(products!$A$1:$G$49,MATCH(orders!$D777,products!$A$1:$A$49,0),MATCH(orders!L$1,products!$A$1:$G$1,0))</f>
        <v>8.91</v>
      </c>
      <c r="M777" s="7">
        <f t="shared" si="36"/>
        <v>17.82</v>
      </c>
      <c r="N777" t="str">
        <f t="shared" si="37"/>
        <v>Exelsa</v>
      </c>
      <c r="O777" t="str">
        <f t="shared" si="38"/>
        <v>Light</v>
      </c>
      <c r="P777" t="str">
        <f>_xlfn.XLOOKUP(Orders[[#This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4">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4">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4">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4">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4">
        <f>INDEX(products!$A$1:$G$49,MATCH(orders!$D782,products!$A$1:$A$49,0),MATCH(orders!L$1,products!$A$1:$G$1,0))</f>
        <v>13.75</v>
      </c>
      <c r="M782" s="7">
        <f t="shared" si="36"/>
        <v>41.25</v>
      </c>
      <c r="N782" t="str">
        <f t="shared" si="37"/>
        <v>Exelsa</v>
      </c>
      <c r="O782" t="str">
        <f t="shared" si="38"/>
        <v>Medium</v>
      </c>
      <c r="P782" t="str">
        <f>_xlfn.XLOOKUP(Orders[[#This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4">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4">
        <f>INDEX(products!$A$1:$G$49,MATCH(orders!$D784,products!$A$1:$A$49,0),MATCH(orders!L$1,products!$A$1:$G$1,0))</f>
        <v>4.4550000000000001</v>
      </c>
      <c r="M784" s="7">
        <f t="shared" si="36"/>
        <v>26.73</v>
      </c>
      <c r="N784" t="str">
        <f t="shared" si="37"/>
        <v>Exelsa</v>
      </c>
      <c r="O784" t="str">
        <f t="shared" si="38"/>
        <v>Light</v>
      </c>
      <c r="P784" t="str">
        <f>_xlfn.XLOOKUP(Orders[[#This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4">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4">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4">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4">
        <f>INDEX(products!$A$1:$G$49,MATCH(orders!$D788,products!$A$1:$A$49,0),MATCH(orders!L$1,products!$A$1:$G$1,0))</f>
        <v>27.945</v>
      </c>
      <c r="M788" s="7">
        <f t="shared" si="36"/>
        <v>27.945</v>
      </c>
      <c r="N788" t="str">
        <f t="shared" si="37"/>
        <v>Exelsa</v>
      </c>
      <c r="O788" t="str">
        <f t="shared" si="38"/>
        <v>Dark</v>
      </c>
      <c r="P788" t="str">
        <f>_xlfn.XLOOKUP(Orders[[#This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4">
        <f>INDEX(products!$A$1:$G$49,MATCH(orders!$D789,products!$A$1:$A$49,0),MATCH(orders!L$1,products!$A$1:$G$1,0))</f>
        <v>13.75</v>
      </c>
      <c r="M789" s="7">
        <f t="shared" si="36"/>
        <v>82.5</v>
      </c>
      <c r="N789" t="str">
        <f t="shared" si="37"/>
        <v>Exelsa</v>
      </c>
      <c r="O789" t="str">
        <f t="shared" si="38"/>
        <v>Medium</v>
      </c>
      <c r="P789" t="str">
        <f>_xlfn.XLOOKUP(Orders[[#This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4">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4">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4">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4">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4">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4">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4">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4">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4">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4">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4">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4">
        <f>INDEX(products!$A$1:$G$49,MATCH(orders!$D801,products!$A$1:$A$49,0),MATCH(orders!L$1,products!$A$1:$G$1,0))</f>
        <v>12.15</v>
      </c>
      <c r="M801" s="7">
        <f t="shared" si="36"/>
        <v>36.450000000000003</v>
      </c>
      <c r="N801" t="str">
        <f t="shared" si="37"/>
        <v>Exelsa</v>
      </c>
      <c r="O801" t="str">
        <f t="shared" si="38"/>
        <v>Dark</v>
      </c>
      <c r="P801" t="str">
        <f>_xlfn.XLOOKUP(Orders[[#This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4">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4">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4">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4">
        <f>INDEX(products!$A$1:$G$49,MATCH(orders!$D805,products!$A$1:$A$49,0),MATCH(orders!L$1,products!$A$1:$G$1,0))</f>
        <v>31.624999999999996</v>
      </c>
      <c r="M805" s="7">
        <f t="shared" si="36"/>
        <v>126.49999999999999</v>
      </c>
      <c r="N805" t="str">
        <f t="shared" si="37"/>
        <v>Exelsa</v>
      </c>
      <c r="O805" t="str">
        <f t="shared" si="38"/>
        <v>Medium</v>
      </c>
      <c r="P805" t="str">
        <f>_xlfn.XLOOKUP(Orders[[#This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4">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4">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4">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4">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4">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4">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4">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4">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4">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4">
        <f>INDEX(products!$A$1:$G$49,MATCH(orders!$D815,products!$A$1:$A$49,0),MATCH(orders!L$1,products!$A$1:$G$1,0))</f>
        <v>31.624999999999996</v>
      </c>
      <c r="M815" s="7">
        <f t="shared" si="36"/>
        <v>31.624999999999996</v>
      </c>
      <c r="N815" t="str">
        <f t="shared" si="37"/>
        <v>Exelsa</v>
      </c>
      <c r="O815" t="str">
        <f t="shared" si="38"/>
        <v>Medium</v>
      </c>
      <c r="P815" t="str">
        <f>_xlfn.XLOOKUP(Orders[[#This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4">
        <f>INDEX(products!$A$1:$G$49,MATCH(orders!$D816,products!$A$1:$A$49,0),MATCH(orders!L$1,products!$A$1:$G$1,0))</f>
        <v>4.4550000000000001</v>
      </c>
      <c r="M816" s="7">
        <f t="shared" si="36"/>
        <v>8.91</v>
      </c>
      <c r="N816" t="str">
        <f t="shared" si="37"/>
        <v>Exelsa</v>
      </c>
      <c r="O816" t="str">
        <f t="shared" si="38"/>
        <v>Light</v>
      </c>
      <c r="P816" t="str">
        <f>_xlfn.XLOOKUP(Orders[[#This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4">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4">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4">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4">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4">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4">
        <f>INDEX(products!$A$1:$G$49,MATCH(orders!$D822,products!$A$1:$A$49,0),MATCH(orders!L$1,products!$A$1:$G$1,0))</f>
        <v>13.75</v>
      </c>
      <c r="M822" s="7">
        <f t="shared" si="36"/>
        <v>55</v>
      </c>
      <c r="N822" t="str">
        <f t="shared" si="37"/>
        <v>Exelsa</v>
      </c>
      <c r="O822" t="str">
        <f t="shared" si="38"/>
        <v>Medium</v>
      </c>
      <c r="P822" t="str">
        <f>_xlfn.XLOOKUP(Orders[[#This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4">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4">
        <f>INDEX(products!$A$1:$G$49,MATCH(orders!$D824,products!$A$1:$A$49,0),MATCH(orders!L$1,products!$A$1:$G$1,0))</f>
        <v>34.154999999999994</v>
      </c>
      <c r="M824" s="7">
        <f t="shared" si="36"/>
        <v>136.61999999999998</v>
      </c>
      <c r="N824" t="str">
        <f t="shared" si="37"/>
        <v>Exelsa</v>
      </c>
      <c r="O824" t="str">
        <f t="shared" si="38"/>
        <v>Light</v>
      </c>
      <c r="P824" t="str">
        <f>_xlfn.XLOOKUP(Orders[[#This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4">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4">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4">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4">
        <f>INDEX(products!$A$1:$G$49,MATCH(orders!$D828,products!$A$1:$A$49,0),MATCH(orders!L$1,products!$A$1:$G$1,0))</f>
        <v>8.25</v>
      </c>
      <c r="M828" s="7">
        <f t="shared" si="36"/>
        <v>41.25</v>
      </c>
      <c r="N828" t="str">
        <f t="shared" si="37"/>
        <v>Exelsa</v>
      </c>
      <c r="O828" t="str">
        <f t="shared" si="38"/>
        <v>Medium</v>
      </c>
      <c r="P828" t="str">
        <f>_xlfn.XLOOKUP(Orders[[#This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4">
        <f>INDEX(products!$A$1:$G$49,MATCH(orders!$D829,products!$A$1:$A$49,0),MATCH(orders!L$1,products!$A$1:$G$1,0))</f>
        <v>4.125</v>
      </c>
      <c r="M829" s="7">
        <f t="shared" si="36"/>
        <v>20.625</v>
      </c>
      <c r="N829" t="str">
        <f t="shared" si="37"/>
        <v>Exelsa</v>
      </c>
      <c r="O829" t="str">
        <f t="shared" si="38"/>
        <v>Medium</v>
      </c>
      <c r="P829" t="str">
        <f>_xlfn.XLOOKUP(Orders[[#This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4">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4">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4">
        <f>INDEX(products!$A$1:$G$49,MATCH(orders!$D832,products!$A$1:$A$49,0),MATCH(orders!L$1,products!$A$1:$G$1,0))</f>
        <v>13.75</v>
      </c>
      <c r="M832" s="7">
        <f t="shared" si="36"/>
        <v>27.5</v>
      </c>
      <c r="N832" t="str">
        <f t="shared" si="37"/>
        <v>Exelsa</v>
      </c>
      <c r="O832" t="str">
        <f t="shared" si="38"/>
        <v>Medium</v>
      </c>
      <c r="P832" t="str">
        <f>_xlfn.XLOOKUP(Orders[[#This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4">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4">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4">
        <f>INDEX(products!$A$1:$G$49,MATCH(orders!$D835,products!$A$1:$A$49,0),MATCH(orders!L$1,products!$A$1:$G$1,0))</f>
        <v>20.584999999999997</v>
      </c>
      <c r="M835" s="7">
        <f t="shared" ref="M835:M898" si="39">L835*E835</f>
        <v>82.339999999999989</v>
      </c>
      <c r="N835" t="str">
        <f t="shared" ref="N835:N898" si="40">IF(I835="Rob","Robusta",IF(I835="Exc","Exelsa",IF(I835="Ara","Arabica",IF(I835="Lib","Liberica",""))))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4">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4">
        <f>INDEX(products!$A$1:$G$49,MATCH(orders!$D837,products!$A$1:$A$49,0),MATCH(orders!L$1,products!$A$1:$G$1,0))</f>
        <v>8.91</v>
      </c>
      <c r="M837" s="7">
        <f t="shared" si="39"/>
        <v>8.91</v>
      </c>
      <c r="N837" t="str">
        <f t="shared" si="40"/>
        <v>Exelsa</v>
      </c>
      <c r="O837" t="str">
        <f t="shared" si="41"/>
        <v>Light</v>
      </c>
      <c r="P837" t="str">
        <f>_xlfn.XLOOKUP(Orders[[#This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4">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9">
        <f>INDEX(products!$A$1:$G$49,MATCH(orders!$D839,products!$A$1:$A$49,0),MATCH(orders!K$1,products!$A$1:$G$1,0))</f>
        <v>2.5</v>
      </c>
      <c r="L839" s="4">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4">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4">
        <f>INDEX(products!$A$1:$G$49,MATCH(orders!$D841,products!$A$1:$A$49,0),MATCH(orders!L$1,products!$A$1:$G$1,0))</f>
        <v>8.25</v>
      </c>
      <c r="M841" s="7">
        <f t="shared" si="39"/>
        <v>41.25</v>
      </c>
      <c r="N841" t="str">
        <f t="shared" si="40"/>
        <v>Exelsa</v>
      </c>
      <c r="O841" t="str">
        <f t="shared" si="41"/>
        <v>Medium</v>
      </c>
      <c r="P841" t="str">
        <f>_xlfn.XLOOKUP(Orders[[#This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4">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4">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9">
        <f>INDEX(products!$A$1:$G$49,MATCH(orders!$D844,products!$A$1:$A$49,0),MATCH(orders!K$1,products!$A$1:$G$1,0))</f>
        <v>0.2</v>
      </c>
      <c r="L844" s="4">
        <f>INDEX(products!$A$1:$G$49,MATCH(orders!$D844,products!$A$1:$A$49,0),MATCH(orders!L$1,products!$A$1:$G$1,0))</f>
        <v>4.125</v>
      </c>
      <c r="M844" s="7">
        <f t="shared" si="39"/>
        <v>8.25</v>
      </c>
      <c r="N844" t="str">
        <f t="shared" si="40"/>
        <v>Exelsa</v>
      </c>
      <c r="O844" t="str">
        <f t="shared" si="41"/>
        <v>Medium</v>
      </c>
      <c r="P844" t="str">
        <f>_xlfn.XLOOKUP(Orders[[#This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4">
        <f>INDEX(products!$A$1:$G$49,MATCH(orders!$D845,products!$A$1:$A$49,0),MATCH(orders!L$1,products!$A$1:$G$1,0))</f>
        <v>4.125</v>
      </c>
      <c r="M845" s="7">
        <f t="shared" si="39"/>
        <v>8.25</v>
      </c>
      <c r="N845" t="str">
        <f t="shared" si="40"/>
        <v>Exelsa</v>
      </c>
      <c r="O845" t="str">
        <f t="shared" si="41"/>
        <v>Medium</v>
      </c>
      <c r="P845" t="str">
        <f>_xlfn.XLOOKUP(Orders[[#This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4">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4">
        <f>INDEX(products!$A$1:$G$49,MATCH(orders!$D847,products!$A$1:$A$49,0),MATCH(orders!L$1,products!$A$1:$G$1,0))</f>
        <v>27.945</v>
      </c>
      <c r="M847" s="7">
        <f t="shared" si="39"/>
        <v>167.67000000000002</v>
      </c>
      <c r="N847" t="str">
        <f t="shared" si="40"/>
        <v>Exelsa</v>
      </c>
      <c r="O847" t="str">
        <f t="shared" si="41"/>
        <v>Dark</v>
      </c>
      <c r="P847" t="str">
        <f>_xlfn.XLOOKUP(Orders[[#This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4">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4">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4">
        <f>INDEX(products!$A$1:$G$49,MATCH(orders!$D850,products!$A$1:$A$49,0),MATCH(orders!L$1,products!$A$1:$G$1,0))</f>
        <v>8.91</v>
      </c>
      <c r="M850" s="7">
        <f t="shared" si="39"/>
        <v>53.46</v>
      </c>
      <c r="N850" t="str">
        <f t="shared" si="40"/>
        <v>Exelsa</v>
      </c>
      <c r="O850" t="str">
        <f t="shared" si="41"/>
        <v>Light</v>
      </c>
      <c r="P850" t="str">
        <f>_xlfn.XLOOKUP(Orders[[#This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4">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4">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4">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4">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4">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4">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4">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9">
        <f>INDEX(products!$A$1:$G$49,MATCH(orders!$D858,products!$A$1:$A$49,0),MATCH(orders!K$1,products!$A$1:$G$1,0))</f>
        <v>0.2</v>
      </c>
      <c r="L858" s="4">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4">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4">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4">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4">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4">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4">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4">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4">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4">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4">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4">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4">
        <f>INDEX(products!$A$1:$G$49,MATCH(orders!$D870,products!$A$1:$A$49,0),MATCH(orders!L$1,products!$A$1:$G$1,0))</f>
        <v>8.25</v>
      </c>
      <c r="M870" s="7">
        <f t="shared" si="39"/>
        <v>41.25</v>
      </c>
      <c r="N870" t="str">
        <f t="shared" si="40"/>
        <v>Exelsa</v>
      </c>
      <c r="O870" t="str">
        <f t="shared" si="41"/>
        <v>Medium</v>
      </c>
      <c r="P870" t="str">
        <f>_xlfn.XLOOKUP(Orders[[#This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4">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4">
        <f>INDEX(products!$A$1:$G$49,MATCH(orders!$D872,products!$A$1:$A$49,0),MATCH(orders!L$1,products!$A$1:$G$1,0))</f>
        <v>7.29</v>
      </c>
      <c r="M872" s="7">
        <f t="shared" si="39"/>
        <v>7.29</v>
      </c>
      <c r="N872" t="str">
        <f t="shared" si="40"/>
        <v>Exelsa</v>
      </c>
      <c r="O872" t="str">
        <f t="shared" si="41"/>
        <v>Dark</v>
      </c>
      <c r="P872" t="str">
        <f>_xlfn.XLOOKUP(Orders[[#This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4">
        <f>INDEX(products!$A$1:$G$49,MATCH(orders!$D873,products!$A$1:$A$49,0),MATCH(orders!L$1,products!$A$1:$G$1,0))</f>
        <v>14.85</v>
      </c>
      <c r="M873" s="7">
        <f t="shared" si="39"/>
        <v>29.7</v>
      </c>
      <c r="N873" t="str">
        <f t="shared" si="40"/>
        <v>Exelsa</v>
      </c>
      <c r="O873" t="str">
        <f t="shared" si="41"/>
        <v>Light</v>
      </c>
      <c r="P873" t="str">
        <f>_xlfn.XLOOKUP(Orders[[#This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4">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4">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4">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4">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4">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4">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4">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4">
        <f>INDEX(products!$A$1:$G$49,MATCH(orders!$D881,products!$A$1:$A$49,0),MATCH(orders!L$1,products!$A$1:$G$1,0))</f>
        <v>3.645</v>
      </c>
      <c r="M881" s="7">
        <f t="shared" si="39"/>
        <v>10.935</v>
      </c>
      <c r="N881" t="str">
        <f t="shared" si="40"/>
        <v>Exelsa</v>
      </c>
      <c r="O881" t="str">
        <f t="shared" si="41"/>
        <v>Dark</v>
      </c>
      <c r="P881" t="str">
        <f>_xlfn.XLOOKUP(Orders[[#This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4">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4">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4">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4">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4">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4">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4">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4">
        <f>INDEX(products!$A$1:$G$49,MATCH(orders!$D889,products!$A$1:$A$49,0),MATCH(orders!L$1,products!$A$1:$G$1,0))</f>
        <v>4.4550000000000001</v>
      </c>
      <c r="M889" s="7">
        <f t="shared" si="39"/>
        <v>13.365</v>
      </c>
      <c r="N889" t="str">
        <f t="shared" si="40"/>
        <v>Exelsa</v>
      </c>
      <c r="O889" t="str">
        <f t="shared" si="41"/>
        <v>Light</v>
      </c>
      <c r="P889" t="str">
        <f>_xlfn.XLOOKUP(Orders[[#This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4">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4">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4">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4">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4">
        <f>INDEX(products!$A$1:$G$49,MATCH(orders!$D894,products!$A$1:$A$49,0),MATCH(orders!L$1,products!$A$1:$G$1,0))</f>
        <v>4.125</v>
      </c>
      <c r="M894" s="7">
        <f t="shared" si="39"/>
        <v>20.625</v>
      </c>
      <c r="N894" t="str">
        <f t="shared" si="40"/>
        <v>Exelsa</v>
      </c>
      <c r="O894" t="str">
        <f t="shared" si="41"/>
        <v>Medium</v>
      </c>
      <c r="P894" t="str">
        <f>_xlfn.XLOOKUP(Orders[[#This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4">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4">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4">
        <f>INDEX(products!$A$1:$G$49,MATCH(orders!$D897,products!$A$1:$A$49,0),MATCH(orders!L$1,products!$A$1:$G$1,0))</f>
        <v>31.624999999999996</v>
      </c>
      <c r="M897" s="7">
        <f t="shared" si="39"/>
        <v>158.12499999999997</v>
      </c>
      <c r="N897" t="str">
        <f t="shared" si="40"/>
        <v>Exelsa</v>
      </c>
      <c r="O897" t="str">
        <f t="shared" si="41"/>
        <v>Medium</v>
      </c>
      <c r="P897" t="str">
        <f>_xlfn.XLOOKUP(Orders[[#This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4">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4">
        <f>INDEX(products!$A$1:$G$49,MATCH(orders!$D899,products!$A$1:$A$49,0),MATCH(orders!L$1,products!$A$1:$G$1,0))</f>
        <v>12.15</v>
      </c>
      <c r="M899" s="7">
        <f t="shared" ref="M899:M962" si="42">L899*E899</f>
        <v>24.3</v>
      </c>
      <c r="N899" t="str">
        <f t="shared" ref="N899:N962" si="43">IF(I899="Rob","Robusta",IF(I899="Exc","Exelsa",IF(I899="Ara","Arabica",IF(I899="Lib","Liberica",""))))</f>
        <v>Exelsa</v>
      </c>
      <c r="O899" t="str">
        <f t="shared" ref="O899:O962" si="44">IF(J899="M","Medium",IF(J899="L","Light",IF(J899="D","Dark","")))</f>
        <v>Dark</v>
      </c>
      <c r="P899" t="str">
        <f>_xlfn.XLOOKUP(Orders[[#This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4">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9">
        <f>INDEX(products!$A$1:$G$49,MATCH(orders!$D901,products!$A$1:$A$49,0),MATCH(orders!K$1,products!$A$1:$G$1,0))</f>
        <v>1</v>
      </c>
      <c r="L901" s="4">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4">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4">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4">
        <f>INDEX(products!$A$1:$G$49,MATCH(orders!$D904,products!$A$1:$A$49,0),MATCH(orders!L$1,products!$A$1:$G$1,0))</f>
        <v>31.624999999999996</v>
      </c>
      <c r="M904" s="7">
        <f t="shared" si="42"/>
        <v>158.12499999999997</v>
      </c>
      <c r="N904" t="str">
        <f t="shared" si="43"/>
        <v>Exelsa</v>
      </c>
      <c r="O904" t="str">
        <f t="shared" si="44"/>
        <v>Medium</v>
      </c>
      <c r="P904" t="str">
        <f>_xlfn.XLOOKUP(Orders[[#This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4">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4">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4">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4">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4">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4">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4">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4">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4">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4">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4">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4">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4">
        <f>INDEX(products!$A$1:$G$49,MATCH(orders!$D917,products!$A$1:$A$49,0),MATCH(orders!L$1,products!$A$1:$G$1,0))</f>
        <v>27.945</v>
      </c>
      <c r="M917" s="7">
        <f t="shared" si="42"/>
        <v>83.835000000000008</v>
      </c>
      <c r="N917" t="str">
        <f t="shared" si="43"/>
        <v>Exelsa</v>
      </c>
      <c r="O917" t="str">
        <f t="shared" si="44"/>
        <v>Dark</v>
      </c>
      <c r="P917" t="str">
        <f>_xlfn.XLOOKUP(Orders[[#This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4">
        <f>INDEX(products!$A$1:$G$49,MATCH(orders!$D918,products!$A$1:$A$49,0),MATCH(orders!L$1,products!$A$1:$G$1,0))</f>
        <v>3.645</v>
      </c>
      <c r="M918" s="7">
        <f t="shared" si="42"/>
        <v>3.645</v>
      </c>
      <c r="N918" t="str">
        <f t="shared" si="43"/>
        <v>Exelsa</v>
      </c>
      <c r="O918" t="str">
        <f t="shared" si="44"/>
        <v>Dark</v>
      </c>
      <c r="P918" t="str">
        <f>_xlfn.XLOOKUP(Orders[[#This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4">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4">
        <f>INDEX(products!$A$1:$G$49,MATCH(orders!$D920,products!$A$1:$A$49,0),MATCH(orders!L$1,products!$A$1:$G$1,0))</f>
        <v>7.29</v>
      </c>
      <c r="M920" s="7">
        <f t="shared" si="42"/>
        <v>21.87</v>
      </c>
      <c r="N920" t="str">
        <f t="shared" si="43"/>
        <v>Exelsa</v>
      </c>
      <c r="O920" t="str">
        <f t="shared" si="44"/>
        <v>Dark</v>
      </c>
      <c r="P920" t="str">
        <f>_xlfn.XLOOKUP(Orders[[#This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4">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4">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4">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4">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4">
        <f>INDEX(products!$A$1:$G$49,MATCH(orders!$D925,products!$A$1:$A$49,0),MATCH(orders!L$1,products!$A$1:$G$1,0))</f>
        <v>27.945</v>
      </c>
      <c r="M925" s="7">
        <f t="shared" si="42"/>
        <v>27.945</v>
      </c>
      <c r="N925" t="str">
        <f t="shared" si="43"/>
        <v>Exelsa</v>
      </c>
      <c r="O925" t="str">
        <f t="shared" si="44"/>
        <v>Dark</v>
      </c>
      <c r="P925" t="str">
        <f>_xlfn.XLOOKUP(Orders[[#This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4">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9">
        <f>INDEX(products!$A$1:$G$49,MATCH(orders!$D927,products!$A$1:$A$49,0),MATCH(orders!K$1,products!$A$1:$G$1,0))</f>
        <v>0.5</v>
      </c>
      <c r="L927" s="4">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4">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4">
        <f>INDEX(products!$A$1:$G$49,MATCH(orders!$D929,products!$A$1:$A$49,0),MATCH(orders!L$1,products!$A$1:$G$1,0))</f>
        <v>27.945</v>
      </c>
      <c r="M929" s="7">
        <f t="shared" si="42"/>
        <v>111.78</v>
      </c>
      <c r="N929" t="str">
        <f t="shared" si="43"/>
        <v>Exelsa</v>
      </c>
      <c r="O929" t="str">
        <f t="shared" si="44"/>
        <v>Dark</v>
      </c>
      <c r="P929" t="str">
        <f>_xlfn.XLOOKUP(Orders[[#This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4">
        <f>INDEX(products!$A$1:$G$49,MATCH(orders!$D930,products!$A$1:$A$49,0),MATCH(orders!L$1,products!$A$1:$G$1,0))</f>
        <v>31.624999999999996</v>
      </c>
      <c r="M930" s="7">
        <f t="shared" si="42"/>
        <v>63.249999999999993</v>
      </c>
      <c r="N930" t="str">
        <f t="shared" si="43"/>
        <v>Exelsa</v>
      </c>
      <c r="O930" t="str">
        <f t="shared" si="44"/>
        <v>Medium</v>
      </c>
      <c r="P930" t="str">
        <f>_xlfn.XLOOKUP(Orders[[#This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4">
        <f>INDEX(products!$A$1:$G$49,MATCH(orders!$D931,products!$A$1:$A$49,0),MATCH(orders!L$1,products!$A$1:$G$1,0))</f>
        <v>4.4550000000000001</v>
      </c>
      <c r="M931" s="7">
        <f t="shared" si="42"/>
        <v>8.91</v>
      </c>
      <c r="N931" t="str">
        <f t="shared" si="43"/>
        <v>Exelsa</v>
      </c>
      <c r="O931" t="str">
        <f t="shared" si="44"/>
        <v>Light</v>
      </c>
      <c r="P931" t="str">
        <f>_xlfn.XLOOKUP(Orders[[#This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4">
        <f>INDEX(products!$A$1:$G$49,MATCH(orders!$D932,products!$A$1:$A$49,0),MATCH(orders!L$1,products!$A$1:$G$1,0))</f>
        <v>12.15</v>
      </c>
      <c r="M932" s="7">
        <f t="shared" si="42"/>
        <v>12.15</v>
      </c>
      <c r="N932" t="str">
        <f t="shared" si="43"/>
        <v>Exelsa</v>
      </c>
      <c r="O932" t="str">
        <f t="shared" si="44"/>
        <v>Dark</v>
      </c>
      <c r="P932" t="str">
        <f>_xlfn.XLOOKUP(Orders[[#This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4">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4">
        <f>INDEX(products!$A$1:$G$49,MATCH(orders!$D934,products!$A$1:$A$49,0),MATCH(orders!L$1,products!$A$1:$G$1,0))</f>
        <v>13.75</v>
      </c>
      <c r="M934" s="7">
        <f t="shared" si="42"/>
        <v>55</v>
      </c>
      <c r="N934" t="str">
        <f t="shared" si="43"/>
        <v>Exelsa</v>
      </c>
      <c r="O934" t="str">
        <f t="shared" si="44"/>
        <v>Medium</v>
      </c>
      <c r="P934" t="str">
        <f>_xlfn.XLOOKUP(Orders[[#This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4">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4">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4">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4">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4">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4">
        <f>INDEX(products!$A$1:$G$49,MATCH(orders!$D940,products!$A$1:$A$49,0),MATCH(orders!L$1,products!$A$1:$G$1,0))</f>
        <v>14.85</v>
      </c>
      <c r="M940" s="7">
        <f t="shared" si="42"/>
        <v>74.25</v>
      </c>
      <c r="N940" t="str">
        <f t="shared" si="43"/>
        <v>Exelsa</v>
      </c>
      <c r="O940" t="str">
        <f t="shared" si="44"/>
        <v>Light</v>
      </c>
      <c r="P940" t="str">
        <f>_xlfn.XLOOKUP(Orders[[#This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4">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4">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4">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4">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4">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4">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4">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4">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4">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4">
        <f>INDEX(products!$A$1:$G$49,MATCH(orders!$D950,products!$A$1:$A$49,0),MATCH(orders!L$1,products!$A$1:$G$1,0))</f>
        <v>27.945</v>
      </c>
      <c r="M950" s="7">
        <f t="shared" si="42"/>
        <v>83.835000000000008</v>
      </c>
      <c r="N950" t="str">
        <f t="shared" si="43"/>
        <v>Exelsa</v>
      </c>
      <c r="O950" t="str">
        <f t="shared" si="44"/>
        <v>Dark</v>
      </c>
      <c r="P950" t="str">
        <f>_xlfn.XLOOKUP(Orders[[#This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4">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4">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4">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4">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9">
        <f>INDEX(products!$A$1:$G$49,MATCH(orders!$D955,products!$A$1:$A$49,0),MATCH(orders!K$1,products!$A$1:$G$1,0))</f>
        <v>0.2</v>
      </c>
      <c r="L955" s="4">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9">
        <f>INDEX(products!$A$1:$G$49,MATCH(orders!$D956,products!$A$1:$A$49,0),MATCH(orders!K$1,products!$A$1:$G$1,0))</f>
        <v>2.5</v>
      </c>
      <c r="L956" s="4">
        <f>INDEX(products!$A$1:$G$49,MATCH(orders!$D956,products!$A$1:$A$49,0),MATCH(orders!L$1,products!$A$1:$G$1,0))</f>
        <v>27.945</v>
      </c>
      <c r="M956" s="7">
        <f t="shared" si="42"/>
        <v>27.945</v>
      </c>
      <c r="N956" t="str">
        <f t="shared" si="43"/>
        <v>Exelsa</v>
      </c>
      <c r="O956" t="str">
        <f t="shared" si="44"/>
        <v>Dark</v>
      </c>
      <c r="P956" t="str">
        <f>_xlfn.XLOOKUP(Orders[[#This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9">
        <f>INDEX(products!$A$1:$G$49,MATCH(orders!$D957,products!$A$1:$A$49,0),MATCH(orders!K$1,products!$A$1:$G$1,0))</f>
        <v>2.5</v>
      </c>
      <c r="L957" s="4">
        <f>INDEX(products!$A$1:$G$49,MATCH(orders!$D957,products!$A$1:$A$49,0),MATCH(orders!L$1,products!$A$1:$G$1,0))</f>
        <v>34.154999999999994</v>
      </c>
      <c r="M957" s="7">
        <f t="shared" si="42"/>
        <v>170.77499999999998</v>
      </c>
      <c r="N957" t="str">
        <f t="shared" si="43"/>
        <v>Exelsa</v>
      </c>
      <c r="O957" t="str">
        <f t="shared" si="44"/>
        <v>Light</v>
      </c>
      <c r="P957" t="str">
        <f>_xlfn.XLOOKUP(Orders[[#This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9">
        <f>INDEX(products!$A$1:$G$49,MATCH(orders!$D958,products!$A$1:$A$49,0),MATCH(orders!K$1,products!$A$1:$G$1,0))</f>
        <v>2.5</v>
      </c>
      <c r="L958" s="4">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9">
        <f>INDEX(products!$A$1:$G$49,MATCH(orders!$D959,products!$A$1:$A$49,0),MATCH(orders!K$1,products!$A$1:$G$1,0))</f>
        <v>1</v>
      </c>
      <c r="L959" s="4">
        <f>INDEX(products!$A$1:$G$49,MATCH(orders!$D959,products!$A$1:$A$49,0),MATCH(orders!L$1,products!$A$1:$G$1,0))</f>
        <v>14.85</v>
      </c>
      <c r="M959" s="7">
        <f t="shared" si="42"/>
        <v>14.85</v>
      </c>
      <c r="N959" t="str">
        <f t="shared" si="43"/>
        <v>Exelsa</v>
      </c>
      <c r="O959" t="str">
        <f t="shared" si="44"/>
        <v>Light</v>
      </c>
      <c r="P959" t="str">
        <f>_xlfn.XLOOKUP(Orders[[#This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9">
        <f>INDEX(products!$A$1:$G$49,MATCH(orders!$D960,products!$A$1:$A$49,0),MATCH(orders!K$1,products!$A$1:$G$1,0))</f>
        <v>0.2</v>
      </c>
      <c r="L960" s="4">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4">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4">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4">
        <f>INDEX(products!$A$1:$G$49,MATCH(orders!$D963,products!$A$1:$A$49,0),MATCH(orders!L$1,products!$A$1:$G$1,0))</f>
        <v>22.884999999999998</v>
      </c>
      <c r="M963" s="7">
        <f t="shared" ref="M963:M1001" si="45">L963*E963</f>
        <v>45.769999999999996</v>
      </c>
      <c r="N963" t="str">
        <f t="shared" ref="N963:N1001" si="46">IF(I963="Rob","Robusta",IF(I963="Exc","Exelsa",IF(I963="Ara","Arabica",IF(I963="Lib","Liberica",""))))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4">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4">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4">
        <f>INDEX(products!$A$1:$G$49,MATCH(orders!$D966,products!$A$1:$A$49,0),MATCH(orders!L$1,products!$A$1:$G$1,0))</f>
        <v>4.4550000000000001</v>
      </c>
      <c r="M966" s="7">
        <f t="shared" si="45"/>
        <v>22.274999999999999</v>
      </c>
      <c r="N966" t="str">
        <f t="shared" si="46"/>
        <v>Exelsa</v>
      </c>
      <c r="O966" t="str">
        <f t="shared" si="47"/>
        <v>Light</v>
      </c>
      <c r="P966" t="str">
        <f>_xlfn.XLOOKUP(Orders[[#This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4">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4">
        <f>INDEX(products!$A$1:$G$49,MATCH(orders!$D968,products!$A$1:$A$49,0),MATCH(orders!L$1,products!$A$1:$G$1,0))</f>
        <v>8.91</v>
      </c>
      <c r="M968" s="7">
        <f t="shared" si="45"/>
        <v>53.46</v>
      </c>
      <c r="N968" t="str">
        <f t="shared" si="46"/>
        <v>Exelsa</v>
      </c>
      <c r="O968" t="str">
        <f t="shared" si="47"/>
        <v>Light</v>
      </c>
      <c r="P968" t="str">
        <f>_xlfn.XLOOKUP(Orders[[#This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4">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4">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4">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4">
        <f>INDEX(products!$A$1:$G$49,MATCH(orders!$D972,products!$A$1:$A$49,0),MATCH(orders!L$1,products!$A$1:$G$1,0))</f>
        <v>8.25</v>
      </c>
      <c r="M972" s="7">
        <f t="shared" si="45"/>
        <v>8.25</v>
      </c>
      <c r="N972" t="str">
        <f t="shared" si="46"/>
        <v>Exelsa</v>
      </c>
      <c r="O972" t="str">
        <f t="shared" si="47"/>
        <v>Medium</v>
      </c>
      <c r="P972" t="str">
        <f>_xlfn.XLOOKUP(Orders[[#This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4">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4">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4">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4">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4">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4">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4">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9">
        <f>INDEX(products!$A$1:$G$49,MATCH(orders!$D980,products!$A$1:$A$49,0),MATCH(orders!K$1,products!$A$1:$G$1,0))</f>
        <v>0.5</v>
      </c>
      <c r="L980" s="4">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4">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4">
        <f>INDEX(products!$A$1:$G$49,MATCH(orders!$D982,products!$A$1:$A$49,0),MATCH(orders!L$1,products!$A$1:$G$1,0))</f>
        <v>27.945</v>
      </c>
      <c r="M982" s="7">
        <f t="shared" si="45"/>
        <v>167.67000000000002</v>
      </c>
      <c r="N982" t="str">
        <f t="shared" si="46"/>
        <v>Exelsa</v>
      </c>
      <c r="O982" t="str">
        <f t="shared" si="47"/>
        <v>Dark</v>
      </c>
      <c r="P982" t="str">
        <f>_xlfn.XLOOKUP(Orders[[#This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4">
        <f>INDEX(products!$A$1:$G$49,MATCH(orders!$D983,products!$A$1:$A$49,0),MATCH(orders!L$1,products!$A$1:$G$1,0))</f>
        <v>3.645</v>
      </c>
      <c r="M983" s="7">
        <f t="shared" si="45"/>
        <v>21.87</v>
      </c>
      <c r="N983" t="str">
        <f t="shared" si="46"/>
        <v>Exelsa</v>
      </c>
      <c r="O983" t="str">
        <f t="shared" si="47"/>
        <v>Dark</v>
      </c>
      <c r="P983" t="str">
        <f>_xlfn.XLOOKUP(Orders[[#This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4">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4">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4">
        <f>INDEX(products!$A$1:$G$49,MATCH(orders!$D986,products!$A$1:$A$49,0),MATCH(orders!L$1,products!$A$1:$G$1,0))</f>
        <v>31.624999999999996</v>
      </c>
      <c r="M986" s="7">
        <f t="shared" si="45"/>
        <v>31.624999999999996</v>
      </c>
      <c r="N986" t="str">
        <f t="shared" si="46"/>
        <v>Exelsa</v>
      </c>
      <c r="O986" t="str">
        <f t="shared" si="47"/>
        <v>Medium</v>
      </c>
      <c r="P986" t="str">
        <f>_xlfn.XLOOKUP(Orders[[#This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4">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4">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4">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4">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4">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4">
        <f>INDEX(products!$A$1:$G$49,MATCH(orders!$D992,products!$A$1:$A$49,0),MATCH(orders!L$1,products!$A$1:$G$1,0))</f>
        <v>3.645</v>
      </c>
      <c r="M992" s="7">
        <f t="shared" si="45"/>
        <v>18.225000000000001</v>
      </c>
      <c r="N992" t="str">
        <f t="shared" si="46"/>
        <v>Exelsa</v>
      </c>
      <c r="O992" t="str">
        <f t="shared" si="47"/>
        <v>Dark</v>
      </c>
      <c r="P992" t="str">
        <f>_xlfn.XLOOKUP(Orders[[#This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4">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4">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4">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4">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4">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4">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4">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4">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4">
        <f>INDEX(products!$A$1:$G$49,MATCH(orders!$D1001,products!$A$1:$A$49,0),MATCH(orders!L$1,products!$A$1:$G$1,0))</f>
        <v>4.125</v>
      </c>
      <c r="M1001" s="7">
        <f t="shared" si="45"/>
        <v>12.375</v>
      </c>
      <c r="N1001" t="str">
        <f t="shared" si="46"/>
        <v>Exelsa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2" workbookViewId="0">
      <selection activeCell="C16" sqref="C1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6" sqref="C1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Deepthi Ravalkol</cp:lastModifiedBy>
  <cp:revision/>
  <dcterms:created xsi:type="dcterms:W3CDTF">2022-11-26T09:51:45Z</dcterms:created>
  <dcterms:modified xsi:type="dcterms:W3CDTF">2025-05-26T16:00:41Z</dcterms:modified>
  <cp:category/>
  <cp:contentStatus/>
</cp:coreProperties>
</file>