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S\Supply Chain Analysis\Data\Excel Data\"/>
    </mc:Choice>
  </mc:AlternateContent>
  <xr:revisionPtr revIDLastSave="0" documentId="13_ncr:1_{47F5B193-E6A8-4F6D-AB09-57A1F3EE7A8D}" xr6:coauthVersionLast="47" xr6:coauthVersionMax="47" xr10:uidLastSave="{00000000-0000-0000-0000-000000000000}"/>
  <bookViews>
    <workbookView xWindow="-108" yWindow="-108" windowWidth="23256" windowHeight="12456" xr2:uid="{42228C81-7871-4A91-A76E-C1106C157B9D}"/>
  </bookViews>
  <sheets>
    <sheet name="KPIs" sheetId="1" r:id="rId1"/>
  </sheets>
  <calcPr calcId="191029"/>
  <pivotCaches>
    <pivotCache cacheId="0" r:id="rId2"/>
    <pivotCache cacheId="2" r:id="rId3"/>
    <pivotCache cacheId="3" r:id="rId4"/>
    <pivotCache cacheId="5" r:id="rId5"/>
    <pivotCache cacheId="6" r:id="rId6"/>
    <pivotCache cacheId="7" r:id="rId7"/>
    <pivotCache cacheId="10" r:id="rId8"/>
    <pivotCache cacheId="31" r:id="rId9"/>
    <pivotCache cacheId="34" r:id="rId10"/>
    <pivotCache cacheId="37" r:id="rId11"/>
    <pivotCache cacheId="4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ventory_1c1e7d59-68a4-46b4-8253-5c55570a1cc9" name="Inventory" connection="Query - Inventory"/>
          <x15:modelTable id="Shipments_589bb166-99e7-4c1f-92bd-883f7f0c3ec1" name="Shipments" connection="Query - Shipments"/>
          <x15:modelTable id="Orders_276d2952-f5c5-44d2-be12-ed77d9cf81e5" name="Orders" connection="Query - Orders"/>
          <x15:modelTable id="Supplier_Performance  2_015bceb8-ae8e-491e-94dc-3a4bfc27e6e8" name="Supplier_Performance  2" connection="Query - Supplier_Performance (2)"/>
        </x15:modelTables>
        <x15:modelRelationships>
          <x15:modelRelationship fromTable="Inventory" fromColumn="Index_Number" toTable="Orders" toColumn="Index_Number"/>
          <x15:modelRelationship fromTable="Orders" fromColumn="Index_Number" toTable="Supplier_Performance  2" toColumn="Index_Numb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1" l="1"/>
  <c r="E59" i="1"/>
  <c r="E58" i="1"/>
  <c r="E57" i="1"/>
  <c r="E56" i="1"/>
  <c r="I21" i="1"/>
  <c r="I20" i="1"/>
  <c r="I19" i="1"/>
  <c r="I18" i="1"/>
  <c r="I17" i="1"/>
  <c r="I16" i="1"/>
  <c r="I15" i="1"/>
  <c r="I14" i="1"/>
  <c r="I13" i="1"/>
  <c r="I12" i="1"/>
  <c r="I26" i="1"/>
  <c r="I27" i="1"/>
  <c r="I25" i="1"/>
  <c r="I28" i="1"/>
  <c r="E49" i="1"/>
  <c r="E52" i="1"/>
  <c r="E51" i="1"/>
  <c r="E50" i="1"/>
  <c r="E47" i="1"/>
  <c r="E4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0C51D9-12B9-469C-97BE-6F5F0C65CF9A}" name="Query - Inventory" description="Connection to the 'Inventory' query in the workbook." type="100" refreshedVersion="8" minRefreshableVersion="5">
    <extLst>
      <ext xmlns:x15="http://schemas.microsoft.com/office/spreadsheetml/2010/11/main" uri="{DE250136-89BD-433C-8126-D09CA5730AF9}">
        <x15:connection id="07f3957d-a7ea-40b7-a4c8-03641a0db81e"/>
      </ext>
    </extLst>
  </connection>
  <connection id="2" xr16:uid="{3CCF2137-2AC6-48F6-A9BB-F864A6D811EB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be9319b1-d935-4f36-92ba-16fb1fb856c8"/>
      </ext>
    </extLst>
  </connection>
  <connection id="3" xr16:uid="{BE4DE5F5-E4CD-4C72-BFEA-B8BEE4901FBE}" name="Query - Shipments" description="Connection to the 'Shipments' query in the workbook." type="100" refreshedVersion="8" minRefreshableVersion="5">
    <extLst>
      <ext xmlns:x15="http://schemas.microsoft.com/office/spreadsheetml/2010/11/main" uri="{DE250136-89BD-433C-8126-D09CA5730AF9}">
        <x15:connection id="4ea89c1d-ae65-45aa-936a-fcc58d29baf5"/>
      </ext>
    </extLst>
  </connection>
  <connection id="4" xr16:uid="{CC51DA55-1266-498F-BFAD-49BA3227A416}" name="Query - Supplier_Performance (2)" description="Connection to the 'Supplier_Performance (2)' query in the workbook." type="100" refreshedVersion="8" minRefreshableVersion="5">
    <extLst>
      <ext xmlns:x15="http://schemas.microsoft.com/office/spreadsheetml/2010/11/main" uri="{DE250136-89BD-433C-8126-D09CA5730AF9}">
        <x15:connection id="5e0d085f-9e00-440b-b7c1-9b06e274aaf6"/>
      </ext>
    </extLst>
  </connection>
  <connection id="5" xr16:uid="{765D35D5-9317-42F2-9718-9C0C1A7D1D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<sst xmlns="http://schemas.openxmlformats.org/spreadsheetml/2006/main" count="108" uniqueCount="86">
  <si>
    <t>Late</t>
  </si>
  <si>
    <t>On Time</t>
  </si>
  <si>
    <t>Pending</t>
  </si>
  <si>
    <t>Count of Delivery_Bucket</t>
  </si>
  <si>
    <t>On Time Delivery Rate</t>
  </si>
  <si>
    <t>AsiaTrade Co</t>
  </si>
  <si>
    <t>EuroParts GmbH</t>
  </si>
  <si>
    <t>GlobalParts Ltd</t>
  </si>
  <si>
    <t>PrimeMaterials Corp</t>
  </si>
  <si>
    <t>TechSource Inc</t>
  </si>
  <si>
    <t xml:space="preserve"> </t>
  </si>
  <si>
    <t>Cancelled</t>
  </si>
  <si>
    <t>Delivered</t>
  </si>
  <si>
    <t>In Transit</t>
  </si>
  <si>
    <t>Count of Order_ID</t>
  </si>
  <si>
    <t>Order Fill Rate</t>
  </si>
  <si>
    <t>Average of Defect_Rate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</si>
  <si>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</si>
  <si>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</si>
  <si>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</si>
  <si>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</si>
  <si>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</si>
  <si>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</si>
  <si>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</si>
  <si>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</si>
  <si>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</si>
  <si>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</si>
  <si>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</si>
  <si>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</si>
  <si>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Column Labels</t>
  </si>
  <si>
    <t>Avg Lead Time(DAYS)</t>
  </si>
  <si>
    <t>Average of Lead_Time_Days</t>
  </si>
  <si>
    <t>Sum of Stock_Quantity</t>
  </si>
  <si>
    <t>Average of Stock_Quantity</t>
  </si>
  <si>
    <t>Sum of Quantity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</si>
  <si>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</si>
  <si>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</si>
  <si>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</si>
  <si>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</si>
  <si>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</si>
  <si>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</si>
  <si>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</si>
  <si>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</si>
  <si>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</si>
  <si>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</si>
  <si>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Turnover Rate</t>
  </si>
  <si>
    <t>Average Turnover Rate</t>
  </si>
  <si>
    <t>Sum of Freight_Cost</t>
  </si>
  <si>
    <t>Sum of Weight_kg</t>
  </si>
  <si>
    <t>Air</t>
  </si>
  <si>
    <t>Rail</t>
  </si>
  <si>
    <t>Road</t>
  </si>
  <si>
    <t>Sea</t>
  </si>
  <si>
    <t>Freight Cost(kg)</t>
  </si>
  <si>
    <t>Freight Cost Per Kg</t>
  </si>
  <si>
    <t>Stock Available</t>
  </si>
  <si>
    <t>Stockout Risk</t>
  </si>
  <si>
    <t>Count of Stockout_Risk_Status</t>
  </si>
  <si>
    <t>Stockout Risk Rate</t>
  </si>
  <si>
    <t>Average of On_Time_Rate</t>
  </si>
  <si>
    <t>Supplier On Time Rate</t>
  </si>
  <si>
    <t>Sum of Total_Value</t>
  </si>
  <si>
    <t>Avg Order Value</t>
  </si>
  <si>
    <t>Chemicals</t>
  </si>
  <si>
    <t>Components</t>
  </si>
  <si>
    <t>Electronics</t>
  </si>
  <si>
    <t>Hardware</t>
  </si>
  <si>
    <t>Packaging</t>
  </si>
  <si>
    <t>Raw Material</t>
  </si>
  <si>
    <t>AOV</t>
  </si>
  <si>
    <t>Warehouse Utilisation</t>
  </si>
  <si>
    <t>Sum of Max_Capacity</t>
  </si>
  <si>
    <t>Berlin Depot</t>
  </si>
  <si>
    <t>Chicago Hub</t>
  </si>
  <si>
    <t>Mumbai Central</t>
  </si>
  <si>
    <t>São Paulo North</t>
  </si>
  <si>
    <t>Shanghai East</t>
  </si>
  <si>
    <t xml:space="preserve">WH Utilization </t>
  </si>
  <si>
    <t>Transit Time Variance</t>
  </si>
  <si>
    <t>DB Schenker</t>
  </si>
  <si>
    <t>DHL Supply Chain</t>
  </si>
  <si>
    <t>FedEx Freight</t>
  </si>
  <si>
    <t>Maersk Logistics</t>
  </si>
  <si>
    <t>UPS Supply Chain</t>
  </si>
  <si>
    <t>StdDev of Transit_Days</t>
  </si>
  <si>
    <t>Avg Defect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</si>
</sst>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,,&quot;M&quot;"/>
    <numFmt numFmtId="165" formatCode="0.0%"/>
    <numFmt numFmtId="166" formatCode="#,##0.00,&quot;K&quot;"/>
  </numFmts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3" borderId="1" xfId="0" applyFont="1" applyFill="1" applyBorder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6">
    <dxf>
      <numFmt numFmtId="166" formatCode="#,##0.00,&quot;K&quot;"/>
    </dxf>
    <dxf>
      <numFmt numFmtId="164" formatCode="#,##0.00,,&quot;M&quot;"/>
    </dxf>
    <dxf>
      <numFmt numFmtId="164" formatCode="#,##0.00,,&quot;M&quot;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1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pivotCacheDefinition" Target="pivotCache/pivotCacheDefinition1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10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4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9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7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92856249998" backgroundQuery="1" createdVersion="8" refreshedVersion="8" minRefreshableVersion="3" recordCount="0" supportSubquery="1" supportAdvancedDrill="1" xr:uid="{66E1B998-7E90-4946-A64A-EBF87860F1E1}">
  <cacheSource type="external" connectionId="5"/>
  <cacheFields count="3">
    <cacheField name="[Measures].[Sum of Stock_Quantity]" caption="Sum of Stock_Quantity" numFmtId="0" hierarchy="77" level="32767"/>
    <cacheField name="[Measures].[Sum of Max_Capacity]" caption="Sum of Max_Capacity" numFmtId="0" hierarchy="86" level="32767"/>
    <cacheField name="[Inventory].[Warehouse_Name].[Warehouse_Name]" caption="Warehouse_Name" numFmtId="0" hierarchy="2" level="1">
      <sharedItems count="5">
        <s v="Berlin Depot"/>
        <s v="Chicago Hub"/>
        <s v="Mumbai Central"/>
        <s v="São Paulo North"/>
        <s v="Shanghai East"/>
      </sharedItems>
    </cacheField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2" memberValueDatatype="130" unbalanced="0">
      <fieldsUsage count="2">
        <fieldUsage x="-1"/>
        <fieldUsage x="2"/>
      </fieldsUsage>
    </cacheHierarchy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13615972224" backgroundQuery="1" createdVersion="8" refreshedVersion="8" minRefreshableVersion="3" recordCount="0" supportSubquery="1" supportAdvancedDrill="1" xr:uid="{19E28E9F-440C-47C3-99AC-BF3D22DF1BE9}">
  <cacheSource type="external" connectionId="5"/>
  <cacheFields count="3">
    <cacheField name="[Supplier_Performance  2].[Supplier_Name].[Supplier_Name]" caption="Supplier_Name" numFmtId="0" hierarchy="54" level="1">
      <sharedItems count="5">
        <s v="AsiaTrade Co"/>
        <s v="EuroParts GmbH"/>
        <s v="GlobalParts Ltd"/>
        <s v="PrimeMaterials Corp"/>
        <s v="TechSource Inc"/>
      </sharedItems>
    </cacheField>
    <cacheField name="[Measures].[Average of On_Time_Rate]" caption="Average of On_Time_Rate" numFmtId="0" hierarchy="84" level="32767"/>
    <cacheField name="[Supplier_Performance  2].[Month].[Month]" caption="Month" numFmtId="0" hierarchy="56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2" memberValueDatatype="130" unbalanced="0">
      <fieldsUsage count="2">
        <fieldUsage x="-1"/>
        <fieldUsage x="0"/>
      </fieldsUsage>
    </cacheHierarchy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2" memberValueDatatype="130" unbalanced="0">
      <fieldsUsage count="2">
        <fieldUsage x="-1"/>
        <fieldUsage x="2"/>
      </fieldsUsage>
    </cacheHierarchy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10395138888" backgroundQuery="1" createdVersion="8" refreshedVersion="8" minRefreshableVersion="3" recordCount="0" supportSubquery="1" supportAdvancedDrill="1" xr:uid="{3E269314-3ECC-40BC-88C3-10ABB74B0A43}">
  <cacheSource type="external" connectionId="5"/>
  <cacheFields count="2">
    <cacheField name="[Inventory].[Stockout_Risk_Status].[Stockout_Risk_Status]" caption="Stockout_Risk_Status" numFmtId="0" hierarchy="13" level="1">
      <sharedItems count="2">
        <s v="Stock Available"/>
        <s v="Stockout Risk"/>
      </sharedItems>
    </cacheField>
    <cacheField name="[Measures].[Count of Stockout_Risk_Status]" caption="Count of Stockout_Risk_Status" numFmtId="0" hierarchy="82" level="32767"/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2" memberValueDatatype="130" unbalanced="0">
      <fieldsUsage count="2">
        <fieldUsage x="-1"/>
        <fieldUsage x="0"/>
      </fieldsUsage>
    </cacheHierarchy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08721527774" backgroundQuery="1" createdVersion="8" refreshedVersion="8" minRefreshableVersion="3" recordCount="0" supportSubquery="1" supportAdvancedDrill="1" xr:uid="{9F22EC01-2AA1-4DF2-8D17-AD6CD08AF8C1}">
  <cacheSource type="external" connectionId="5"/>
  <cacheFields count="3">
    <cacheField name="[Measures].[Average of Stock_Quantity]" caption="Average of Stock_Quantity" numFmtId="0" hierarchy="78" level="32767"/>
    <cacheField name="[Measures].[Sum of Quantity]" caption="Sum of Quantity" numFmtId="0" hierarchy="79" level="32767"/>
    <cacheField name="[Orders].[Product_ID].[Product_ID]" caption="Product_ID" numFmtId="0" hierarchy="19" level="1">
      <sharedItems count="10">
        <s v="P-001"/>
        <s v="P-002"/>
        <s v="P-003"/>
        <s v="P-004"/>
        <s v="P-005"/>
        <s v="P-006"/>
        <s v="P-007"/>
        <s v="P-008"/>
        <s v="P-009"/>
        <s v="P-010"/>
      </sharedItems>
    </cacheField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08720370373" backgroundQuery="1" createdVersion="8" refreshedVersion="8" minRefreshableVersion="3" recordCount="0" supportSubquery="1" supportAdvancedDrill="1" xr:uid="{6BD1F207-A9CA-42D1-A099-FBA2951E4CA7}">
  <cacheSource type="external" connectionId="5"/>
  <cacheFields count="2">
    <cacheField name="[Measures].[Average of Lead_Time_Days]" caption="Average of Lead_Time_Days" numFmtId="0" hierarchy="76" level="32767"/>
    <cacheField name="[Orders].[Supplier_Name].[Supplier_Name]" caption="Supplier_Name" numFmtId="0" hierarchy="18" level="1">
      <sharedItems count="5">
        <s v="AsiaTrade Co"/>
        <s v="EuroParts GmbH"/>
        <s v="GlobalParts Ltd"/>
        <s v="PrimeMaterials Corp"/>
        <s v="TechSource Inc"/>
      </sharedItems>
    </cacheField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08719212965" backgroundQuery="1" createdVersion="8" refreshedVersion="8" minRefreshableVersion="3" recordCount="0" supportSubquery="1" supportAdvancedDrill="1" xr:uid="{8B621E97-8AAA-46EC-9BD4-130765EF304D}">
  <cacheSource type="external" connectionId="5"/>
  <cacheFields count="2">
    <cacheField name="[Orders].[Status].[Status]" caption="Status" numFmtId="0" hierarchy="35" level="1">
      <sharedItems count="4">
        <s v="Cancelled"/>
        <s v="Delivered"/>
        <s v="In Transit"/>
        <s v="Pending"/>
      </sharedItems>
    </cacheField>
    <cacheField name="[Measures].[Count of Order_ID]" caption="Count of Order_ID" numFmtId="0" hierarchy="72" level="32767"/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09.597409722221" backgroundQuery="1" createdVersion="8" refreshedVersion="8" minRefreshableVersion="3" recordCount="0" supportSubquery="1" supportAdvancedDrill="1" xr:uid="{1799798C-D1E7-48B6-A16F-2371CA200957}">
  <cacheSource type="external" connectionId="5"/>
  <cacheFields count="2">
    <cacheField name="[Shipments].[Carrier].[Carrier]" caption="Carrier" numFmtId="0" hierarchy="44" level="1">
      <sharedItems count="5">
        <s v="DB Schenker"/>
        <s v="DHL Supply Chain"/>
        <s v="FedEx Freight"/>
        <s v="Maersk Logistics"/>
        <s v="UPS Supply Chain"/>
      </sharedItems>
    </cacheField>
    <cacheField name="[Measures].[StdDev of Transit_Days]" caption="StdDev of Transit_Days" numFmtId="0" hierarchy="88" level="32767"/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2" memberValueDatatype="130" unbalanced="0">
      <fieldsUsage count="2">
        <fieldUsage x="-1"/>
        <fieldUsage x="0"/>
      </fieldsUsage>
    </cacheHierarchy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24.799418750001" backgroundQuery="1" createdVersion="8" refreshedVersion="8" minRefreshableVersion="3" recordCount="0" supportSubquery="1" supportAdvancedDrill="1" xr:uid="{BCC69A44-51C3-4B92-9D1C-4561FF426748}">
  <cacheSource type="external" connectionId="5"/>
  <cacheFields count="2">
    <cacheField name="[Orders].[Delivery_Bucket].[Delivery_Bucket]" caption="Delivery_Bucket" numFmtId="0" hierarchy="36" level="1">
      <sharedItems count="3">
        <s v="Late"/>
        <s v="On Time"/>
        <s v="Pending"/>
      </sharedItems>
    </cacheField>
    <cacheField name="[Measures].[Count of Delivery_Bucket]" caption="Count of Delivery_Bucket" numFmtId="0" hierarchy="70" level="32767"/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2" memberValueDatatype="130" unbalanced="0">
      <fieldsUsage count="2">
        <fieldUsage x="-1"/>
        <fieldUsage x="0"/>
      </fieldsUsage>
    </cacheHierarchy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2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24.811775000002" backgroundQuery="1" createdVersion="8" refreshedVersion="8" minRefreshableVersion="3" recordCount="0" supportSubquery="1" supportAdvancedDrill="1" xr:uid="{006A1DEF-AD05-472A-AAD2-D3DA32006E7F}">
  <cacheSource type="external" connectionId="5"/>
  <cacheFields count="3">
    <cacheField name="[Supplier_Performance  2].[Month].[Month]" caption="Month" numFmtId="0" hierarchy="56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Supplier_Performance  2].[Supplier_Name].[Supplier_Name]" caption="Supplier_Name" numFmtId="0" hierarchy="54" level="1">
      <sharedItems count="5">
        <s v="AsiaTrade Co"/>
        <s v="EuroParts GmbH"/>
        <s v="GlobalParts Ltd"/>
        <s v="PrimeMaterials Corp"/>
        <s v="TechSource Inc"/>
      </sharedItems>
    </cacheField>
    <cacheField name="[Measures].[Average of Defect_Rate 2]" caption="Average of Defect_Rate 2" numFmtId="0" hierarchy="74" level="32767"/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2" memberValueDatatype="130" unbalanced="0">
      <fieldsUsage count="2">
        <fieldUsage x="-1"/>
        <fieldUsage x="1"/>
      </fieldsUsage>
    </cacheHierarchy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2" memberValueDatatype="130" unbalanced="0">
      <fieldsUsage count="2">
        <fieldUsage x="-1"/>
        <fieldUsage x="0"/>
      </fieldsUsage>
    </cacheHierarchy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24.820951273148" backgroundQuery="1" createdVersion="8" refreshedVersion="8" minRefreshableVersion="3" recordCount="0" supportSubquery="1" supportAdvancedDrill="1" xr:uid="{A4DC82C3-5D90-46E3-A184-4BF6FCDECD3B}">
  <cacheSource type="external" connectionId="5"/>
  <cacheFields count="3">
    <cacheField name="[Measures].[Count of Order_ID]" caption="Count of Order_ID" numFmtId="0" hierarchy="72" level="32767"/>
    <cacheField name="[Measures].[Sum of Total_Value]" caption="Sum of Total_Value" numFmtId="0" hierarchy="85" level="32767"/>
    <cacheField name="[Orders].[Category].[Category]" caption="Category" numFmtId="0" hierarchy="21" level="1">
      <sharedItems count="6">
        <s v="Chemicals"/>
        <s v="Components"/>
        <s v="Electronics"/>
        <s v="Hardware"/>
        <s v="Packaging"/>
        <s v="Raw Material"/>
      </sharedItems>
    </cacheField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0" memberValueDatatype="130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il Raval" refreshedDate="46124.822713541667" backgroundQuery="1" createdVersion="8" refreshedVersion="8" minRefreshableVersion="3" recordCount="0" supportSubquery="1" supportAdvancedDrill="1" xr:uid="{A18C4091-378C-458C-9791-00400E4405F8}">
  <cacheSource type="external" connectionId="5"/>
  <cacheFields count="3">
    <cacheField name="[Measures].[Sum of Freight_Cost]" caption="Sum of Freight_Cost" numFmtId="0" hierarchy="80" level="32767"/>
    <cacheField name="[Measures].[Sum of Weight_kg]" caption="Sum of Weight_kg" numFmtId="0" hierarchy="81" level="32767"/>
    <cacheField name="[Shipments].[Transport_Mode].[Transport_Mode]" caption="Transport_Mode" numFmtId="0" hierarchy="45" level="1">
      <sharedItems count="4">
        <s v="Air"/>
        <s v="Rail"/>
        <s v="Road"/>
        <s v="Sea"/>
      </sharedItems>
    </cacheField>
  </cacheFields>
  <cacheHierarchies count="89">
    <cacheHierarchy uniqueName="[Inventory].[Index_Number]" caption="Index_Number" attribute="1" defaultMemberUniqueName="[Inventory].[Index_Number].[All]" allUniqueName="[Inventory].[Index_Number].[All]" dimensionUniqueName="[Inventory]" displayFolder="" count="0" memberValueDatatype="130" unbalanced="0"/>
    <cacheHierarchy uniqueName="[Inventory].[Warehouse_ID]" caption="Warehouse_ID" attribute="1" defaultMemberUniqueName="[Inventory].[Warehouse_ID].[All]" allUniqueName="[Inventory].[Warehouse_ID].[All]" dimensionUniqueName="[Inventory]" displayFolder="" count="0" memberValueDatatype="130" unbalanced="0"/>
    <cacheHierarchy uniqueName="[Inventory].[Warehouse_Name]" caption="Warehouse_Name" attribute="1" defaultMemberUniqueName="[Inventory].[Warehouse_Name].[All]" allUniqueName="[Inventory].[Warehouse_Name].[All]" dimensionUniqueName="[Inventory]" displayFolder="" count="0" memberValueDatatype="130" unbalanced="0"/>
    <cacheHierarchy uniqueName="[Inventory].[Country]" caption="Country" attribute="1" defaultMemberUniqueName="[Inventory].[Country].[All]" allUniqueName="[Inventory].[Country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Product_Name]" caption="Product_Name" attribute="1" defaultMemberUniqueName="[Inventory].[Product_Name].[All]" allUniqueName="[Inventory].[Product_Name].[All]" dimensionUniqueName="[Inventory]" displayFolder="" count="0" memberValueDatatype="130" unbalanced="0"/>
    <cacheHierarchy uniqueName="[Inventory].[Category]" caption="Category" attribute="1" defaultMemberUniqueName="[Inventory].[Category].[All]" allUniqueName="[Inventory].[Category].[All]" dimensionUniqueName="[Inventory]" displayFolder="" count="0" memberValueDatatype="130" unbalanced="0"/>
    <cacheHierarchy uniqueName="[Inventory].[Stock_Quantity]" caption="Stock_Quantity" attribute="1" defaultMemberUniqueName="[Inventory].[Stock_Quantity].[All]" allUniqueName="[Inventory].[Stock_Quantity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ax_Capacity]" caption="Max_Capacity" attribute="1" defaultMemberUniqueName="[Inventory].[Max_Capacity].[All]" allUniqueName="[Inventory].[Max_Capacity].[All]" dimensionUniqueName="[Inventory]" displayFolder="" count="0" memberValueDatatype="20" unbalanced="0"/>
    <cacheHierarchy uniqueName="[Inventory].[Unit_Cost]" caption="Unit_Cost" attribute="1" defaultMemberUniqueName="[Inventory].[Unit_Cost].[All]" allUniqueName="[Inventory].[Unit_Cost].[All]" dimensionUniqueName="[Inventory]" displayFolder="" count="0" memberValueDatatype="5" unbalanced="0"/>
    <cacheHierarchy uniqueName="[Inventory].[Inventory_Value]" caption="Inventory_Value" attribute="1" defaultMemberUniqueName="[Inventory].[Inventory_Value].[All]" allUniqueName="[Inventory].[Inventory_Value].[All]" dimensionUniqueName="[Inventory]" displayFolder="" count="0" memberValueDatatype="5" unbalanced="0"/>
    <cacheHierarchy uniqueName="[Inventory].[Stock_Status]" caption="Stock_Status" attribute="1" defaultMemberUniqueName="[Inventory].[Stock_Status].[All]" allUniqueName="[Inventory].[Stock_Status].[All]" dimensionUniqueName="[Inventory]" displayFolder="" count="0" memberValueDatatype="130" unbalanced="0"/>
    <cacheHierarchy uniqueName="[Inventory].[Stockout_Risk_Status]" caption="Stockout_Risk_Status" attribute="1" defaultMemberUniqueName="[Inventory].[Stockout_Risk_Status].[All]" allUniqueName="[Inventory].[Stockout_Risk_Status].[All]" dimensionUniqueName="[Inventory]" displayFolder="" count="0" memberValueDatatype="130" unbalanced="0"/>
    <cacheHierarchy uniqueName="[Orders].[Index_Number]" caption="Index_Number" attribute="1" defaultMemberUniqueName="[Orders].[Index_Number].[All]" allUniqueName="[Orders].[Index_Number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upplier_ID]" caption="Supplier_ID" attribute="1" defaultMemberUniqueName="[Orders].[Supplier_ID].[All]" allUniqueName="[Orders].[Supplier_ID].[All]" dimensionUniqueName="[Orders]" displayFolder="" count="0" memberValueDatatype="130" unbalanced="0"/>
    <cacheHierarchy uniqueName="[Orders].[Supplier_Name]" caption="Supplier_Name" attribute="1" defaultMemberUniqueName="[Orders].[Supplier_Name].[All]" allUniqueName="[Orders].[Supplier_Name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Product_Name]" caption="Product_Name" attribute="1" defaultMemberUniqueName="[Orders].[Product_Name].[All]" allUniqueName="[Orders].[Product_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ustomer_Country]" caption="Customer_Country" attribute="1" defaultMemberUniqueName="[Orders].[Customer_Country].[All]" allUniqueName="[Orders].[Customer_Country].[All]" dimensionUniqueName="[Orders]" displayFolder="" count="0" memberValueDatatype="130" unbalanced="0"/>
    <cacheHierarchy uniqueName="[Orders].[Warehouse_ID]" caption="Warehouse_ID" attribute="1" defaultMemberUniqueName="[Orders].[Warehouse_ID].[All]" allUniqueName="[Orders].[Warehouse_ID].[All]" dimensionUniqueName="[Orders]" displayFolder="" count="0" memberValueDatatype="130" unbalanced="0"/>
    <cacheHierarchy uniqueName="[Orders].[Warehouse_Name]" caption="Warehouse_Name" attribute="1" defaultMemberUniqueName="[Orders].[Warehouse_Name].[All]" allUniqueName="[Orders].[Warehouse_Name].[All]" dimensionUniqueName="[Orders]" displayFolder="" count="0" memberValueDatatype="130" unbalanced="0"/>
    <cacheHierarchy uniqueName="[Orders].[Carrier]" caption="Carrier" attribute="1" defaultMemberUniqueName="[Orders].[Carrier].[All]" allUniqueName="[Orders].[Carrier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Cost]" caption="Unit_Cost" attribute="1" defaultMemberUniqueName="[Orders].[Unit_Cost].[All]" allUniqueName="[Orders].[Unit_Cost].[All]" dimensionUniqueName="[Orders]" displayFolder="" count="0" memberValueDatatype="5" unbalanced="0"/>
    <cacheHierarchy uniqueName="[Orders].[Discount_Rate]" caption="Discount_Rate" attribute="1" defaultMemberUniqueName="[Orders].[Discount_Rate].[All]" allUniqueName="[Orders].[Discount_Rate].[All]" dimensionUniqueName="[Orders]" displayFolder="" count="0" memberValueDatatype="5" unbalanced="0"/>
    <cacheHierarchy uniqueName="[Orders].[Total_Value]" caption="Total_Value" attribute="1" defaultMemberUniqueName="[Orders].[Total_Value].[All]" allUniqueName="[Orders].[Total_Value].[All]" dimensionUniqueName="[Orders]" displayFolder="" count="0" memberValueDatatype="5" unbalanced="0"/>
    <cacheHierarchy uniqueName="[Orders].[Expected_Delivery]" caption="Expected_Delivery" attribute="1" time="1" defaultMemberUniqueName="[Orders].[Expected_Delivery].[All]" allUniqueName="[Orders].[Expected_Delivery].[All]" dimensionUniqueName="[Orders]" displayFolder="" count="0" memberValueDatatype="7" unbalanced="0"/>
    <cacheHierarchy uniqueName="[Orders].[Actual_Delivery]" caption="Actual_Delivery" attribute="1" time="1" defaultMemberUniqueName="[Orders].[Actual_Delivery].[All]" allUniqueName="[Orders].[Actual_Delivery].[All]" dimensionUniqueName="[Orders]" displayFolder="" count="0" memberValueDatatype="7" unbalanced="0"/>
    <cacheHierarchy uniqueName="[Orders].[Lead_Time_Days]" caption="Lead_Time_Days" attribute="1" defaultMemberUniqueName="[Orders].[Lead_Time_Days].[All]" allUniqueName="[Orders].[Lead_Time_Days].[All]" dimensionUniqueName="[Orders]" displayFolder="" count="0" memberValueDatatype="20" unbalanced="0"/>
    <cacheHierarchy uniqueName="[Orders].[Status]" caption="Status" attribute="1" defaultMemberUniqueName="[Orders].[Status].[All]" allUniqueName="[Orders].[Status].[All]" dimensionUniqueName="[Orders]" displayFolder="" count="0" memberValueDatatype="130" unbalanced="0"/>
    <cacheHierarchy uniqueName="[Orders].[Delivery_Bucket]" caption="Delivery_Bucket" attribute="1" defaultMemberUniqueName="[Orders].[Delivery_Bucket].[All]" allUniqueName="[Orders].[Delivery_Bucket].[All]" dimensionUniqueName="[Orders]" displayFolder="" count="0" memberValueDatatype="13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Shipment_Date]" caption="Shipment_Date" attribute="1" time="1" defaultMemberUniqueName="[Shipments].[Shipment_Date].[All]" allUniqueName="[Shipments].[Shipment_Date].[All]" dimensionUniqueName="[Shipments]" displayFolder="" count="0" memberValueDatatype="7" unbalanced="0"/>
    <cacheHierarchy uniqueName="[Shipments].[Origin_Warehouse]" caption="Origin_Warehouse" attribute="1" defaultMemberUniqueName="[Shipments].[Origin_Warehouse].[All]" allUniqueName="[Shipments].[Origin_Warehouse].[All]" dimensionUniqueName="[Shipments]" displayFolder="" count="0" memberValueDatatype="130" unbalanced="0"/>
    <cacheHierarchy uniqueName="[Shipments].[Index_Number]" caption="Index_Number" attribute="1" defaultMemberUniqueName="[Shipments].[Index_Number].[All]" allUniqueName="[Shipments].[Index_Number].[All]" dimensionUniqueName="[Shipments]" displayFolder="" count="0" memberValueDatatype="130" unbalanced="0"/>
    <cacheHierarchy uniqueName="[Shipments].[Origin_Country]" caption="Origin_Country" attribute="1" defaultMemberUniqueName="[Shipments].[Origin_Country].[All]" allUniqueName="[Shipments].[Origin_Country].[All]" dimensionUniqueName="[Shipments]" displayFolder="" count="0" memberValueDatatype="130" unbalanced="0"/>
    <cacheHierarchy uniqueName="[Shipments].[Dest_Warehouse]" caption="Dest_Warehouse" attribute="1" defaultMemberUniqueName="[Shipments].[Dest_Warehouse].[All]" allUniqueName="[Shipments].[Dest_Warehouse].[All]" dimensionUniqueName="[Shipments]" displayFolder="" count="0" memberValueDatatype="130" unbalanced="0"/>
    <cacheHierarchy uniqueName="[Shipments].[Dest_Country]" caption="Dest_Country" attribute="1" defaultMemberUniqueName="[Shipments].[Dest_Country].[All]" allUniqueName="[Shipments].[Dest_Country].[All]" dimensionUniqueName="[Shipments]" displayFolder="" count="0" memberValueDatatype="130" unbalanced="0"/>
    <cacheHierarchy uniqueName="[Shipments].[Carrier]" caption="Carrier" attribute="1" defaultMemberUniqueName="[Shipments].[Carrier].[All]" allUniqueName="[Shipments].[Carrier].[All]" dimensionUniqueName="[Shipments]" displayFolder="" count="0" memberValueDatatype="130" unbalanced="0"/>
    <cacheHierarchy uniqueName="[Shipments].[Transport_Mode]" caption="Transport_Mode" attribute="1" defaultMemberUniqueName="[Shipments].[Transport_Mode].[All]" allUniqueName="[Shipments].[Transport_Mode].[All]" dimensionUniqueName="[Shipments]" displayFolder="" count="2" memberValueDatatype="130" unbalanced="0">
      <fieldsUsage count="2">
        <fieldUsage x="-1"/>
        <fieldUsage x="2"/>
      </fieldsUsage>
    </cacheHierarchy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20" unbalanced="0"/>
    <cacheHierarchy uniqueName="[Shipments].[Freight_Cost]" caption="Freight_Cost" attribute="1" defaultMemberUniqueName="[Shipments].[Freight_Cost].[All]" allUniqueName="[Shipments].[Freight_Cost].[All]" dimensionUniqueName="[Shipments]" displayFolder="" count="0" memberValueDatatype="5" unbalanced="0"/>
    <cacheHierarchy uniqueName="[Shipments].[Transit_Days]" caption="Transit_Days" attribute="1" defaultMemberUniqueName="[Shipments].[Transit_Days].[All]" allUniqueName="[Shipments].[Transit_Days].[All]" dimensionUniqueName="[Shipments]" displayFolder="" count="0" memberValueDatatype="20" unbalanced="0"/>
    <cacheHierarchy uniqueName="[Shipments].[Arrival_Date]" caption="Arrival_Date" attribute="1" time="1" defaultMemberUniqueName="[Shipments].[Arrival_Date].[All]" allUniqueName="[Shipments].[Arrival_Date].[All]" dimensionUniqueName="[Shipments]" displayFolder="" count="0" memberValueDatatype="7" unbalanced="0"/>
    <cacheHierarchy uniqueName="[Shipments].[Shipment_Status]" caption="Shipment_Status" attribute="1" defaultMemberUniqueName="[Shipments].[Shipment_Status].[All]" allUniqueName="[Shipments].[Shipment_Status].[All]" dimensionUniqueName="[Shipments]" displayFolder="" count="0" memberValueDatatype="130" unbalanced="0"/>
    <cacheHierarchy uniqueName="[Supplier_Performance  2].[Index_Number]" caption="Index_Number" attribute="1" defaultMemberUniqueName="[Supplier_Performance  2].[Index_Number].[All]" allUniqueName="[Supplier_Performance  2].[Index_Number].[All]" dimensionUniqueName="[Supplier_Performance  2]" displayFolder="" count="0" memberValueDatatype="20" unbalanced="0"/>
    <cacheHierarchy uniqueName="[Supplier_Performance  2].[Supplier_ID]" caption="Supplier_ID" attribute="1" defaultMemberUniqueName="[Supplier_Performance  2].[Supplier_ID].[All]" allUniqueName="[Supplier_Performance  2].[Supplier_ID].[All]" dimensionUniqueName="[Supplier_Performance  2]" displayFolder="" count="0" memberValueDatatype="130" unbalanced="0"/>
    <cacheHierarchy uniqueName="[Supplier_Performance  2].[Supplier_Name]" caption="Supplier_Name" attribute="1" defaultMemberUniqueName="[Supplier_Performance  2].[Supplier_Name].[All]" allUniqueName="[Supplier_Performance  2].[Supplier_Name].[All]" dimensionUniqueName="[Supplier_Performance  2]" displayFolder="" count="0" memberValueDatatype="130" unbalanced="0"/>
    <cacheHierarchy uniqueName="[Supplier_Performance  2].[Country]" caption="Country" attribute="1" defaultMemberUniqueName="[Supplier_Performance  2].[Country].[All]" allUniqueName="[Supplier_Performance  2].[Country].[All]" dimensionUniqueName="[Supplier_Performance  2]" displayFolder="" count="0" memberValueDatatype="130" unbalanced="0"/>
    <cacheHierarchy uniqueName="[Supplier_Performance  2].[Month]" caption="Month" attribute="1" defaultMemberUniqueName="[Supplier_Performance  2].[Month].[All]" allUniqueName="[Supplier_Performance  2].[Month].[All]" dimensionUniqueName="[Supplier_Performance  2]" displayFolder="" count="0" memberValueDatatype="130" unbalanced="0"/>
    <cacheHierarchy uniqueName="[Supplier_Performance  2].[Year]" caption="Year" attribute="1" defaultMemberUniqueName="[Supplier_Performance  2].[Year].[All]" allUniqueName="[Supplier_Performance  2].[Year].[All]" dimensionUniqueName="[Supplier_Performance  2]" displayFolder="" count="0" memberValueDatatype="20" unbalanced="0"/>
    <cacheHierarchy uniqueName="[Supplier_Performance  2].[Total_Orders]" caption="Total_Orders" attribute="1" defaultMemberUniqueName="[Supplier_Performance  2].[Total_Orders].[All]" allUniqueName="[Supplier_Performance  2].[Total_Orders].[All]" dimensionUniqueName="[Supplier_Performance  2]" displayFolder="" count="0" memberValueDatatype="20" unbalanced="0"/>
    <cacheHierarchy uniqueName="[Supplier_Performance  2].[On_Time_Deliveries]" caption="On_Time_Deliveries" attribute="1" defaultMemberUniqueName="[Supplier_Performance  2].[On_Time_Deliveries].[All]" allUniqueName="[Supplier_Performance  2].[On_Time_Deliveries].[All]" dimensionUniqueName="[Supplier_Performance  2]" displayFolder="" count="0" memberValueDatatype="20" unbalanced="0"/>
    <cacheHierarchy uniqueName="[Supplier_Performance  2].[On_Time_Rate]" caption="On_Time_Rate" attribute="1" defaultMemberUniqueName="[Supplier_Performance  2].[On_Time_Rate].[All]" allUniqueName="[Supplier_Performance  2].[On_Time_Rate].[All]" dimensionUniqueName="[Supplier_Performance  2]" displayFolder="" count="0" memberValueDatatype="5" unbalanced="0"/>
    <cacheHierarchy uniqueName="[Supplier_Performance  2].[Defect_Rate]" caption="Defect_Rate" attribute="1" defaultMemberUniqueName="[Supplier_Performance  2].[Defect_Rate].[All]" allUniqueName="[Supplier_Performance  2].[Defect_Rate].[All]" dimensionUniqueName="[Supplier_Performance  2]" displayFolder="" count="0" memberValueDatatype="5" unbalanced="0"/>
    <cacheHierarchy uniqueName="[Supplier_Performance  2].[Avg_Lead_Time]" caption="Avg_Lead_Time" attribute="1" defaultMemberUniqueName="[Supplier_Performance  2].[Avg_Lead_Time].[All]" allUniqueName="[Supplier_Performance  2].[Avg_Lead_Time].[All]" dimensionUniqueName="[Supplier_Performance  2]" displayFolder="" count="0" memberValueDatatype="20" unbalanced="0"/>
    <cacheHierarchy uniqueName="[Supplier_Performance  2].[Total_Spend]" caption="Total_Spend" attribute="1" defaultMemberUniqueName="[Supplier_Performance  2].[Total_Spend].[All]" allUniqueName="[Supplier_Performance  2].[Total_Spend].[All]" dimensionUniqueName="[Supplier_Performance  2]" displayFolder="" count="0" memberValueDatatype="5" unbalanced="0"/>
    <cacheHierarchy uniqueName="[Supplier_Performance  2].[Supplier_Rating]" caption="Supplier_Rating" attribute="1" defaultMemberUniqueName="[Supplier_Performance  2].[Supplier_Rating].[All]" allUniqueName="[Supplier_Performance  2].[Supplier_Rating].[All]" dimensionUniqueName="[Supplier_Performance  2]" displayFolder="" count="0" memberValueDatatype="5" unbalanced="0"/>
    <cacheHierarchy uniqueName="[Measures].[__XL_Count Inventory]" caption="__XL_Count Inventory" measure="1" displayFolder="" measureGroup="Inventory" count="0" hidden="1"/>
    <cacheHierarchy uniqueName="[Measures].[__XL_Count Shipments]" caption="__XL_Count Shipments" measure="1" displayFolder="" measureGroup="Shipments" count="0" hidden="1"/>
    <cacheHierarchy uniqueName="[Measures].[__XL_Count Orders]" caption="__XL_Count Orders" measure="1" displayFolder="" measureGroup="Orders" count="0" hidden="1"/>
    <cacheHierarchy uniqueName="[Measures].[__XL_Count Supplier_Performance  2]" caption="__XL_Count Supplier_Performance  2" measure="1" displayFolder="" measureGroup="Supplier_Performance  2" count="0" hidden="1"/>
    <cacheHierarchy uniqueName="[Measures].[__No measures defined]" caption="__No measures defined" measure="1" displayFolder="" count="0" hidden="1"/>
    <cacheHierarchy uniqueName="[Measures].[Count of Delivery_Bucket]" caption="Count of Delivery_Bucket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Status]" caption="Count of Status" measure="1" displayFolder="" measureGroup="Order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ect_Rate 2]" caption="Sum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Average of Defect_Rate 2]" caption="Average of Defect_Rate 2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Lead_Time_Days]" caption="Sum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_Time_Days]" caption="Average of Lead_Time_Days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tock_Quantity]" caption="Sum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tock_Quantity]" caption="Average of Stock_Quantity" measure="1" displayFolder="" measureGroup="Inventory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Freight_Cost]" caption="Sum of Freight_Cost" measure="1" displayFolder="" measureGroup="Shipm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Weight_kg]" caption="Sum of Weight_kg" measure="1" displayFolder="" measureGroup="Ship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Stockout_Risk_Status]" caption="Count of Stockout_Risk_Status" measure="1" displayFolder="" measureGroup="Invento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n_Time_Rate]" caption="Sum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On_Time_Rate]" caption="Average of On_Time_Rate" measure="1" displayFolder="" measureGroup="Supplier_Performance  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otal_Value]" caption="Sum of Total_Value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ax_Capacity]" caption="Sum of Max_Capacity" measure="1" displayFolder="" measureGroup="Invento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nsit_Days]" caption="Sum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tdDev of Transit_Days]" caption="StdDev of Transit_Days" measure="1" displayFolder="" measureGroup="Shipmen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5">
    <dimension name="Inventory" uniqueName="[Inventory]" caption="Inventory"/>
    <dimension measure="1" name="Measures" uniqueName="[Measures]" caption="Measures"/>
    <dimension name="Orders" uniqueName="[Orders]" caption="Orders"/>
    <dimension name="Shipments" uniqueName="[Shipments]" caption="Shipments"/>
    <dimension name="Supplier_Performance  2" uniqueName="[Supplier_Performance  2]" caption="Supplier_Performance  2"/>
  </dimensions>
  <measureGroups count="4">
    <measureGroup name="Inventory" caption="Inventory"/>
    <measureGroup name="Orders" caption="Orders"/>
    <measureGroup name="Shipments" caption="Shipments"/>
    <measureGroup name="Supplier_Performance  2" caption="Supplier_Performance  2"/>
  </measureGroups>
  <maps count="7">
    <map measureGroup="0" dimension="0"/>
    <map measureGroup="0" dimension="2"/>
    <map measureGroup="0" dimension="4"/>
    <map measureGroup="1" dimension="2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9EDD6-F122-4932-8454-E7B0CA9843C4}" name="PivotTable1" cacheId="31" applyNumberFormats="0" applyBorderFormats="0" applyFontFormats="0" applyPatternFormats="0" applyAlignmentFormats="0" applyWidthHeightFormats="1" dataCaption="Values" tag="cd84a841-ee8a-4f99-a13f-eabe91fcd814" updatedVersion="8" minRefreshableVersion="3" useAutoFormatting="1" subtotalHiddenItems="1" rowGrandTotals="0" colGrandTotals="0" itemPrintTitles="1" createdVersion="8" indent="0" outline="1" outlineData="1" multipleFieldFilters="0" rowHeaderCaption=" ">
  <location ref="B3:C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Delivery_Bucket" fld="1" subtotal="count" showDataAs="percentOfTotal" baseField="0" baseItem="0" numFmtId="10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990B8-A824-4C44-95F8-482897045275}" name="PivotTable9" cacheId="3" applyNumberFormats="0" applyBorderFormats="0" applyFontFormats="0" applyPatternFormats="0" applyAlignmentFormats="0" applyWidthHeightFormats="1" dataCaption="Values" tag="2c252862-674b-4f7e-90d0-148100cdc10b" updatedVersion="8" minRefreshableVersion="3" useAutoFormatting="1" subtotalHiddenItems="1" rowGrandTotals="0" colGrandTotals="0" itemPrintTitles="1" createdVersion="8" indent="0" outline="1" outlineData="1" multipleFieldFilters="0" rowHeaderCaption=" ">
  <location ref="F31:G3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Count of Stockout_Risk_Status" fld="1" subtotal="count" showDataAs="percentOfTotal" baseField="0" baseItem="1" numFmtId="9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 caption="Average of Stock_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  <x15:activeTabTopLevelEntity name="[Inventory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37552-C3CB-4F97-97DA-4B009E740DE1}" name="PivotTable3" cacheId="34" applyNumberFormats="0" applyBorderFormats="0" applyFontFormats="0" applyPatternFormats="0" applyAlignmentFormats="0" applyWidthHeightFormats="1" dataCaption="Values" tag="24ea3eb1-2e86-4710-a81d-55166e46cdc3" updatedVersion="8" minRefreshableVersion="3" useAutoFormatting="1" subtotalHiddenItems="1" rowGrandTotals="0" colGrandTotals="0" itemPrintTitles="1" createdVersion="8" indent="0" outline="1" outlineData="1" multipleFieldFilters="0" rowHeaderCaption=" ">
  <location ref="B33:C38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</pivotFields>
  <rowFields count="2">
    <field x="1"/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Defect_Rate" fld="2" subtotal="average" baseField="0" baseItem="0" numFmtId="165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4"/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9B2CC-9519-45BD-9A81-AF7833C2CBE5}" name="PivotTable8" cacheId="40" applyNumberFormats="0" applyBorderFormats="0" applyFontFormats="0" applyPatternFormats="0" applyAlignmentFormats="0" applyWidthHeightFormats="1" dataCaption="Values" tag="9f9a6a7c-8b94-4982-aaf3-fb4fe2f4aac8" updatedVersion="8" minRefreshableVersion="3" useAutoFormatting="1" subtotalHiddenItems="1" rowGrandTotals="0" colGrandTotals="0" itemPrintTitles="1" createdVersion="8" indent="0" outline="1" outlineData="1" multipleFieldFilters="0" rowHeaderCaption=" ">
  <location ref="F24:H2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Freight_Cost" fld="0" baseField="0" baseItem="0" numFmtId="164"/>
    <dataField name="Sum of Weight_kg" fld="1" baseField="0" baseItem="0" numFmtId="166"/>
  </dataFields>
  <formats count="2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 caption="Average of Stock_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  <x15:activeTabTopLevelEntity name="[Inventory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8351-4D39-4A11-A6E2-98671FCBCCC7}" name="PivotTable16" cacheId="10" applyNumberFormats="0" applyBorderFormats="0" applyFontFormats="0" applyPatternFormats="0" applyAlignmentFormats="0" applyWidthHeightFormats="1" dataCaption="Values" tag="8923cae4-8d6b-4785-8a91-3ba68e0fa8fa" updatedVersion="8" minRefreshableVersion="3" useAutoFormatting="1" subtotalHiddenItems="1" rowGrandTotals="0" colGrandTotals="0" itemPrintTitles="1" createdVersion="8" indent="0" outline="1" outlineData="1" multipleFieldFilters="0" rowHeaderCaption=" ">
  <location ref="G46:H5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tdDev of Transit_Days" fld="1" subtotal="stdDev" baseField="0" baseItem="1" numFmtId="2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dDev of Transit_Days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C1D16-DC89-4CC3-8849-85A893FDF1D3}" name="PivotTable12" cacheId="0" applyNumberFormats="0" applyBorderFormats="0" applyFontFormats="0" applyPatternFormats="0" applyAlignmentFormats="0" applyWidthHeightFormats="1" dataCaption="Values" tag="bfbbd3c8-d576-403c-9239-4b2ec412c371" updatedVersion="8" minRefreshableVersion="3" useAutoFormatting="1" subtotalHiddenItems="1" rowGrandTotals="0" colGrandTotals="0" itemPrintTitles="1" createdVersion="8" indent="0" outline="1" outlineData="1" multipleFieldFilters="0" rowHeaderCaption=" ">
  <location ref="B55:D60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Stock_Quantity" fld="0" baseField="0" baseItem="0"/>
    <dataField name="Sum of Max_Capacity" fld="1" baseField="0" baseItem="0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  <x15:activeTabTopLevelEntity name="[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0F9E3-A56E-4485-B3D7-C9305E30600F}" name="PivotTable7" cacheId="5" applyNumberFormats="0" applyBorderFormats="0" applyFontFormats="0" applyPatternFormats="0" applyAlignmentFormats="0" applyWidthHeightFormats="1" dataCaption="Values" tag="b724b196-50aa-4295-8ffb-f7993d18cd12" updatedVersion="8" minRefreshableVersion="3" useAutoFormatting="1" subtotalHiddenItems="1" rowGrandTotals="0" colGrandTotals="0" itemPrintTitles="1" createdVersion="8" indent="0" outline="1" outlineData="1" multipleFieldFilters="0" rowHeaderCaption=" ">
  <location ref="F11:H2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Average of Stock_Quantity" fld="0" subtotal="average" baseField="0" baseItem="0" numFmtId="2"/>
    <dataField name="Sum of Quantity" fld="1" baseField="0" baseItem="0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 caption="Average of Stock_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  <x15:activeTabTopLevelEntity name="[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2ED7A-1124-4782-B0CE-DEDE6A16F346}" name="PivotTable11" cacheId="37" applyNumberFormats="0" applyBorderFormats="0" applyFontFormats="0" applyPatternFormats="0" applyAlignmentFormats="0" applyWidthHeightFormats="1" dataCaption="Values" tag="46339558-51fe-41c4-9c09-e46f7425ca43" updatedVersion="8" minRefreshableVersion="3" useAutoFormatting="1" subtotalHiddenItems="1" rowGrandTotals="0" colGrandTotals="0" itemPrintTitles="1" createdVersion="8" indent="0" outline="1" outlineData="1" multipleFieldFilters="0" rowHeaderCaption=" ">
  <location ref="B46:D5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Value" fld="1" baseField="0" baseItem="0" numFmtId="166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4F15C-BB28-49CF-85C9-ABC92D77A562}" name="PivotTable5" cacheId="6" applyNumberFormats="0" applyBorderFormats="0" applyFontFormats="0" applyPatternFormats="0" applyAlignmentFormats="0" applyWidthHeightFormats="1" dataCaption="Values" tag="28b1d37b-14e6-4246-83ab-45e5b830cf6d" updatedVersion="8" minRefreshableVersion="3" useAutoFormatting="1" subtotalHiddenItems="1" rowGrandTotals="0" colGrandTotals="0" itemPrintTitles="1" createdVersion="8" indent="0" outline="1" outlineData="1" multipleFieldFilters="0" rowHeaderCaption=" ">
  <location ref="F3:G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Lead_Time_Days" fld="0" subtotal="average" baseField="0" baseItem="0" numFmtId="1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891C2-0631-4CFB-960B-8EE4C6729014}" name="PivotTable2" cacheId="7" applyNumberFormats="0" applyBorderFormats="0" applyFontFormats="0" applyPatternFormats="0" applyAlignmentFormats="0" applyWidthHeightFormats="1" dataCaption="Values" tag="bfbadb37-d76f-4d13-9be8-29dd58d4151c" updatedVersion="8" minRefreshableVersion="3" useAutoFormatting="1" subtotalHiddenItems="1" rowGrandTotals="0" colGrandTotals="0" itemPrintTitles="1" createdVersion="8" indent="0" outline="1" outlineData="1" multipleFieldFilters="0" rowHeaderCaption=" ">
  <location ref="B26:C3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Order_ID" fld="1" subtotal="count" showDataAs="percentOfTotal" baseField="0" baseItem="0" numFmtId="10"/>
  </dataFields>
  <conditionalFormats count="1">
    <conditionalFormat type="all" priority="4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BF86C-C932-4C74-B5C5-BCDE570F76D8}" name="PivotTable10" cacheId="2" applyNumberFormats="0" applyBorderFormats="0" applyFontFormats="0" applyPatternFormats="0" applyAlignmentFormats="0" applyWidthHeightFormats="1" dataCaption="Values" tag="66e204d0-44a9-495e-8530-84bff19d695e" updatedVersion="8" minRefreshableVersion="3" useAutoFormatting="1" subtotalHiddenItems="1" rowGrandTotals="0" colGrandTotals="0" itemPrintTitles="1" createdVersion="8" indent="0" outline="1" outlineData="1" multipleFieldFilters="0" rowHeaderCaption=" ">
  <location ref="F36:R42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Average of On_Time_Rate" fld="1" subtotal="average" baseField="0" baseItem="0" numFmtId="2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efect_Rate"/>
    <pivotHierarchy dragToData="1"/>
    <pivotHierarchy dragToData="1" caption="Average of Lead_Time_Days"/>
    <pivotHierarchy dragToData="1"/>
    <pivotHierarchy dragToData="1" caption="Average of Stock_Quantity"/>
    <pivotHierarchy dragToData="1"/>
    <pivotHierarchy dragToData="1"/>
    <pivotHierarchy dragToData="1"/>
    <pivotHierarchy dragToData="1"/>
    <pivotHierarchy dragToData="1"/>
    <pivotHierarchy dragToData="1" caption="Average of On_Time_Rat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4"/>
  </rowHierarchiesUsage>
  <colHierarchiesUsage count="1">
    <colHierarchyUsage hierarchyUsage="5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upplier_Performance  2]"/>
        <x15:activeTabTopLevelEntity name="[Inventory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B5A2-E4D3-4ECB-B7A6-70C0E51DF853}">
  <sheetPr codeName="Sheet1"/>
  <dimension ref="B2:R60"/>
  <sheetViews>
    <sheetView tabSelected="1" topLeftCell="C6" workbookViewId="0">
      <selection activeCell="H32" sqref="H1:H1048576"/>
    </sheetView>
  </sheetViews>
  <sheetFormatPr defaultColWidth="8.77734375" defaultRowHeight="14.4" x14ac:dyDescent="0.3"/>
  <cols>
    <col min="2" max="2" width="11.88671875" bestFit="1" customWidth="1"/>
    <col min="3" max="3" width="16.44140625" bestFit="1" customWidth="1"/>
    <col min="4" max="4" width="17.6640625" bestFit="1" customWidth="1"/>
    <col min="5" max="5" width="13.44140625" bestFit="1" customWidth="1"/>
    <col min="6" max="6" width="23.21875" bestFit="1" customWidth="1"/>
    <col min="7" max="7" width="27.33203125" bestFit="1" customWidth="1"/>
    <col min="8" max="8" width="20.5546875" bestFit="1" customWidth="1"/>
    <col min="9" max="9" width="13.6640625" bestFit="1" customWidth="1"/>
    <col min="10" max="14" width="4.5546875" bestFit="1" customWidth="1"/>
    <col min="15" max="15" width="4.77734375" bestFit="1" customWidth="1"/>
    <col min="16" max="18" width="4.5546875" bestFit="1" customWidth="1"/>
  </cols>
  <sheetData>
    <row r="2" spans="2:9" x14ac:dyDescent="0.3">
      <c r="B2" s="9" t="s">
        <v>4</v>
      </c>
      <c r="C2" s="9"/>
      <c r="F2" s="9" t="s">
        <v>30</v>
      </c>
      <c r="G2" s="9"/>
    </row>
    <row r="3" spans="2:9" x14ac:dyDescent="0.3">
      <c r="B3" s="1" t="s">
        <v>10</v>
      </c>
      <c r="C3" t="s">
        <v>3</v>
      </c>
      <c r="F3" s="1" t="s">
        <v>10</v>
      </c>
      <c r="G3" t="s">
        <v>31</v>
      </c>
    </row>
    <row r="4" spans="2:9" x14ac:dyDescent="0.3">
      <c r="B4" s="2" t="s">
        <v>0</v>
      </c>
      <c r="C4" s="3">
        <v>0.36799999999999999</v>
      </c>
      <c r="F4" s="2" t="s">
        <v>5</v>
      </c>
      <c r="G4" s="5">
        <v>26.969696969696969</v>
      </c>
    </row>
    <row r="5" spans="2:9" x14ac:dyDescent="0.3">
      <c r="B5" s="2" t="s">
        <v>1</v>
      </c>
      <c r="C5" s="3">
        <v>0.13200000000000001</v>
      </c>
      <c r="F5" s="2" t="s">
        <v>6</v>
      </c>
      <c r="G5" s="5">
        <v>25.660550458715598</v>
      </c>
    </row>
    <row r="6" spans="2:9" x14ac:dyDescent="0.3">
      <c r="B6" s="2" t="s">
        <v>2</v>
      </c>
      <c r="C6" s="3">
        <v>0.5</v>
      </c>
      <c r="F6" s="2" t="s">
        <v>7</v>
      </c>
      <c r="G6" s="5">
        <v>25.754901960784313</v>
      </c>
    </row>
    <row r="7" spans="2:9" x14ac:dyDescent="0.3">
      <c r="F7" s="2" t="s">
        <v>8</v>
      </c>
      <c r="G7" s="5">
        <v>25.4</v>
      </c>
    </row>
    <row r="8" spans="2:9" x14ac:dyDescent="0.3">
      <c r="F8" s="2" t="s">
        <v>9</v>
      </c>
      <c r="G8" s="5">
        <v>22.855555555555554</v>
      </c>
    </row>
    <row r="10" spans="2:9" x14ac:dyDescent="0.3">
      <c r="F10" s="9" t="s">
        <v>46</v>
      </c>
      <c r="G10" s="9"/>
      <c r="H10" s="9"/>
      <c r="I10" s="9"/>
    </row>
    <row r="11" spans="2:9" x14ac:dyDescent="0.3">
      <c r="F11" s="1" t="s">
        <v>10</v>
      </c>
      <c r="G11" t="s">
        <v>33</v>
      </c>
      <c r="H11" t="s">
        <v>34</v>
      </c>
      <c r="I11" s="4" t="s">
        <v>45</v>
      </c>
    </row>
    <row r="12" spans="2:9" x14ac:dyDescent="0.3">
      <c r="F12" s="2" t="s">
        <v>35</v>
      </c>
      <c r="G12" s="6">
        <v>558.5</v>
      </c>
      <c r="H12">
        <v>12563</v>
      </c>
      <c r="I12" s="6">
        <f>GETPIVOTDATA("[Measures].[Sum of Quantity]",$F$11,"[Orders].[Product_ID]","[Orders].[Product_ID].&amp;[P-001]")/GETPIVOTDATA("[Measures].[Average of Stock_Quantity]",$F$11,"[Orders].[Product_ID]","[Orders].[Product_ID].&amp;[P-001]")</f>
        <v>22.494180841539841</v>
      </c>
    </row>
    <row r="13" spans="2:9" x14ac:dyDescent="0.3">
      <c r="F13" s="2" t="s">
        <v>36</v>
      </c>
      <c r="G13" s="6">
        <v>422.6</v>
      </c>
      <c r="H13">
        <v>13409</v>
      </c>
      <c r="I13" s="6">
        <f>GETPIVOTDATA("[Measures].[Sum of Quantity]",$F$11,"[Orders].[Product_ID]","[Orders].[Product_ID].&amp;[P-002]")/GETPIVOTDATA("[Measures].[Average of Stock_Quantity]",$F$11,"[Orders].[Product_ID]","[Orders].[Product_ID].&amp;[P-002]")</f>
        <v>31.729768102224323</v>
      </c>
    </row>
    <row r="14" spans="2:9" x14ac:dyDescent="0.3">
      <c r="F14" s="2" t="s">
        <v>37</v>
      </c>
      <c r="G14" s="6">
        <v>386</v>
      </c>
      <c r="H14">
        <v>13677</v>
      </c>
      <c r="I14" s="6">
        <f>GETPIVOTDATA("[Measures].[Sum of Quantity]",$F$11,"[Orders].[Product_ID]","[Orders].[Product_ID].&amp;[P-003]")/GETPIVOTDATA("[Measures].[Average of Stock_Quantity]",$F$11,"[Orders].[Product_ID]","[Orders].[Product_ID].&amp;[P-003]")</f>
        <v>35.432642487046635</v>
      </c>
    </row>
    <row r="15" spans="2:9" x14ac:dyDescent="0.3">
      <c r="F15" s="2" t="s">
        <v>38</v>
      </c>
      <c r="G15" s="6">
        <v>435</v>
      </c>
      <c r="H15">
        <v>11593</v>
      </c>
      <c r="I15" s="6">
        <f>GETPIVOTDATA("[Measures].[Sum of Quantity]",$F$11,"[Orders].[Product_ID]","[Orders].[Product_ID].&amp;[P-004]")/GETPIVOTDATA("[Measures].[Average of Stock_Quantity]",$F$11,"[Orders].[Product_ID]","[Orders].[Product_ID].&amp;[P-004]")</f>
        <v>26.650574712643678</v>
      </c>
    </row>
    <row r="16" spans="2:9" x14ac:dyDescent="0.3">
      <c r="F16" s="2" t="s">
        <v>39</v>
      </c>
      <c r="G16" s="6">
        <v>715.44444444444446</v>
      </c>
      <c r="H16">
        <v>12849</v>
      </c>
      <c r="I16" s="6">
        <f>GETPIVOTDATA("[Measures].[Sum of Quantity]",$F$11,"[Orders].[Product_ID]","[Orders].[Product_ID].&amp;[P-005]")/GETPIVOTDATA("[Measures].[Average of Stock_Quantity]",$F$11,"[Orders].[Product_ID]","[Orders].[Product_ID].&amp;[P-005]")</f>
        <v>17.959465755552102</v>
      </c>
    </row>
    <row r="17" spans="2:9" x14ac:dyDescent="0.3">
      <c r="F17" s="2" t="s">
        <v>40</v>
      </c>
      <c r="G17" s="6">
        <v>723.8</v>
      </c>
      <c r="H17">
        <v>16769</v>
      </c>
      <c r="I17" s="6">
        <f>GETPIVOTDATA("[Measures].[Sum of Quantity]",$F$11,"[Orders].[Product_ID]","[Orders].[Product_ID].&amp;[P-006]")/GETPIVOTDATA("[Measures].[Average of Stock_Quantity]",$F$11,"[Orders].[Product_ID]","[Orders].[Product_ID].&amp;[P-006]")</f>
        <v>23.168002210555404</v>
      </c>
    </row>
    <row r="18" spans="2:9" x14ac:dyDescent="0.3">
      <c r="F18" s="2" t="s">
        <v>41</v>
      </c>
      <c r="G18" s="6">
        <v>679.4</v>
      </c>
      <c r="H18">
        <v>12529</v>
      </c>
      <c r="I18" s="6">
        <f>GETPIVOTDATA("[Measures].[Sum of Quantity]",$F$11,"[Orders].[Product_ID]","[Orders].[Product_ID].&amp;[P-007]")/GETPIVOTDATA("[Measures].[Average of Stock_Quantity]",$F$11,"[Orders].[Product_ID]","[Orders].[Product_ID].&amp;[P-007]")</f>
        <v>18.441271710332646</v>
      </c>
    </row>
    <row r="19" spans="2:9" x14ac:dyDescent="0.3">
      <c r="F19" s="2" t="s">
        <v>42</v>
      </c>
      <c r="G19" s="6">
        <v>941</v>
      </c>
      <c r="H19">
        <v>12100</v>
      </c>
      <c r="I19" s="6">
        <f>GETPIVOTDATA("[Measures].[Sum of Quantity]",$F$11,"[Orders].[Product_ID]","[Orders].[Product_ID].&amp;[P-008]")/GETPIVOTDATA("[Measures].[Average of Stock_Quantity]",$F$11,"[Orders].[Product_ID]","[Orders].[Product_ID].&amp;[P-008]")</f>
        <v>12.858660998937301</v>
      </c>
    </row>
    <row r="20" spans="2:9" x14ac:dyDescent="0.3">
      <c r="F20" s="2" t="s">
        <v>43</v>
      </c>
      <c r="G20" s="6">
        <v>379.875</v>
      </c>
      <c r="H20">
        <v>13052</v>
      </c>
      <c r="I20" s="6">
        <f>GETPIVOTDATA("[Measures].[Sum of Quantity]",$F$11,"[Orders].[Product_ID]","[Orders].[Product_ID].&amp;[P-009]")/GETPIVOTDATA("[Measures].[Average of Stock_Quantity]",$F$11,"[Orders].[Product_ID]","[Orders].[Product_ID].&amp;[P-009]")</f>
        <v>34.358670615333992</v>
      </c>
    </row>
    <row r="21" spans="2:9" x14ac:dyDescent="0.3">
      <c r="F21" s="2" t="s">
        <v>44</v>
      </c>
      <c r="G21" s="6">
        <v>375</v>
      </c>
      <c r="H21">
        <v>13954</v>
      </c>
      <c r="I21" s="6">
        <f>GETPIVOTDATA("[Measures].[Sum of Quantity]",$F$11,"[Orders].[Product_ID]","[Orders].[Product_ID].&amp;[P-010]")/GETPIVOTDATA("[Measures].[Average of Stock_Quantity]",$F$11,"[Orders].[Product_ID]","[Orders].[Product_ID].&amp;[P-010]")</f>
        <v>37.210666666666668</v>
      </c>
    </row>
    <row r="23" spans="2:9" x14ac:dyDescent="0.3">
      <c r="F23" s="9" t="s">
        <v>54</v>
      </c>
      <c r="G23" s="9"/>
      <c r="H23" s="9"/>
      <c r="I23" s="9"/>
    </row>
    <row r="24" spans="2:9" x14ac:dyDescent="0.3">
      <c r="F24" s="1" t="s">
        <v>10</v>
      </c>
      <c r="G24" t="s">
        <v>47</v>
      </c>
      <c r="H24" t="s">
        <v>48</v>
      </c>
      <c r="I24" t="s">
        <v>53</v>
      </c>
    </row>
    <row r="25" spans="2:9" x14ac:dyDescent="0.3">
      <c r="B25" s="9" t="s">
        <v>15</v>
      </c>
      <c r="C25" s="9"/>
      <c r="F25" s="2" t="s">
        <v>49</v>
      </c>
      <c r="G25" s="7">
        <v>8203492.7199999997</v>
      </c>
      <c r="H25" s="12">
        <v>187464</v>
      </c>
      <c r="I25" s="6">
        <f>GETPIVOTDATA("[Measures].[Sum of Freight_Cost]",$F$24,"[Shipments].[Transport_Mode]","[Shipments].[Transport_Mode].&amp;[Air]")/GETPIVOTDATA("[Measures].[Sum of Weight_kg]",$F$24,"[Shipments].[Transport_Mode]","[Shipments].[Transport_Mode].&amp;[Air]")</f>
        <v>43.760363163060639</v>
      </c>
    </row>
    <row r="26" spans="2:9" x14ac:dyDescent="0.3">
      <c r="B26" s="1" t="s">
        <v>10</v>
      </c>
      <c r="C26" t="s">
        <v>14</v>
      </c>
      <c r="F26" s="2" t="s">
        <v>50</v>
      </c>
      <c r="G26" s="7">
        <v>2120348.92</v>
      </c>
      <c r="H26" s="12">
        <v>171358.2</v>
      </c>
      <c r="I26" s="6">
        <f>GETPIVOTDATA("[Measures].[Sum of Freight_Cost]",$F$24,"[Shipments].[Transport_Mode]","[Shipments].[Transport_Mode].&amp;[Rail]")/GETPIVOTDATA("[Measures].[Sum of Weight_kg]",$F$24,"[Shipments].[Transport_Mode]","[Shipments].[Transport_Mode].&amp;[Rail]")</f>
        <v>12.373781470627025</v>
      </c>
    </row>
    <row r="27" spans="2:9" x14ac:dyDescent="0.3">
      <c r="B27" s="2" t="s">
        <v>11</v>
      </c>
      <c r="C27" s="3">
        <v>0.16600000000000001</v>
      </c>
      <c r="F27" s="2" t="s">
        <v>51</v>
      </c>
      <c r="G27" s="7">
        <v>3665191</v>
      </c>
      <c r="H27" s="12">
        <v>185432.7</v>
      </c>
      <c r="I27" s="6">
        <f>GETPIVOTDATA("[Measures].[Sum of Freight_Cost]",$F$24,"[Shipments].[Transport_Mode]","[Shipments].[Transport_Mode].&amp;[Road]")/GETPIVOTDATA("[Measures].[Sum of Weight_kg]",$F$24,"[Shipments].[Transport_Mode]","[Shipments].[Transport_Mode].&amp;[Road]")</f>
        <v>19.765613076873709</v>
      </c>
    </row>
    <row r="28" spans="2:9" x14ac:dyDescent="0.3">
      <c r="B28" s="2" t="s">
        <v>12</v>
      </c>
      <c r="C28" s="3">
        <v>0.5</v>
      </c>
      <c r="F28" s="2" t="s">
        <v>52</v>
      </c>
      <c r="G28" s="7">
        <v>1563036.81</v>
      </c>
      <c r="H28" s="12">
        <v>173048.4</v>
      </c>
      <c r="I28" s="6">
        <f>GETPIVOTDATA("[Measures].[Sum of Freight_Cost]",$F$24,"[Shipments].[Transport_Mode]","[Shipments].[Transport_Mode].&amp;[Sea]")/GETPIVOTDATA("[Measures].[Sum of Weight_kg]",$F$24,"[Shipments].[Transport_Mode]","[Shipments].[Transport_Mode].&amp;[Sea]")</f>
        <v>9.0323678808934389</v>
      </c>
    </row>
    <row r="29" spans="2:9" x14ac:dyDescent="0.3">
      <c r="B29" s="2" t="s">
        <v>13</v>
      </c>
      <c r="C29" s="3">
        <v>0.17199999999999999</v>
      </c>
      <c r="I29" s="6"/>
    </row>
    <row r="30" spans="2:9" x14ac:dyDescent="0.3">
      <c r="B30" s="2" t="s">
        <v>2</v>
      </c>
      <c r="C30" s="3">
        <v>0.16200000000000001</v>
      </c>
      <c r="F30" s="9" t="s">
        <v>58</v>
      </c>
      <c r="G30" s="9"/>
      <c r="H30" s="9"/>
      <c r="I30" s="9"/>
    </row>
    <row r="31" spans="2:9" x14ac:dyDescent="0.3">
      <c r="F31" s="1" t="s">
        <v>10</v>
      </c>
      <c r="G31" t="s">
        <v>57</v>
      </c>
    </row>
    <row r="32" spans="2:9" x14ac:dyDescent="0.3">
      <c r="B32" s="9" t="s">
        <v>85</v>
      </c>
      <c r="C32" s="9"/>
      <c r="F32" s="2" t="s">
        <v>55</v>
      </c>
      <c r="G32" s="8">
        <v>0.94</v>
      </c>
      <c r="I32" s="6"/>
    </row>
    <row r="33" spans="2:18" x14ac:dyDescent="0.3">
      <c r="B33" s="1" t="s">
        <v>10</v>
      </c>
      <c r="C33" t="s">
        <v>16</v>
      </c>
      <c r="F33" s="2" t="s">
        <v>56</v>
      </c>
      <c r="G33" s="8">
        <v>0.06</v>
      </c>
      <c r="I33" s="6"/>
    </row>
    <row r="34" spans="2:18" x14ac:dyDescent="0.3">
      <c r="B34" s="2" t="s">
        <v>5</v>
      </c>
      <c r="C34" s="11">
        <v>3.8249999999999999E-2</v>
      </c>
      <c r="I34" s="6"/>
    </row>
    <row r="35" spans="2:18" x14ac:dyDescent="0.3">
      <c r="B35" s="2" t="s">
        <v>6</v>
      </c>
      <c r="C35" s="11">
        <v>3.4499999999999996E-2</v>
      </c>
      <c r="F35" s="9" t="s">
        <v>60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2:18" x14ac:dyDescent="0.3">
      <c r="B36" s="2" t="s">
        <v>7</v>
      </c>
      <c r="C36" s="11">
        <v>4.4000000000000004E-2</v>
      </c>
      <c r="F36" s="1" t="s">
        <v>59</v>
      </c>
      <c r="G36" s="1" t="s">
        <v>29</v>
      </c>
    </row>
    <row r="37" spans="2:18" x14ac:dyDescent="0.3">
      <c r="B37" s="2" t="s">
        <v>8</v>
      </c>
      <c r="C37" s="11">
        <v>4.7833333333333332E-2</v>
      </c>
      <c r="F37" s="1" t="s">
        <v>10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 t="s">
        <v>23</v>
      </c>
      <c r="N37" t="s">
        <v>24</v>
      </c>
      <c r="O37" t="s">
        <v>25</v>
      </c>
      <c r="P37" t="s">
        <v>26</v>
      </c>
      <c r="Q37" t="s">
        <v>27</v>
      </c>
      <c r="R37" t="s">
        <v>28</v>
      </c>
    </row>
    <row r="38" spans="2:18" x14ac:dyDescent="0.3">
      <c r="B38" s="2" t="s">
        <v>9</v>
      </c>
      <c r="C38" s="11">
        <v>3.7083333333333336E-2</v>
      </c>
      <c r="F38" s="2" t="s">
        <v>5</v>
      </c>
      <c r="G38" s="6">
        <v>0.86699999999999999</v>
      </c>
      <c r="H38" s="6">
        <v>0.77100000000000002</v>
      </c>
      <c r="I38" s="6">
        <v>0.90900000000000003</v>
      </c>
      <c r="J38" s="6">
        <v>0.94399999999999995</v>
      </c>
      <c r="K38" s="6">
        <v>0.875</v>
      </c>
      <c r="L38" s="6">
        <v>0.7</v>
      </c>
      <c r="M38" s="6">
        <v>0.94799999999999995</v>
      </c>
      <c r="N38" s="6">
        <v>0.93</v>
      </c>
      <c r="O38" s="6">
        <v>0.8</v>
      </c>
      <c r="P38" s="6">
        <v>0.77800000000000002</v>
      </c>
      <c r="Q38" s="6">
        <v>0.96399999999999997</v>
      </c>
      <c r="R38" s="6">
        <v>0.83299999999999996</v>
      </c>
    </row>
    <row r="39" spans="2:18" x14ac:dyDescent="0.3">
      <c r="F39" s="2" t="s">
        <v>6</v>
      </c>
      <c r="G39" s="6">
        <v>0.73299999999999998</v>
      </c>
      <c r="H39" s="6">
        <v>0.78300000000000003</v>
      </c>
      <c r="I39" s="6">
        <v>1</v>
      </c>
      <c r="J39" s="6">
        <v>0.94099999999999995</v>
      </c>
      <c r="K39" s="6">
        <v>0.84399999999999997</v>
      </c>
      <c r="L39" s="6">
        <v>0.94399999999999995</v>
      </c>
      <c r="M39" s="6">
        <v>1</v>
      </c>
      <c r="N39" s="6">
        <v>0.9</v>
      </c>
      <c r="O39" s="6">
        <v>0.93799999999999994</v>
      </c>
      <c r="P39" s="6">
        <v>0.79300000000000004</v>
      </c>
      <c r="Q39" s="6">
        <v>0.81200000000000006</v>
      </c>
      <c r="R39" s="6">
        <v>0.68899999999999995</v>
      </c>
    </row>
    <row r="40" spans="2:18" x14ac:dyDescent="0.3">
      <c r="F40" s="2" t="s">
        <v>7</v>
      </c>
      <c r="G40" s="6">
        <v>0.81</v>
      </c>
      <c r="H40" s="6">
        <v>0.97</v>
      </c>
      <c r="I40" s="6">
        <v>0.98099999999999998</v>
      </c>
      <c r="J40" s="6">
        <v>0.83299999999999996</v>
      </c>
      <c r="K40" s="6">
        <v>0.83</v>
      </c>
      <c r="L40" s="6">
        <v>0.69399999999999995</v>
      </c>
      <c r="M40" s="6">
        <v>0.746</v>
      </c>
      <c r="N40" s="6">
        <v>0.92900000000000005</v>
      </c>
      <c r="O40" s="6">
        <v>0.82599999999999996</v>
      </c>
      <c r="P40" s="6">
        <v>0.81</v>
      </c>
      <c r="Q40" s="6">
        <v>1</v>
      </c>
      <c r="R40" s="6">
        <v>0.73199999999999998</v>
      </c>
    </row>
    <row r="41" spans="2:18" x14ac:dyDescent="0.3">
      <c r="F41" s="2" t="s">
        <v>8</v>
      </c>
      <c r="G41" s="6">
        <v>0.84599999999999997</v>
      </c>
      <c r="H41" s="6">
        <v>0.76700000000000002</v>
      </c>
      <c r="I41" s="6">
        <v>0.75900000000000001</v>
      </c>
      <c r="J41" s="6">
        <v>0.73299999999999998</v>
      </c>
      <c r="K41" s="6">
        <v>0.81200000000000006</v>
      </c>
      <c r="L41" s="6">
        <v>0.93</v>
      </c>
      <c r="M41" s="6">
        <v>0.88200000000000001</v>
      </c>
      <c r="N41" s="6">
        <v>0.90900000000000003</v>
      </c>
      <c r="O41" s="6">
        <v>0.92300000000000004</v>
      </c>
      <c r="P41" s="6">
        <v>0.745</v>
      </c>
      <c r="Q41" s="6">
        <v>0.70599999999999996</v>
      </c>
      <c r="R41" s="6">
        <v>0.96199999999999997</v>
      </c>
    </row>
    <row r="42" spans="2:18" x14ac:dyDescent="0.3">
      <c r="F42" s="2" t="s">
        <v>9</v>
      </c>
      <c r="G42" s="6">
        <v>0.8</v>
      </c>
      <c r="H42" s="6">
        <v>0.95</v>
      </c>
      <c r="I42" s="6">
        <v>0.89100000000000001</v>
      </c>
      <c r="J42" s="6">
        <v>0.77800000000000002</v>
      </c>
      <c r="K42" s="6">
        <v>0.94099999999999995</v>
      </c>
      <c r="L42" s="6">
        <v>0.95199999999999996</v>
      </c>
      <c r="M42" s="6">
        <v>0.77300000000000002</v>
      </c>
      <c r="N42" s="6">
        <v>1</v>
      </c>
      <c r="O42" s="6">
        <v>1</v>
      </c>
      <c r="P42" s="6">
        <v>0.68799999999999994</v>
      </c>
      <c r="Q42" s="6">
        <v>0.97399999999999998</v>
      </c>
      <c r="R42" s="6">
        <v>1</v>
      </c>
    </row>
    <row r="45" spans="2:18" x14ac:dyDescent="0.3">
      <c r="B45" s="9" t="s">
        <v>62</v>
      </c>
      <c r="C45" s="9"/>
      <c r="D45" s="9"/>
      <c r="E45" s="9"/>
      <c r="G45" s="9" t="s">
        <v>78</v>
      </c>
      <c r="H45" s="9"/>
    </row>
    <row r="46" spans="2:18" x14ac:dyDescent="0.3">
      <c r="B46" s="1" t="s">
        <v>10</v>
      </c>
      <c r="C46" t="s">
        <v>14</v>
      </c>
      <c r="D46" t="s">
        <v>61</v>
      </c>
      <c r="E46" s="4" t="s">
        <v>69</v>
      </c>
      <c r="G46" s="1" t="s">
        <v>10</v>
      </c>
      <c r="H46" t="s">
        <v>84</v>
      </c>
    </row>
    <row r="47" spans="2:18" x14ac:dyDescent="0.3">
      <c r="B47" s="2" t="s">
        <v>63</v>
      </c>
      <c r="C47" s="10">
        <v>42</v>
      </c>
      <c r="D47" s="12">
        <v>102183.03</v>
      </c>
      <c r="E47" s="6">
        <f>GETPIVOTDATA("[Measures].[Sum of Total_Value]",$B$46,"[Orders].[Category]","[Orders].[Category].&amp;[Chemicals]")/GETPIVOTDATA("[Measures].[Count of Order_ID]",$B$46,"[Orders].[Category]","[Orders].[Category].&amp;[Chemicals]")</f>
        <v>2432.9292857142855</v>
      </c>
      <c r="G47" s="2" t="s">
        <v>79</v>
      </c>
      <c r="H47" s="6">
        <v>8.036970091012634</v>
      </c>
    </row>
    <row r="48" spans="2:18" x14ac:dyDescent="0.3">
      <c r="B48" s="2" t="s">
        <v>64</v>
      </c>
      <c r="C48" s="10">
        <v>48</v>
      </c>
      <c r="D48" s="12">
        <v>38712.199999999997</v>
      </c>
      <c r="E48" s="6">
        <f>GETPIVOTDATA("[Measures].[Sum of Total_Value]",$B$46,"[Orders].[Category]","[Orders].[Category].&amp;[Components]")/GETPIVOTDATA("[Measures].[Count of Order_ID]",$B$46,"[Orders].[Category]","[Orders].[Category].&amp;[Components]")</f>
        <v>806.50416666666661</v>
      </c>
      <c r="G48" s="2" t="s">
        <v>80</v>
      </c>
      <c r="H48" s="6">
        <v>8.8642349152921334</v>
      </c>
    </row>
    <row r="49" spans="2:8" x14ac:dyDescent="0.3">
      <c r="B49" s="2" t="s">
        <v>65</v>
      </c>
      <c r="C49" s="10">
        <v>150</v>
      </c>
      <c r="D49" s="12">
        <v>2843631.05</v>
      </c>
      <c r="E49" s="6">
        <f>GETPIVOTDATA("[Measures].[Sum of Total_Value]",$B$46,"[Orders].[Category]","[Orders].[Category].&amp;[Electronics]")/GETPIVOTDATA("[Measures].[Count of Order_ID]",$B$46,"[Orders].[Category]","[Orders].[Category].&amp;[Electronics]")</f>
        <v>18957.540333333331</v>
      </c>
      <c r="G49" s="2" t="s">
        <v>81</v>
      </c>
      <c r="H49" s="6">
        <v>8.979682475299656</v>
      </c>
    </row>
    <row r="50" spans="2:8" x14ac:dyDescent="0.3">
      <c r="B50" s="2" t="s">
        <v>66</v>
      </c>
      <c r="C50" s="10">
        <v>49</v>
      </c>
      <c r="D50" s="12">
        <v>32298.69</v>
      </c>
      <c r="E50" s="6">
        <f>GETPIVOTDATA("[Measures].[Sum of Total_Value]",$B$46,"[Orders].[Category]","[Orders].[Category].&amp;[Hardware]")/GETPIVOTDATA("[Measures].[Count of Order_ID]",$B$46,"[Orders].[Category]","[Orders].[Category].&amp;[Hardware]")</f>
        <v>659.15693877551018</v>
      </c>
      <c r="G50" s="2" t="s">
        <v>82</v>
      </c>
      <c r="H50" s="6">
        <v>8.4221513897954861</v>
      </c>
    </row>
    <row r="51" spans="2:8" x14ac:dyDescent="0.3">
      <c r="B51" s="2" t="s">
        <v>67</v>
      </c>
      <c r="C51" s="10">
        <v>53</v>
      </c>
      <c r="D51" s="12">
        <v>199370.56</v>
      </c>
      <c r="E51" s="6">
        <f>GETPIVOTDATA("[Measures].[Sum of Total_Value]",$B$46,"[Orders].[Category]","[Orders].[Category].&amp;[Packaging]")/GETPIVOTDATA("[Measures].[Count of Order_ID]",$B$46,"[Orders].[Category]","[Orders].[Category].&amp;[Packaging]")</f>
        <v>3761.7086792452828</v>
      </c>
      <c r="G51" s="2" t="s">
        <v>83</v>
      </c>
      <c r="H51" s="6">
        <v>7.5789442193636702</v>
      </c>
    </row>
    <row r="52" spans="2:8" x14ac:dyDescent="0.3">
      <c r="B52" s="2" t="s">
        <v>68</v>
      </c>
      <c r="C52" s="10">
        <v>158</v>
      </c>
      <c r="D52" s="12">
        <v>665931.14</v>
      </c>
      <c r="E52" s="6">
        <f>GETPIVOTDATA("[Measures].[Sum of Total_Value]",$B$46,"[Orders].[Category]","[Orders].[Category].&amp;[Raw Material]")/GETPIVOTDATA("[Measures].[Count of Order_ID]",$B$46,"[Orders].[Category]","[Orders].[Category].&amp;[Raw Material]")</f>
        <v>4214.7540506329115</v>
      </c>
    </row>
    <row r="54" spans="2:8" x14ac:dyDescent="0.3">
      <c r="B54" s="9" t="s">
        <v>70</v>
      </c>
      <c r="C54" s="9"/>
      <c r="D54" s="9"/>
      <c r="E54" s="9"/>
    </row>
    <row r="55" spans="2:8" x14ac:dyDescent="0.3">
      <c r="B55" s="1" t="s">
        <v>10</v>
      </c>
      <c r="C55" t="s">
        <v>32</v>
      </c>
      <c r="D55" t="s">
        <v>71</v>
      </c>
      <c r="E55" s="4" t="s">
        <v>77</v>
      </c>
    </row>
    <row r="56" spans="2:8" x14ac:dyDescent="0.3">
      <c r="B56" s="2" t="s">
        <v>72</v>
      </c>
      <c r="C56">
        <v>4686</v>
      </c>
      <c r="D56">
        <v>12935</v>
      </c>
      <c r="E56" s="3">
        <f>GETPIVOTDATA("[Measures].[Sum of Stock_Quantity]",$B$55,"[Inventory].[Warehouse_Name]","[Inventory].[Warehouse_Name].&amp;[Berlin Depot]")/GETPIVOTDATA("[Measures].[Sum of Max_Capacity]",$B$55,"[Inventory].[Warehouse_Name]","[Inventory].[Warehouse_Name].&amp;[Berlin Depot]")</f>
        <v>0.36227290297642056</v>
      </c>
    </row>
    <row r="57" spans="2:8" x14ac:dyDescent="0.3">
      <c r="B57" s="2" t="s">
        <v>73</v>
      </c>
      <c r="C57">
        <v>5278</v>
      </c>
      <c r="D57">
        <v>13127</v>
      </c>
      <c r="E57" s="3">
        <f>GETPIVOTDATA("[Measures].[Sum of Stock_Quantity]",$B$55,"[Inventory].[Warehouse_Name]","[Inventory].[Warehouse_Name].&amp;[Chicago Hub]")/GETPIVOTDATA("[Measures].[Sum of Max_Capacity]",$B$55,"[Inventory].[Warehouse_Name]","[Inventory].[Warehouse_Name].&amp;[Chicago Hub]")</f>
        <v>0.40207206520911098</v>
      </c>
    </row>
    <row r="58" spans="2:8" x14ac:dyDescent="0.3">
      <c r="B58" s="2" t="s">
        <v>74</v>
      </c>
      <c r="C58">
        <v>5686</v>
      </c>
      <c r="D58">
        <v>14273</v>
      </c>
      <c r="E58" s="3">
        <f>GETPIVOTDATA("[Measures].[Sum of Stock_Quantity]",$B$55,"[Inventory].[Warehouse_Name]","[Inventory].[Warehouse_Name].&amp;[Mumbai Central]")/GETPIVOTDATA("[Measures].[Sum of Max_Capacity]",$B$55,"[Inventory].[Warehouse_Name]","[Inventory].[Warehouse_Name].&amp;[Mumbai Central]")</f>
        <v>0.39837455335248373</v>
      </c>
    </row>
    <row r="59" spans="2:8" x14ac:dyDescent="0.3">
      <c r="B59" s="2" t="s">
        <v>75</v>
      </c>
      <c r="C59">
        <v>5794</v>
      </c>
      <c r="D59">
        <v>14474</v>
      </c>
      <c r="E59" s="3">
        <f>GETPIVOTDATA("[Measures].[Sum of Stock_Quantity]",$B$55,"[Inventory].[Warehouse_Name]","[Inventory].[Warehouse_Name].&amp;[São Paulo North]")/GETPIVOTDATA("[Measures].[Sum of Max_Capacity]",$B$55,"[Inventory].[Warehouse_Name]","[Inventory].[Warehouse_Name].&amp;[São Paulo North]")</f>
        <v>0.40030399336741745</v>
      </c>
    </row>
    <row r="60" spans="2:8" x14ac:dyDescent="0.3">
      <c r="B60" s="2" t="s">
        <v>76</v>
      </c>
      <c r="C60">
        <v>5617</v>
      </c>
      <c r="D60">
        <v>15299</v>
      </c>
      <c r="E60" s="3">
        <f>GETPIVOTDATA("[Measures].[Sum of Stock_Quantity]",$B$55,"[Inventory].[Warehouse_Name]","[Inventory].[Warehouse_Name].&amp;[Shanghai East]")/GETPIVOTDATA("[Measures].[Sum of Max_Capacity]",$B$55,"[Inventory].[Warehouse_Name]","[Inventory].[Warehouse_Name].&amp;[Shanghai East]")</f>
        <v>0.36714817961958296</v>
      </c>
    </row>
  </sheetData>
  <mergeCells count="11">
    <mergeCell ref="F35:R35"/>
    <mergeCell ref="B45:E45"/>
    <mergeCell ref="B54:E54"/>
    <mergeCell ref="G45:H45"/>
    <mergeCell ref="B2:C2"/>
    <mergeCell ref="B25:C25"/>
    <mergeCell ref="B32:C32"/>
    <mergeCell ref="F2:G2"/>
    <mergeCell ref="F10:I10"/>
    <mergeCell ref="F23:I23"/>
    <mergeCell ref="F30:I30"/>
  </mergeCells>
  <conditionalFormatting sqref="B26:B30">
    <cfRule type="top10" dxfId="35" priority="42" rank="1"/>
  </conditionalFormatting>
  <conditionalFormatting pivot="1" sqref="C27:C30">
    <cfRule type="top10" dxfId="34" priority="41" rank="1"/>
  </conditionalFormatting>
  <conditionalFormatting sqref="P27">
    <cfRule type="top10" dxfId="33" priority="40" percent="1" rank="1"/>
  </conditionalFormatting>
  <conditionalFormatting sqref="B27:B30">
    <cfRule type="top10" dxfId="32" priority="39" percent="1" rank="1"/>
  </conditionalFormatting>
  <conditionalFormatting sqref="B27:B30">
    <cfRule type="top10" dxfId="31" priority="38" percent="1" rank="1"/>
  </conditionalFormatting>
  <conditionalFormatting sqref="B33 B35:B37">
    <cfRule type="top10" dxfId="30" priority="37" rank="1"/>
  </conditionalFormatting>
  <conditionalFormatting sqref="B35:B37">
    <cfRule type="top10" dxfId="29" priority="35" percent="1" rank="1"/>
  </conditionalFormatting>
  <conditionalFormatting sqref="B35:B37">
    <cfRule type="top10" dxfId="28" priority="34" percent="1" rank="1"/>
  </conditionalFormatting>
  <conditionalFormatting sqref="F3 F5:F7">
    <cfRule type="top10" dxfId="27" priority="30" rank="1"/>
  </conditionalFormatting>
  <conditionalFormatting sqref="F5:F7">
    <cfRule type="top10" dxfId="26" priority="29" percent="1" rank="1"/>
  </conditionalFormatting>
  <conditionalFormatting sqref="F5:F7">
    <cfRule type="top10" dxfId="25" priority="28" percent="1" rank="1"/>
  </conditionalFormatting>
  <conditionalFormatting sqref="F11 F15">
    <cfRule type="top10" dxfId="24" priority="24" rank="1"/>
  </conditionalFormatting>
  <conditionalFormatting sqref="F15">
    <cfRule type="top10" dxfId="23" priority="23" percent="1" rank="1"/>
  </conditionalFormatting>
  <conditionalFormatting sqref="F15">
    <cfRule type="top10" dxfId="22" priority="22" percent="1" rank="1"/>
  </conditionalFormatting>
  <conditionalFormatting sqref="F24 F28">
    <cfRule type="top10" dxfId="21" priority="21" rank="1"/>
  </conditionalFormatting>
  <conditionalFormatting sqref="F28">
    <cfRule type="top10" dxfId="20" priority="20" percent="1" rank="1"/>
  </conditionalFormatting>
  <conditionalFormatting sqref="F28">
    <cfRule type="top10" dxfId="19" priority="19" percent="1" rank="1"/>
  </conditionalFormatting>
  <conditionalFormatting sqref="F31 F36">
    <cfRule type="top10" dxfId="18" priority="18" rank="1"/>
  </conditionalFormatting>
  <conditionalFormatting sqref="B46 B48:B50">
    <cfRule type="top10" dxfId="17" priority="15" rank="1"/>
  </conditionalFormatting>
  <conditionalFormatting sqref="B48:B50">
    <cfRule type="top10" dxfId="16" priority="14" percent="1" rank="1"/>
  </conditionalFormatting>
  <conditionalFormatting sqref="B48:B50">
    <cfRule type="top10" dxfId="15" priority="13" percent="1" rank="1"/>
  </conditionalFormatting>
  <conditionalFormatting sqref="B55 B57:B59">
    <cfRule type="top10" dxfId="14" priority="12" rank="1"/>
  </conditionalFormatting>
  <conditionalFormatting sqref="B57:B59">
    <cfRule type="top10" dxfId="13" priority="11" percent="1" rank="1"/>
  </conditionalFormatting>
  <conditionalFormatting sqref="B57:B59">
    <cfRule type="top10" dxfId="12" priority="10" percent="1" rank="1"/>
  </conditionalFormatting>
  <conditionalFormatting sqref="F46 F48:F50">
    <cfRule type="top10" dxfId="11" priority="9" rank="1"/>
  </conditionalFormatting>
  <conditionalFormatting sqref="F48:F50">
    <cfRule type="top10" dxfId="10" priority="8" percent="1" rank="1"/>
  </conditionalFormatting>
  <conditionalFormatting sqref="F48:F50">
    <cfRule type="top10" dxfId="9" priority="7" percent="1" rank="1"/>
  </conditionalFormatting>
  <conditionalFormatting sqref="G54 G56:G58">
    <cfRule type="top10" dxfId="8" priority="6" rank="1"/>
  </conditionalFormatting>
  <conditionalFormatting sqref="G56:G58">
    <cfRule type="top10" dxfId="7" priority="5" percent="1" rank="1"/>
  </conditionalFormatting>
  <conditionalFormatting sqref="G56:G58">
    <cfRule type="top10" dxfId="6" priority="4" percent="1" rank="1"/>
  </conditionalFormatting>
  <conditionalFormatting sqref="G46 G48:G50">
    <cfRule type="top10" dxfId="5" priority="3" rank="1"/>
  </conditionalFormatting>
  <conditionalFormatting sqref="G48:G50">
    <cfRule type="top10" dxfId="4" priority="2" percent="1" rank="1"/>
  </conditionalFormatting>
  <conditionalFormatting sqref="G48:G50">
    <cfRule type="top10" dxfId="3" priority="1" percent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DFC31AF-E6F6-43E2-936E-7DF40830B750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20FBF7BF-0FED-4CE2-A668-3F6B7524E5BB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B213F407-F75B-44D2-A93A-8F13B1A01A21}">
  <ds:schemaRefs/>
</ds:datastoreItem>
</file>

<file path=customXml/itemProps4.xml><?xml version="1.0" encoding="utf-8"?>
<ds:datastoreItem xmlns:ds="http://schemas.openxmlformats.org/officeDocument/2006/customXml" ds:itemID="{D0D718D1-D546-490F-9803-3EB7371E7F79}">
  <ds:schemaRefs/>
</ds:datastoreItem>
</file>

<file path=customXml/itemProps5.xml><?xml version="1.0" encoding="utf-8"?>
<ds:datastoreItem xmlns:ds="http://schemas.openxmlformats.org/officeDocument/2006/customXml" ds:itemID="{ED598FBE-14B6-46F4-80BE-7C317C2A1145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7682E0DB-25E6-49BE-8105-8B35075622E6}">
  <ds:schemaRefs/>
</ds:datastoreItem>
</file>

<file path=customXml/itemProps7.xml><?xml version="1.0" encoding="utf-8"?>
<ds:datastoreItem xmlns:ds="http://schemas.openxmlformats.org/officeDocument/2006/customXml" ds:itemID="{CEFD30F6-94B5-4EC3-8B6F-4F4989A7F0E5}">
  <ds:schemaRefs/>
</ds:datastoreItem>
</file>

<file path=customXml/itemProps8.xml><?xml version="1.0" encoding="utf-8"?>
<ds:datastoreItem xmlns:ds="http://schemas.openxmlformats.org/officeDocument/2006/customXml" ds:itemID="{CE0B3180-E3DF-4D4F-ABF8-3A67C4147E91}">
  <ds:schemaRefs/>
</ds:datastoreItem>
</file>

<file path=customXml/itemProps9.xml><?xml version="1.0" encoding="utf-8"?>
<ds:datastoreItem xmlns:ds="http://schemas.openxmlformats.org/officeDocument/2006/customXml" ds:itemID="{4D2721C8-2CB2-4B61-A4D5-69715D0E54D6}">
  <ds:schemaRefs/>
</ds:datastoreItem>
</file>

<file path=customXml/itemProps10.xml><?xml version="1.0" encoding="utf-8"?>
<ds:datastoreItem xmlns:ds="http://schemas.openxmlformats.org/officeDocument/2006/customXml" ds:itemID="{1825BB41-C777-4F90-818C-AC7E10BF6461}">
  <ds:schemaRefs/>
</ds:datastoreItem>
</file>

<file path=customXml/itemProps11.xml><?xml version="1.0" encoding="utf-8"?>
<ds:datastoreItem xmlns:ds="http://schemas.openxmlformats.org/officeDocument/2006/customXml" ds:itemID="{89C07D28-A77F-4CA2-9486-09C97E57C217}">
  <ds:schemaRefs/>
</ds:datastoreItem>
</file>

<file path=customXml/itemProps12.xml><?xml version="1.0" encoding="utf-8"?>
<ds:datastoreItem xmlns:ds="http://schemas.openxmlformats.org/officeDocument/2006/customXml" ds:itemID="{90A6418E-15AB-4010-A4C2-2D3CCC916AFC}">
  <ds:schemaRefs/>
</ds:datastoreItem>
</file>

<file path=customXml/itemProps13.xml><?xml version="1.0" encoding="utf-8"?>
<ds:datastoreItem xmlns:ds="http://schemas.openxmlformats.org/officeDocument/2006/customXml" ds:itemID="{039D15B5-C701-4ED8-97B6-9965D8EF3540}">
  <ds:schemaRefs/>
</ds:datastoreItem>
</file>

<file path=customXml/itemProps14.xml><?xml version="1.0" encoding="utf-8"?>
<ds:datastoreItem xmlns:ds="http://schemas.openxmlformats.org/officeDocument/2006/customXml" ds:itemID="{3CDFA6A7-B78C-4BEF-984A-8B758F1377D6}">
  <ds:schemaRefs/>
</ds:datastoreItem>
</file>

<file path=customXml/itemProps15.xml><?xml version="1.0" encoding="utf-8"?>
<ds:datastoreItem xmlns:ds="http://schemas.openxmlformats.org/officeDocument/2006/customXml" ds:itemID="{348ABE63-3216-4AAE-B0E1-4B542FE4AE13}">
  <ds:schemaRefs/>
</ds:datastoreItem>
</file>

<file path=customXml/itemProps16.xml><?xml version="1.0" encoding="utf-8"?>
<ds:datastoreItem xmlns:ds="http://schemas.openxmlformats.org/officeDocument/2006/customXml" ds:itemID="{66DA493C-27DA-459B-893E-ABB958D13AC9}">
  <ds:schemaRefs/>
</ds:datastoreItem>
</file>

<file path=customXml/itemProps17.xml><?xml version="1.0" encoding="utf-8"?>
<ds:datastoreItem xmlns:ds="http://schemas.openxmlformats.org/officeDocument/2006/customXml" ds:itemID="{24517E46-88F1-4819-8624-E849F55EF7C3}">
  <ds:schemaRefs/>
</ds:datastoreItem>
</file>

<file path=customXml/itemProps18.xml><?xml version="1.0" encoding="utf-8"?>
<ds:datastoreItem xmlns:ds="http://schemas.openxmlformats.org/officeDocument/2006/customXml" ds:itemID="{9D202780-4563-4F63-AF07-F32740F913CB}">
  <ds:schemaRefs>
    <ds:schemaRef ds:uri="http://www.w3.org/2001/XMLSchema"/>
    <ds:schemaRef ds:uri="http://microsoft.data.visualization.Client.Excel.LState/1.0"/>
  </ds:schemaRefs>
</ds:datastoreItem>
</file>

<file path=customXml/itemProps19.xml><?xml version="1.0" encoding="utf-8"?>
<ds:datastoreItem xmlns:ds="http://schemas.openxmlformats.org/officeDocument/2006/customXml" ds:itemID="{2D340EC5-45B3-45F6-B03B-E21C750D7043}">
  <ds:schemaRefs/>
</ds:datastoreItem>
</file>

<file path=customXml/itemProps20.xml><?xml version="1.0" encoding="utf-8"?>
<ds:datastoreItem xmlns:ds="http://schemas.openxmlformats.org/officeDocument/2006/customXml" ds:itemID="{3DC0EEA6-0D4E-4B7D-94DD-BF518F033F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Raval</dc:creator>
  <cp:lastModifiedBy>Sahil Raval</cp:lastModifiedBy>
  <dcterms:created xsi:type="dcterms:W3CDTF">2026-03-27T09:47:30Z</dcterms:created>
  <dcterms:modified xsi:type="dcterms:W3CDTF">2026-04-12T14:22:46Z</dcterms:modified>
</cp:coreProperties>
</file>