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_xls\"/>
    </mc:Choice>
  </mc:AlternateContent>
  <xr:revisionPtr revIDLastSave="0" documentId="13_ncr:1_{57B609FA-AA34-4C42-A5BF-A044F68A3A65}" xr6:coauthVersionLast="47" xr6:coauthVersionMax="47" xr10:uidLastSave="{00000000-0000-0000-0000-000000000000}"/>
  <bookViews>
    <workbookView xWindow="-108" yWindow="-108" windowWidth="23256" windowHeight="12456" tabRatio="775" activeTab="7" xr2:uid="{1F5C19FF-B230-4FEF-8817-0EE2D2EDE492}"/>
  </bookViews>
  <sheets>
    <sheet name="Dataset" sheetId="16" r:id="rId1"/>
    <sheet name="X-avaliacoes-inicial" sheetId="30" r:id="rId2"/>
    <sheet name="X-avaliacoes" sheetId="29" r:id="rId3"/>
    <sheet name="X-estimada" sheetId="28" r:id="rId4"/>
    <sheet name="Rpol-avaliacoes-inicial" sheetId="17" r:id="rId5"/>
    <sheet name="Rindv" sheetId="18" r:id="rId6"/>
    <sheet name="RgrpNR" sheetId="21" r:id="rId7"/>
    <sheet name="RgrpNR (2)" sheetId="31" r:id="rId8"/>
    <sheet name="Eficacia" sheetId="2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31" l="1"/>
  <c r="Q5" i="31"/>
  <c r="Q6" i="31"/>
  <c r="Q7" i="31"/>
  <c r="Q3" i="31"/>
  <c r="P4" i="31"/>
  <c r="P5" i="31"/>
  <c r="P6" i="31"/>
  <c r="P7" i="31"/>
  <c r="P3" i="31"/>
  <c r="K9" i="31"/>
  <c r="J9" i="31"/>
  <c r="I9" i="31"/>
  <c r="H9" i="31"/>
  <c r="G9" i="31"/>
  <c r="F9" i="31"/>
  <c r="E9" i="31"/>
  <c r="D9" i="31"/>
  <c r="C9" i="31"/>
  <c r="B9" i="31"/>
  <c r="L7" i="31"/>
  <c r="L6" i="31"/>
  <c r="L5" i="31"/>
  <c r="L4" i="31"/>
  <c r="L3" i="31"/>
  <c r="L8" i="31" s="1"/>
  <c r="Q4" i="21"/>
  <c r="Q5" i="21"/>
  <c r="Q6" i="21"/>
  <c r="Q7" i="21"/>
  <c r="Q3" i="21"/>
  <c r="N3" i="21"/>
  <c r="L7" i="21"/>
  <c r="L6" i="21"/>
  <c r="L5" i="21"/>
  <c r="L4" i="21"/>
  <c r="L3" i="21"/>
  <c r="L7" i="18"/>
  <c r="L6" i="18"/>
  <c r="L5" i="18"/>
  <c r="L4" i="18"/>
  <c r="L3" i="18"/>
  <c r="L7" i="23"/>
  <c r="L6" i="23"/>
  <c r="L5" i="23"/>
  <c r="L4" i="23"/>
  <c r="L3" i="23"/>
  <c r="L21" i="18"/>
  <c r="C9" i="17"/>
  <c r="B9" i="17"/>
  <c r="D9" i="17"/>
  <c r="C9" i="21"/>
  <c r="B9" i="21"/>
  <c r="L9" i="31" l="1"/>
  <c r="N4" i="31"/>
  <c r="N5" i="31"/>
  <c r="N6" i="31"/>
  <c r="N7" i="31"/>
  <c r="M3" i="31"/>
  <c r="U15" i="31" s="1"/>
  <c r="M5" i="31"/>
  <c r="N3" i="31"/>
  <c r="L8" i="21"/>
  <c r="N4" i="21"/>
  <c r="O9" i="21" s="1"/>
  <c r="N6" i="21"/>
  <c r="N7" i="21"/>
  <c r="N5" i="21"/>
  <c r="L8" i="23"/>
  <c r="L9" i="23" s="1"/>
  <c r="O16" i="18"/>
  <c r="M5" i="21"/>
  <c r="M3" i="21"/>
  <c r="O10" i="31" l="1"/>
  <c r="O9" i="31"/>
  <c r="O6" i="31" s="1"/>
  <c r="O10" i="21"/>
  <c r="O3" i="21" s="1"/>
  <c r="P3" i="21" s="1"/>
  <c r="O7" i="21"/>
  <c r="P7" i="21" s="1"/>
  <c r="O5" i="21"/>
  <c r="P5" i="21" s="1"/>
  <c r="O4" i="21"/>
  <c r="P4" i="21" s="1"/>
  <c r="V15" i="21"/>
  <c r="O11" i="23"/>
  <c r="K9" i="17"/>
  <c r="J9" i="17"/>
  <c r="I9" i="17"/>
  <c r="H9" i="17"/>
  <c r="G9" i="17"/>
  <c r="F9" i="17"/>
  <c r="E9" i="17"/>
  <c r="K9" i="21"/>
  <c r="J9" i="21"/>
  <c r="I9" i="21"/>
  <c r="H9" i="21"/>
  <c r="G9" i="21"/>
  <c r="F9" i="21"/>
  <c r="E9" i="21"/>
  <c r="D9" i="21"/>
  <c r="O3" i="31" l="1"/>
  <c r="O7" i="31"/>
  <c r="O4" i="31"/>
  <c r="O5" i="31"/>
  <c r="O6" i="21"/>
  <c r="P6" i="21" s="1"/>
  <c r="N23" i="17"/>
  <c r="L9" i="21"/>
  <c r="L4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number of ratings: número de avaliações realizadas para os itens disponíveis</t>
        </r>
      </text>
    </comment>
    <comment ref="E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F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G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9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L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N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M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V4" authorId="0" shapeId="0" xr:uid="{2D4C068B-84B8-4EB0-849B-5210767A85D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Grupo dos 5% usuários com maiores números de avaliações de itens.</t>
        </r>
      </text>
    </comment>
    <comment ref="V5" authorId="0" shapeId="0" xr:uid="{7787782C-427A-4608-BD13-23BEEAAE4B8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Grupo dos 95% usuários com menores números de avaliações de itens.</t>
        </r>
      </text>
    </comment>
    <comment ref="A9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M2" authorId="0" shapeId="0" xr:uid="{974F0652-0D5B-477D-8ED5-9F5C6B1EEB6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U4" authorId="0" shapeId="0" xr:uid="{22E30AE4-EFB3-4416-AB57-A470F71D05C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Grupo dos 5% usuários com maiores números de avaliações de itens.</t>
        </r>
      </text>
    </comment>
    <comment ref="U5" authorId="0" shapeId="0" xr:uid="{B923E22F-2B05-4F75-8A59-CD98B0EE98E6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Grupo dos 95% usuários com menores números de avaliações de itens.</t>
        </r>
      </text>
    </comment>
    <comment ref="A9" authorId="0" shapeId="0" xr:uid="{CF17714C-9DD3-427C-908E-74B7D920B3A1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<sst xmlns="http://schemas.openxmlformats.org/spreadsheetml/2006/main" count="143" uniqueCount="76">
  <si>
    <t>ITEM</t>
  </si>
  <si>
    <t>USER</t>
  </si>
  <si>
    <t>USERS</t>
  </si>
  <si>
    <t>M</t>
  </si>
  <si>
    <t>F</t>
  </si>
  <si>
    <t>SPI</t>
  </si>
  <si>
    <t>MA</t>
  </si>
  <si>
    <t>MR</t>
  </si>
  <si>
    <t>ITEMS</t>
  </si>
  <si>
    <t>Média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</si>
  <si>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</si>
  <si>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</si>
  <si>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</si>
  <si>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</si>
  <si>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</si>
  <si>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</si>
  <si>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</si>
  <si>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</si>
  <si>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</si>
  <si>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</si>
  <si>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</si>
  <si>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</si>
  <si>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</si>
  <si>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</si>
  <si>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</si>
  <si>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</si>
  <si>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</si>
  <si>
    <t>Movie 1</t>
  </si>
  <si>
    <t>Movie 2</t>
  </si>
  <si>
    <t>Movie 3</t>
  </si>
  <si>
    <t>Movie 4</t>
  </si>
  <si>
    <t>Movie 5</t>
  </si>
  <si>
    <t>Movie 6</t>
  </si>
  <si>
    <t>Movie 7</t>
  </si>
  <si>
    <t>Movie 8</t>
  </si>
  <si>
    <t>Movie 9</t>
  </si>
  <si>
    <t>Movie 10</t>
  </si>
  <si>
    <t>Movie 11</t>
  </si>
  <si>
    <t>Movie 12</t>
  </si>
  <si>
    <t>Movie 13</t>
  </si>
  <si>
    <t>Movie 14</t>
  </si>
  <si>
    <t>Movie 15</t>
  </si>
  <si>
    <t>Movie 16</t>
  </si>
  <si>
    <t>Movie 17</t>
  </si>
  <si>
    <t>Movie 18</t>
  </si>
  <si>
    <t>Movie 19</t>
  </si>
  <si>
    <t>Movie 20</t>
  </si>
  <si>
    <t>TITLE</t>
  </si>
  <si>
    <t>PRICE</t>
  </si>
  <si>
    <t>GENRES</t>
  </si>
  <si>
    <t>Animation|Children's|Comedy</t>
  </si>
  <si>
    <t>Adventure|Children's|Fantasy</t>
  </si>
  <si>
    <t>Comedy|Romance</t>
  </si>
  <si>
    <t>Comedy|Drama</t>
  </si>
  <si>
    <t>Comedy</t>
  </si>
  <si>
    <t>Action|Crime|Thriller</t>
  </si>
  <si>
    <t>Adventure|Children's</t>
  </si>
  <si>
    <t>Action</t>
  </si>
  <si>
    <t>Action|Adventure|Thriller</t>
  </si>
  <si>
    <t>Drama</t>
  </si>
  <si>
    <t>Crime</t>
  </si>
  <si>
    <t>Adventure</t>
  </si>
  <si>
    <t>Comedy|Children's</t>
  </si>
  <si>
    <t>Animation|Comedy</t>
  </si>
  <si>
    <t>GENDER</t>
  </si>
  <si>
    <t>AGE</t>
  </si>
  <si>
    <t>NR</t>
  </si>
  <si>
    <t>Diferenças</t>
  </si>
  <si>
    <t>Normaliz.</t>
  </si>
  <si>
    <t>Min</t>
  </si>
  <si>
    <t>Max</t>
  </si>
  <si>
    <t>Peso Inver.</t>
  </si>
  <si>
    <t>Pesos Nor.</t>
  </si>
  <si>
    <t>Dif. Nor.</t>
  </si>
  <si>
    <t>indv2</t>
  </si>
  <si>
    <t>indv1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</si>
</sst>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/>
    <xf numFmtId="2" fontId="0" fillId="0" borderId="0" xfId="0" applyNumberFormat="1" applyFill="1" applyAlignment="1">
      <alignment vertical="center"/>
    </xf>
    <xf numFmtId="2" fontId="0" fillId="5" borderId="0" xfId="0" applyNumberFormat="1" applyFill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 applyFill="1" applyAlignment="1">
      <alignment vertical="center"/>
    </xf>
    <xf numFmtId="2" fontId="0" fillId="6" borderId="0" xfId="0" applyNumberFormat="1" applyFill="1"/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FE9C7F-71D5-4F88-BC88-A5E8D202AC9D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FE9C7F-71D5-4F88-BC88-A5E8D202AC9D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BBC2D4-18B9-44F2-BBFB-CA526E3BE7E8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BBC2D4-18B9-44F2-BBFB-CA526E3BE7E8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twoCellAnchor editAs="oneCell">
    <xdr:from>
      <xdr:col>0</xdr:col>
      <xdr:colOff>1</xdr:colOff>
      <xdr:row>8</xdr:row>
      <xdr:rowOff>45720</xdr:rowOff>
    </xdr:from>
    <xdr:to>
      <xdr:col>11</xdr:col>
      <xdr:colOff>7621</xdr:colOff>
      <xdr:row>15</xdr:row>
      <xdr:rowOff>81619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A91EC89-1DD4-451A-AE89-2D4BB29E3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562100"/>
          <a:ext cx="3063240" cy="13160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8467</xdr:colOff>
      <xdr:row>4</xdr:row>
      <xdr:rowOff>16934</xdr:rowOff>
    </xdr:from>
    <xdr:to>
      <xdr:col>19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16933</xdr:colOff>
      <xdr:row>8</xdr:row>
      <xdr:rowOff>194733</xdr:rowOff>
    </xdr:from>
    <xdr:to>
      <xdr:col>18</xdr:col>
      <xdr:colOff>115952</xdr:colOff>
      <xdr:row>12</xdr:row>
      <xdr:rowOff>126278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16932</xdr:colOff>
      <xdr:row>14</xdr:row>
      <xdr:rowOff>16934</xdr:rowOff>
    </xdr:from>
    <xdr:to>
      <xdr:col>22</xdr:col>
      <xdr:colOff>554844</xdr:colOff>
      <xdr:row>21</xdr:row>
      <xdr:rowOff>49108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0</xdr:colOff>
      <xdr:row>41</xdr:row>
      <xdr:rowOff>160865</xdr:rowOff>
    </xdr:from>
    <xdr:to>
      <xdr:col>14</xdr:col>
      <xdr:colOff>524509</xdr:colOff>
      <xdr:row>45</xdr:row>
      <xdr:rowOff>106593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16933</xdr:colOff>
      <xdr:row>9</xdr:row>
      <xdr:rowOff>25402</xdr:rowOff>
    </xdr:from>
    <xdr:to>
      <xdr:col>19</xdr:col>
      <xdr:colOff>85905</xdr:colOff>
      <xdr:row>13</xdr:row>
      <xdr:rowOff>38947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13</xdr:col>
      <xdr:colOff>16934</xdr:colOff>
      <xdr:row>4</xdr:row>
      <xdr:rowOff>16935</xdr:rowOff>
    </xdr:from>
    <xdr:to>
      <xdr:col>16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16934</xdr:colOff>
      <xdr:row>41</xdr:row>
      <xdr:rowOff>166792</xdr:rowOff>
    </xdr:from>
    <xdr:to>
      <xdr:col>14</xdr:col>
      <xdr:colOff>488103</xdr:colOff>
      <xdr:row>45</xdr:row>
      <xdr:rowOff>113366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20</xdr:col>
      <xdr:colOff>8464</xdr:colOff>
      <xdr:row>9</xdr:row>
      <xdr:rowOff>16934</xdr:rowOff>
    </xdr:from>
    <xdr:to>
      <xdr:col>26</xdr:col>
      <xdr:colOff>4399</xdr:colOff>
      <xdr:row>13</xdr:row>
      <xdr:rowOff>48261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20</xdr:col>
      <xdr:colOff>8467</xdr:colOff>
      <xdr:row>5</xdr:row>
      <xdr:rowOff>67735</xdr:rowOff>
    </xdr:from>
    <xdr:to>
      <xdr:col>23</xdr:col>
      <xdr:colOff>179667</xdr:colOff>
      <xdr:row>8</xdr:row>
      <xdr:rowOff>129250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16934</xdr:colOff>
      <xdr:row>41</xdr:row>
      <xdr:rowOff>166792</xdr:rowOff>
    </xdr:from>
    <xdr:to>
      <xdr:col>14</xdr:col>
      <xdr:colOff>488103</xdr:colOff>
      <xdr:row>45</xdr:row>
      <xdr:rowOff>113366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DD6285-6459-4510-8B72-D8B4FA4C4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3634" y="780203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19</xdr:col>
      <xdr:colOff>8464</xdr:colOff>
      <xdr:row>9</xdr:row>
      <xdr:rowOff>16934</xdr:rowOff>
    </xdr:from>
    <xdr:to>
      <xdr:col>25</xdr:col>
      <xdr:colOff>4399</xdr:colOff>
      <xdr:row>13</xdr:row>
      <xdr:rowOff>48261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C27A5F7-3BA9-4A14-8738-1A697025D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0564" y="1754294"/>
          <a:ext cx="3653535" cy="7704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19</xdr:col>
      <xdr:colOff>8467</xdr:colOff>
      <xdr:row>5</xdr:row>
      <xdr:rowOff>67735</xdr:rowOff>
    </xdr:from>
    <xdr:to>
      <xdr:col>22</xdr:col>
      <xdr:colOff>179667</xdr:colOff>
      <xdr:row>8</xdr:row>
      <xdr:rowOff>129250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A59A1C1-5547-4BE2-8D81-E8C9857D1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0567" y="1035475"/>
          <a:ext cx="2000000" cy="6253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6FCE230-6F0E-4EB3-960B-C3A46D6F6DEB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6FCE230-6F0E-4EB3-960B-C3A46D6F6DEB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8468</xdr:colOff>
      <xdr:row>4</xdr:row>
      <xdr:rowOff>16849</xdr:rowOff>
    </xdr:from>
    <xdr:to>
      <xdr:col>17</xdr:col>
      <xdr:colOff>474135</xdr:colOff>
      <xdr:row>8</xdr:row>
      <xdr:rowOff>39792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L22"/>
  <sheetViews>
    <sheetView zoomScale="90" zoomScaleNormal="90" workbookViewId="0">
      <selection activeCell="B1" sqref="B1:G1"/>
    </sheetView>
  </sheetViews>
  <sheetFormatPr defaultRowHeight="14.4" x14ac:dyDescent="0.3"/>
  <cols>
    <col min="1" max="1" width="6.77734375" customWidth="1"/>
    <col min="2" max="2" width="9.5546875" customWidth="1"/>
    <col min="3" max="3" width="6.77734375" customWidth="1"/>
    <col min="4" max="7" width="8.77734375" customWidth="1"/>
    <col min="8" max="10" width="8.21875" customWidth="1"/>
    <col min="11" max="11" width="25.21875" bestFit="1" customWidth="1"/>
    <col min="12" max="12" width="8.21875" customWidth="1"/>
  </cols>
  <sheetData>
    <row r="1" spans="1:12" ht="15" customHeight="1" thickBot="1" x14ac:dyDescent="0.35">
      <c r="A1" s="2"/>
      <c r="B1" s="35" t="s">
        <v>2</v>
      </c>
      <c r="C1" s="36"/>
      <c r="D1" s="36"/>
      <c r="E1" s="36"/>
      <c r="F1" s="36"/>
      <c r="G1" s="36"/>
      <c r="I1" s="2"/>
      <c r="J1" s="35" t="s">
        <v>8</v>
      </c>
      <c r="K1" s="36"/>
      <c r="L1" s="36"/>
    </row>
    <row r="2" spans="1:12" ht="15" thickBot="1" x14ac:dyDescent="0.35">
      <c r="A2" s="3" t="s">
        <v>1</v>
      </c>
      <c r="B2" s="3" t="s">
        <v>64</v>
      </c>
      <c r="C2" s="3" t="s">
        <v>65</v>
      </c>
      <c r="D2" s="3" t="s">
        <v>66</v>
      </c>
      <c r="E2" s="3" t="s">
        <v>5</v>
      </c>
      <c r="F2" s="3" t="s">
        <v>6</v>
      </c>
      <c r="G2" s="3" t="s">
        <v>7</v>
      </c>
      <c r="I2" s="3" t="s">
        <v>0</v>
      </c>
      <c r="J2" s="3" t="s">
        <v>47</v>
      </c>
      <c r="K2" s="3" t="s">
        <v>49</v>
      </c>
      <c r="L2" s="3" t="s">
        <v>48</v>
      </c>
    </row>
    <row r="3" spans="1:12" ht="15" thickBot="1" x14ac:dyDescent="0.35">
      <c r="A3" s="1">
        <v>1</v>
      </c>
      <c r="B3" s="2" t="s">
        <v>3</v>
      </c>
      <c r="C3" s="2">
        <v>20</v>
      </c>
      <c r="D3" s="7">
        <v>12</v>
      </c>
      <c r="E3" s="2">
        <v>530</v>
      </c>
      <c r="F3" s="8">
        <v>2.0833333333333335</v>
      </c>
      <c r="G3" s="8">
        <v>2.375</v>
      </c>
      <c r="I3" s="1">
        <v>1</v>
      </c>
      <c r="J3" s="2" t="s">
        <v>27</v>
      </c>
      <c r="K3" s="2" t="s">
        <v>50</v>
      </c>
      <c r="L3" s="2">
        <v>5</v>
      </c>
    </row>
    <row r="4" spans="1:12" ht="15" thickBot="1" x14ac:dyDescent="0.35">
      <c r="A4" s="1">
        <v>2</v>
      </c>
      <c r="B4" s="2" t="s">
        <v>4</v>
      </c>
      <c r="C4" s="2">
        <v>24</v>
      </c>
      <c r="D4" s="7">
        <v>12</v>
      </c>
      <c r="E4" s="7">
        <v>570</v>
      </c>
      <c r="F4" s="8">
        <v>3</v>
      </c>
      <c r="G4" s="8">
        <v>2.75</v>
      </c>
      <c r="I4" s="1">
        <v>2</v>
      </c>
      <c r="J4" s="2" t="s">
        <v>28</v>
      </c>
      <c r="K4" s="2" t="s">
        <v>51</v>
      </c>
      <c r="L4" s="2">
        <v>10</v>
      </c>
    </row>
    <row r="5" spans="1:12" ht="15" thickBot="1" x14ac:dyDescent="0.35">
      <c r="A5" s="1">
        <v>3</v>
      </c>
      <c r="B5" s="2" t="s">
        <v>3</v>
      </c>
      <c r="C5" s="2">
        <v>30</v>
      </c>
      <c r="D5" s="2">
        <v>11</v>
      </c>
      <c r="E5" s="7">
        <v>600</v>
      </c>
      <c r="F5" s="8">
        <v>3.1818181818181817</v>
      </c>
      <c r="G5" s="8">
        <v>2.8888888888888888</v>
      </c>
      <c r="I5" s="1">
        <v>3</v>
      </c>
      <c r="J5" s="2" t="s">
        <v>29</v>
      </c>
      <c r="K5" s="2" t="s">
        <v>52</v>
      </c>
      <c r="L5" s="2">
        <v>15</v>
      </c>
    </row>
    <row r="6" spans="1:12" ht="15" thickBot="1" x14ac:dyDescent="0.35">
      <c r="A6" s="1">
        <v>4</v>
      </c>
      <c r="B6" s="2" t="s">
        <v>4</v>
      </c>
      <c r="C6" s="2">
        <v>17</v>
      </c>
      <c r="D6" s="2">
        <v>10</v>
      </c>
      <c r="E6" s="2">
        <v>550</v>
      </c>
      <c r="F6" s="8">
        <v>2.5</v>
      </c>
      <c r="G6" s="8">
        <v>2.9</v>
      </c>
      <c r="I6" s="1">
        <v>4</v>
      </c>
      <c r="J6" s="2" t="s">
        <v>30</v>
      </c>
      <c r="K6" s="2" t="s">
        <v>53</v>
      </c>
      <c r="L6" s="2">
        <v>20</v>
      </c>
    </row>
    <row r="7" spans="1:12" ht="15" thickBot="1" x14ac:dyDescent="0.35">
      <c r="A7" s="1">
        <v>5</v>
      </c>
      <c r="B7" s="2" t="s">
        <v>3</v>
      </c>
      <c r="C7" s="2">
        <v>51</v>
      </c>
      <c r="D7" s="2">
        <v>10</v>
      </c>
      <c r="E7" s="2">
        <v>500</v>
      </c>
      <c r="F7" s="9">
        <v>3.6</v>
      </c>
      <c r="G7" s="8">
        <v>3.2</v>
      </c>
      <c r="I7" s="1">
        <v>5</v>
      </c>
      <c r="J7" s="2" t="s">
        <v>31</v>
      </c>
      <c r="K7" s="2" t="s">
        <v>54</v>
      </c>
      <c r="L7" s="2">
        <v>25</v>
      </c>
    </row>
    <row r="8" spans="1:12" ht="15" thickBot="1" x14ac:dyDescent="0.35">
      <c r="A8" s="1">
        <v>6</v>
      </c>
      <c r="B8" s="2" t="s">
        <v>4</v>
      </c>
      <c r="C8" s="2">
        <v>47</v>
      </c>
      <c r="D8" s="2">
        <v>10</v>
      </c>
      <c r="E8" s="2">
        <v>550</v>
      </c>
      <c r="F8" s="8">
        <v>2.7</v>
      </c>
      <c r="G8" s="8">
        <v>3.3</v>
      </c>
      <c r="I8" s="1">
        <v>6</v>
      </c>
      <c r="J8" s="2" t="s">
        <v>32</v>
      </c>
      <c r="K8" s="2" t="s">
        <v>55</v>
      </c>
      <c r="L8" s="2">
        <v>30</v>
      </c>
    </row>
    <row r="9" spans="1:12" ht="15" thickBot="1" x14ac:dyDescent="0.35">
      <c r="A9" s="1">
        <v>7</v>
      </c>
      <c r="B9" s="2" t="s">
        <v>3</v>
      </c>
      <c r="C9" s="2">
        <v>41</v>
      </c>
      <c r="D9" s="2">
        <v>10</v>
      </c>
      <c r="E9" s="2">
        <v>500</v>
      </c>
      <c r="F9" s="8">
        <v>2.5</v>
      </c>
      <c r="G9" s="8">
        <v>2.7</v>
      </c>
      <c r="I9" s="1">
        <v>7</v>
      </c>
      <c r="J9" s="2" t="s">
        <v>33</v>
      </c>
      <c r="K9" s="2" t="s">
        <v>52</v>
      </c>
      <c r="L9" s="2">
        <v>35</v>
      </c>
    </row>
    <row r="10" spans="1:12" ht="15" thickBot="1" x14ac:dyDescent="0.35">
      <c r="A10" s="1">
        <v>8</v>
      </c>
      <c r="B10" s="2" t="s">
        <v>4</v>
      </c>
      <c r="C10" s="2">
        <v>38</v>
      </c>
      <c r="D10" s="2">
        <v>10</v>
      </c>
      <c r="E10" s="2">
        <v>550</v>
      </c>
      <c r="F10" s="8">
        <v>3.3</v>
      </c>
      <c r="G10" s="8">
        <v>2.6</v>
      </c>
      <c r="I10" s="1">
        <v>8</v>
      </c>
      <c r="J10" s="2" t="s">
        <v>34</v>
      </c>
      <c r="K10" s="2" t="s">
        <v>56</v>
      </c>
      <c r="L10" s="2">
        <v>40</v>
      </c>
    </row>
    <row r="11" spans="1:12" ht="15" thickBot="1" x14ac:dyDescent="0.35">
      <c r="A11" s="1">
        <v>9</v>
      </c>
      <c r="B11" s="2" t="s">
        <v>3</v>
      </c>
      <c r="C11" s="2">
        <v>21</v>
      </c>
      <c r="D11" s="2">
        <v>10</v>
      </c>
      <c r="E11" s="2">
        <v>500</v>
      </c>
      <c r="F11" s="8">
        <v>3.4</v>
      </c>
      <c r="G11" s="8">
        <v>3.2</v>
      </c>
      <c r="I11" s="1">
        <v>9</v>
      </c>
      <c r="J11" s="2" t="s">
        <v>35</v>
      </c>
      <c r="K11" s="2" t="s">
        <v>57</v>
      </c>
      <c r="L11" s="2">
        <v>45</v>
      </c>
    </row>
    <row r="12" spans="1:12" ht="15" thickBot="1" x14ac:dyDescent="0.35">
      <c r="A12" s="1">
        <v>10</v>
      </c>
      <c r="B12" s="2" t="s">
        <v>4</v>
      </c>
      <c r="C12" s="2">
        <v>18</v>
      </c>
      <c r="D12" s="2">
        <v>10</v>
      </c>
      <c r="E12" s="2">
        <v>550</v>
      </c>
      <c r="F12" s="8">
        <v>3</v>
      </c>
      <c r="G12" s="8">
        <v>2.8</v>
      </c>
      <c r="I12" s="1">
        <v>10</v>
      </c>
      <c r="J12" s="2" t="s">
        <v>36</v>
      </c>
      <c r="K12" s="2" t="s">
        <v>58</v>
      </c>
      <c r="L12" s="2">
        <v>50</v>
      </c>
    </row>
    <row r="13" spans="1:12" ht="15" thickBot="1" x14ac:dyDescent="0.35">
      <c r="I13" s="1">
        <v>11</v>
      </c>
      <c r="J13" s="2" t="s">
        <v>37</v>
      </c>
      <c r="K13" s="2" t="s">
        <v>57</v>
      </c>
      <c r="L13" s="2">
        <v>55</v>
      </c>
    </row>
    <row r="14" spans="1:12" ht="15" thickBot="1" x14ac:dyDescent="0.35">
      <c r="I14" s="1">
        <v>12</v>
      </c>
      <c r="J14" s="2" t="s">
        <v>38</v>
      </c>
      <c r="K14" s="2" t="s">
        <v>59</v>
      </c>
      <c r="L14" s="2">
        <v>60</v>
      </c>
    </row>
    <row r="15" spans="1:12" ht="15" thickBot="1" x14ac:dyDescent="0.35">
      <c r="I15" s="1">
        <v>13</v>
      </c>
      <c r="J15" s="2" t="s">
        <v>39</v>
      </c>
      <c r="K15" s="2" t="s">
        <v>60</v>
      </c>
      <c r="L15" s="2">
        <v>65</v>
      </c>
    </row>
    <row r="16" spans="1:12" ht="15" thickBot="1" x14ac:dyDescent="0.35">
      <c r="I16" s="1">
        <v>14</v>
      </c>
      <c r="J16" s="2" t="s">
        <v>40</v>
      </c>
      <c r="K16" s="2" t="s">
        <v>61</v>
      </c>
      <c r="L16" s="2">
        <v>70</v>
      </c>
    </row>
    <row r="17" spans="9:12" ht="15" thickBot="1" x14ac:dyDescent="0.35">
      <c r="I17" s="1">
        <v>15</v>
      </c>
      <c r="J17" s="2" t="s">
        <v>41</v>
      </c>
      <c r="K17" s="2" t="s">
        <v>57</v>
      </c>
      <c r="L17" s="2">
        <v>75</v>
      </c>
    </row>
    <row r="18" spans="9:12" ht="15" thickBot="1" x14ac:dyDescent="0.35">
      <c r="I18" s="1">
        <v>16</v>
      </c>
      <c r="J18" s="2" t="s">
        <v>42</v>
      </c>
      <c r="K18" s="2" t="s">
        <v>52</v>
      </c>
      <c r="L18" s="2">
        <v>80</v>
      </c>
    </row>
    <row r="19" spans="9:12" ht="15" thickBot="1" x14ac:dyDescent="0.35">
      <c r="I19" s="1">
        <v>17</v>
      </c>
      <c r="J19" s="2" t="s">
        <v>43</v>
      </c>
      <c r="K19" s="2" t="s">
        <v>57</v>
      </c>
      <c r="L19" s="2">
        <v>85</v>
      </c>
    </row>
    <row r="20" spans="9:12" ht="15" thickBot="1" x14ac:dyDescent="0.35">
      <c r="I20" s="1">
        <v>18</v>
      </c>
      <c r="J20" s="2" t="s">
        <v>44</v>
      </c>
      <c r="K20" s="2" t="s">
        <v>62</v>
      </c>
      <c r="L20" s="2">
        <v>90</v>
      </c>
    </row>
    <row r="21" spans="9:12" ht="15" thickBot="1" x14ac:dyDescent="0.35">
      <c r="I21" s="1">
        <v>19</v>
      </c>
      <c r="J21" s="2" t="s">
        <v>45</v>
      </c>
      <c r="K21" s="2" t="s">
        <v>63</v>
      </c>
      <c r="L21" s="2">
        <v>95</v>
      </c>
    </row>
    <row r="22" spans="9:12" ht="15" thickBot="1" x14ac:dyDescent="0.35">
      <c r="I22" s="1">
        <v>20</v>
      </c>
      <c r="J22" s="2" t="s">
        <v>46</v>
      </c>
      <c r="K22" s="2" t="s">
        <v>57</v>
      </c>
      <c r="L22" s="2">
        <v>100</v>
      </c>
    </row>
  </sheetData>
  <mergeCells count="2">
    <mergeCell ref="J1:L1"/>
    <mergeCell ref="B1:G1"/>
  </mergeCells>
  <phoneticPr fontId="12" type="noConversion"/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C120-06DE-4FEE-B2B1-46DBCAC8B812}">
  <dimension ref="A1:R7"/>
  <sheetViews>
    <sheetView zoomScaleNormal="100" workbookViewId="0">
      <selection activeCell="J18" sqref="J18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thickBot="1" x14ac:dyDescent="0.35">
      <c r="A1" s="12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M1" s="37" t="s">
        <v>21</v>
      </c>
      <c r="N1" s="38"/>
      <c r="O1" s="38"/>
      <c r="P1" s="38"/>
      <c r="Q1" s="38"/>
      <c r="R1" s="39"/>
    </row>
    <row r="2" spans="1:18" ht="15" thickBot="1" x14ac:dyDescent="0.35">
      <c r="A2" s="18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40" t="s">
        <v>22</v>
      </c>
      <c r="O2" s="41"/>
      <c r="P2" s="41"/>
      <c r="Q2" s="41"/>
      <c r="R2" s="42"/>
    </row>
    <row r="3" spans="1:1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M3" s="4"/>
      <c r="N3" s="40" t="s">
        <v>23</v>
      </c>
      <c r="O3" s="41"/>
      <c r="P3" s="41"/>
      <c r="Q3" s="41"/>
      <c r="R3" s="42"/>
    </row>
    <row r="4" spans="1:1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</row>
    <row r="5" spans="1:18" ht="15" thickBot="1" x14ac:dyDescent="0.35">
      <c r="A5" s="1">
        <v>3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N5" t="s">
        <v>24</v>
      </c>
    </row>
    <row r="6" spans="1:18" ht="15" thickBot="1" x14ac:dyDescent="0.35">
      <c r="A6" s="1">
        <v>4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</row>
    <row r="7" spans="1:18" ht="15" thickBot="1" x14ac:dyDescent="0.35">
      <c r="A7" s="1">
        <v>5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</row>
  </sheetData>
  <mergeCells count="4">
    <mergeCell ref="B1:K1"/>
    <mergeCell ref="M1:R1"/>
    <mergeCell ref="N2:R2"/>
    <mergeCell ref="N3:R3"/>
  </mergeCells>
  <conditionalFormatting sqref="B3:K7">
    <cfRule type="containsBlanks" dxfId="0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R13"/>
  <sheetViews>
    <sheetView zoomScaleNormal="100" workbookViewId="0">
      <selection activeCell="M13" sqref="M13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thickBot="1" x14ac:dyDescent="0.35">
      <c r="A1" s="12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M1" s="37" t="s">
        <v>21</v>
      </c>
      <c r="N1" s="38"/>
      <c r="O1" s="38"/>
      <c r="P1" s="38"/>
      <c r="Q1" s="38"/>
      <c r="R1" s="39"/>
    </row>
    <row r="2" spans="1:18" ht="15" thickBot="1" x14ac:dyDescent="0.35">
      <c r="A2" s="18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40" t="s">
        <v>22</v>
      </c>
      <c r="O2" s="41"/>
      <c r="P2" s="41"/>
      <c r="Q2" s="41"/>
      <c r="R2" s="42"/>
    </row>
    <row r="3" spans="1:18" ht="15" customHeight="1" thickBot="1" x14ac:dyDescent="0.35">
      <c r="A3" s="1">
        <v>1</v>
      </c>
      <c r="B3" s="34">
        <v>2</v>
      </c>
      <c r="C3" s="34">
        <v>3</v>
      </c>
      <c r="D3" s="34">
        <v>3</v>
      </c>
      <c r="E3" s="34">
        <v>4</v>
      </c>
      <c r="F3" s="34">
        <v>2</v>
      </c>
      <c r="G3" s="4"/>
      <c r="H3" s="34">
        <v>1</v>
      </c>
      <c r="I3" s="34">
        <v>2</v>
      </c>
      <c r="J3" s="34">
        <v>2</v>
      </c>
      <c r="K3" s="34">
        <v>1</v>
      </c>
      <c r="M3" s="4"/>
      <c r="N3" s="40" t="s">
        <v>23</v>
      </c>
      <c r="O3" s="41"/>
      <c r="P3" s="41"/>
      <c r="Q3" s="41"/>
      <c r="R3" s="42"/>
    </row>
    <row r="4" spans="1:18" ht="15" thickBot="1" x14ac:dyDescent="0.35">
      <c r="A4" s="1">
        <v>2</v>
      </c>
      <c r="B4" s="34">
        <v>2</v>
      </c>
      <c r="C4" s="34">
        <v>3</v>
      </c>
      <c r="D4" s="34">
        <v>4</v>
      </c>
      <c r="E4" s="34">
        <v>3</v>
      </c>
      <c r="F4" s="4"/>
      <c r="G4" s="34">
        <v>4</v>
      </c>
      <c r="H4" s="34">
        <v>1</v>
      </c>
      <c r="I4" s="34">
        <v>2</v>
      </c>
      <c r="J4" s="34">
        <v>2</v>
      </c>
      <c r="K4" s="34">
        <v>3</v>
      </c>
    </row>
    <row r="5" spans="1:18" ht="15" thickBot="1" x14ac:dyDescent="0.35">
      <c r="A5" s="1">
        <v>3</v>
      </c>
      <c r="B5" s="34">
        <v>5</v>
      </c>
      <c r="C5" s="34">
        <v>1</v>
      </c>
      <c r="D5" s="34">
        <v>1</v>
      </c>
      <c r="E5" s="4"/>
      <c r="F5" s="34">
        <v>4</v>
      </c>
      <c r="G5" s="4"/>
      <c r="H5" s="34">
        <v>1</v>
      </c>
      <c r="I5" s="34">
        <v>2</v>
      </c>
      <c r="J5" s="34">
        <v>2</v>
      </c>
      <c r="K5" s="4"/>
      <c r="N5" t="s">
        <v>24</v>
      </c>
    </row>
    <row r="6" spans="1:18" ht="15" thickBot="1" x14ac:dyDescent="0.35">
      <c r="A6" s="1">
        <v>4</v>
      </c>
      <c r="B6" s="34">
        <v>2</v>
      </c>
      <c r="C6" s="34">
        <v>1</v>
      </c>
      <c r="D6" s="4"/>
      <c r="E6" s="34">
        <v>1</v>
      </c>
      <c r="F6" s="4"/>
      <c r="G6" s="34">
        <v>2</v>
      </c>
      <c r="H6" s="4"/>
      <c r="I6" s="34">
        <v>5</v>
      </c>
      <c r="J6" s="34">
        <v>1</v>
      </c>
      <c r="K6" s="34">
        <v>3</v>
      </c>
    </row>
    <row r="7" spans="1:18" ht="15" thickBot="1" x14ac:dyDescent="0.35">
      <c r="A7" s="1">
        <v>5</v>
      </c>
      <c r="B7" s="34">
        <v>2</v>
      </c>
      <c r="C7" s="4"/>
      <c r="D7" s="34">
        <v>4</v>
      </c>
      <c r="E7" s="4"/>
      <c r="F7" s="34">
        <v>4</v>
      </c>
      <c r="G7" s="4"/>
      <c r="H7" s="34">
        <v>4</v>
      </c>
      <c r="I7" s="34">
        <v>2</v>
      </c>
      <c r="J7" s="34">
        <v>5</v>
      </c>
      <c r="K7" s="34">
        <v>1</v>
      </c>
    </row>
    <row r="9" spans="1:18" x14ac:dyDescent="0.3">
      <c r="B9">
        <v>2</v>
      </c>
      <c r="C9">
        <v>3</v>
      </c>
      <c r="D9">
        <v>3</v>
      </c>
      <c r="E9">
        <v>4</v>
      </c>
      <c r="F9">
        <v>2</v>
      </c>
      <c r="G9">
        <v>1</v>
      </c>
      <c r="H9">
        <v>1</v>
      </c>
      <c r="I9">
        <v>1</v>
      </c>
      <c r="J9">
        <v>2</v>
      </c>
      <c r="K9">
        <v>0</v>
      </c>
    </row>
    <row r="10" spans="1:18" x14ac:dyDescent="0.3">
      <c r="B10">
        <v>2</v>
      </c>
      <c r="C10">
        <v>3</v>
      </c>
      <c r="D10">
        <v>4</v>
      </c>
      <c r="E10">
        <v>3</v>
      </c>
      <c r="F10">
        <v>0</v>
      </c>
      <c r="G10">
        <v>4</v>
      </c>
      <c r="H10">
        <v>1</v>
      </c>
      <c r="I10">
        <v>2</v>
      </c>
      <c r="J10">
        <v>1</v>
      </c>
      <c r="K10">
        <v>3</v>
      </c>
    </row>
    <row r="11" spans="1:18" x14ac:dyDescent="0.3">
      <c r="B11">
        <v>5</v>
      </c>
      <c r="C11">
        <v>1</v>
      </c>
      <c r="D11">
        <v>1</v>
      </c>
      <c r="E11">
        <v>0</v>
      </c>
      <c r="F11">
        <v>4</v>
      </c>
      <c r="G11">
        <v>0</v>
      </c>
      <c r="H11">
        <v>1</v>
      </c>
      <c r="I11">
        <v>1</v>
      </c>
      <c r="J11">
        <v>2</v>
      </c>
      <c r="K11">
        <v>0</v>
      </c>
    </row>
    <row r="12" spans="1:18" x14ac:dyDescent="0.3">
      <c r="B12">
        <v>1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5</v>
      </c>
      <c r="J12">
        <v>0</v>
      </c>
      <c r="K12">
        <v>3</v>
      </c>
    </row>
    <row r="13" spans="1:18" x14ac:dyDescent="0.3">
      <c r="B13">
        <v>2</v>
      </c>
      <c r="C13">
        <v>0</v>
      </c>
      <c r="D13">
        <v>4</v>
      </c>
      <c r="E13">
        <v>1</v>
      </c>
      <c r="F13">
        <v>4</v>
      </c>
      <c r="G13">
        <v>0</v>
      </c>
      <c r="H13">
        <v>4</v>
      </c>
      <c r="I13">
        <v>0</v>
      </c>
      <c r="J13">
        <v>5</v>
      </c>
      <c r="K13">
        <v>1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R7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customHeight="1" thickBot="1" x14ac:dyDescent="0.35">
      <c r="A1" s="12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M1" s="37" t="s">
        <v>21</v>
      </c>
      <c r="N1" s="38"/>
      <c r="O1" s="38"/>
      <c r="P1" s="38"/>
      <c r="Q1" s="38"/>
      <c r="R1" s="39"/>
    </row>
    <row r="2" spans="1:1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40" t="s">
        <v>22</v>
      </c>
      <c r="O2" s="41"/>
      <c r="P2" s="41"/>
      <c r="Q2" s="41"/>
      <c r="R2" s="42"/>
    </row>
    <row r="3" spans="1:18" ht="15" customHeight="1" thickBot="1" x14ac:dyDescent="0.35">
      <c r="A3" s="1">
        <v>1</v>
      </c>
      <c r="B3" s="34">
        <v>2.3012962341308589</v>
      </c>
      <c r="C3" s="34">
        <v>3.630783319473267</v>
      </c>
      <c r="D3" s="34">
        <v>2.9359397888183589</v>
      </c>
      <c r="E3" s="34">
        <v>3.1536910533905029</v>
      </c>
      <c r="F3" s="34">
        <v>2.5859916210174561</v>
      </c>
      <c r="G3" s="4">
        <v>2.6208994388580318</v>
      </c>
      <c r="H3" s="34">
        <v>2.3542623519897461</v>
      </c>
      <c r="I3" s="34">
        <v>2.3066930770874019</v>
      </c>
      <c r="J3" s="34">
        <v>2.322872638702393</v>
      </c>
      <c r="K3" s="34">
        <v>1.854608535766602</v>
      </c>
      <c r="M3" s="4"/>
      <c r="N3" s="40" t="s">
        <v>23</v>
      </c>
      <c r="O3" s="41"/>
      <c r="P3" s="41"/>
      <c r="Q3" s="41"/>
      <c r="R3" s="42"/>
    </row>
    <row r="4" spans="1:18" ht="15" thickBot="1" x14ac:dyDescent="0.35">
      <c r="A4" s="1">
        <v>2</v>
      </c>
      <c r="B4" s="34">
        <v>2.68620777130127</v>
      </c>
      <c r="C4" s="34">
        <v>2.973604679107666</v>
      </c>
      <c r="D4" s="34">
        <v>3.338313102722168</v>
      </c>
      <c r="E4" s="34">
        <v>2.960726261138916</v>
      </c>
      <c r="F4" s="4">
        <v>3.171978235244751</v>
      </c>
      <c r="G4" s="34">
        <v>2.81784987449646</v>
      </c>
      <c r="H4" s="34">
        <v>2.0857448577880859</v>
      </c>
      <c r="I4" s="34">
        <v>1.476223230361938</v>
      </c>
      <c r="J4" s="34">
        <v>2.5810365676879878</v>
      </c>
      <c r="K4" s="34">
        <v>2.1564662456512451</v>
      </c>
    </row>
    <row r="5" spans="1:18" ht="15" thickBot="1" x14ac:dyDescent="0.35">
      <c r="A5" s="1">
        <v>3</v>
      </c>
      <c r="B5" s="34">
        <v>3.8629026412963872</v>
      </c>
      <c r="C5" s="34">
        <v>2.847228050231934</v>
      </c>
      <c r="D5" s="34">
        <v>2.8368749618530269</v>
      </c>
      <c r="E5" s="4">
        <v>2.661338329315186</v>
      </c>
      <c r="F5" s="34">
        <v>3.4832999706268311</v>
      </c>
      <c r="G5" s="4">
        <v>3.5680556297302251</v>
      </c>
      <c r="H5" s="34">
        <v>2.4616737365722661</v>
      </c>
      <c r="I5" s="34">
        <v>2.5876908302307129</v>
      </c>
      <c r="J5" s="34">
        <v>2.4222514629364009</v>
      </c>
      <c r="K5" s="4">
        <v>3.315861701965332</v>
      </c>
      <c r="N5" t="s">
        <v>25</v>
      </c>
    </row>
    <row r="6" spans="1:18" ht="15" thickBot="1" x14ac:dyDescent="0.35">
      <c r="A6" s="1">
        <v>4</v>
      </c>
      <c r="B6" s="34">
        <v>2.3152437210083008</v>
      </c>
      <c r="C6" s="34">
        <v>2.4040055274963379</v>
      </c>
      <c r="D6" s="4">
        <v>2.9909448623657231</v>
      </c>
      <c r="E6" s="34">
        <v>2.9725780487060551</v>
      </c>
      <c r="F6" s="4">
        <v>2.552878618240356</v>
      </c>
      <c r="G6" s="34">
        <v>2.6668586730957031</v>
      </c>
      <c r="H6" s="4">
        <v>3.6717901229858398</v>
      </c>
      <c r="I6" s="34">
        <v>2.284697532653809</v>
      </c>
      <c r="J6" s="34">
        <v>2.8080892562866211</v>
      </c>
      <c r="K6" s="34">
        <v>3.2955775260925289</v>
      </c>
    </row>
    <row r="7" spans="1:18" ht="15" thickBot="1" x14ac:dyDescent="0.35">
      <c r="A7" s="1">
        <v>5</v>
      </c>
      <c r="B7" s="34">
        <v>2.4055032730102539</v>
      </c>
      <c r="C7" s="4">
        <v>2.6560671329498291</v>
      </c>
      <c r="D7" s="34">
        <v>3.320354700088501</v>
      </c>
      <c r="E7" s="4">
        <v>2.8110771179199219</v>
      </c>
      <c r="F7" s="34">
        <v>3.171075582504272</v>
      </c>
      <c r="G7" s="4">
        <v>3.1992194652557369</v>
      </c>
      <c r="H7" s="34">
        <v>3.9924132823944092</v>
      </c>
      <c r="I7" s="34">
        <v>1.908047199249268</v>
      </c>
      <c r="J7" s="34">
        <v>3.1255803108215332</v>
      </c>
      <c r="K7" s="34">
        <v>1.881909847259521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R44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4.44140625" customWidth="1"/>
    <col min="12" max="13" width="8.21875" customWidth="1"/>
  </cols>
  <sheetData>
    <row r="1" spans="1:18" ht="16.8" customHeight="1" thickBot="1" x14ac:dyDescent="0.35">
      <c r="A1" s="12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M1" s="37" t="s">
        <v>21</v>
      </c>
      <c r="N1" s="38"/>
      <c r="O1" s="38"/>
      <c r="P1" s="38"/>
      <c r="Q1" s="38"/>
      <c r="R1" s="39"/>
    </row>
    <row r="2" spans="1:1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40" t="s">
        <v>22</v>
      </c>
      <c r="O2" s="41"/>
      <c r="P2" s="41"/>
      <c r="Q2" s="41"/>
      <c r="R2" s="42"/>
    </row>
    <row r="3" spans="1:18" ht="15" customHeight="1" thickBot="1" x14ac:dyDescent="0.35">
      <c r="A3" s="1">
        <v>1</v>
      </c>
      <c r="B3" s="34">
        <v>2.3012962341308589</v>
      </c>
      <c r="C3" s="34">
        <v>3.630783319473267</v>
      </c>
      <c r="D3" s="34">
        <v>2.9359397888183589</v>
      </c>
      <c r="E3" s="34">
        <v>3.1536910533905029</v>
      </c>
      <c r="F3" s="34">
        <v>2.5859916210174561</v>
      </c>
      <c r="G3" s="4">
        <v>2.6208994388580318</v>
      </c>
      <c r="H3" s="34">
        <v>2.3542623519897461</v>
      </c>
      <c r="I3" s="34">
        <v>2.3066930770874019</v>
      </c>
      <c r="J3" s="34">
        <v>2.322872638702393</v>
      </c>
      <c r="K3" s="34">
        <v>1.854608535766602</v>
      </c>
      <c r="M3" s="4"/>
      <c r="N3" s="40" t="s">
        <v>23</v>
      </c>
      <c r="O3" s="41"/>
      <c r="P3" s="41"/>
      <c r="Q3" s="41"/>
      <c r="R3" s="42"/>
    </row>
    <row r="4" spans="1:18" ht="15" thickBot="1" x14ac:dyDescent="0.35">
      <c r="A4" s="1">
        <v>2</v>
      </c>
      <c r="B4" s="34">
        <v>2.68620777130127</v>
      </c>
      <c r="C4" s="34">
        <v>2.973604679107666</v>
      </c>
      <c r="D4" s="34">
        <v>3.338313102722168</v>
      </c>
      <c r="E4" s="34">
        <v>2.960726261138916</v>
      </c>
      <c r="F4" s="4">
        <v>3.171978235244751</v>
      </c>
      <c r="G4" s="34">
        <v>2.81784987449646</v>
      </c>
      <c r="H4" s="34">
        <v>2.0857448577880859</v>
      </c>
      <c r="I4" s="34">
        <v>1.476223230361938</v>
      </c>
      <c r="J4" s="34">
        <v>2.5810365676879878</v>
      </c>
      <c r="K4" s="34">
        <v>2.1564662456512451</v>
      </c>
    </row>
    <row r="5" spans="1:18" ht="15" thickBot="1" x14ac:dyDescent="0.35">
      <c r="A5" s="1">
        <v>3</v>
      </c>
      <c r="B5" s="34">
        <v>3.8629026412963872</v>
      </c>
      <c r="C5" s="34">
        <v>2.847228050231934</v>
      </c>
      <c r="D5" s="34">
        <v>2.8368749618530269</v>
      </c>
      <c r="E5" s="4">
        <v>2.661338329315186</v>
      </c>
      <c r="F5" s="34">
        <v>3.4832999706268311</v>
      </c>
      <c r="G5" s="4">
        <v>3.5680556297302251</v>
      </c>
      <c r="H5" s="34">
        <v>2.4616737365722661</v>
      </c>
      <c r="I5" s="34">
        <v>2.5876908302307129</v>
      </c>
      <c r="J5" s="34">
        <v>2.4222514629364009</v>
      </c>
      <c r="K5" s="4">
        <v>3.315861701965332</v>
      </c>
    </row>
    <row r="6" spans="1:18" ht="15" thickBot="1" x14ac:dyDescent="0.35">
      <c r="A6" s="1">
        <v>4</v>
      </c>
      <c r="B6" s="34">
        <v>2.3152437210083008</v>
      </c>
      <c r="C6" s="34">
        <v>2.4040055274963379</v>
      </c>
      <c r="D6" s="4">
        <v>2.9909448623657231</v>
      </c>
      <c r="E6" s="34">
        <v>2.9725780487060551</v>
      </c>
      <c r="F6" s="4">
        <v>2.552878618240356</v>
      </c>
      <c r="G6" s="34">
        <v>2.6668586730957031</v>
      </c>
      <c r="H6" s="4">
        <v>3.6717901229858398</v>
      </c>
      <c r="I6" s="34">
        <v>2.284697532653809</v>
      </c>
      <c r="J6" s="34">
        <v>2.8080892562866211</v>
      </c>
      <c r="K6" s="34">
        <v>3.2955775260925289</v>
      </c>
    </row>
    <row r="7" spans="1:18" ht="15" thickBot="1" x14ac:dyDescent="0.35">
      <c r="A7" s="1">
        <v>5</v>
      </c>
      <c r="B7" s="34">
        <v>2.4055032730102539</v>
      </c>
      <c r="C7" s="4">
        <v>2.6560671329498291</v>
      </c>
      <c r="D7" s="34">
        <v>3.320354700088501</v>
      </c>
      <c r="E7" s="4">
        <v>2.8110771179199219</v>
      </c>
      <c r="F7" s="34">
        <v>3.171075582504272</v>
      </c>
      <c r="G7" s="4">
        <v>3.1992194652557369</v>
      </c>
      <c r="H7" s="34">
        <v>3.9924132823944092</v>
      </c>
      <c r="I7" s="34">
        <v>1.908047199249268</v>
      </c>
      <c r="J7" s="34">
        <v>3.1255803108215332</v>
      </c>
      <c r="K7" s="34">
        <v>1.881909847259521</v>
      </c>
    </row>
    <row r="8" spans="1:18" x14ac:dyDescent="0.3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8" ht="16.2" x14ac:dyDescent="0.3">
      <c r="A9" s="6" t="s">
        <v>11</v>
      </c>
      <c r="B9" s="22">
        <f>_xlfn.VAR.P(B3:B7)</f>
        <v>0.34905012398754481</v>
      </c>
      <c r="C9" s="22">
        <f>_xlfn.VAR.P(C3:C7)</f>
        <v>0.16954664453718238</v>
      </c>
      <c r="D9" s="22">
        <f>_xlfn.VAR.P(D3:D7)</f>
        <v>4.2437877850998167E-2</v>
      </c>
      <c r="E9" s="22">
        <f t="shared" ref="E9:K9" si="0">_xlfn.VAR.P(E3:E7)</f>
        <v>2.7495029129522629E-2</v>
      </c>
      <c r="F9" s="22">
        <f t="shared" si="0"/>
        <v>0.13270016483571453</v>
      </c>
      <c r="G9" s="22">
        <f t="shared" si="0"/>
        <v>0.12940457979572328</v>
      </c>
      <c r="H9" s="22">
        <f t="shared" si="0"/>
        <v>0.58822591084289344</v>
      </c>
      <c r="I9" s="22">
        <f t="shared" si="0"/>
        <v>0.14796363935111911</v>
      </c>
      <c r="J9" s="22">
        <f t="shared" si="0"/>
        <v>8.2957435985017577E-2</v>
      </c>
      <c r="K9" s="22">
        <f t="shared" si="0"/>
        <v>0.44303020441052354</v>
      </c>
    </row>
    <row r="10" spans="1:18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8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8" x14ac:dyDescent="0.3">
      <c r="B12" s="11">
        <v>2</v>
      </c>
      <c r="C12" s="11">
        <v>3</v>
      </c>
      <c r="D12" s="11">
        <v>3</v>
      </c>
      <c r="E12" s="11">
        <v>4</v>
      </c>
      <c r="F12" s="11">
        <v>2</v>
      </c>
      <c r="G12" s="11"/>
      <c r="H12" s="11">
        <v>1</v>
      </c>
      <c r="I12" s="11"/>
      <c r="J12" s="11">
        <v>2</v>
      </c>
      <c r="K12" s="11"/>
    </row>
    <row r="13" spans="1:18" x14ac:dyDescent="0.3">
      <c r="B13" s="11">
        <v>2</v>
      </c>
      <c r="C13" s="11">
        <v>3</v>
      </c>
      <c r="D13" s="11">
        <v>4</v>
      </c>
      <c r="E13" s="11">
        <v>3</v>
      </c>
      <c r="F13" s="11"/>
      <c r="G13" s="11">
        <v>4</v>
      </c>
      <c r="H13" s="11"/>
      <c r="I13" s="11">
        <v>2</v>
      </c>
      <c r="J13" s="11"/>
      <c r="K13" s="11">
        <v>3</v>
      </c>
    </row>
    <row r="14" spans="1:18" x14ac:dyDescent="0.3">
      <c r="B14" s="11">
        <v>5</v>
      </c>
      <c r="C14" s="11"/>
      <c r="D14" s="11">
        <v>1</v>
      </c>
      <c r="E14" s="11"/>
      <c r="F14" s="11">
        <v>4</v>
      </c>
      <c r="G14" s="11"/>
      <c r="H14" s="11">
        <v>1</v>
      </c>
      <c r="I14" s="11"/>
      <c r="J14" s="11">
        <v>2</v>
      </c>
      <c r="K14" s="11"/>
    </row>
    <row r="15" spans="1:18" x14ac:dyDescent="0.3">
      <c r="C15">
        <v>1</v>
      </c>
      <c r="E15">
        <v>1</v>
      </c>
      <c r="G15">
        <v>2</v>
      </c>
      <c r="I15">
        <v>5</v>
      </c>
      <c r="K15">
        <v>3</v>
      </c>
    </row>
    <row r="16" spans="1:18" x14ac:dyDescent="0.3">
      <c r="B16">
        <v>2</v>
      </c>
      <c r="D16">
        <v>4</v>
      </c>
      <c r="F16">
        <v>4</v>
      </c>
      <c r="H16">
        <v>4</v>
      </c>
      <c r="J16">
        <v>5</v>
      </c>
    </row>
    <row r="22" spans="13:14" ht="15" thickBot="1" x14ac:dyDescent="0.35"/>
    <row r="23" spans="13:14" ht="16.2" thickBot="1" x14ac:dyDescent="0.35">
      <c r="M23" s="3" t="s">
        <v>15</v>
      </c>
      <c r="N23" s="16">
        <f>AVERAGE(B9:K9)</f>
        <v>0.21128116107262396</v>
      </c>
    </row>
    <row r="44" spans="12:12" x14ac:dyDescent="0.3">
      <c r="L44" s="23">
        <f>AVERAGE(B9:K9)</f>
        <v>0.21128116107262396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S42"/>
  <sheetViews>
    <sheetView zoomScaleNormal="100" workbookViewId="0">
      <selection activeCell="L3" sqref="L3:L7"/>
    </sheetView>
  </sheetViews>
  <sheetFormatPr defaultRowHeight="14.4" x14ac:dyDescent="0.3"/>
  <cols>
    <col min="1" max="1" width="6.77734375" customWidth="1"/>
    <col min="2" max="11" width="4.44140625" customWidth="1"/>
    <col min="12" max="15" width="8.21875" customWidth="1"/>
  </cols>
  <sheetData>
    <row r="1" spans="1:19" ht="16.8" customHeight="1" thickBot="1" x14ac:dyDescent="0.35">
      <c r="A1" s="12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N1" s="37" t="s">
        <v>21</v>
      </c>
      <c r="O1" s="38"/>
      <c r="P1" s="38"/>
      <c r="Q1" s="38"/>
      <c r="R1" s="38"/>
      <c r="S1" s="39"/>
    </row>
    <row r="2" spans="1:19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29" t="s">
        <v>10</v>
      </c>
      <c r="M2" s="6"/>
      <c r="N2" s="2"/>
      <c r="O2" s="40" t="s">
        <v>22</v>
      </c>
      <c r="P2" s="41"/>
      <c r="Q2" s="41"/>
      <c r="R2" s="41"/>
      <c r="S2" s="42"/>
    </row>
    <row r="3" spans="1:19" ht="15" customHeight="1" thickBot="1" x14ac:dyDescent="0.35">
      <c r="A3" s="1">
        <v>1</v>
      </c>
      <c r="B3" s="34">
        <v>2.3012962341308589</v>
      </c>
      <c r="C3" s="34">
        <v>3.630783319473267</v>
      </c>
      <c r="D3" s="34">
        <v>2.9359397888183589</v>
      </c>
      <c r="E3" s="34">
        <v>3.1536910533905029</v>
      </c>
      <c r="F3" s="34">
        <v>2.5859916210174561</v>
      </c>
      <c r="G3" s="4">
        <v>2.6208994388580318</v>
      </c>
      <c r="H3" s="34">
        <v>2.3542623519897461</v>
      </c>
      <c r="I3" s="34">
        <v>2.3066930770874019</v>
      </c>
      <c r="J3" s="34">
        <v>2.322872638702393</v>
      </c>
      <c r="K3" s="34">
        <v>1.854608535766602</v>
      </c>
      <c r="L3" s="10">
        <f>((B3-'X-avaliacoes'!B3)^2+(C3-'X-avaliacoes'!C3)^2+(D3-'X-avaliacoes'!D3)^2+(E3-'X-avaliacoes'!E3)^2+(F3-'X-avaliacoes'!F3)^2+(K3-'X-avaliacoes'!K3)^2+(H3-'X-avaliacoes'!H3)^2+(J3-'X-avaliacoes'!J3)^2+(I3-'X-avaliacoes'!I3)^2)/9</f>
        <v>0.47945393247507223</v>
      </c>
      <c r="M3" s="10"/>
      <c r="N3" s="4"/>
      <c r="O3" s="40" t="s">
        <v>23</v>
      </c>
      <c r="P3" s="41"/>
      <c r="Q3" s="41"/>
      <c r="R3" s="41"/>
      <c r="S3" s="42"/>
    </row>
    <row r="4" spans="1:19" ht="15" thickBot="1" x14ac:dyDescent="0.35">
      <c r="A4" s="1">
        <v>2</v>
      </c>
      <c r="B4" s="34">
        <v>2.68620777130127</v>
      </c>
      <c r="C4" s="34">
        <v>2.973604679107666</v>
      </c>
      <c r="D4" s="34">
        <v>3.338313102722168</v>
      </c>
      <c r="E4" s="34">
        <v>2.960726261138916</v>
      </c>
      <c r="F4" s="4">
        <v>3.171978235244751</v>
      </c>
      <c r="G4" s="34">
        <v>2.81784987449646</v>
      </c>
      <c r="H4" s="34">
        <v>2.0857448577880859</v>
      </c>
      <c r="I4" s="34">
        <v>1.476223230361938</v>
      </c>
      <c r="J4" s="34">
        <v>2.5810365676879878</v>
      </c>
      <c r="K4" s="34">
        <v>2.1564662456512451</v>
      </c>
      <c r="L4" s="10">
        <f>((B4-'X-avaliacoes'!B4)^2+(C4-'X-avaliacoes'!C4)^2+(D4-'X-avaliacoes'!D4)^2+(E4-'X-avaliacoes'!E4)^2+(G4-'X-avaliacoes'!G4)^2+(H4-'X-avaliacoes'!H4)^2+(I4-'X-avaliacoes'!I4)^2+(J4-'X-avaliacoes'!J4)^2+(K4-'X-avaliacoes'!K4)^2)/9</f>
        <v>0.53452948916918797</v>
      </c>
      <c r="M4" s="10"/>
    </row>
    <row r="5" spans="1:19" ht="15" thickBot="1" x14ac:dyDescent="0.35">
      <c r="A5" s="1">
        <v>3</v>
      </c>
      <c r="B5" s="34">
        <v>3.8629026412963872</v>
      </c>
      <c r="C5" s="34">
        <v>2.847228050231934</v>
      </c>
      <c r="D5" s="34">
        <v>2.8368749618530269</v>
      </c>
      <c r="E5" s="4">
        <v>2.661338329315186</v>
      </c>
      <c r="F5" s="34">
        <v>3.4832999706268311</v>
      </c>
      <c r="G5" s="4">
        <v>3.5680556297302251</v>
      </c>
      <c r="H5" s="34">
        <v>2.4616737365722661</v>
      </c>
      <c r="I5" s="34">
        <v>2.5876908302307129</v>
      </c>
      <c r="J5" s="34">
        <v>2.4222514629364009</v>
      </c>
      <c r="K5" s="4">
        <v>3.315861701965332</v>
      </c>
      <c r="L5" s="10">
        <f>((B5-'X-avaliacoes'!B5)^2+(C5-'X-avaliacoes'!C5)^2+(D5-'X-avaliacoes'!D5)^2+(F5-'X-avaliacoes'!F5)^2+(H5-'X-avaliacoes'!H5)^2+(I5-'X-avaliacoes'!I5)^2+(J5-'X-avaliacoes'!J5)^2)/7</f>
        <v>1.5723567629493609</v>
      </c>
      <c r="M5" s="10"/>
      <c r="R5" t="s">
        <v>26</v>
      </c>
    </row>
    <row r="6" spans="1:19" ht="15" thickBot="1" x14ac:dyDescent="0.35">
      <c r="A6" s="1">
        <v>4</v>
      </c>
      <c r="B6" s="34">
        <v>2.3152437210083008</v>
      </c>
      <c r="C6" s="34">
        <v>2.4040055274963379</v>
      </c>
      <c r="D6" s="4">
        <v>2.9909448623657231</v>
      </c>
      <c r="E6" s="34">
        <v>2.9725780487060551</v>
      </c>
      <c r="F6" s="4">
        <v>2.552878618240356</v>
      </c>
      <c r="G6" s="34">
        <v>2.6668586730957031</v>
      </c>
      <c r="H6" s="4">
        <v>3.6717901229858398</v>
      </c>
      <c r="I6" s="34">
        <v>2.284697532653809</v>
      </c>
      <c r="J6" s="34">
        <v>2.8080892562866211</v>
      </c>
      <c r="K6" s="34">
        <v>3.2955775260925289</v>
      </c>
      <c r="L6" s="10">
        <f>((B6-'X-avaliacoes'!B6)^2+(C6-'X-avaliacoes'!C6)^2+(E6-'X-avaliacoes'!E6)^2+(G6-'X-avaliacoes'!G6)^2+(J6-'X-avaliacoes'!J6)^2+(I6-'X-avaliacoes'!I6)^2+(K6-'X-avaliacoes'!K6)^2)/7</f>
        <v>2.4479707278288254</v>
      </c>
      <c r="M6" s="10"/>
    </row>
    <row r="7" spans="1:19" ht="15" thickBot="1" x14ac:dyDescent="0.35">
      <c r="A7" s="1">
        <v>5</v>
      </c>
      <c r="B7" s="34">
        <v>2.4055032730102539</v>
      </c>
      <c r="C7" s="4">
        <v>2.6560671329498291</v>
      </c>
      <c r="D7" s="34">
        <v>3.320354700088501</v>
      </c>
      <c r="E7" s="4">
        <v>2.8110771179199219</v>
      </c>
      <c r="F7" s="34">
        <v>3.171075582504272</v>
      </c>
      <c r="G7" s="4">
        <v>3.1992194652557369</v>
      </c>
      <c r="H7" s="34">
        <v>3.9924132823944092</v>
      </c>
      <c r="I7" s="34">
        <v>1.908047199249268</v>
      </c>
      <c r="J7" s="34">
        <v>3.1255803108215332</v>
      </c>
      <c r="K7" s="34">
        <v>1.881909847259521</v>
      </c>
      <c r="L7" s="10">
        <f>((B7-'X-avaliacoes'!B7)^2+(D7-'X-avaliacoes'!D7)^2+(I7-'X-avaliacoes'!I7)^2+(F7-'X-avaliacoes'!F7)^2+(H7-'X-avaliacoes'!H7)^2+(K7-'X-avaliacoes'!K7)^2+(J7-'X-avaliacoes'!J7)^2)/7</f>
        <v>0.80188476482251347</v>
      </c>
      <c r="M7" s="10"/>
    </row>
    <row r="8" spans="1:19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M8" s="10"/>
    </row>
    <row r="9" spans="1:19" x14ac:dyDescent="0.3">
      <c r="B9" s="11">
        <v>1.921192407608032</v>
      </c>
      <c r="C9" s="11">
        <v>1.505523800849915</v>
      </c>
      <c r="D9" s="11">
        <v>2.8199033737182622</v>
      </c>
      <c r="E9" s="11">
        <v>1.917661786079407</v>
      </c>
      <c r="F9" s="11">
        <v>1.9972984790802</v>
      </c>
      <c r="G9" s="11">
        <v>2.7010021209716801</v>
      </c>
      <c r="H9" s="11">
        <v>1.68854284286499</v>
      </c>
      <c r="I9" s="11">
        <v>1.9385533332824709</v>
      </c>
      <c r="J9" s="11">
        <v>2.4161968231201172</v>
      </c>
      <c r="K9" s="11">
        <v>2.4690477848052979</v>
      </c>
      <c r="M9" s="10"/>
    </row>
    <row r="10" spans="1:19" x14ac:dyDescent="0.3">
      <c r="B10" s="11">
        <v>1.6849620342254641</v>
      </c>
      <c r="C10" s="11">
        <v>1.4094376564025879</v>
      </c>
      <c r="D10" s="11">
        <v>2.6634881496429439</v>
      </c>
      <c r="E10" s="11">
        <v>1.5463395118713379</v>
      </c>
      <c r="F10" s="11">
        <v>1.783186197280884</v>
      </c>
      <c r="G10" s="11">
        <v>2.8582091331481929</v>
      </c>
      <c r="H10" s="11">
        <v>1.30037522315979</v>
      </c>
      <c r="I10" s="11">
        <v>1.724037885665894</v>
      </c>
      <c r="J10" s="11">
        <v>2.5662884712219238</v>
      </c>
      <c r="K10" s="11">
        <v>2.356785774230957</v>
      </c>
      <c r="M10" s="10"/>
    </row>
    <row r="11" spans="1:19" x14ac:dyDescent="0.3">
      <c r="B11" s="11">
        <v>2.3476510047912602</v>
      </c>
      <c r="C11" s="11">
        <v>1.7356975078582759</v>
      </c>
      <c r="D11" s="11">
        <v>3.358381032943726</v>
      </c>
      <c r="E11" s="11">
        <v>1.90013062953949</v>
      </c>
      <c r="F11" s="11">
        <v>2.686357736587524</v>
      </c>
      <c r="G11" s="11">
        <v>3.032196044921875</v>
      </c>
      <c r="H11" s="11">
        <v>1.853899240493774</v>
      </c>
      <c r="I11" s="11">
        <v>1.860104560852051</v>
      </c>
      <c r="J11" s="11">
        <v>2.136487483978271</v>
      </c>
      <c r="K11" s="11">
        <v>2.2508735656738281</v>
      </c>
      <c r="M11" s="10"/>
    </row>
    <row r="12" spans="1:19" x14ac:dyDescent="0.3">
      <c r="B12" s="11">
        <v>2.0237951278686519</v>
      </c>
      <c r="C12" s="11">
        <v>1.743559837341309</v>
      </c>
      <c r="D12" s="11">
        <v>2.8312058448791499</v>
      </c>
      <c r="E12" s="11">
        <v>1.8309123516082759</v>
      </c>
      <c r="F12" s="11">
        <v>2.2353675365447998</v>
      </c>
      <c r="G12" s="11">
        <v>2.9510030746459961</v>
      </c>
      <c r="H12" s="11">
        <v>1.6156269311904909</v>
      </c>
      <c r="I12" s="11">
        <v>1.8343842029571531</v>
      </c>
      <c r="J12" s="11">
        <v>2.183186531066895</v>
      </c>
      <c r="K12" s="11">
        <v>2.5052604675292969</v>
      </c>
      <c r="M12" s="10"/>
    </row>
    <row r="13" spans="1:19" x14ac:dyDescent="0.3">
      <c r="B13">
        <v>2.844993114471436</v>
      </c>
      <c r="C13">
        <v>1.954315662384033</v>
      </c>
      <c r="D13">
        <v>3.1871812343597412</v>
      </c>
      <c r="E13">
        <v>1.7591555118560791</v>
      </c>
      <c r="F13">
        <v>3.275699138641357</v>
      </c>
      <c r="G13">
        <v>2.7311863899230961</v>
      </c>
      <c r="H13">
        <v>1.612253069877625</v>
      </c>
      <c r="I13">
        <v>1.8244550228118901</v>
      </c>
      <c r="J13">
        <v>2.554590225219727</v>
      </c>
      <c r="K13">
        <v>1.892719149589539</v>
      </c>
      <c r="M13" s="10"/>
    </row>
    <row r="14" spans="1:19" x14ac:dyDescent="0.3">
      <c r="M14" s="10"/>
    </row>
    <row r="15" spans="1:19" ht="15" thickBot="1" x14ac:dyDescent="0.35">
      <c r="M15" s="10"/>
    </row>
    <row r="16" spans="1:19" ht="16.2" thickBot="1" x14ac:dyDescent="0.35">
      <c r="M16" s="10"/>
      <c r="N16" s="3" t="s">
        <v>12</v>
      </c>
      <c r="O16" s="25">
        <f>_xlfn.VAR.P(L3:L7)</f>
        <v>0.56224950037851418</v>
      </c>
    </row>
    <row r="17" spans="12:13" x14ac:dyDescent="0.3">
      <c r="M17" s="10"/>
    </row>
    <row r="18" spans="12:13" x14ac:dyDescent="0.3">
      <c r="M18" s="10"/>
    </row>
    <row r="19" spans="12:13" x14ac:dyDescent="0.3">
      <c r="M19" s="10"/>
    </row>
    <row r="20" spans="12:13" x14ac:dyDescent="0.3">
      <c r="M20" s="10"/>
    </row>
    <row r="21" spans="12:13" x14ac:dyDescent="0.3">
      <c r="L21" s="10">
        <f>((B21-'X-avaliacoes'!B21)^2+(C21-'X-avaliacoes'!C21)^2+(D21-'X-avaliacoes'!D21)^2+(E21-'X-avaliacoes'!E21)^2+(F21-'X-avaliacoes'!F21)^2+(G21-'X-avaliacoes'!G21)^2+(H21-'X-avaliacoes'!H21)^2+(I21-'X-avaliacoes'!I21)^2+(J21-'X-avaliacoes'!J21)^2+(K21-'X-avaliacoes'!K21)^2)/10</f>
        <v>0</v>
      </c>
      <c r="M21" s="10"/>
    </row>
    <row r="22" spans="12:13" x14ac:dyDescent="0.3">
      <c r="M22" s="10"/>
    </row>
    <row r="23" spans="12:13" x14ac:dyDescent="0.3">
      <c r="M23" s="10"/>
    </row>
    <row r="24" spans="12:13" x14ac:dyDescent="0.3">
      <c r="M24" s="10"/>
    </row>
    <row r="25" spans="12:13" x14ac:dyDescent="0.3">
      <c r="M25" s="10"/>
    </row>
    <row r="26" spans="12:13" x14ac:dyDescent="0.3">
      <c r="M26" s="10"/>
    </row>
    <row r="27" spans="12:13" x14ac:dyDescent="0.3">
      <c r="M27" s="10"/>
    </row>
    <row r="28" spans="12:13" x14ac:dyDescent="0.3">
      <c r="M28" s="10"/>
    </row>
    <row r="29" spans="12:13" x14ac:dyDescent="0.3">
      <c r="M29" s="10"/>
    </row>
    <row r="30" spans="12:13" x14ac:dyDescent="0.3">
      <c r="M30" s="10"/>
    </row>
    <row r="31" spans="12:13" x14ac:dyDescent="0.3">
      <c r="M31" s="10"/>
    </row>
    <row r="32" spans="12:13" x14ac:dyDescent="0.3">
      <c r="M32" s="10"/>
    </row>
    <row r="33" spans="13:13" x14ac:dyDescent="0.3">
      <c r="M33" s="10"/>
    </row>
    <row r="34" spans="13:13" x14ac:dyDescent="0.3">
      <c r="M34" s="10"/>
    </row>
    <row r="35" spans="13:13" x14ac:dyDescent="0.3">
      <c r="M35" s="10"/>
    </row>
    <row r="36" spans="13:13" x14ac:dyDescent="0.3">
      <c r="M36" s="10"/>
    </row>
    <row r="37" spans="13:13" x14ac:dyDescent="0.3">
      <c r="M37" s="10"/>
    </row>
    <row r="38" spans="13:13" x14ac:dyDescent="0.3">
      <c r="M38" s="10"/>
    </row>
    <row r="39" spans="13:13" x14ac:dyDescent="0.3">
      <c r="M39" s="10"/>
    </row>
    <row r="40" spans="13:13" x14ac:dyDescent="0.3">
      <c r="M40" s="10"/>
    </row>
    <row r="41" spans="13:13" x14ac:dyDescent="0.3">
      <c r="M41" s="10"/>
    </row>
    <row r="42" spans="13:13" x14ac:dyDescent="0.3">
      <c r="M42" s="10"/>
    </row>
  </sheetData>
  <mergeCells count="4">
    <mergeCell ref="B1:K1"/>
    <mergeCell ref="N1:S1"/>
    <mergeCell ref="O2:S2"/>
    <mergeCell ref="O3:S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Z42"/>
  <sheetViews>
    <sheetView zoomScaleNormal="100" workbookViewId="0">
      <selection activeCell="P3" sqref="P3"/>
    </sheetView>
  </sheetViews>
  <sheetFormatPr defaultRowHeight="14.4" x14ac:dyDescent="0.3"/>
  <cols>
    <col min="1" max="1" width="6.77734375" customWidth="1"/>
    <col min="2" max="11" width="4.44140625" customWidth="1"/>
    <col min="12" max="12" width="8.21875" customWidth="1"/>
    <col min="13" max="13" width="8.21875" style="31" customWidth="1"/>
    <col min="14" max="14" width="9.6640625" style="31" bestFit="1" customWidth="1"/>
    <col min="15" max="19" width="9.6640625" style="31" customWidth="1"/>
    <col min="20" max="20" width="8.21875" customWidth="1"/>
  </cols>
  <sheetData>
    <row r="1" spans="1:26" ht="15" thickBot="1" x14ac:dyDescent="0.35">
      <c r="A1" s="12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M1"/>
      <c r="N1"/>
      <c r="O1"/>
      <c r="P1"/>
      <c r="Q1"/>
      <c r="R1"/>
      <c r="S1"/>
      <c r="U1" s="37" t="s">
        <v>21</v>
      </c>
      <c r="V1" s="38"/>
      <c r="W1" s="38"/>
      <c r="X1" s="38"/>
      <c r="Y1" s="38"/>
      <c r="Z1" s="39"/>
    </row>
    <row r="2" spans="1:26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6" t="s">
        <v>10</v>
      </c>
      <c r="M2" s="29" t="s">
        <v>14</v>
      </c>
      <c r="N2" s="58" t="s">
        <v>67</v>
      </c>
      <c r="O2" s="58" t="s">
        <v>68</v>
      </c>
      <c r="P2" s="58" t="s">
        <v>71</v>
      </c>
      <c r="Q2" s="58" t="s">
        <v>72</v>
      </c>
      <c r="R2" s="58"/>
      <c r="S2" s="58"/>
      <c r="U2" s="2"/>
      <c r="V2" s="51" t="s">
        <v>22</v>
      </c>
      <c r="W2" s="52"/>
      <c r="X2" s="52"/>
      <c r="Y2" s="52"/>
      <c r="Z2" s="53"/>
    </row>
    <row r="3" spans="1:26" ht="15" customHeight="1" thickBot="1" x14ac:dyDescent="0.35">
      <c r="A3" s="15">
        <v>1</v>
      </c>
      <c r="B3" s="34">
        <v>2.3012962341308589</v>
      </c>
      <c r="C3" s="34">
        <v>3.630783319473267</v>
      </c>
      <c r="D3" s="34">
        <v>2.9359397888183589</v>
      </c>
      <c r="E3" s="34">
        <v>3.1536910533905029</v>
      </c>
      <c r="F3" s="34">
        <v>2.5859916210174561</v>
      </c>
      <c r="G3" s="4">
        <v>2.6208994388580318</v>
      </c>
      <c r="H3" s="34">
        <v>2.3542623519897461</v>
      </c>
      <c r="I3" s="34">
        <v>2.3066930770874019</v>
      </c>
      <c r="J3" s="34">
        <v>2.322872638702393</v>
      </c>
      <c r="K3" s="34">
        <v>1.854608535766602</v>
      </c>
      <c r="L3" s="10">
        <f>((B3-'X-avaliacoes'!B3)^2+(C3-'X-avaliacoes'!C3)^2+(D3-'X-avaliacoes'!D3)^2+(E3-'X-avaliacoes'!E3)^2+(F3-'X-avaliacoes'!F3)^2+(K3-'X-avaliacoes'!K3)^2+(H3-'X-avaliacoes'!H3)^2+(J3-'X-avaliacoes'!J3)^2+(I3-'X-avaliacoes'!I3)^2)/9</f>
        <v>0.47945393247507223</v>
      </c>
      <c r="M3" s="49">
        <f>AVERAGE(L3:L4)</f>
        <v>0.50699171082213013</v>
      </c>
      <c r="N3" s="11">
        <f>L3-$L$8</f>
        <v>-0.68778520297391976</v>
      </c>
      <c r="O3" s="11">
        <f>(N3-$O$9)/($O$10-$O$9)</f>
        <v>0</v>
      </c>
      <c r="P3" s="11">
        <f>1-O3</f>
        <v>1</v>
      </c>
      <c r="Q3" s="11">
        <f>P3/SUM($P$3:$P$7)</f>
        <v>0.30740504990524814</v>
      </c>
      <c r="R3" s="11"/>
      <c r="S3" s="11"/>
      <c r="U3" s="4"/>
      <c r="V3" s="51" t="s">
        <v>23</v>
      </c>
      <c r="W3" s="52"/>
      <c r="X3" s="52"/>
      <c r="Y3" s="52"/>
      <c r="Z3" s="53"/>
    </row>
    <row r="4" spans="1:26" ht="15" thickBot="1" x14ac:dyDescent="0.35">
      <c r="A4" s="15">
        <v>2</v>
      </c>
      <c r="B4" s="34">
        <v>2.68620777130127</v>
      </c>
      <c r="C4" s="34">
        <v>2.973604679107666</v>
      </c>
      <c r="D4" s="34">
        <v>3.338313102722168</v>
      </c>
      <c r="E4" s="34">
        <v>2.960726261138916</v>
      </c>
      <c r="F4" s="4">
        <v>3.171978235244751</v>
      </c>
      <c r="G4" s="34">
        <v>2.81784987449646</v>
      </c>
      <c r="H4" s="34">
        <v>2.0857448577880859</v>
      </c>
      <c r="I4" s="34">
        <v>1.476223230361938</v>
      </c>
      <c r="J4" s="34">
        <v>2.5810365676879878</v>
      </c>
      <c r="K4" s="34">
        <v>2.1564662456512451</v>
      </c>
      <c r="L4" s="10">
        <f>((B4-'X-avaliacoes'!B4)^2+(C4-'X-avaliacoes'!C4)^2+(D4-'X-avaliacoes'!D4)^2+(E4-'X-avaliacoes'!E4)^2+(G4-'X-avaliacoes'!G4)^2+(H4-'X-avaliacoes'!H4)^2+(I4-'X-avaliacoes'!I4)^2+(J4-'X-avaliacoes'!J4)^2+(K4-'X-avaliacoes'!K4)^2)/9</f>
        <v>0.53452948916918797</v>
      </c>
      <c r="M4" s="50"/>
      <c r="N4" s="11">
        <f t="shared" ref="N4:N7" si="0">L4-$L$8</f>
        <v>-0.63270964627980397</v>
      </c>
      <c r="O4" s="11">
        <f t="shared" ref="O4:O7" si="1">(N4-$O$9)/($O$10-$O$9)</f>
        <v>2.7978200045897201E-2</v>
      </c>
      <c r="P4" s="11">
        <f t="shared" ref="P4:P7" si="2">1-O4</f>
        <v>0.97202179995410276</v>
      </c>
      <c r="Q4" s="11">
        <f t="shared" ref="Q4:Q7" si="3">P4/SUM($P$3:$P$7)</f>
        <v>0.29880440992388008</v>
      </c>
      <c r="R4" s="11"/>
      <c r="S4" s="11"/>
      <c r="U4" s="17"/>
      <c r="V4" s="51" t="s">
        <v>18</v>
      </c>
      <c r="W4" s="52"/>
      <c r="X4" s="52"/>
      <c r="Y4" s="52"/>
      <c r="Z4" s="53"/>
    </row>
    <row r="5" spans="1:26" ht="15" thickBot="1" x14ac:dyDescent="0.35">
      <c r="A5" s="21">
        <v>3</v>
      </c>
      <c r="B5" s="34">
        <v>3.8629026412963872</v>
      </c>
      <c r="C5" s="34">
        <v>2.847228050231934</v>
      </c>
      <c r="D5" s="34">
        <v>2.8368749618530269</v>
      </c>
      <c r="E5" s="4">
        <v>2.661338329315186</v>
      </c>
      <c r="F5" s="34">
        <v>3.4832999706268311</v>
      </c>
      <c r="G5" s="4">
        <v>3.5680556297302251</v>
      </c>
      <c r="H5" s="34">
        <v>2.4616737365722661</v>
      </c>
      <c r="I5" s="34">
        <v>2.5876908302307129</v>
      </c>
      <c r="J5" s="34">
        <v>2.4222514629364009</v>
      </c>
      <c r="K5" s="4">
        <v>3.315861701965332</v>
      </c>
      <c r="L5" s="10">
        <f>((B5-'X-avaliacoes'!B5)^2+(C5-'X-avaliacoes'!C5)^2+(D5-'X-avaliacoes'!D5)^2+(F5-'X-avaliacoes'!F5)^2+(H5-'X-avaliacoes'!H5)^2+(I5-'X-avaliacoes'!I5)^2+(J5-'X-avaliacoes'!J5)^2)/7</f>
        <v>1.5723567629493609</v>
      </c>
      <c r="M5" s="54">
        <f>AVERAGE(L5:L7)</f>
        <v>1.6074040852002331</v>
      </c>
      <c r="N5" s="11">
        <f t="shared" si="0"/>
        <v>0.40511762750036895</v>
      </c>
      <c r="O5" s="11">
        <f t="shared" si="1"/>
        <v>0.55519101135120774</v>
      </c>
      <c r="P5" s="11">
        <f t="shared" si="2"/>
        <v>0.44480898864879226</v>
      </c>
      <c r="Q5" s="11">
        <f t="shared" si="3"/>
        <v>0.13673652935388494</v>
      </c>
      <c r="R5" s="11"/>
      <c r="S5" s="11"/>
      <c r="U5" s="24"/>
      <c r="V5" s="51" t="s">
        <v>19</v>
      </c>
      <c r="W5" s="52"/>
      <c r="X5" s="52"/>
      <c r="Y5" s="52"/>
      <c r="Z5" s="53"/>
    </row>
    <row r="6" spans="1:26" ht="15" thickBot="1" x14ac:dyDescent="0.35">
      <c r="A6" s="21">
        <v>4</v>
      </c>
      <c r="B6" s="34">
        <v>2.3152437210083008</v>
      </c>
      <c r="C6" s="34">
        <v>2.4040055274963379</v>
      </c>
      <c r="D6" s="4">
        <v>2.9909448623657231</v>
      </c>
      <c r="E6" s="34">
        <v>2.9725780487060551</v>
      </c>
      <c r="F6" s="4">
        <v>2.552878618240356</v>
      </c>
      <c r="G6" s="34">
        <v>2.6668586730957031</v>
      </c>
      <c r="H6" s="4">
        <v>3.6717901229858398</v>
      </c>
      <c r="I6" s="34">
        <v>2.284697532653809</v>
      </c>
      <c r="J6" s="34">
        <v>2.8080892562866211</v>
      </c>
      <c r="K6" s="34">
        <v>3.2955775260925289</v>
      </c>
      <c r="L6" s="10">
        <f>((B6-'X-avaliacoes'!B6)^2+(C6-'X-avaliacoes'!C6)^2+(E6-'X-avaliacoes'!E6)^2+(G6-'X-avaliacoes'!G6)^2+(J6-'X-avaliacoes'!J6)^2+(I6-'X-avaliacoes'!I6)^2+(K6-'X-avaliacoes'!K6)^2)/7</f>
        <v>2.4479707278288254</v>
      </c>
      <c r="M6" s="54"/>
      <c r="N6" s="11">
        <f t="shared" si="0"/>
        <v>1.2807315923798335</v>
      </c>
      <c r="O6" s="11">
        <f t="shared" si="1"/>
        <v>1</v>
      </c>
      <c r="P6" s="11">
        <f t="shared" si="2"/>
        <v>0</v>
      </c>
      <c r="Q6" s="11">
        <f t="shared" si="3"/>
        <v>0</v>
      </c>
      <c r="R6" s="11"/>
      <c r="S6" s="11"/>
    </row>
    <row r="7" spans="1:26" ht="15" thickBot="1" x14ac:dyDescent="0.35">
      <c r="A7" s="21">
        <v>5</v>
      </c>
      <c r="B7" s="34">
        <v>2.4055032730102539</v>
      </c>
      <c r="C7" s="4">
        <v>2.6560671329498291</v>
      </c>
      <c r="D7" s="34">
        <v>3.320354700088501</v>
      </c>
      <c r="E7" s="4">
        <v>2.8110771179199219</v>
      </c>
      <c r="F7" s="34">
        <v>3.171075582504272</v>
      </c>
      <c r="G7" s="4">
        <v>3.1992194652557369</v>
      </c>
      <c r="H7" s="34">
        <v>3.9924132823944092</v>
      </c>
      <c r="I7" s="34">
        <v>1.908047199249268</v>
      </c>
      <c r="J7" s="34">
        <v>3.1255803108215332</v>
      </c>
      <c r="K7" s="34">
        <v>1.881909847259521</v>
      </c>
      <c r="L7" s="10">
        <f>((B7-'X-avaliacoes'!B7)^2+(D7-'X-avaliacoes'!D7)^2+(I7-'X-avaliacoes'!I7)^2+(F7-'X-avaliacoes'!F7)^2+(H7-'X-avaliacoes'!H7)^2+(K7-'X-avaliacoes'!K7)^2+(J7-'X-avaliacoes'!J7)^2)/7</f>
        <v>0.80188476482251347</v>
      </c>
      <c r="M7" s="54"/>
      <c r="N7" s="11">
        <f t="shared" si="0"/>
        <v>-0.36535437062647846</v>
      </c>
      <c r="O7" s="11">
        <f t="shared" si="1"/>
        <v>0.16379379292494109</v>
      </c>
      <c r="P7" s="11">
        <f t="shared" si="2"/>
        <v>0.83620620707505888</v>
      </c>
      <c r="Q7" s="11">
        <f t="shared" si="3"/>
        <v>0.25705401081698676</v>
      </c>
      <c r="R7" s="11"/>
      <c r="S7" s="11"/>
    </row>
    <row r="8" spans="1:26" x14ac:dyDescent="0.3">
      <c r="B8" s="5"/>
      <c r="C8" s="5"/>
      <c r="D8" s="5"/>
      <c r="E8" s="5"/>
      <c r="F8" s="5"/>
      <c r="G8" s="5"/>
      <c r="H8" s="5"/>
      <c r="I8" s="5"/>
      <c r="J8" s="5"/>
      <c r="K8" s="5"/>
      <c r="L8" s="11">
        <f>AVERAGE(L3:L7)</f>
        <v>1.1672391354489919</v>
      </c>
      <c r="M8" s="32"/>
      <c r="N8" s="32"/>
      <c r="O8" s="32"/>
      <c r="P8" s="32"/>
      <c r="Q8" s="32"/>
      <c r="R8" s="32"/>
      <c r="S8" s="32"/>
    </row>
    <row r="9" spans="1:26" ht="16.2" x14ac:dyDescent="0.3">
      <c r="A9" s="6" t="s">
        <v>11</v>
      </c>
      <c r="B9" s="13">
        <f t="shared" ref="B9:K9" si="4">_xlfn.VAR.S(B3:B7)</f>
        <v>0.43631265498443028</v>
      </c>
      <c r="C9" s="13">
        <f t="shared" si="4"/>
        <v>0.21193330567147761</v>
      </c>
      <c r="D9" s="13">
        <f t="shared" si="4"/>
        <v>5.304734731374771E-2</v>
      </c>
      <c r="E9" s="13">
        <f t="shared" si="4"/>
        <v>3.4368786411903288E-2</v>
      </c>
      <c r="F9" s="13">
        <f t="shared" si="4"/>
        <v>0.16587520604464245</v>
      </c>
      <c r="G9" s="13">
        <f t="shared" si="4"/>
        <v>0.16175572474465483</v>
      </c>
      <c r="H9" s="13">
        <f t="shared" si="4"/>
        <v>0.73528238855361749</v>
      </c>
      <c r="I9" s="13">
        <f t="shared" si="4"/>
        <v>0.18495454918889909</v>
      </c>
      <c r="J9" s="13">
        <f t="shared" si="4"/>
        <v>0.10369679498127127</v>
      </c>
      <c r="K9" s="13">
        <f t="shared" si="4"/>
        <v>0.55378775551315407</v>
      </c>
      <c r="L9" s="14">
        <f>AVERAGE(B9:K9)</f>
        <v>0.26410145134077984</v>
      </c>
      <c r="M9" s="32"/>
      <c r="N9" s="59" t="s">
        <v>69</v>
      </c>
      <c r="O9" s="32">
        <f>SMALL(N3:N7,1)</f>
        <v>-0.68778520297391976</v>
      </c>
      <c r="P9" s="32"/>
      <c r="Q9" s="32"/>
      <c r="R9" s="32"/>
      <c r="S9" s="32"/>
    </row>
    <row r="10" spans="1:26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32"/>
      <c r="N10" s="59" t="s">
        <v>70</v>
      </c>
      <c r="O10" s="32">
        <f>LARGE(N3:N7,1)</f>
        <v>1.2807315923798335</v>
      </c>
      <c r="P10" s="32"/>
      <c r="Q10" s="32"/>
      <c r="R10" s="32"/>
      <c r="S10" s="32"/>
    </row>
    <row r="11" spans="1:26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M11" s="32"/>
      <c r="N11" s="32"/>
      <c r="O11" s="32"/>
      <c r="P11" s="32"/>
      <c r="Q11" s="32"/>
      <c r="R11" s="32"/>
      <c r="S11" s="32"/>
    </row>
    <row r="12" spans="1:26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M12" s="32"/>
      <c r="N12" s="32"/>
      <c r="O12" s="32"/>
      <c r="P12" s="32"/>
      <c r="Q12" s="32"/>
      <c r="R12" s="32"/>
      <c r="S12" s="32"/>
    </row>
    <row r="13" spans="1:26" ht="1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1"/>
      <c r="M13" s="30"/>
      <c r="N13" s="30"/>
      <c r="O13" s="30"/>
      <c r="P13" s="30"/>
      <c r="Q13" s="30"/>
      <c r="R13" s="30"/>
      <c r="S13" s="30"/>
    </row>
    <row r="14" spans="1:26" ht="15" customHeight="1" thickBot="1" x14ac:dyDescent="0.35">
      <c r="B14" s="11"/>
      <c r="C14" s="11"/>
      <c r="D14" s="11"/>
      <c r="E14" s="11"/>
      <c r="F14" s="11"/>
      <c r="G14" s="11"/>
      <c r="H14" s="11"/>
      <c r="I14" s="11"/>
      <c r="J14" s="11"/>
      <c r="K14" s="11"/>
      <c r="M14" s="30"/>
      <c r="N14" s="30"/>
      <c r="O14" s="30"/>
      <c r="P14" s="30"/>
      <c r="Q14" s="30"/>
      <c r="R14" s="30"/>
      <c r="S14" s="30"/>
    </row>
    <row r="15" spans="1:26" ht="16.2" thickBot="1" x14ac:dyDescent="0.35">
      <c r="M15" s="30"/>
      <c r="N15" s="30"/>
      <c r="O15" s="30"/>
      <c r="P15" s="30"/>
      <c r="Q15" s="30"/>
      <c r="R15" s="30"/>
      <c r="S15" s="30"/>
      <c r="U15" s="3" t="s">
        <v>13</v>
      </c>
      <c r="V15" s="43">
        <f>_xlfn.VAR.P(M3,M5)</f>
        <v>0.30272684842111386</v>
      </c>
      <c r="W15" s="44"/>
      <c r="X15" s="44"/>
      <c r="Y15" s="44"/>
      <c r="Z15" s="45"/>
    </row>
    <row r="16" spans="1:26" ht="15" thickBot="1" x14ac:dyDescent="0.35">
      <c r="M16" s="30"/>
      <c r="N16" s="30"/>
      <c r="O16" s="30"/>
      <c r="P16" s="30"/>
      <c r="Q16" s="30"/>
      <c r="R16" s="30"/>
      <c r="S16" s="30"/>
      <c r="U16" s="3" t="s">
        <v>66</v>
      </c>
      <c r="V16" s="46" t="s">
        <v>16</v>
      </c>
      <c r="W16" s="47"/>
      <c r="X16" s="47"/>
      <c r="Y16" s="47"/>
      <c r="Z16" s="48"/>
    </row>
    <row r="17" spans="13:19" x14ac:dyDescent="0.3">
      <c r="M17" s="30"/>
      <c r="N17" s="30"/>
      <c r="O17" s="30"/>
      <c r="P17" s="30"/>
      <c r="Q17" s="30"/>
      <c r="R17" s="30"/>
      <c r="S17" s="30"/>
    </row>
    <row r="18" spans="13:19" x14ac:dyDescent="0.3">
      <c r="M18" s="30"/>
      <c r="N18" s="30"/>
      <c r="O18" s="30"/>
      <c r="P18" s="30"/>
      <c r="Q18" s="30"/>
      <c r="R18" s="30"/>
      <c r="S18" s="30"/>
    </row>
    <row r="19" spans="13:19" x14ac:dyDescent="0.3">
      <c r="M19" s="30"/>
      <c r="N19" s="30"/>
      <c r="O19" s="30"/>
      <c r="P19" s="30"/>
      <c r="Q19" s="30"/>
      <c r="R19" s="30"/>
      <c r="S19" s="30"/>
    </row>
    <row r="20" spans="13:19" x14ac:dyDescent="0.3">
      <c r="M20" s="30"/>
      <c r="N20" s="30"/>
      <c r="O20" s="30"/>
      <c r="P20" s="30"/>
      <c r="Q20" s="30"/>
      <c r="R20" s="30"/>
      <c r="S20" s="30"/>
    </row>
    <row r="21" spans="13:19" x14ac:dyDescent="0.3">
      <c r="M21" s="30"/>
      <c r="N21" s="30"/>
      <c r="O21" s="30"/>
      <c r="P21" s="30"/>
      <c r="Q21" s="30"/>
      <c r="R21" s="30"/>
      <c r="S21" s="30"/>
    </row>
    <row r="22" spans="13:19" x14ac:dyDescent="0.3">
      <c r="M22" s="30"/>
      <c r="N22" s="30"/>
      <c r="O22" s="30"/>
      <c r="P22" s="30"/>
      <c r="Q22" s="30"/>
      <c r="R22" s="30"/>
      <c r="S22" s="30"/>
    </row>
    <row r="23" spans="13:19" x14ac:dyDescent="0.3">
      <c r="M23" s="30"/>
      <c r="N23" s="30"/>
      <c r="O23" s="30"/>
      <c r="P23" s="30"/>
      <c r="Q23" s="30"/>
      <c r="R23" s="30"/>
      <c r="S23" s="30"/>
    </row>
    <row r="24" spans="13:19" x14ac:dyDescent="0.3">
      <c r="M24" s="30"/>
      <c r="N24" s="30"/>
      <c r="O24" s="30"/>
      <c r="P24" s="30"/>
      <c r="Q24" s="30"/>
      <c r="R24" s="30"/>
      <c r="S24" s="30"/>
    </row>
    <row r="25" spans="13:19" x14ac:dyDescent="0.3">
      <c r="M25" s="30"/>
      <c r="N25" s="30"/>
      <c r="O25" s="30"/>
      <c r="P25" s="30"/>
      <c r="Q25" s="30"/>
      <c r="R25" s="30"/>
      <c r="S25" s="30"/>
    </row>
    <row r="26" spans="13:19" x14ac:dyDescent="0.3">
      <c r="M26" s="30"/>
      <c r="N26" s="30"/>
      <c r="O26" s="30"/>
      <c r="P26" s="30"/>
      <c r="Q26" s="30"/>
      <c r="R26" s="30"/>
      <c r="S26" s="30"/>
    </row>
    <row r="27" spans="13:19" x14ac:dyDescent="0.3">
      <c r="M27" s="30"/>
      <c r="N27" s="30"/>
      <c r="O27" s="30"/>
      <c r="P27" s="30"/>
      <c r="Q27" s="30"/>
      <c r="R27" s="30"/>
      <c r="S27" s="30"/>
    </row>
    <row r="28" spans="13:19" x14ac:dyDescent="0.3">
      <c r="M28" s="30"/>
      <c r="N28" s="30"/>
      <c r="O28" s="30"/>
      <c r="P28" s="30"/>
      <c r="Q28" s="30"/>
      <c r="R28" s="30"/>
      <c r="S28" s="30"/>
    </row>
    <row r="29" spans="13:19" x14ac:dyDescent="0.3">
      <c r="M29" s="30"/>
      <c r="N29" s="30"/>
      <c r="O29" s="30"/>
      <c r="P29" s="30"/>
      <c r="Q29" s="30"/>
      <c r="R29" s="30"/>
      <c r="S29" s="30"/>
    </row>
    <row r="30" spans="13:19" x14ac:dyDescent="0.3">
      <c r="M30" s="30"/>
      <c r="N30" s="30"/>
      <c r="O30" s="30"/>
      <c r="P30" s="30"/>
      <c r="Q30" s="30"/>
      <c r="R30" s="30"/>
      <c r="S30" s="30"/>
    </row>
    <row r="31" spans="13:19" x14ac:dyDescent="0.3">
      <c r="M31" s="30"/>
      <c r="N31" s="30"/>
      <c r="O31" s="30"/>
      <c r="P31" s="30"/>
      <c r="Q31" s="30"/>
      <c r="R31" s="30"/>
      <c r="S31" s="30"/>
    </row>
    <row r="32" spans="13:19" x14ac:dyDescent="0.3">
      <c r="M32" s="30"/>
      <c r="N32" s="30"/>
      <c r="O32" s="30"/>
      <c r="P32" s="30"/>
      <c r="Q32" s="30"/>
      <c r="R32" s="30"/>
      <c r="S32" s="30"/>
    </row>
    <row r="33" spans="13:19" x14ac:dyDescent="0.3">
      <c r="M33" s="30"/>
      <c r="N33" s="30"/>
      <c r="O33" s="30"/>
      <c r="P33" s="30"/>
      <c r="Q33" s="30"/>
      <c r="R33" s="30"/>
      <c r="S33" s="30"/>
    </row>
    <row r="34" spans="13:19" x14ac:dyDescent="0.3">
      <c r="M34" s="30"/>
      <c r="N34" s="30"/>
      <c r="O34" s="30"/>
      <c r="P34" s="30"/>
      <c r="Q34" s="30"/>
      <c r="R34" s="30"/>
      <c r="S34" s="30"/>
    </row>
    <row r="35" spans="13:19" x14ac:dyDescent="0.3">
      <c r="M35" s="30"/>
      <c r="N35" s="30"/>
      <c r="O35" s="30"/>
      <c r="P35" s="30"/>
      <c r="Q35" s="30"/>
      <c r="R35" s="30"/>
      <c r="S35" s="30"/>
    </row>
    <row r="36" spans="13:19" x14ac:dyDescent="0.3">
      <c r="M36" s="30"/>
      <c r="N36" s="30"/>
      <c r="O36" s="30"/>
      <c r="P36" s="30"/>
      <c r="Q36" s="30"/>
      <c r="R36" s="30"/>
      <c r="S36" s="30"/>
    </row>
    <row r="37" spans="13:19" x14ac:dyDescent="0.3">
      <c r="M37" s="30"/>
      <c r="N37" s="30"/>
      <c r="O37" s="30"/>
      <c r="P37" s="30"/>
      <c r="Q37" s="30"/>
      <c r="R37" s="30"/>
      <c r="S37" s="30"/>
    </row>
    <row r="38" spans="13:19" x14ac:dyDescent="0.3">
      <c r="M38" s="30"/>
      <c r="N38" s="30"/>
      <c r="O38" s="30"/>
      <c r="P38" s="30"/>
      <c r="Q38" s="30"/>
      <c r="R38" s="30"/>
      <c r="S38" s="30"/>
    </row>
    <row r="39" spans="13:19" x14ac:dyDescent="0.3">
      <c r="M39" s="30"/>
      <c r="N39" s="30"/>
      <c r="O39" s="30"/>
      <c r="P39" s="30"/>
      <c r="Q39" s="30"/>
      <c r="R39" s="30"/>
      <c r="S39" s="30"/>
    </row>
    <row r="40" spans="13:19" x14ac:dyDescent="0.3">
      <c r="M40" s="30"/>
      <c r="N40" s="30"/>
      <c r="O40" s="30"/>
      <c r="P40" s="30"/>
      <c r="Q40" s="30"/>
      <c r="R40" s="30"/>
      <c r="S40" s="30"/>
    </row>
    <row r="41" spans="13:19" x14ac:dyDescent="0.3">
      <c r="M41" s="30"/>
      <c r="N41" s="30"/>
      <c r="O41" s="30"/>
      <c r="P41" s="30"/>
      <c r="Q41" s="30"/>
      <c r="R41" s="30"/>
      <c r="S41" s="30"/>
    </row>
    <row r="42" spans="13:19" x14ac:dyDescent="0.3">
      <c r="M42" s="30"/>
      <c r="N42" s="30"/>
      <c r="O42" s="30"/>
      <c r="P42" s="30"/>
      <c r="Q42" s="30"/>
      <c r="R42" s="30"/>
      <c r="S42" s="30"/>
    </row>
  </sheetData>
  <mergeCells count="10">
    <mergeCell ref="V15:Z15"/>
    <mergeCell ref="V16:Z16"/>
    <mergeCell ref="B1:K1"/>
    <mergeCell ref="M3:M4"/>
    <mergeCell ref="U1:Z1"/>
    <mergeCell ref="V2:Z2"/>
    <mergeCell ref="V3:Z3"/>
    <mergeCell ref="V4:Z4"/>
    <mergeCell ref="V5:Z5"/>
    <mergeCell ref="M5:M7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4622-68DF-4325-96A0-3DEA018C82D8}">
  <dimension ref="A1:Y42"/>
  <sheetViews>
    <sheetView tabSelected="1" zoomScaleNormal="100" workbookViewId="0">
      <selection activeCell="Q2" sqref="Q2"/>
    </sheetView>
  </sheetViews>
  <sheetFormatPr defaultRowHeight="14.4" x14ac:dyDescent="0.3"/>
  <cols>
    <col min="1" max="1" width="6.77734375" customWidth="1"/>
    <col min="2" max="11" width="4.44140625" customWidth="1"/>
    <col min="12" max="12" width="8.21875" customWidth="1"/>
    <col min="13" max="13" width="8.21875" style="31" customWidth="1"/>
    <col min="14" max="14" width="9.6640625" style="31" bestFit="1" customWidth="1"/>
    <col min="15" max="18" width="9.6640625" style="31" customWidth="1"/>
    <col min="19" max="19" width="8.21875" customWidth="1"/>
  </cols>
  <sheetData>
    <row r="1" spans="1:25" ht="15" thickBot="1" x14ac:dyDescent="0.35">
      <c r="A1" s="12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M1"/>
      <c r="N1"/>
      <c r="O1"/>
      <c r="P1" t="s">
        <v>74</v>
      </c>
      <c r="Q1" t="s">
        <v>75</v>
      </c>
      <c r="R1"/>
      <c r="T1" s="37" t="s">
        <v>21</v>
      </c>
      <c r="U1" s="38"/>
      <c r="V1" s="38"/>
      <c r="W1" s="38"/>
      <c r="X1" s="38"/>
      <c r="Y1" s="39"/>
    </row>
    <row r="2" spans="1:25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18" t="s">
        <v>10</v>
      </c>
      <c r="M2" s="29" t="s">
        <v>14</v>
      </c>
      <c r="N2" s="58" t="s">
        <v>67</v>
      </c>
      <c r="O2" s="58" t="s">
        <v>73</v>
      </c>
      <c r="P2" s="58" t="s">
        <v>72</v>
      </c>
      <c r="Q2" s="58"/>
      <c r="R2" s="58"/>
      <c r="T2" s="2"/>
      <c r="U2" s="51" t="s">
        <v>22</v>
      </c>
      <c r="V2" s="52"/>
      <c r="W2" s="52"/>
      <c r="X2" s="52"/>
      <c r="Y2" s="53"/>
    </row>
    <row r="3" spans="1:25" ht="15" customHeight="1" thickBot="1" x14ac:dyDescent="0.35">
      <c r="A3" s="15">
        <v>1</v>
      </c>
      <c r="B3" s="34">
        <v>2.3012962341308589</v>
      </c>
      <c r="C3" s="34">
        <v>3.630783319473267</v>
      </c>
      <c r="D3" s="34">
        <v>2.9359397888183589</v>
      </c>
      <c r="E3" s="34">
        <v>3.1536910533905029</v>
      </c>
      <c r="F3" s="34">
        <v>2.5859916210174561</v>
      </c>
      <c r="G3" s="4">
        <v>2.6208994388580318</v>
      </c>
      <c r="H3" s="34">
        <v>2.3542623519897461</v>
      </c>
      <c r="I3" s="34">
        <v>2.3066930770874019</v>
      </c>
      <c r="J3" s="34">
        <v>2.322872638702393</v>
      </c>
      <c r="K3" s="34">
        <v>1.854608535766602</v>
      </c>
      <c r="L3" s="10">
        <f>((B3-'X-avaliacoes'!B3)^2+(C3-'X-avaliacoes'!C3)^2+(D3-'X-avaliacoes'!D3)^2+(E3-'X-avaliacoes'!E3)^2+(F3-'X-avaliacoes'!F3)^2+(K3-'X-avaliacoes'!K3)^2+(H3-'X-avaliacoes'!H3)^2+(J3-'X-avaliacoes'!J3)^2+(I3-'X-avaliacoes'!I3)^2)/9</f>
        <v>0.47945393247507223</v>
      </c>
      <c r="M3" s="49">
        <f>AVERAGE(L3:L4)</f>
        <v>0.50699171082213013</v>
      </c>
      <c r="N3" s="11">
        <f>L3-$L$8</f>
        <v>-0.68778520297391976</v>
      </c>
      <c r="O3" s="11">
        <f>(N3-$O$9)/($O$10-$O$9)</f>
        <v>0</v>
      </c>
      <c r="P3" s="60">
        <f>O3/SUM($O$3:$O$7)</f>
        <v>0</v>
      </c>
      <c r="Q3" s="11">
        <f>L3/SUM($L$3:$L$7)</f>
        <v>8.2151791850372594E-2</v>
      </c>
      <c r="R3" s="11"/>
      <c r="T3" s="4"/>
      <c r="U3" s="51" t="s">
        <v>23</v>
      </c>
      <c r="V3" s="52"/>
      <c r="W3" s="52"/>
      <c r="X3" s="52"/>
      <c r="Y3" s="53"/>
    </row>
    <row r="4" spans="1:25" ht="15" thickBot="1" x14ac:dyDescent="0.35">
      <c r="A4" s="15">
        <v>2</v>
      </c>
      <c r="B4" s="34">
        <v>2.68620777130127</v>
      </c>
      <c r="C4" s="34">
        <v>2.973604679107666</v>
      </c>
      <c r="D4" s="34">
        <v>3.338313102722168</v>
      </c>
      <c r="E4" s="34">
        <v>2.960726261138916</v>
      </c>
      <c r="F4" s="4">
        <v>3.171978235244751</v>
      </c>
      <c r="G4" s="34">
        <v>2.81784987449646</v>
      </c>
      <c r="H4" s="34">
        <v>2.0857448577880859</v>
      </c>
      <c r="I4" s="34">
        <v>1.476223230361938</v>
      </c>
      <c r="J4" s="34">
        <v>2.5810365676879878</v>
      </c>
      <c r="K4" s="34">
        <v>2.1564662456512451</v>
      </c>
      <c r="L4" s="10">
        <f>((B4-'X-avaliacoes'!B4)^2+(C4-'X-avaliacoes'!C4)^2+(D4-'X-avaliacoes'!D4)^2+(E4-'X-avaliacoes'!E4)^2+(G4-'X-avaliacoes'!G4)^2+(H4-'X-avaliacoes'!H4)^2+(I4-'X-avaliacoes'!I4)^2+(J4-'X-avaliacoes'!J4)^2+(K4-'X-avaliacoes'!K4)^2)/9</f>
        <v>0.53452948916918797</v>
      </c>
      <c r="M4" s="50"/>
      <c r="N4" s="11">
        <f t="shared" ref="N4:N7" si="0">L4-$L$8</f>
        <v>-0.63270964627980397</v>
      </c>
      <c r="O4" s="11">
        <f t="shared" ref="O4:O7" si="1">(N4-$O$9)/($O$10-$O$9)</f>
        <v>2.7978200045897201E-2</v>
      </c>
      <c r="P4" s="60">
        <f t="shared" ref="P4:P7" si="2">O4/SUM($O$3:$O$7)</f>
        <v>1.6015336316039994E-2</v>
      </c>
      <c r="Q4" s="11">
        <f t="shared" ref="Q4:Q7" si="3">L4/SUM($L$3:$L$7)</f>
        <v>9.1588685289167429E-2</v>
      </c>
      <c r="R4" s="11"/>
      <c r="T4" s="17"/>
      <c r="U4" s="51" t="s">
        <v>18</v>
      </c>
      <c r="V4" s="52"/>
      <c r="W4" s="52"/>
      <c r="X4" s="52"/>
      <c r="Y4" s="53"/>
    </row>
    <row r="5" spans="1:25" ht="15" thickBot="1" x14ac:dyDescent="0.35">
      <c r="A5" s="21">
        <v>3</v>
      </c>
      <c r="B5" s="34">
        <v>3.8629026412963872</v>
      </c>
      <c r="C5" s="34">
        <v>2.847228050231934</v>
      </c>
      <c r="D5" s="34">
        <v>2.8368749618530269</v>
      </c>
      <c r="E5" s="4">
        <v>2.661338329315186</v>
      </c>
      <c r="F5" s="34">
        <v>3.4832999706268311</v>
      </c>
      <c r="G5" s="4">
        <v>3.5680556297302251</v>
      </c>
      <c r="H5" s="34">
        <v>2.4616737365722661</v>
      </c>
      <c r="I5" s="34">
        <v>2.5876908302307129</v>
      </c>
      <c r="J5" s="34">
        <v>2.4222514629364009</v>
      </c>
      <c r="K5" s="4">
        <v>3.315861701965332</v>
      </c>
      <c r="L5" s="10">
        <f>((B5-'X-avaliacoes'!B5)^2+(C5-'X-avaliacoes'!C5)^2+(D5-'X-avaliacoes'!D5)^2+(F5-'X-avaliacoes'!F5)^2+(H5-'X-avaliacoes'!H5)^2+(I5-'X-avaliacoes'!I5)^2+(J5-'X-avaliacoes'!J5)^2)/7</f>
        <v>1.5723567629493609</v>
      </c>
      <c r="M5" s="54">
        <f>AVERAGE(L5:L7)</f>
        <v>1.6074040852002331</v>
      </c>
      <c r="N5" s="11">
        <f t="shared" si="0"/>
        <v>0.40511762750036895</v>
      </c>
      <c r="O5" s="11">
        <f t="shared" si="1"/>
        <v>0.55519101135120774</v>
      </c>
      <c r="P5" s="60">
        <f t="shared" si="2"/>
        <v>0.31780353102936137</v>
      </c>
      <c r="Q5" s="11">
        <f t="shared" si="3"/>
        <v>0.26941467522754636</v>
      </c>
      <c r="R5" s="11"/>
      <c r="T5" s="24"/>
      <c r="U5" s="51" t="s">
        <v>19</v>
      </c>
      <c r="V5" s="52"/>
      <c r="W5" s="52"/>
      <c r="X5" s="52"/>
      <c r="Y5" s="53"/>
    </row>
    <row r="6" spans="1:25" ht="15" thickBot="1" x14ac:dyDescent="0.35">
      <c r="A6" s="21">
        <v>4</v>
      </c>
      <c r="B6" s="34">
        <v>2.3152437210083008</v>
      </c>
      <c r="C6" s="34">
        <v>2.4040055274963379</v>
      </c>
      <c r="D6" s="4">
        <v>2.9909448623657231</v>
      </c>
      <c r="E6" s="34">
        <v>2.9725780487060551</v>
      </c>
      <c r="F6" s="4">
        <v>2.552878618240356</v>
      </c>
      <c r="G6" s="34">
        <v>2.6668586730957031</v>
      </c>
      <c r="H6" s="4">
        <v>3.6717901229858398</v>
      </c>
      <c r="I6" s="34">
        <v>2.284697532653809</v>
      </c>
      <c r="J6" s="34">
        <v>2.8080892562866211</v>
      </c>
      <c r="K6" s="34">
        <v>3.2955775260925289</v>
      </c>
      <c r="L6" s="10">
        <f>((B6-'X-avaliacoes'!B6)^2+(C6-'X-avaliacoes'!C6)^2+(E6-'X-avaliacoes'!E6)^2+(G6-'X-avaliacoes'!G6)^2+(J6-'X-avaliacoes'!J6)^2+(I6-'X-avaliacoes'!I6)^2+(K6-'X-avaliacoes'!K6)^2)/7</f>
        <v>2.4479707278288254</v>
      </c>
      <c r="M6" s="54"/>
      <c r="N6" s="11">
        <f t="shared" si="0"/>
        <v>1.2807315923798335</v>
      </c>
      <c r="O6" s="11">
        <f t="shared" si="1"/>
        <v>1</v>
      </c>
      <c r="P6" s="60">
        <f t="shared" si="2"/>
        <v>0.5724219674520673</v>
      </c>
      <c r="Q6" s="11">
        <f t="shared" si="3"/>
        <v>0.41944630769892499</v>
      </c>
      <c r="R6" s="11"/>
    </row>
    <row r="7" spans="1:25" ht="15" thickBot="1" x14ac:dyDescent="0.35">
      <c r="A7" s="21">
        <v>5</v>
      </c>
      <c r="B7" s="34">
        <v>2.4055032730102539</v>
      </c>
      <c r="C7" s="4">
        <v>2.6560671329498291</v>
      </c>
      <c r="D7" s="34">
        <v>3.320354700088501</v>
      </c>
      <c r="E7" s="4">
        <v>2.8110771179199219</v>
      </c>
      <c r="F7" s="34">
        <v>3.171075582504272</v>
      </c>
      <c r="G7" s="4">
        <v>3.1992194652557369</v>
      </c>
      <c r="H7" s="34">
        <v>3.9924132823944092</v>
      </c>
      <c r="I7" s="34">
        <v>1.908047199249268</v>
      </c>
      <c r="J7" s="34">
        <v>3.1255803108215332</v>
      </c>
      <c r="K7" s="34">
        <v>1.881909847259521</v>
      </c>
      <c r="L7" s="10">
        <f>((B7-'X-avaliacoes'!B7)^2+(D7-'X-avaliacoes'!D7)^2+(I7-'X-avaliacoes'!I7)^2+(F7-'X-avaliacoes'!F7)^2+(H7-'X-avaliacoes'!H7)^2+(K7-'X-avaliacoes'!K7)^2+(J7-'X-avaliacoes'!J7)^2)/7</f>
        <v>0.80188476482251347</v>
      </c>
      <c r="M7" s="54"/>
      <c r="N7" s="11">
        <f t="shared" si="0"/>
        <v>-0.36535437062647846</v>
      </c>
      <c r="O7" s="11">
        <f t="shared" si="1"/>
        <v>0.16379379292494109</v>
      </c>
      <c r="P7" s="60">
        <f t="shared" si="2"/>
        <v>9.3759165202531275E-2</v>
      </c>
      <c r="Q7" s="11">
        <f t="shared" si="3"/>
        <v>0.13739853993398865</v>
      </c>
      <c r="R7" s="11"/>
    </row>
    <row r="8" spans="1:25" x14ac:dyDescent="0.3">
      <c r="B8" s="5"/>
      <c r="C8" s="5"/>
      <c r="D8" s="5"/>
      <c r="E8" s="5"/>
      <c r="F8" s="5"/>
      <c r="G8" s="5"/>
      <c r="H8" s="5"/>
      <c r="I8" s="5"/>
      <c r="J8" s="5"/>
      <c r="K8" s="5"/>
      <c r="L8" s="11">
        <f>AVERAGE(L3:L7)</f>
        <v>1.1672391354489919</v>
      </c>
      <c r="M8" s="32"/>
      <c r="N8" s="32"/>
      <c r="O8" s="32"/>
      <c r="P8" s="32"/>
      <c r="Q8" s="32"/>
      <c r="R8" s="32"/>
    </row>
    <row r="9" spans="1:25" ht="16.2" x14ac:dyDescent="0.3">
      <c r="A9" s="18" t="s">
        <v>11</v>
      </c>
      <c r="B9" s="33">
        <f t="shared" ref="B9:K9" si="4">_xlfn.VAR.S(B3:B7)</f>
        <v>0.43631265498443028</v>
      </c>
      <c r="C9" s="33">
        <f t="shared" si="4"/>
        <v>0.21193330567147761</v>
      </c>
      <c r="D9" s="33">
        <f t="shared" si="4"/>
        <v>5.304734731374771E-2</v>
      </c>
      <c r="E9" s="33">
        <f t="shared" si="4"/>
        <v>3.4368786411903288E-2</v>
      </c>
      <c r="F9" s="33">
        <f t="shared" si="4"/>
        <v>0.16587520604464245</v>
      </c>
      <c r="G9" s="33">
        <f t="shared" si="4"/>
        <v>0.16175572474465483</v>
      </c>
      <c r="H9" s="33">
        <f t="shared" si="4"/>
        <v>0.73528238855361749</v>
      </c>
      <c r="I9" s="33">
        <f t="shared" si="4"/>
        <v>0.18495454918889909</v>
      </c>
      <c r="J9" s="33">
        <f t="shared" si="4"/>
        <v>0.10369679498127127</v>
      </c>
      <c r="K9" s="33">
        <f t="shared" si="4"/>
        <v>0.55378775551315407</v>
      </c>
      <c r="L9" s="14">
        <f>AVERAGE(B9:K9)</f>
        <v>0.26410145134077984</v>
      </c>
      <c r="M9" s="32"/>
      <c r="N9" s="59" t="s">
        <v>69</v>
      </c>
      <c r="O9" s="32">
        <f>SMALL(N3:N7,1)</f>
        <v>-0.68778520297391976</v>
      </c>
      <c r="P9" s="32"/>
      <c r="Q9" s="32"/>
      <c r="R9" s="32"/>
    </row>
    <row r="10" spans="1:25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32"/>
      <c r="N10" s="59" t="s">
        <v>70</v>
      </c>
      <c r="O10" s="32">
        <f>LARGE(N3:N7,1)</f>
        <v>1.2807315923798335</v>
      </c>
      <c r="P10" s="32"/>
      <c r="Q10" s="32"/>
      <c r="R10" s="32"/>
    </row>
    <row r="11" spans="1:25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M11" s="32"/>
      <c r="N11" s="32"/>
      <c r="O11" s="32"/>
      <c r="P11" s="32"/>
      <c r="Q11" s="32"/>
      <c r="R11" s="32"/>
    </row>
    <row r="12" spans="1:25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M12" s="32"/>
      <c r="N12" s="32"/>
      <c r="O12" s="32"/>
      <c r="P12" s="32"/>
      <c r="Q12" s="32"/>
      <c r="R12" s="32"/>
    </row>
    <row r="13" spans="1:25" ht="1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1"/>
      <c r="M13" s="30"/>
      <c r="N13" s="30"/>
      <c r="O13" s="30"/>
      <c r="P13" s="30"/>
      <c r="Q13" s="30"/>
      <c r="R13" s="30"/>
    </row>
    <row r="14" spans="1:25" ht="15" customHeight="1" thickBot="1" x14ac:dyDescent="0.35">
      <c r="B14" s="11"/>
      <c r="C14" s="11"/>
      <c r="D14" s="11"/>
      <c r="E14" s="11"/>
      <c r="F14" s="11"/>
      <c r="G14" s="11"/>
      <c r="H14" s="11"/>
      <c r="I14" s="11"/>
      <c r="J14" s="11"/>
      <c r="K14" s="11"/>
      <c r="M14" s="30"/>
      <c r="N14" s="30"/>
      <c r="O14" s="30"/>
      <c r="P14" s="30"/>
      <c r="Q14" s="30"/>
      <c r="R14" s="30"/>
    </row>
    <row r="15" spans="1:25" ht="16.2" thickBot="1" x14ac:dyDescent="0.35">
      <c r="M15" s="30"/>
      <c r="N15" s="30"/>
      <c r="O15" s="30"/>
      <c r="P15" s="30"/>
      <c r="Q15" s="30"/>
      <c r="R15" s="30"/>
      <c r="T15" s="3" t="s">
        <v>13</v>
      </c>
      <c r="U15" s="43">
        <f>_xlfn.VAR.P(M3,M5)</f>
        <v>0.30272684842111386</v>
      </c>
      <c r="V15" s="44"/>
      <c r="W15" s="44"/>
      <c r="X15" s="44"/>
      <c r="Y15" s="45"/>
    </row>
    <row r="16" spans="1:25" ht="15" thickBot="1" x14ac:dyDescent="0.35">
      <c r="M16" s="30"/>
      <c r="N16" s="30"/>
      <c r="O16" s="30"/>
      <c r="P16" s="30"/>
      <c r="Q16" s="30"/>
      <c r="R16" s="30"/>
      <c r="T16" s="3" t="s">
        <v>66</v>
      </c>
      <c r="U16" s="46" t="s">
        <v>16</v>
      </c>
      <c r="V16" s="47"/>
      <c r="W16" s="47"/>
      <c r="X16" s="47"/>
      <c r="Y16" s="48"/>
    </row>
    <row r="17" spans="13:18" x14ac:dyDescent="0.3">
      <c r="M17" s="30"/>
      <c r="N17" s="30"/>
      <c r="O17" s="30"/>
      <c r="P17" s="30"/>
      <c r="Q17" s="30"/>
      <c r="R17" s="30"/>
    </row>
    <row r="18" spans="13:18" x14ac:dyDescent="0.3">
      <c r="M18" s="30"/>
      <c r="N18" s="30"/>
      <c r="O18" s="30"/>
      <c r="P18" s="30"/>
      <c r="Q18" s="30"/>
      <c r="R18" s="30"/>
    </row>
    <row r="19" spans="13:18" x14ac:dyDescent="0.3">
      <c r="M19" s="30"/>
      <c r="N19" s="30"/>
      <c r="O19" s="30"/>
      <c r="P19" s="30"/>
      <c r="Q19" s="30"/>
      <c r="R19" s="30"/>
    </row>
    <row r="20" spans="13:18" x14ac:dyDescent="0.3">
      <c r="M20" s="30"/>
      <c r="N20" s="30"/>
      <c r="O20" s="30"/>
      <c r="P20" s="30"/>
      <c r="Q20" s="30"/>
      <c r="R20" s="30"/>
    </row>
    <row r="21" spans="13:18" x14ac:dyDescent="0.3">
      <c r="M21" s="30"/>
      <c r="N21" s="30"/>
      <c r="O21" s="30"/>
      <c r="P21" s="30"/>
      <c r="Q21" s="30"/>
      <c r="R21" s="30"/>
    </row>
    <row r="22" spans="13:18" x14ac:dyDescent="0.3">
      <c r="M22" s="30"/>
      <c r="N22" s="30"/>
      <c r="O22" s="30"/>
      <c r="P22" s="30"/>
      <c r="Q22" s="30"/>
      <c r="R22" s="30"/>
    </row>
    <row r="23" spans="13:18" x14ac:dyDescent="0.3">
      <c r="M23" s="30"/>
      <c r="N23" s="30"/>
      <c r="O23" s="30"/>
      <c r="P23" s="30"/>
      <c r="Q23" s="30"/>
      <c r="R23" s="30"/>
    </row>
    <row r="24" spans="13:18" x14ac:dyDescent="0.3">
      <c r="M24" s="30"/>
      <c r="N24" s="30"/>
      <c r="O24" s="30"/>
      <c r="P24" s="30"/>
      <c r="Q24" s="30"/>
      <c r="R24" s="30"/>
    </row>
    <row r="25" spans="13:18" x14ac:dyDescent="0.3">
      <c r="M25" s="30"/>
      <c r="N25" s="30"/>
      <c r="O25" s="30"/>
      <c r="P25" s="30"/>
      <c r="Q25" s="30"/>
      <c r="R25" s="30"/>
    </row>
    <row r="26" spans="13:18" x14ac:dyDescent="0.3">
      <c r="M26" s="30"/>
      <c r="N26" s="30"/>
      <c r="O26" s="30"/>
      <c r="P26" s="30"/>
      <c r="Q26" s="30"/>
      <c r="R26" s="30"/>
    </row>
    <row r="27" spans="13:18" x14ac:dyDescent="0.3">
      <c r="M27" s="30"/>
      <c r="N27" s="30"/>
      <c r="O27" s="30"/>
      <c r="P27" s="30"/>
      <c r="Q27" s="30"/>
      <c r="R27" s="30"/>
    </row>
    <row r="28" spans="13:18" x14ac:dyDescent="0.3">
      <c r="M28" s="30"/>
      <c r="N28" s="30"/>
      <c r="O28" s="30"/>
      <c r="P28" s="30"/>
      <c r="Q28" s="30"/>
      <c r="R28" s="30"/>
    </row>
    <row r="29" spans="13:18" x14ac:dyDescent="0.3">
      <c r="M29" s="30"/>
      <c r="N29" s="30"/>
      <c r="O29" s="30"/>
      <c r="P29" s="30"/>
      <c r="Q29" s="30"/>
      <c r="R29" s="30"/>
    </row>
    <row r="30" spans="13:18" x14ac:dyDescent="0.3">
      <c r="M30" s="30"/>
      <c r="N30" s="30"/>
      <c r="O30" s="30"/>
      <c r="P30" s="30"/>
      <c r="Q30" s="30"/>
      <c r="R30" s="30"/>
    </row>
    <row r="31" spans="13:18" x14ac:dyDescent="0.3">
      <c r="M31" s="30"/>
      <c r="N31" s="30"/>
      <c r="O31" s="30"/>
      <c r="P31" s="30"/>
      <c r="Q31" s="30"/>
      <c r="R31" s="30"/>
    </row>
    <row r="32" spans="13:18" x14ac:dyDescent="0.3">
      <c r="M32" s="30"/>
      <c r="N32" s="30"/>
      <c r="O32" s="30"/>
      <c r="P32" s="30"/>
      <c r="Q32" s="30"/>
      <c r="R32" s="30"/>
    </row>
    <row r="33" spans="13:18" x14ac:dyDescent="0.3">
      <c r="M33" s="30"/>
      <c r="N33" s="30"/>
      <c r="O33" s="30"/>
      <c r="P33" s="30"/>
      <c r="Q33" s="30"/>
      <c r="R33" s="30"/>
    </row>
    <row r="34" spans="13:18" x14ac:dyDescent="0.3">
      <c r="M34" s="30"/>
      <c r="N34" s="30"/>
      <c r="O34" s="30"/>
      <c r="P34" s="30"/>
      <c r="Q34" s="30"/>
      <c r="R34" s="30"/>
    </row>
    <row r="35" spans="13:18" x14ac:dyDescent="0.3">
      <c r="M35" s="30"/>
      <c r="N35" s="30"/>
      <c r="O35" s="30"/>
      <c r="P35" s="30"/>
      <c r="Q35" s="30"/>
      <c r="R35" s="30"/>
    </row>
    <row r="36" spans="13:18" x14ac:dyDescent="0.3">
      <c r="M36" s="30"/>
      <c r="N36" s="30"/>
      <c r="O36" s="30"/>
      <c r="P36" s="30"/>
      <c r="Q36" s="30"/>
      <c r="R36" s="30"/>
    </row>
    <row r="37" spans="13:18" x14ac:dyDescent="0.3">
      <c r="M37" s="30"/>
      <c r="N37" s="30"/>
      <c r="O37" s="30"/>
      <c r="P37" s="30"/>
      <c r="Q37" s="30"/>
      <c r="R37" s="30"/>
    </row>
    <row r="38" spans="13:18" x14ac:dyDescent="0.3">
      <c r="M38" s="30"/>
      <c r="N38" s="30"/>
      <c r="O38" s="30"/>
      <c r="P38" s="30"/>
      <c r="Q38" s="30"/>
      <c r="R38" s="30"/>
    </row>
    <row r="39" spans="13:18" x14ac:dyDescent="0.3">
      <c r="M39" s="30"/>
      <c r="N39" s="30"/>
      <c r="O39" s="30"/>
      <c r="P39" s="30"/>
      <c r="Q39" s="30"/>
      <c r="R39" s="30"/>
    </row>
    <row r="40" spans="13:18" x14ac:dyDescent="0.3">
      <c r="M40" s="30"/>
      <c r="N40" s="30"/>
      <c r="O40" s="30"/>
      <c r="P40" s="30"/>
      <c r="Q40" s="30"/>
      <c r="R40" s="30"/>
    </row>
    <row r="41" spans="13:18" x14ac:dyDescent="0.3">
      <c r="M41" s="30"/>
      <c r="N41" s="30"/>
      <c r="O41" s="30"/>
      <c r="P41" s="30"/>
      <c r="Q41" s="30"/>
      <c r="R41" s="30"/>
    </row>
    <row r="42" spans="13:18" x14ac:dyDescent="0.3">
      <c r="M42" s="30"/>
      <c r="N42" s="30"/>
      <c r="O42" s="30"/>
      <c r="P42" s="30"/>
      <c r="Q42" s="30"/>
      <c r="R42" s="30"/>
    </row>
  </sheetData>
  <mergeCells count="10">
    <mergeCell ref="M5:M7"/>
    <mergeCell ref="U5:Y5"/>
    <mergeCell ref="U15:Y15"/>
    <mergeCell ref="U16:Y16"/>
    <mergeCell ref="B1:K1"/>
    <mergeCell ref="T1:Y1"/>
    <mergeCell ref="U2:Y2"/>
    <mergeCell ref="M3:M4"/>
    <mergeCell ref="U3:Y3"/>
    <mergeCell ref="U4:Y4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S44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4.44140625" customWidth="1"/>
    <col min="12" max="12" width="16.77734375" customWidth="1"/>
    <col min="13" max="15" width="8.21875" customWidth="1"/>
  </cols>
  <sheetData>
    <row r="1" spans="1:19" ht="42" customHeight="1" thickBot="1" x14ac:dyDescent="0.35">
      <c r="A1" s="26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N1" s="55" t="s">
        <v>21</v>
      </c>
      <c r="O1" s="56"/>
      <c r="P1" s="56"/>
      <c r="Q1" s="56"/>
      <c r="R1" s="56"/>
      <c r="S1" s="57"/>
    </row>
    <row r="2" spans="1:1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6"/>
      <c r="M2" s="6"/>
      <c r="N2" s="2"/>
      <c r="O2" s="40" t="s">
        <v>22</v>
      </c>
      <c r="P2" s="41"/>
      <c r="Q2" s="41"/>
      <c r="R2" s="41"/>
      <c r="S2" s="42"/>
    </row>
    <row r="3" spans="1:19" ht="15" customHeight="1" thickBot="1" x14ac:dyDescent="0.35">
      <c r="A3" s="1">
        <v>1</v>
      </c>
      <c r="B3" s="34">
        <v>2.3012962341308589</v>
      </c>
      <c r="C3" s="34">
        <v>3.630783319473267</v>
      </c>
      <c r="D3" s="34">
        <v>2.9359397888183589</v>
      </c>
      <c r="E3" s="34">
        <v>3.1536910533905029</v>
      </c>
      <c r="F3" s="34">
        <v>2.5859916210174561</v>
      </c>
      <c r="G3" s="4">
        <v>2.6208994388580318</v>
      </c>
      <c r="H3" s="34">
        <v>2.3542623519897461</v>
      </c>
      <c r="I3" s="34">
        <v>2.3066930770874019</v>
      </c>
      <c r="J3" s="34">
        <v>2.322872638702393</v>
      </c>
      <c r="K3" s="34">
        <v>1.854608535766602</v>
      </c>
      <c r="L3" s="10">
        <f>((B3-'X-avaliacoes'!B3)^2+(C3-'X-avaliacoes'!C3)^2+(D3-'X-avaliacoes'!D3)^2+(E3-'X-avaliacoes'!E3)^2+(F3-'X-avaliacoes'!F3)^2+(G3-'X-avaliacoes'!G3)^2+(H3-'X-avaliacoes'!H3)^2+(J3-'X-avaliacoes'!J3)^2+(I3-'X-avaliacoes'!I3)^2)</f>
        <v>10.45384351147686</v>
      </c>
      <c r="M3" s="10"/>
      <c r="N3" s="4"/>
      <c r="O3" s="40" t="s">
        <v>23</v>
      </c>
      <c r="P3" s="41"/>
      <c r="Q3" s="41"/>
      <c r="R3" s="41"/>
      <c r="S3" s="42"/>
    </row>
    <row r="4" spans="1:19" ht="15" thickBot="1" x14ac:dyDescent="0.35">
      <c r="A4" s="1">
        <v>2</v>
      </c>
      <c r="B4" s="34">
        <v>2.68620777130127</v>
      </c>
      <c r="C4" s="34">
        <v>2.973604679107666</v>
      </c>
      <c r="D4" s="34">
        <v>3.338313102722168</v>
      </c>
      <c r="E4" s="34">
        <v>2.960726261138916</v>
      </c>
      <c r="F4" s="4">
        <v>3.171978235244751</v>
      </c>
      <c r="G4" s="34">
        <v>2.81784987449646</v>
      </c>
      <c r="H4" s="34">
        <v>2.0857448577880859</v>
      </c>
      <c r="I4" s="34">
        <v>1.476223230361938</v>
      </c>
      <c r="J4" s="34">
        <v>2.5810365676879878</v>
      </c>
      <c r="K4" s="34">
        <v>2.1564662456512451</v>
      </c>
      <c r="L4" s="10">
        <f>((B4-'X-avaliacoes'!B4)^2+(C4-'X-avaliacoes'!C4)^2+(D4-'X-avaliacoes'!D4)^2+(E4-'X-avaliacoes'!E4)^2+(G4-'X-avaliacoes'!G4)^2+(H4-'X-avaliacoes'!H4)^2+(I4-'X-avaliacoes'!I4)^2+(J4-'X-avaliacoes'!J4)^2+(K4-'X-avaliacoes'!K4)^2)</f>
        <v>4.8107654025226916</v>
      </c>
      <c r="M4" s="10"/>
    </row>
    <row r="5" spans="1:19" ht="15" thickBot="1" x14ac:dyDescent="0.35">
      <c r="A5" s="1">
        <v>3</v>
      </c>
      <c r="B5" s="34">
        <v>3.8629026412963872</v>
      </c>
      <c r="C5" s="34">
        <v>2.847228050231934</v>
      </c>
      <c r="D5" s="34">
        <v>2.8368749618530269</v>
      </c>
      <c r="E5" s="4">
        <v>2.661338329315186</v>
      </c>
      <c r="F5" s="34">
        <v>3.4832999706268311</v>
      </c>
      <c r="G5" s="4">
        <v>3.5680556297302251</v>
      </c>
      <c r="H5" s="34">
        <v>2.4616737365722661</v>
      </c>
      <c r="I5" s="34">
        <v>2.5876908302307129</v>
      </c>
      <c r="J5" s="34">
        <v>2.4222514629364009</v>
      </c>
      <c r="K5" s="4">
        <v>3.315861701965332</v>
      </c>
      <c r="L5" s="10">
        <f>((B5-'X-avaliacoes'!B5)^2+(C5-'X-avaliacoes'!C5)^2+(D5-'X-avaliacoes'!D5)^2+(F5-'X-avaliacoes'!F5)^2+(H5-'X-avaliacoes'!H5)^2+(I5-'X-avaliacoes'!I5)^2+(J5-'X-avaliacoes'!J5)^2)</f>
        <v>11.006497340645526</v>
      </c>
      <c r="M5" s="10"/>
    </row>
    <row r="6" spans="1:19" ht="15" thickBot="1" x14ac:dyDescent="0.35">
      <c r="A6" s="1">
        <v>4</v>
      </c>
      <c r="B6" s="34">
        <v>2.3152437210083008</v>
      </c>
      <c r="C6" s="34">
        <v>2.4040055274963379</v>
      </c>
      <c r="D6" s="4">
        <v>2.9909448623657231</v>
      </c>
      <c r="E6" s="34">
        <v>2.9725780487060551</v>
      </c>
      <c r="F6" s="4">
        <v>2.552878618240356</v>
      </c>
      <c r="G6" s="34">
        <v>2.6668586730957031</v>
      </c>
      <c r="H6" s="4">
        <v>3.6717901229858398</v>
      </c>
      <c r="I6" s="34">
        <v>2.284697532653809</v>
      </c>
      <c r="J6" s="34">
        <v>2.8080892562866211</v>
      </c>
      <c r="K6" s="34">
        <v>3.2955775260925289</v>
      </c>
      <c r="L6" s="10">
        <f>((B6-'X-avaliacoes'!B6)^2+(C6-'X-avaliacoes'!C6)^2+(E6-'X-avaliacoes'!E6)^2+(G6-'X-avaliacoes'!G6)^2+(H6-'X-avaliacoes'!H6)^2+(I6-'X-avaliacoes'!I6)^2+(K6-'X-avaliacoes'!K6)^2)</f>
        <v>27.348651043359038</v>
      </c>
      <c r="M6" s="10"/>
    </row>
    <row r="7" spans="1:19" ht="15" thickBot="1" x14ac:dyDescent="0.35">
      <c r="A7" s="1">
        <v>5</v>
      </c>
      <c r="B7" s="34">
        <v>2.4055032730102539</v>
      </c>
      <c r="C7" s="4">
        <v>2.6560671329498291</v>
      </c>
      <c r="D7" s="34">
        <v>3.320354700088501</v>
      </c>
      <c r="E7" s="4">
        <v>2.8110771179199219</v>
      </c>
      <c r="F7" s="34">
        <v>3.171075582504272</v>
      </c>
      <c r="G7" s="4">
        <v>3.1992194652557369</v>
      </c>
      <c r="H7" s="34">
        <v>3.9924132823944092</v>
      </c>
      <c r="I7" s="34">
        <v>1.908047199249268</v>
      </c>
      <c r="J7" s="34">
        <v>3.1255803108215332</v>
      </c>
      <c r="K7" s="34">
        <v>1.881909847259521</v>
      </c>
      <c r="L7" s="10">
        <f>((B7-'X-avaliacoes'!B7)^2+(D7-'X-avaliacoes'!D7)^2+(E7-'X-avaliacoes'!E7)^2+(F7-'X-avaliacoes'!F7)^2+(H7-'X-avaliacoes'!H7)^2+(K7-'X-avaliacoes'!K7)^2+(J7-'X-avaliacoes'!J7)^2)</f>
        <v>13.506892599084665</v>
      </c>
      <c r="M7" s="10"/>
    </row>
    <row r="8" spans="1:19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L8" s="27">
        <f>SUM(L3:L7)</f>
        <v>67.126649897088782</v>
      </c>
      <c r="M8" s="10"/>
    </row>
    <row r="9" spans="1:19" x14ac:dyDescent="0.3">
      <c r="B9" s="11"/>
      <c r="C9" s="11"/>
      <c r="D9" s="11"/>
      <c r="E9" s="11"/>
      <c r="F9" s="11"/>
      <c r="G9" s="11"/>
      <c r="H9" s="11"/>
      <c r="I9" s="11"/>
      <c r="J9" s="11"/>
      <c r="K9" s="11"/>
      <c r="L9" s="28">
        <f>L8/(39)</f>
        <v>1.7211961512074048</v>
      </c>
      <c r="M9" s="10"/>
    </row>
    <row r="10" spans="1:19" ht="15" thickBot="1" x14ac:dyDescent="0.35"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10"/>
    </row>
    <row r="11" spans="1:19" ht="15" thickBot="1" x14ac:dyDescent="0.35">
      <c r="B11" s="11"/>
      <c r="C11" s="11"/>
      <c r="D11" s="11"/>
      <c r="E11" s="11"/>
      <c r="F11" s="11"/>
      <c r="G11" s="11"/>
      <c r="H11" s="11"/>
      <c r="I11" s="11"/>
      <c r="J11" s="11"/>
      <c r="K11" s="11"/>
      <c r="M11" s="10"/>
      <c r="N11" s="3" t="s">
        <v>17</v>
      </c>
      <c r="O11" s="3">
        <f>SQRT(L9)</f>
        <v>1.3119436539758118</v>
      </c>
    </row>
    <row r="12" spans="1:19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M12" s="10"/>
    </row>
    <row r="13" spans="1:19" x14ac:dyDescent="0.3">
      <c r="M13" s="10"/>
    </row>
    <row r="14" spans="1:19" x14ac:dyDescent="0.3">
      <c r="M14" s="10"/>
    </row>
    <row r="15" spans="1:19" x14ac:dyDescent="0.3">
      <c r="M15" s="10"/>
    </row>
    <row r="16" spans="1:19" x14ac:dyDescent="0.3">
      <c r="M16" s="10"/>
    </row>
    <row r="17" spans="13:13" x14ac:dyDescent="0.3">
      <c r="M17" s="10"/>
    </row>
    <row r="18" spans="13:13" x14ac:dyDescent="0.3">
      <c r="M18" s="10"/>
    </row>
    <row r="19" spans="13:13" x14ac:dyDescent="0.3">
      <c r="M19" s="10"/>
    </row>
    <row r="20" spans="13:13" x14ac:dyDescent="0.3">
      <c r="M20" s="10"/>
    </row>
    <row r="21" spans="13:13" x14ac:dyDescent="0.3">
      <c r="M21" s="10"/>
    </row>
    <row r="22" spans="13:13" x14ac:dyDescent="0.3">
      <c r="M22" s="10"/>
    </row>
    <row r="23" spans="13:13" x14ac:dyDescent="0.3">
      <c r="M23" s="10"/>
    </row>
    <row r="24" spans="13:13" x14ac:dyDescent="0.3">
      <c r="M24" s="10"/>
    </row>
    <row r="25" spans="13:13" x14ac:dyDescent="0.3">
      <c r="M25" s="10"/>
    </row>
    <row r="26" spans="13:13" x14ac:dyDescent="0.3">
      <c r="M26" s="10"/>
    </row>
    <row r="27" spans="13:13" x14ac:dyDescent="0.3">
      <c r="M27" s="10"/>
    </row>
    <row r="28" spans="13:13" x14ac:dyDescent="0.3">
      <c r="M28" s="10"/>
    </row>
    <row r="29" spans="13:13" x14ac:dyDescent="0.3">
      <c r="M29" s="10"/>
    </row>
    <row r="30" spans="13:13" x14ac:dyDescent="0.3">
      <c r="M30" s="10"/>
    </row>
    <row r="31" spans="13:13" x14ac:dyDescent="0.3">
      <c r="M31" s="10"/>
    </row>
    <row r="32" spans="13:13" x14ac:dyDescent="0.3">
      <c r="M32" s="10"/>
    </row>
    <row r="33" spans="13:13" x14ac:dyDescent="0.3">
      <c r="M33" s="10"/>
    </row>
    <row r="34" spans="13:13" x14ac:dyDescent="0.3">
      <c r="M34" s="10"/>
    </row>
    <row r="35" spans="13:13" x14ac:dyDescent="0.3">
      <c r="M35" s="10"/>
    </row>
    <row r="36" spans="13:13" x14ac:dyDescent="0.3">
      <c r="M36" s="10"/>
    </row>
    <row r="37" spans="13:13" x14ac:dyDescent="0.3">
      <c r="M37" s="10"/>
    </row>
    <row r="38" spans="13:13" x14ac:dyDescent="0.3">
      <c r="M38" s="10"/>
    </row>
    <row r="39" spans="13:13" x14ac:dyDescent="0.3">
      <c r="M39" s="10"/>
    </row>
    <row r="40" spans="13:13" x14ac:dyDescent="0.3">
      <c r="M40" s="10"/>
    </row>
    <row r="41" spans="13:13" x14ac:dyDescent="0.3">
      <c r="M41" s="10"/>
    </row>
    <row r="42" spans="13:13" x14ac:dyDescent="0.3">
      <c r="M42" s="10"/>
    </row>
    <row r="43" spans="13:13" x14ac:dyDescent="0.3">
      <c r="M43" s="28" t="s">
        <v>20</v>
      </c>
    </row>
    <row r="44" spans="13:13" x14ac:dyDescent="0.3">
      <c r="M44" s="28" t="s">
        <v>9</v>
      </c>
    </row>
  </sheetData>
  <mergeCells count="4">
    <mergeCell ref="B1:K1"/>
    <mergeCell ref="N1:S1"/>
    <mergeCell ref="O2:S2"/>
    <mergeCell ref="O3:S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Dataset</vt:lpstr>
      <vt:lpstr>X-avaliacoes-inicial</vt:lpstr>
      <vt:lpstr>X-avaliacoes</vt:lpstr>
      <vt:lpstr>X-estimada</vt:lpstr>
      <vt:lpstr>Rpol-avaliacoes-inicial</vt:lpstr>
      <vt:lpstr>Rindv</vt:lpstr>
      <vt:lpstr>RgrpNR</vt:lpstr>
      <vt:lpstr>RgrpNR (2)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2024-05-02T15:51:08Z</dcterms:modified>
</cp:coreProperties>
</file>