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W IT WIZARD\OneDrive\Desktop\"/>
    </mc:Choice>
  </mc:AlternateContent>
  <xr:revisionPtr revIDLastSave="0" documentId="13_ncr:1_{274058DF-D909-4B70-853A-B090A9F5A8E9}" xr6:coauthVersionLast="47" xr6:coauthVersionMax="47" xr10:uidLastSave="{00000000-0000-0000-0000-000000000000}"/>
  <bookViews>
    <workbookView xWindow="-108" yWindow="-108" windowWidth="23256" windowHeight="12456" tabRatio="902" activeTab="1" xr2:uid="{E9E15ACC-8EC8-4BC8-AD0E-DFA4821262F1}"/>
  </bookViews>
  <sheets>
    <sheet name="Fact_Crime_Type_Frequency" sheetId="1" r:id="rId1"/>
    <sheet name="Dim_Time" sheetId="3" r:id="rId2"/>
    <sheet name="Crime Severity Risk Index" sheetId="20" r:id="rId3"/>
    <sheet name="Crime Growth and Resolution" sheetId="23" r:id="rId4"/>
    <sheet name="Dashboard" sheetId="29" r:id="rId5"/>
    <sheet name="Monthly Crime Type Trend" sheetId="24" r:id="rId6"/>
    <sheet name="Station_Workload" sheetId="25" r:id="rId7"/>
    <sheet name="Crimes by Area and Type" sheetId="27" r:id="rId8"/>
    <sheet name="CrimeAnalysis" sheetId="15" r:id="rId9"/>
    <sheet name="Dim_Location" sheetId="4" r:id="rId10"/>
    <sheet name="Dim_CrimeType" sheetId="5" r:id="rId11"/>
    <sheet name="Dim_Status" sheetId="2" r:id="rId12"/>
  </sheets>
  <definedNames>
    <definedName name="_xlcn.WorksheetConnection_CrimeAnalysisA1L951" hidden="1">CrimeAnalysis!$A$1:$L$95</definedName>
    <definedName name="_xlcn.WorksheetConnection_CrimeAnalysisA1N951" hidden="1">CrimeAnalysis!$A$1:$N$95</definedName>
    <definedName name="_xlcn.WorksheetConnection_CrimeAnalysisA1P951" hidden="1">CrimeAnalysis!$A$1:$P$95</definedName>
    <definedName name="_xlcn.WorksheetConnection_CrimeAnalysisA1Q951" hidden="1">CrimeAnalysis!$A$1:$Q$95</definedName>
    <definedName name="_xlcn.WorksheetConnection_CrimeTypeFrequency.xlsxsheet11" hidden="1">sheet1[]</definedName>
    <definedName name="_xlcn.WorksheetConnection_CrimeTypeFrequency.xlsxsheet131" hidden="1">sheet13[]</definedName>
    <definedName name="_xlcn.WorksheetConnection_CrimeTypeFrequency.xlsxsheet151" hidden="1">sheet15[]</definedName>
    <definedName name="_xlcn.WorksheetConnection_CrimeTypeFrequency.xlsxsheet161" hidden="1">sheet16[]</definedName>
    <definedName name="_xlcn.WorksheetConnection_CrimeTypeFrequency.xlsxsheet181" hidden="1">sheet18</definedName>
  </definedNames>
  <calcPr calcId="191029"/>
  <pivotCaches>
    <pivotCache cacheId="0" r:id="rId13"/>
    <pivotCache cacheId="1" r:id="rId14"/>
    <pivotCache cacheId="2" r:id="rId15"/>
    <pivotCache cacheId="3" r:id="rId16"/>
    <pivotCache cacheId="4" r:id="rId1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 3" name="Range 3" connection="WorksheetConnection_CrimeAnalysis!$A$1:$Q$95"/>
          <x15:modelTable id="Range 2" name="Range 2" connection="WorksheetConnection_CrimeAnalysis!$A$1:$P$95"/>
          <x15:modelTable id="Range 1" name="Range 1" connection="WorksheetConnection_CrimeAnalysis!$A$1:$N$95"/>
          <x15:modelTable id="Range" name="Range" connection="WorksheetConnection_CrimeAnalysis!$A$1:$L$95"/>
          <x15:modelTable id="sheet18" name="sheet18" connection="WorksheetConnection_Crime Type Frequency.xlsx!sheet18"/>
          <x15:modelTable id="sheet16" name="sheet16" connection="WorksheetConnection_Crime Type Frequency.xlsx!sheet16"/>
          <x15:modelTable id="sheet15" name="sheet15" connection="WorksheetConnection_Crime Type Frequency.xlsx!sheet15"/>
          <x15:modelTable id="sheet13" name="sheet13" connection="WorksheetConnection_Crime Type Frequency.xlsx!sheet13"/>
          <x15:modelTable id="sheet1" name="sheet1" connection="WorksheetConnection_Crime Type Frequency.xlsx!sheet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5" l="1"/>
  <c r="Q2" i="15"/>
  <c r="Q3" i="15"/>
  <c r="Q4" i="15"/>
  <c r="Q5" i="15"/>
  <c r="Q6" i="15"/>
  <c r="Q7" i="15"/>
  <c r="Q8" i="15"/>
  <c r="Q9" i="15"/>
  <c r="Q10" i="15"/>
  <c r="Q11" i="15"/>
  <c r="Q12" i="15"/>
  <c r="Q13" i="15"/>
  <c r="Q14" i="15"/>
  <c r="Q15" i="15"/>
  <c r="Q16" i="15"/>
  <c r="Q17" i="15"/>
  <c r="Q18" i="15"/>
  <c r="Q19" i="15"/>
  <c r="Q20" i="15"/>
  <c r="Q21" i="15"/>
  <c r="Q22" i="15"/>
  <c r="Q23" i="15"/>
  <c r="Q24" i="15"/>
  <c r="Q25" i="15"/>
  <c r="Q26" i="15"/>
  <c r="Q27" i="15"/>
  <c r="Q28" i="15"/>
  <c r="Q29" i="15"/>
  <c r="Q30" i="15"/>
  <c r="Q31" i="15"/>
  <c r="Q32" i="15"/>
  <c r="Q33" i="15"/>
  <c r="Q34" i="15"/>
  <c r="Q35" i="15"/>
  <c r="Q36" i="15"/>
  <c r="Q37" i="15"/>
  <c r="Q38" i="15"/>
  <c r="Q39" i="15"/>
  <c r="Q40" i="15"/>
  <c r="Q41" i="15"/>
  <c r="Q42" i="15"/>
  <c r="Q43" i="15"/>
  <c r="Q44" i="15"/>
  <c r="Q45" i="15"/>
  <c r="Q46" i="15"/>
  <c r="Q47" i="15"/>
  <c r="Q48" i="15"/>
  <c r="Q49" i="15"/>
  <c r="Q50" i="15"/>
  <c r="Q51" i="15"/>
  <c r="Q52" i="15"/>
  <c r="Q53" i="15"/>
  <c r="Q54" i="15"/>
  <c r="Q55" i="15"/>
  <c r="Q56" i="15"/>
  <c r="Q57" i="15"/>
  <c r="Q58" i="15"/>
  <c r="Q59" i="15"/>
  <c r="Q60" i="15"/>
  <c r="Q61" i="15"/>
  <c r="Q62" i="15"/>
  <c r="Q63" i="15"/>
  <c r="Q64" i="15"/>
  <c r="Q65" i="15"/>
  <c r="Q66" i="15"/>
  <c r="Q67" i="15"/>
  <c r="Q68" i="15"/>
  <c r="Q69" i="15"/>
  <c r="Q70" i="15"/>
  <c r="Q71" i="15"/>
  <c r="Q72" i="15"/>
  <c r="Q73" i="15"/>
  <c r="Q74" i="15"/>
  <c r="Q75" i="15"/>
  <c r="Q76" i="15"/>
  <c r="Q77" i="15"/>
  <c r="Q78" i="15"/>
  <c r="Q79" i="15"/>
  <c r="Q80" i="15"/>
  <c r="Q81" i="15"/>
  <c r="Q82" i="15"/>
  <c r="Q83" i="15"/>
  <c r="Q84" i="15"/>
  <c r="Q85" i="15"/>
  <c r="Q86" i="15"/>
  <c r="Q87" i="15"/>
  <c r="Q88" i="15"/>
  <c r="Q89" i="15"/>
  <c r="Q90" i="15"/>
  <c r="Q91" i="15"/>
  <c r="Q92" i="15"/>
  <c r="Q93" i="15"/>
  <c r="Q94" i="15"/>
  <c r="Q95" i="15"/>
  <c r="P2" i="15"/>
  <c r="P3" i="15"/>
  <c r="P4" i="15"/>
  <c r="P5" i="15"/>
  <c r="P6" i="15"/>
  <c r="P7" i="15"/>
  <c r="P8" i="15"/>
  <c r="P9" i="15"/>
  <c r="P10" i="15"/>
  <c r="P11" i="15"/>
  <c r="P12" i="15"/>
  <c r="P13" i="15"/>
  <c r="P14" i="15"/>
  <c r="P15" i="15"/>
  <c r="P16" i="15"/>
  <c r="P17" i="15"/>
  <c r="P18" i="15"/>
  <c r="P19" i="15"/>
  <c r="P20" i="15"/>
  <c r="P21" i="15"/>
  <c r="P22" i="15"/>
  <c r="P23" i="15"/>
  <c r="P24" i="15"/>
  <c r="P25" i="15"/>
  <c r="P26" i="15"/>
  <c r="P27" i="15"/>
  <c r="P28" i="15"/>
  <c r="P29" i="15"/>
  <c r="P30" i="15"/>
  <c r="P31" i="15"/>
  <c r="P32" i="15"/>
  <c r="P33" i="15"/>
  <c r="P34" i="15"/>
  <c r="P35" i="15"/>
  <c r="P36" i="15"/>
  <c r="P37" i="15"/>
  <c r="P38" i="15"/>
  <c r="P39" i="15"/>
  <c r="P40" i="15"/>
  <c r="P41" i="15"/>
  <c r="P42" i="15"/>
  <c r="P43" i="15"/>
  <c r="P44" i="15"/>
  <c r="P45" i="15"/>
  <c r="P46" i="15"/>
  <c r="P47" i="15"/>
  <c r="P48" i="15"/>
  <c r="P49" i="15"/>
  <c r="P50" i="15"/>
  <c r="P51" i="15"/>
  <c r="P52" i="15"/>
  <c r="P53" i="15"/>
  <c r="P54" i="15"/>
  <c r="P55" i="15"/>
  <c r="P56" i="15"/>
  <c r="P57" i="15"/>
  <c r="P58" i="15"/>
  <c r="P59" i="15"/>
  <c r="P60" i="15"/>
  <c r="P61" i="15"/>
  <c r="P62" i="15"/>
  <c r="P63" i="15"/>
  <c r="P64" i="15"/>
  <c r="P65" i="15"/>
  <c r="P66" i="15"/>
  <c r="P67" i="15"/>
  <c r="P68" i="15"/>
  <c r="P69" i="15"/>
  <c r="P70" i="15"/>
  <c r="P71" i="15"/>
  <c r="P72" i="15"/>
  <c r="P73" i="15"/>
  <c r="P74" i="15"/>
  <c r="P75" i="15"/>
  <c r="P76" i="15"/>
  <c r="P77" i="15"/>
  <c r="P78" i="15"/>
  <c r="P79" i="15"/>
  <c r="P80" i="15"/>
  <c r="P81" i="15"/>
  <c r="P82" i="15"/>
  <c r="P83" i="15"/>
  <c r="P84" i="15"/>
  <c r="P85" i="15"/>
  <c r="P86" i="15"/>
  <c r="P87" i="15"/>
  <c r="P88" i="15"/>
  <c r="P89" i="15"/>
  <c r="P90" i="15"/>
  <c r="P91" i="15"/>
  <c r="P92" i="15"/>
  <c r="P93" i="15"/>
  <c r="P94" i="15"/>
  <c r="P95" i="15"/>
  <c r="O2" i="15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K2" i="15"/>
  <c r="M2" i="15"/>
  <c r="N2" i="15" s="1"/>
  <c r="M3" i="15"/>
  <c r="N3" i="15" s="1"/>
  <c r="M4" i="15"/>
  <c r="N4" i="15" s="1"/>
  <c r="M5" i="15"/>
  <c r="N5" i="15" s="1"/>
  <c r="M6" i="15"/>
  <c r="N6" i="15" s="1"/>
  <c r="M7" i="15"/>
  <c r="N7" i="15" s="1"/>
  <c r="M8" i="15"/>
  <c r="N8" i="15" s="1"/>
  <c r="M9" i="15"/>
  <c r="N9" i="15" s="1"/>
  <c r="M10" i="15"/>
  <c r="N10" i="15" s="1"/>
  <c r="M11" i="15"/>
  <c r="N11" i="15" s="1"/>
  <c r="M12" i="15"/>
  <c r="N12" i="15" s="1"/>
  <c r="M13" i="15"/>
  <c r="N13" i="15" s="1"/>
  <c r="M14" i="15"/>
  <c r="N14" i="15" s="1"/>
  <c r="M15" i="15"/>
  <c r="N15" i="15" s="1"/>
  <c r="M16" i="15"/>
  <c r="N16" i="15" s="1"/>
  <c r="M17" i="15"/>
  <c r="N17" i="15" s="1"/>
  <c r="M18" i="15"/>
  <c r="N18" i="15" s="1"/>
  <c r="M19" i="15"/>
  <c r="N19" i="15" s="1"/>
  <c r="M20" i="15"/>
  <c r="N20" i="15" s="1"/>
  <c r="M21" i="15"/>
  <c r="N21" i="15" s="1"/>
  <c r="M22" i="15"/>
  <c r="N22" i="15" s="1"/>
  <c r="M23" i="15"/>
  <c r="N23" i="15" s="1"/>
  <c r="M24" i="15"/>
  <c r="N24" i="15" s="1"/>
  <c r="M25" i="15"/>
  <c r="N25" i="15" s="1"/>
  <c r="M26" i="15"/>
  <c r="N26" i="15" s="1"/>
  <c r="M27" i="15"/>
  <c r="N27" i="15" s="1"/>
  <c r="M28" i="15"/>
  <c r="N28" i="15" s="1"/>
  <c r="M29" i="15"/>
  <c r="N29" i="15" s="1"/>
  <c r="M30" i="15"/>
  <c r="N30" i="15" s="1"/>
  <c r="M31" i="15"/>
  <c r="N31" i="15" s="1"/>
  <c r="M32" i="15"/>
  <c r="N32" i="15" s="1"/>
  <c r="M33" i="15"/>
  <c r="N33" i="15" s="1"/>
  <c r="M34" i="15"/>
  <c r="N34" i="15" s="1"/>
  <c r="M35" i="15"/>
  <c r="N35" i="15" s="1"/>
  <c r="M36" i="15"/>
  <c r="N36" i="15" s="1"/>
  <c r="M37" i="15"/>
  <c r="N37" i="15" s="1"/>
  <c r="M38" i="15"/>
  <c r="N38" i="15" s="1"/>
  <c r="M39" i="15"/>
  <c r="N39" i="15" s="1"/>
  <c r="M40" i="15"/>
  <c r="N40" i="15" s="1"/>
  <c r="M41" i="15"/>
  <c r="N41" i="15" s="1"/>
  <c r="M42" i="15"/>
  <c r="N42" i="15" s="1"/>
  <c r="M43" i="15"/>
  <c r="N43" i="15" s="1"/>
  <c r="M44" i="15"/>
  <c r="N44" i="15" s="1"/>
  <c r="M45" i="15"/>
  <c r="N45" i="15" s="1"/>
  <c r="M46" i="15"/>
  <c r="N46" i="15" s="1"/>
  <c r="M47" i="15"/>
  <c r="N47" i="15" s="1"/>
  <c r="M48" i="15"/>
  <c r="N48" i="15" s="1"/>
  <c r="M49" i="15"/>
  <c r="N49" i="15" s="1"/>
  <c r="M50" i="15"/>
  <c r="N50" i="15" s="1"/>
  <c r="M51" i="15"/>
  <c r="N51" i="15" s="1"/>
  <c r="M52" i="15"/>
  <c r="N52" i="15" s="1"/>
  <c r="M53" i="15"/>
  <c r="N53" i="15" s="1"/>
  <c r="M54" i="15"/>
  <c r="N54" i="15" s="1"/>
  <c r="M55" i="15"/>
  <c r="N55" i="15" s="1"/>
  <c r="M56" i="15"/>
  <c r="N56" i="15" s="1"/>
  <c r="M57" i="15"/>
  <c r="N57" i="15" s="1"/>
  <c r="M58" i="15"/>
  <c r="N58" i="15" s="1"/>
  <c r="M59" i="15"/>
  <c r="N59" i="15" s="1"/>
  <c r="M60" i="15"/>
  <c r="N60" i="15" s="1"/>
  <c r="M61" i="15"/>
  <c r="N61" i="15" s="1"/>
  <c r="M62" i="15"/>
  <c r="N62" i="15" s="1"/>
  <c r="M63" i="15"/>
  <c r="N63" i="15" s="1"/>
  <c r="M64" i="15"/>
  <c r="N64" i="15" s="1"/>
  <c r="M65" i="15"/>
  <c r="N65" i="15" s="1"/>
  <c r="M66" i="15"/>
  <c r="N66" i="15" s="1"/>
  <c r="M67" i="15"/>
  <c r="N67" i="15" s="1"/>
  <c r="M68" i="15"/>
  <c r="N68" i="15" s="1"/>
  <c r="M69" i="15"/>
  <c r="N69" i="15" s="1"/>
  <c r="M70" i="15"/>
  <c r="N70" i="15" s="1"/>
  <c r="M71" i="15"/>
  <c r="N71" i="15" s="1"/>
  <c r="M72" i="15"/>
  <c r="N72" i="15" s="1"/>
  <c r="M73" i="15"/>
  <c r="N73" i="15" s="1"/>
  <c r="M74" i="15"/>
  <c r="N74" i="15" s="1"/>
  <c r="M75" i="15"/>
  <c r="N75" i="15" s="1"/>
  <c r="M76" i="15"/>
  <c r="N76" i="15" s="1"/>
  <c r="M77" i="15"/>
  <c r="N77" i="15" s="1"/>
  <c r="M78" i="15"/>
  <c r="N78" i="15" s="1"/>
  <c r="M79" i="15"/>
  <c r="N79" i="15" s="1"/>
  <c r="M80" i="15"/>
  <c r="N80" i="15" s="1"/>
  <c r="M81" i="15"/>
  <c r="N81" i="15" s="1"/>
  <c r="M82" i="15"/>
  <c r="N82" i="15" s="1"/>
  <c r="M83" i="15"/>
  <c r="N83" i="15" s="1"/>
  <c r="M84" i="15"/>
  <c r="N84" i="15" s="1"/>
  <c r="M85" i="15"/>
  <c r="N85" i="15" s="1"/>
  <c r="M86" i="15"/>
  <c r="N86" i="15" s="1"/>
  <c r="M87" i="15"/>
  <c r="N87" i="15" s="1"/>
  <c r="M88" i="15"/>
  <c r="N88" i="15" s="1"/>
  <c r="M89" i="15"/>
  <c r="N89" i="15" s="1"/>
  <c r="M90" i="15"/>
  <c r="N90" i="15" s="1"/>
  <c r="M91" i="15"/>
  <c r="N91" i="15" s="1"/>
  <c r="M92" i="15"/>
  <c r="N92" i="15" s="1"/>
  <c r="M93" i="15"/>
  <c r="N93" i="15" s="1"/>
  <c r="M94" i="15"/>
  <c r="N94" i="15" s="1"/>
  <c r="M95" i="15"/>
  <c r="N95" i="15" s="1"/>
  <c r="L2" i="15"/>
  <c r="L3" i="15"/>
  <c r="L4" i="15"/>
  <c r="L5" i="15"/>
  <c r="L6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L51" i="15"/>
  <c r="L52" i="15"/>
  <c r="L53" i="15"/>
  <c r="L54" i="15"/>
  <c r="L55" i="15"/>
  <c r="L56" i="15"/>
  <c r="L5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79" i="15"/>
  <c r="L80" i="15"/>
  <c r="L81" i="15"/>
  <c r="L82" i="15"/>
  <c r="L83" i="15"/>
  <c r="L84" i="15"/>
  <c r="L85" i="15"/>
  <c r="L86" i="15"/>
  <c r="L87" i="15"/>
  <c r="L88" i="15"/>
  <c r="L89" i="15"/>
  <c r="L90" i="15"/>
  <c r="L91" i="15"/>
  <c r="L92" i="15"/>
  <c r="L93" i="15"/>
  <c r="L94" i="15"/>
  <c r="L95" i="15"/>
  <c r="K3" i="15"/>
  <c r="K4" i="15"/>
  <c r="K5" i="15"/>
  <c r="K6" i="15"/>
  <c r="K7" i="15"/>
  <c r="K8" i="15"/>
  <c r="K9" i="15"/>
  <c r="K10" i="15"/>
  <c r="K11" i="15"/>
  <c r="K12" i="15"/>
  <c r="K13" i="15"/>
  <c r="K14" i="15"/>
  <c r="K15" i="15"/>
  <c r="K16" i="15"/>
  <c r="K17" i="15"/>
  <c r="K18" i="15"/>
  <c r="K19" i="15"/>
  <c r="K20" i="15"/>
  <c r="K21" i="15"/>
  <c r="K22" i="15"/>
  <c r="K23" i="15"/>
  <c r="K24" i="15"/>
  <c r="K25" i="15"/>
  <c r="K26" i="15"/>
  <c r="K27" i="15"/>
  <c r="K28" i="15"/>
  <c r="K29" i="15"/>
  <c r="K30" i="15"/>
  <c r="K31" i="15"/>
  <c r="K32" i="15"/>
  <c r="K33" i="15"/>
  <c r="K34" i="15"/>
  <c r="K35" i="15"/>
  <c r="K36" i="15"/>
  <c r="K37" i="15"/>
  <c r="K38" i="15"/>
  <c r="K39" i="15"/>
  <c r="K40" i="15"/>
  <c r="K41" i="15"/>
  <c r="K42" i="15"/>
  <c r="K43" i="15"/>
  <c r="K44" i="15"/>
  <c r="K45" i="15"/>
  <c r="K46" i="15"/>
  <c r="K47" i="15"/>
  <c r="K48" i="15"/>
  <c r="K49" i="15"/>
  <c r="K50" i="15"/>
  <c r="K51" i="15"/>
  <c r="K52" i="15"/>
  <c r="K53" i="15"/>
  <c r="K54" i="15"/>
  <c r="K55" i="15"/>
  <c r="K56" i="15"/>
  <c r="K57" i="15"/>
  <c r="K58" i="15"/>
  <c r="K59" i="15"/>
  <c r="K60" i="15"/>
  <c r="K61" i="15"/>
  <c r="K62" i="15"/>
  <c r="K63" i="15"/>
  <c r="K64" i="15"/>
  <c r="K65" i="15"/>
  <c r="K66" i="15"/>
  <c r="K67" i="15"/>
  <c r="K68" i="15"/>
  <c r="K69" i="15"/>
  <c r="K70" i="15"/>
  <c r="K71" i="15"/>
  <c r="K72" i="15"/>
  <c r="K73" i="15"/>
  <c r="K74" i="15"/>
  <c r="K75" i="15"/>
  <c r="K76" i="15"/>
  <c r="K77" i="15"/>
  <c r="K78" i="15"/>
  <c r="K79" i="15"/>
  <c r="K80" i="15"/>
  <c r="K81" i="15"/>
  <c r="K82" i="15"/>
  <c r="K83" i="15"/>
  <c r="K84" i="15"/>
  <c r="K85" i="15"/>
  <c r="K86" i="15"/>
  <c r="K87" i="15"/>
  <c r="K88" i="15"/>
  <c r="K89" i="15"/>
  <c r="K90" i="15"/>
  <c r="K91" i="15"/>
  <c r="K92" i="15"/>
  <c r="K93" i="15"/>
  <c r="K94" i="15"/>
  <c r="K95" i="15"/>
  <c r="J3" i="15"/>
  <c r="J4" i="15"/>
  <c r="J5" i="15"/>
  <c r="J6" i="15"/>
  <c r="J7" i="15"/>
  <c r="J8" i="15"/>
  <c r="J9" i="15"/>
  <c r="J10" i="15"/>
  <c r="J11" i="15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28" i="15"/>
  <c r="J29" i="15"/>
  <c r="J30" i="15"/>
  <c r="J31" i="15"/>
  <c r="J32" i="15"/>
  <c r="J33" i="15"/>
  <c r="J34" i="15"/>
  <c r="J35" i="15"/>
  <c r="J36" i="15"/>
  <c r="J37" i="15"/>
  <c r="J38" i="15"/>
  <c r="J39" i="15"/>
  <c r="J40" i="15"/>
  <c r="J41" i="15"/>
  <c r="J42" i="15"/>
  <c r="J43" i="15"/>
  <c r="J44" i="15"/>
  <c r="J45" i="15"/>
  <c r="J46" i="15"/>
  <c r="J47" i="15"/>
  <c r="J48" i="15"/>
  <c r="J49" i="15"/>
  <c r="J50" i="15"/>
  <c r="J51" i="15"/>
  <c r="J52" i="15"/>
  <c r="J53" i="15"/>
  <c r="J54" i="15"/>
  <c r="J55" i="15"/>
  <c r="J56" i="15"/>
  <c r="J57" i="15"/>
  <c r="J58" i="15"/>
  <c r="J59" i="15"/>
  <c r="J60" i="15"/>
  <c r="J61" i="15"/>
  <c r="J62" i="15"/>
  <c r="J63" i="15"/>
  <c r="J64" i="15"/>
  <c r="J65" i="15"/>
  <c r="J66" i="15"/>
  <c r="J67" i="15"/>
  <c r="J68" i="15"/>
  <c r="J69" i="15"/>
  <c r="J70" i="15"/>
  <c r="J71" i="15"/>
  <c r="J72" i="15"/>
  <c r="J73" i="15"/>
  <c r="J74" i="15"/>
  <c r="J75" i="15"/>
  <c r="J76" i="15"/>
  <c r="J77" i="15"/>
  <c r="J78" i="15"/>
  <c r="J79" i="15"/>
  <c r="J80" i="15"/>
  <c r="J81" i="15"/>
  <c r="J82" i="15"/>
  <c r="J83" i="15"/>
  <c r="J84" i="15"/>
  <c r="J85" i="15"/>
  <c r="J86" i="15"/>
  <c r="J87" i="15"/>
  <c r="J88" i="15"/>
  <c r="J89" i="15"/>
  <c r="J90" i="15"/>
  <c r="J91" i="15"/>
  <c r="J92" i="15"/>
  <c r="J93" i="15"/>
  <c r="J94" i="15"/>
  <c r="J95" i="15"/>
  <c r="E20" i="25"/>
  <c r="E19" i="25"/>
  <c r="E18" i="25"/>
  <c r="E17" i="25"/>
  <c r="E21" i="25"/>
  <c r="E16" i="25"/>
  <c r="D10" i="25"/>
  <c r="D9" i="25"/>
  <c r="D8" i="25"/>
  <c r="D7" i="25"/>
  <c r="D6" i="25"/>
  <c r="D5" i="25"/>
  <c r="D4" i="25"/>
  <c r="D16" i="23"/>
  <c r="C23" i="23"/>
  <c r="C16" i="23"/>
  <c r="C22" i="23"/>
  <c r="C21" i="23"/>
  <c r="D22" i="23"/>
  <c r="C17" i="23"/>
  <c r="D20" i="23"/>
  <c r="C20" i="23"/>
  <c r="C19" i="23"/>
  <c r="C18" i="23"/>
  <c r="D21" i="23"/>
  <c r="D19" i="23"/>
  <c r="D18" i="23"/>
  <c r="D17" i="23"/>
  <c r="D23" i="23"/>
  <c r="E16" i="23" l="1"/>
  <c r="F17" i="23"/>
  <c r="E17" i="23"/>
  <c r="E18" i="23"/>
  <c r="F18" i="23"/>
  <c r="E19" i="23"/>
  <c r="F19" i="23"/>
  <c r="E20" i="23"/>
  <c r="F20" i="23"/>
  <c r="E21" i="23"/>
  <c r="F21" i="23"/>
  <c r="F22" i="23"/>
  <c r="E22" i="23"/>
  <c r="F23" i="23"/>
  <c r="E23" i="2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B511DE-20EF-443C-8236-97CF12E0843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E54F042-5C4C-4A3F-A1B5-563F4C77EB36}" name="WorksheetConnection_Crime Type Frequency.xlsx!sheet1" type="102" refreshedVersion="8" minRefreshableVersion="5">
    <extLst>
      <ext xmlns:x15="http://schemas.microsoft.com/office/spreadsheetml/2010/11/main" uri="{DE250136-89BD-433C-8126-D09CA5730AF9}">
        <x15:connection id="sheet1">
          <x15:rangePr sourceName="_xlcn.WorksheetConnection_CrimeTypeFrequency.xlsxsheet11"/>
        </x15:connection>
      </ext>
    </extLst>
  </connection>
  <connection id="3" xr16:uid="{2084E953-016C-4A6C-BD3E-D9BA6E24060B}" name="WorksheetConnection_Crime Type Frequency.xlsx!sheet13" type="102" refreshedVersion="8" minRefreshableVersion="5">
    <extLst>
      <ext xmlns:x15="http://schemas.microsoft.com/office/spreadsheetml/2010/11/main" uri="{DE250136-89BD-433C-8126-D09CA5730AF9}">
        <x15:connection id="sheet13">
          <x15:rangePr sourceName="_xlcn.WorksheetConnection_CrimeTypeFrequency.xlsxsheet131"/>
        </x15:connection>
      </ext>
    </extLst>
  </connection>
  <connection id="4" xr16:uid="{821C381F-E32A-46A0-8FAE-7D33BDF79D02}" name="WorksheetConnection_Crime Type Frequency.xlsx!sheet15" type="102" refreshedVersion="8" minRefreshableVersion="5">
    <extLst>
      <ext xmlns:x15="http://schemas.microsoft.com/office/spreadsheetml/2010/11/main" uri="{DE250136-89BD-433C-8126-D09CA5730AF9}">
        <x15:connection id="sheet15">
          <x15:rangePr sourceName="_xlcn.WorksheetConnection_CrimeTypeFrequency.xlsxsheet151"/>
        </x15:connection>
      </ext>
    </extLst>
  </connection>
  <connection id="5" xr16:uid="{B1F430E2-9618-482E-926F-311FA1AAD3A7}" name="WorksheetConnection_Crime Type Frequency.xlsx!sheet16" type="102" refreshedVersion="8" minRefreshableVersion="5">
    <extLst>
      <ext xmlns:x15="http://schemas.microsoft.com/office/spreadsheetml/2010/11/main" uri="{DE250136-89BD-433C-8126-D09CA5730AF9}">
        <x15:connection id="sheet16">
          <x15:rangePr sourceName="_xlcn.WorksheetConnection_CrimeTypeFrequency.xlsxsheet161"/>
        </x15:connection>
      </ext>
    </extLst>
  </connection>
  <connection id="6" xr16:uid="{AEFE2F5D-E913-4E22-BD8B-8FEDB91C9903}" name="WorksheetConnection_Crime Type Frequency.xlsx!sheet18" type="102" refreshedVersion="8" minRefreshableVersion="5">
    <extLst>
      <ext xmlns:x15="http://schemas.microsoft.com/office/spreadsheetml/2010/11/main" uri="{DE250136-89BD-433C-8126-D09CA5730AF9}">
        <x15:connection id="sheet18">
          <x15:rangePr sourceName="_xlcn.WorksheetConnection_CrimeTypeFrequency.xlsxsheet181"/>
        </x15:connection>
      </ext>
    </extLst>
  </connection>
  <connection id="7" xr16:uid="{7C6F7571-08E6-42FD-BDC2-CDD795B060DD}" name="WorksheetConnection_CrimeAnalysis!$A$1:$L$95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CrimeAnalysisA1L951"/>
        </x15:connection>
      </ext>
    </extLst>
  </connection>
  <connection id="8" xr16:uid="{35A2FDBA-6184-43AB-B2E8-16A0928AD352}" name="WorksheetConnection_CrimeAnalysis!$A$1:$N$95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CrimeAnalysisA1N951"/>
        </x15:connection>
      </ext>
    </extLst>
  </connection>
  <connection id="9" xr16:uid="{0444DCB4-8C80-453F-AD30-5911A5FC64CF}" name="WorksheetConnection_CrimeAnalysis!$A$1:$P$95" type="102" refreshedVersion="8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CrimeAnalysisA1P951"/>
        </x15:connection>
      </ext>
    </extLst>
  </connection>
  <connection id="10" xr16:uid="{CD7CDA1D-3384-4B35-8F77-E0BA9694FA1C}" name="WorksheetConnection_CrimeAnalysis!$A$1:$Q$95" type="102" refreshedVersion="8" minRefreshableVersion="5">
    <extLst>
      <ext xmlns:x15="http://schemas.microsoft.com/office/spreadsheetml/2010/11/main" uri="{DE250136-89BD-433C-8126-D09CA5730AF9}">
        <x15:connection id="Range 3" autoDelete="1">
          <x15:rangePr sourceName="_xlcn.WorksheetConnection_CrimeAnalysisA1Q951"/>
        </x15:connection>
      </ext>
    </extLst>
  </connection>
</connections>
</file>

<file path=xl/sharedStrings.xml><?xml version="1.0" encoding="utf-8"?>
<sst xmlns="http://schemas.openxmlformats.org/spreadsheetml/2006/main" count="248" uniqueCount="102">
  <si>
    <t>FACT_CRIME_TYPE_ID</t>
  </si>
  <si>
    <t>CRIME_COUNT</t>
  </si>
  <si>
    <t>REPORTED_CRIME_ID_ORIGINAL</t>
  </si>
  <si>
    <t>IS_CLOSED_FLAG</t>
  </si>
  <si>
    <t>IS_ESCALATED_FLAG</t>
  </si>
  <si>
    <t>FK_TIME_ID</t>
  </si>
  <si>
    <t>FK_LOCATION_ID</t>
  </si>
  <si>
    <t>FK_STATUS_ID</t>
  </si>
  <si>
    <t>FK_CRIME_TYPE_ID</t>
  </si>
  <si>
    <t>STATUS_ID</t>
  </si>
  <si>
    <t>STATUS_DESCRIPTION</t>
  </si>
  <si>
    <t>Open</t>
  </si>
  <si>
    <t>Escalate</t>
  </si>
  <si>
    <t>Closed</t>
  </si>
  <si>
    <t>UNKNOWN</t>
  </si>
  <si>
    <t>\</t>
  </si>
  <si>
    <t>FULL_DATE</t>
  </si>
  <si>
    <t>DAY</t>
  </si>
  <si>
    <t>MONTH</t>
  </si>
  <si>
    <t>YEAR</t>
  </si>
  <si>
    <t xml:space="preserve">November </t>
  </si>
  <si>
    <t xml:space="preserve">May      </t>
  </si>
  <si>
    <t>September</t>
  </si>
  <si>
    <t xml:space="preserve">January  </t>
  </si>
  <si>
    <t xml:space="preserve">December </t>
  </si>
  <si>
    <t xml:space="preserve">August   </t>
  </si>
  <si>
    <t xml:space="preserve">February </t>
  </si>
  <si>
    <t xml:space="preserve">October  </t>
  </si>
  <si>
    <t xml:space="preserve">March    </t>
  </si>
  <si>
    <t xml:space="preserve">July     </t>
  </si>
  <si>
    <t xml:space="preserve">April    </t>
  </si>
  <si>
    <t>LOCATION_ID</t>
  </si>
  <si>
    <t>AREA_ID_ORIGINAL</t>
  </si>
  <si>
    <t>AREA</t>
  </si>
  <si>
    <t>REGION_ID_ORIGINAL</t>
  </si>
  <si>
    <t>REGION</t>
  </si>
  <si>
    <t>STATION_ID_ORIGINAL</t>
  </si>
  <si>
    <t>STATION</t>
  </si>
  <si>
    <t>East Wales</t>
  </si>
  <si>
    <t>Street3</t>
  </si>
  <si>
    <t>West Yorkshire</t>
  </si>
  <si>
    <t>Cross Gates</t>
  </si>
  <si>
    <t>Kings Cross</t>
  </si>
  <si>
    <t>Lawnswood</t>
  </si>
  <si>
    <t>Meanwood</t>
  </si>
  <si>
    <t>Mid Wales</t>
  </si>
  <si>
    <t>Street8</t>
  </si>
  <si>
    <t>Uk</t>
  </si>
  <si>
    <t>North West, Wales</t>
  </si>
  <si>
    <t>Ashroad</t>
  </si>
  <si>
    <t>Street5</t>
  </si>
  <si>
    <t>South West, Wales</t>
  </si>
  <si>
    <t>Street1</t>
  </si>
  <si>
    <t>Beeston</t>
  </si>
  <si>
    <t>Street2</t>
  </si>
  <si>
    <t>CRIME_TYPE_ID</t>
  </si>
  <si>
    <t>CRIME_TYPE_ID_ORIGINAL</t>
  </si>
  <si>
    <t>CRIME_TYPE_DESCRIPTION</t>
  </si>
  <si>
    <t>Violent Crime</t>
  </si>
  <si>
    <t>Fraud</t>
  </si>
  <si>
    <t>Drugs Offence</t>
  </si>
  <si>
    <t>Burglary</t>
  </si>
  <si>
    <t>Car Theft</t>
  </si>
  <si>
    <t>Robbery</t>
  </si>
  <si>
    <t>Forgery</t>
  </si>
  <si>
    <t>Drunk And Disorder</t>
  </si>
  <si>
    <t>Row Labels</t>
  </si>
  <si>
    <t>Grand Total</t>
  </si>
  <si>
    <t>Column Labels</t>
  </si>
  <si>
    <t>Sum of CRIME_COUNT</t>
  </si>
  <si>
    <t>Area_Name</t>
  </si>
  <si>
    <t>Year</t>
  </si>
  <si>
    <t>Total Sum of CRIME_COUNT</t>
  </si>
  <si>
    <t>Risk_Index</t>
  </si>
  <si>
    <t>Total Sum of Risk_Index</t>
  </si>
  <si>
    <t>Sum of Risk_Index</t>
  </si>
  <si>
    <t>Status</t>
  </si>
  <si>
    <t>Resolution</t>
  </si>
  <si>
    <t>Total Sum of Resolution</t>
  </si>
  <si>
    <t>Sum of Resolution</t>
  </si>
  <si>
    <t>Area</t>
  </si>
  <si>
    <t>Crimes Reported</t>
  </si>
  <si>
    <t>Unresolved</t>
  </si>
  <si>
    <t>Resolution%</t>
  </si>
  <si>
    <t>CrimeGrowth%</t>
  </si>
  <si>
    <t>Month</t>
  </si>
  <si>
    <t>Crime_Type</t>
  </si>
  <si>
    <t>April</t>
  </si>
  <si>
    <t>August</t>
  </si>
  <si>
    <t>December</t>
  </si>
  <si>
    <t>February</t>
  </si>
  <si>
    <t>January</t>
  </si>
  <si>
    <t>July</t>
  </si>
  <si>
    <t>March</t>
  </si>
  <si>
    <t>May</t>
  </si>
  <si>
    <t>November</t>
  </si>
  <si>
    <t>October</t>
  </si>
  <si>
    <t>Station</t>
  </si>
  <si>
    <t>StressScore</t>
  </si>
  <si>
    <t>TotalCrime</t>
  </si>
  <si>
    <t>UnsolvedCrime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</si>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</sst>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/dd/yyyy"/>
  </numFmts>
  <fonts count="3" x14ac:knownFonts="1">
    <font>
      <sz val="11"/>
      <color theme="1"/>
      <name val="Aptos Narrow"/>
      <family val="2"/>
      <scheme val="minor"/>
    </font>
    <font>
      <b/>
      <sz val="10"/>
      <color rgb="FF000000"/>
      <name val="Helvetica"/>
    </font>
    <font>
      <sz val="10"/>
      <color rgb="FF000000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2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164" fontId="2" fillId="0" borderId="1" xfId="0" applyNumberFormat="1" applyFont="1" applyBorder="1" applyAlignment="1">
      <alignment horizontal="left" wrapText="1"/>
    </xf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right" wrapText="1"/>
    </xf>
    <xf numFmtId="0" fontId="2" fillId="0" borderId="0" xfId="0" applyFont="1" applyAlignment="1">
      <alignment horizontal="right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right" wrapText="1"/>
    </xf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"/>
        <scheme val="none"/>
      </font>
      <numFmt numFmtId="0" formatCode="General"/>
      <alignment horizontal="right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3333FF"/>
      <color rgb="FFFF00FF"/>
      <color rgb="FF00FFFF"/>
      <color rgb="FF33CCFF"/>
      <color rgb="FFCC6600"/>
      <color rgb="FF99FF66"/>
      <color rgb="FF3399FF"/>
      <color rgb="FFFF9900"/>
      <color rgb="FFFF33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[Crime Type Frequency.xlsx]Crime Severity Risk Index!PivotTable13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'Crime Severity Risk Index'!$B$3:$B$5</c:f>
              <c:strCache>
                <c:ptCount val="1"/>
                <c:pt idx="0">
                  <c:v>2015 - Sum of Risk_Index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'Crime Severity Risk Index'!$A$6:$A$10</c:f>
              <c:strCache>
                <c:ptCount val="4"/>
                <c:pt idx="0">
                  <c:v>East Wales</c:v>
                </c:pt>
                <c:pt idx="1">
                  <c:v>Mid Wales</c:v>
                </c:pt>
                <c:pt idx="2">
                  <c:v>North West, Wales</c:v>
                </c:pt>
                <c:pt idx="3">
                  <c:v>West Yorkshire</c:v>
                </c:pt>
              </c:strCache>
            </c:strRef>
          </c:cat>
          <c:val>
            <c:numRef>
              <c:f>'Crime Severity Risk Index'!$B$6:$B$10</c:f>
              <c:numCache>
                <c:formatCode>General</c:formatCode>
                <c:ptCount val="4"/>
                <c:pt idx="2">
                  <c:v>4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C4-404B-BE3B-9EA05EA6899C}"/>
            </c:ext>
          </c:extLst>
        </c:ser>
        <c:ser>
          <c:idx val="1"/>
          <c:order val="1"/>
          <c:tx>
            <c:strRef>
              <c:f>'Crime Severity Risk Index'!$C$3:$C$5</c:f>
              <c:strCache>
                <c:ptCount val="1"/>
                <c:pt idx="0">
                  <c:v>2015 - Sum of CRIME_COUNT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'Crime Severity Risk Index'!$A$6:$A$10</c:f>
              <c:strCache>
                <c:ptCount val="4"/>
                <c:pt idx="0">
                  <c:v>East Wales</c:v>
                </c:pt>
                <c:pt idx="1">
                  <c:v>Mid Wales</c:v>
                </c:pt>
                <c:pt idx="2">
                  <c:v>North West, Wales</c:v>
                </c:pt>
                <c:pt idx="3">
                  <c:v>West Yorkshire</c:v>
                </c:pt>
              </c:strCache>
            </c:strRef>
          </c:cat>
          <c:val>
            <c:numRef>
              <c:f>'Crime Severity Risk Index'!$C$6:$C$10</c:f>
              <c:numCache>
                <c:formatCode>General</c:formatCode>
                <c:ptCount val="4"/>
                <c:pt idx="2">
                  <c:v>4</c:v>
                </c:pt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C4-404B-BE3B-9EA05EA6899C}"/>
            </c:ext>
          </c:extLst>
        </c:ser>
        <c:ser>
          <c:idx val="2"/>
          <c:order val="2"/>
          <c:tx>
            <c:strRef>
              <c:f>'Crime Severity Risk Index'!$D$3:$D$5</c:f>
              <c:strCache>
                <c:ptCount val="1"/>
                <c:pt idx="0">
                  <c:v>2016 - Sum of Risk_Index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'Crime Severity Risk Index'!$A$6:$A$10</c:f>
              <c:strCache>
                <c:ptCount val="4"/>
                <c:pt idx="0">
                  <c:v>East Wales</c:v>
                </c:pt>
                <c:pt idx="1">
                  <c:v>Mid Wales</c:v>
                </c:pt>
                <c:pt idx="2">
                  <c:v>North West, Wales</c:v>
                </c:pt>
                <c:pt idx="3">
                  <c:v>West Yorkshire</c:v>
                </c:pt>
              </c:strCache>
            </c:strRef>
          </c:cat>
          <c:val>
            <c:numRef>
              <c:f>'Crime Severity Risk Index'!$D$6:$D$10</c:f>
              <c:numCache>
                <c:formatCode>General</c:formatCode>
                <c:ptCount val="4"/>
                <c:pt idx="1">
                  <c:v>2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5C4-404B-BE3B-9EA05EA6899C}"/>
            </c:ext>
          </c:extLst>
        </c:ser>
        <c:ser>
          <c:idx val="3"/>
          <c:order val="3"/>
          <c:tx>
            <c:strRef>
              <c:f>'Crime Severity Risk Index'!$E$3:$E$5</c:f>
              <c:strCache>
                <c:ptCount val="1"/>
                <c:pt idx="0">
                  <c:v>2016 - Sum of CRIME_COUNT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'Crime Severity Risk Index'!$A$6:$A$10</c:f>
              <c:strCache>
                <c:ptCount val="4"/>
                <c:pt idx="0">
                  <c:v>East Wales</c:v>
                </c:pt>
                <c:pt idx="1">
                  <c:v>Mid Wales</c:v>
                </c:pt>
                <c:pt idx="2">
                  <c:v>North West, Wales</c:v>
                </c:pt>
                <c:pt idx="3">
                  <c:v>West Yorkshire</c:v>
                </c:pt>
              </c:strCache>
            </c:strRef>
          </c:cat>
          <c:val>
            <c:numRef>
              <c:f>'Crime Severity Risk Index'!$E$6:$E$10</c:f>
              <c:numCache>
                <c:formatCode>General</c:formatCode>
                <c:ptCount val="4"/>
                <c:pt idx="1">
                  <c:v>2</c:v>
                </c:pt>
                <c:pt idx="3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5C4-404B-BE3B-9EA05EA6899C}"/>
            </c:ext>
          </c:extLst>
        </c:ser>
        <c:ser>
          <c:idx val="4"/>
          <c:order val="4"/>
          <c:tx>
            <c:strRef>
              <c:f>'Crime Severity Risk Index'!$F$3:$F$5</c:f>
              <c:strCache>
                <c:ptCount val="1"/>
                <c:pt idx="0">
                  <c:v>2017 - Sum of Risk_Index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'Crime Severity Risk Index'!$A$6:$A$10</c:f>
              <c:strCache>
                <c:ptCount val="4"/>
                <c:pt idx="0">
                  <c:v>East Wales</c:v>
                </c:pt>
                <c:pt idx="1">
                  <c:v>Mid Wales</c:v>
                </c:pt>
                <c:pt idx="2">
                  <c:v>North West, Wales</c:v>
                </c:pt>
                <c:pt idx="3">
                  <c:v>West Yorkshire</c:v>
                </c:pt>
              </c:strCache>
            </c:strRef>
          </c:cat>
          <c:val>
            <c:numRef>
              <c:f>'Crime Severity Risk Index'!$F$6:$F$10</c:f>
              <c:numCache>
                <c:formatCode>General</c:formatCode>
                <c:ptCount val="4"/>
                <c:pt idx="0">
                  <c:v>2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5C4-404B-BE3B-9EA05EA6899C}"/>
            </c:ext>
          </c:extLst>
        </c:ser>
        <c:ser>
          <c:idx val="5"/>
          <c:order val="5"/>
          <c:tx>
            <c:strRef>
              <c:f>'Crime Severity Risk Index'!$G$3:$G$5</c:f>
              <c:strCache>
                <c:ptCount val="1"/>
                <c:pt idx="0">
                  <c:v>2017 - Sum of CRIME_COUNT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'Crime Severity Risk Index'!$A$6:$A$10</c:f>
              <c:strCache>
                <c:ptCount val="4"/>
                <c:pt idx="0">
                  <c:v>East Wales</c:v>
                </c:pt>
                <c:pt idx="1">
                  <c:v>Mid Wales</c:v>
                </c:pt>
                <c:pt idx="2">
                  <c:v>North West, Wales</c:v>
                </c:pt>
                <c:pt idx="3">
                  <c:v>West Yorkshire</c:v>
                </c:pt>
              </c:strCache>
            </c:strRef>
          </c:cat>
          <c:val>
            <c:numRef>
              <c:f>'Crime Severity Risk Index'!$G$6:$G$10</c:f>
              <c:numCache>
                <c:formatCode>General</c:formatCode>
                <c:ptCount val="4"/>
                <c:pt idx="0">
                  <c:v>2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5C4-404B-BE3B-9EA05EA6899C}"/>
            </c:ext>
          </c:extLst>
        </c:ser>
        <c:ser>
          <c:idx val="6"/>
          <c:order val="6"/>
          <c:tx>
            <c:strRef>
              <c:f>'Crime Severity Risk Index'!$H$3:$H$5</c:f>
              <c:strCache>
                <c:ptCount val="1"/>
                <c:pt idx="0">
                  <c:v>2019 - Sum of Risk_Index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'Crime Severity Risk Index'!$A$6:$A$10</c:f>
              <c:strCache>
                <c:ptCount val="4"/>
                <c:pt idx="0">
                  <c:v>East Wales</c:v>
                </c:pt>
                <c:pt idx="1">
                  <c:v>Mid Wales</c:v>
                </c:pt>
                <c:pt idx="2">
                  <c:v>North West, Wales</c:v>
                </c:pt>
                <c:pt idx="3">
                  <c:v>West Yorkshire</c:v>
                </c:pt>
              </c:strCache>
            </c:strRef>
          </c:cat>
          <c:val>
            <c:numRef>
              <c:f>'Crime Severity Risk Index'!$H$6:$H$10</c:f>
              <c:numCache>
                <c:formatCode>General</c:formatCode>
                <c:ptCount val="4"/>
                <c:pt idx="1">
                  <c:v>4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5C4-404B-BE3B-9EA05EA6899C}"/>
            </c:ext>
          </c:extLst>
        </c:ser>
        <c:ser>
          <c:idx val="7"/>
          <c:order val="7"/>
          <c:tx>
            <c:strRef>
              <c:f>'Crime Severity Risk Index'!$I$3:$I$5</c:f>
              <c:strCache>
                <c:ptCount val="1"/>
                <c:pt idx="0">
                  <c:v>2019 - Sum of CRIME_COUNT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'Crime Severity Risk Index'!$A$6:$A$10</c:f>
              <c:strCache>
                <c:ptCount val="4"/>
                <c:pt idx="0">
                  <c:v>East Wales</c:v>
                </c:pt>
                <c:pt idx="1">
                  <c:v>Mid Wales</c:v>
                </c:pt>
                <c:pt idx="2">
                  <c:v>North West, Wales</c:v>
                </c:pt>
                <c:pt idx="3">
                  <c:v>West Yorkshire</c:v>
                </c:pt>
              </c:strCache>
            </c:strRef>
          </c:cat>
          <c:val>
            <c:numRef>
              <c:f>'Crime Severity Risk Index'!$I$6:$I$10</c:f>
              <c:numCache>
                <c:formatCode>General</c:formatCode>
                <c:ptCount val="4"/>
                <c:pt idx="1">
                  <c:v>4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B5C4-404B-BE3B-9EA05EA68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0268015"/>
        <c:axId val="2020273295"/>
      </c:barChart>
      <c:catAx>
        <c:axId val="202026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273295"/>
        <c:crosses val="autoZero"/>
        <c:auto val="1"/>
        <c:lblAlgn val="ctr"/>
        <c:lblOffset val="100"/>
        <c:noMultiLvlLbl val="0"/>
      </c:catAx>
      <c:valAx>
        <c:axId val="2020273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268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0">
                <a:effectLst/>
              </a:rPr>
              <a:t>Crime Growth vs Resolution Gap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'Crime Growth and Resolution'!$E$15</c:f>
              <c:strCache>
                <c:ptCount val="1"/>
                <c:pt idx="0">
                  <c:v>Resolution%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'Crime Growth and Resolution'!$A$16:$A$23</c:f>
              <c:strCache>
                <c:ptCount val="8"/>
                <c:pt idx="0">
                  <c:v>West Yorkshire</c:v>
                </c:pt>
                <c:pt idx="1">
                  <c:v>West Yorkshire</c:v>
                </c:pt>
                <c:pt idx="2">
                  <c:v>West Yorkshire</c:v>
                </c:pt>
                <c:pt idx="3">
                  <c:v>North West, Wales</c:v>
                </c:pt>
                <c:pt idx="4">
                  <c:v>North West, Wales</c:v>
                </c:pt>
                <c:pt idx="5">
                  <c:v>Mid Wales</c:v>
                </c:pt>
                <c:pt idx="6">
                  <c:v>Mid Wales</c:v>
                </c:pt>
                <c:pt idx="7">
                  <c:v>East Wales</c:v>
                </c:pt>
              </c:strCache>
            </c:strRef>
          </c:cat>
          <c:val>
            <c:numRef>
              <c:f>'Crime Growth and Resolution'!$E$16:$E$23</c:f>
              <c:numCache>
                <c:formatCode>General</c:formatCode>
                <c:ptCount val="8"/>
                <c:pt idx="0">
                  <c:v>0.34782608695652173</c:v>
                </c:pt>
                <c:pt idx="1">
                  <c:v>0.34482758620689657</c:v>
                </c:pt>
                <c:pt idx="2">
                  <c:v>0.35714285714285715</c:v>
                </c:pt>
                <c:pt idx="3">
                  <c:v>0.5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58-448E-9C02-44EE4CA0E9B2}"/>
            </c:ext>
          </c:extLst>
        </c:ser>
        <c:ser>
          <c:idx val="1"/>
          <c:order val="1"/>
          <c:tx>
            <c:strRef>
              <c:f>'Crime Growth and Resolution'!$F$15</c:f>
              <c:strCache>
                <c:ptCount val="1"/>
                <c:pt idx="0">
                  <c:v>CrimeGrowth%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'Crime Growth and Resolution'!$A$16:$A$23</c:f>
              <c:strCache>
                <c:ptCount val="8"/>
                <c:pt idx="0">
                  <c:v>West Yorkshire</c:v>
                </c:pt>
                <c:pt idx="1">
                  <c:v>West Yorkshire</c:v>
                </c:pt>
                <c:pt idx="2">
                  <c:v>West Yorkshire</c:v>
                </c:pt>
                <c:pt idx="3">
                  <c:v>North West, Wales</c:v>
                </c:pt>
                <c:pt idx="4">
                  <c:v>North West, Wales</c:v>
                </c:pt>
                <c:pt idx="5">
                  <c:v>Mid Wales</c:v>
                </c:pt>
                <c:pt idx="6">
                  <c:v>Mid Wales</c:v>
                </c:pt>
                <c:pt idx="7">
                  <c:v>East Wales</c:v>
                </c:pt>
              </c:strCache>
            </c:strRef>
          </c:cat>
          <c:val>
            <c:numRef>
              <c:f>'Crime Growth and Resolution'!$F$16:$F$23</c:f>
              <c:numCache>
                <c:formatCode>General</c:formatCode>
                <c:ptCount val="8"/>
                <c:pt idx="0">
                  <c:v>0</c:v>
                </c:pt>
                <c:pt idx="1">
                  <c:v>0.2608695652173913</c:v>
                </c:pt>
                <c:pt idx="2">
                  <c:v>-3.4482758620689655E-2</c:v>
                </c:pt>
                <c:pt idx="3">
                  <c:v>-0.8571428571428571</c:v>
                </c:pt>
                <c:pt idx="4">
                  <c:v>-0.5</c:v>
                </c:pt>
                <c:pt idx="5">
                  <c:v>0</c:v>
                </c:pt>
                <c:pt idx="6">
                  <c:v>1</c:v>
                </c:pt>
                <c:pt idx="7">
                  <c:v>-0.5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58-448E-9C02-44EE4CA0E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02862944"/>
        <c:axId val="1802864384"/>
      </c:barChart>
      <c:catAx>
        <c:axId val="180286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864384"/>
        <c:crosses val="autoZero"/>
        <c:auto val="1"/>
        <c:lblAlgn val="ctr"/>
        <c:lblOffset val="100"/>
        <c:noMultiLvlLbl val="0"/>
      </c:catAx>
      <c:valAx>
        <c:axId val="180286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86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[Crime Type Frequency.xlsx]Crime Severity Risk Index!PivotTable13</c:name>
    <c:fmtId val="1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'Crime Severity Risk Index'!$B$3:$B$5</c:f>
              <c:strCache>
                <c:ptCount val="1"/>
                <c:pt idx="0">
                  <c:v>2015 - Sum of Risk_Index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'Crime Severity Risk Index'!$A$6:$A$10</c:f>
              <c:strCache>
                <c:ptCount val="4"/>
                <c:pt idx="0">
                  <c:v>East Wales</c:v>
                </c:pt>
                <c:pt idx="1">
                  <c:v>Mid Wales</c:v>
                </c:pt>
                <c:pt idx="2">
                  <c:v>North West, Wales</c:v>
                </c:pt>
                <c:pt idx="3">
                  <c:v>West Yorkshire</c:v>
                </c:pt>
              </c:strCache>
            </c:strRef>
          </c:cat>
          <c:val>
            <c:numRef>
              <c:f>'Crime Severity Risk Index'!$B$6:$B$10</c:f>
              <c:numCache>
                <c:formatCode>General</c:formatCode>
                <c:ptCount val="4"/>
                <c:pt idx="2">
                  <c:v>4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08-42DD-B47E-163DD3B9348A}"/>
            </c:ext>
          </c:extLst>
        </c:ser>
        <c:ser>
          <c:idx val="1"/>
          <c:order val="1"/>
          <c:tx>
            <c:strRef>
              <c:f>'Crime Severity Risk Index'!$C$3:$C$5</c:f>
              <c:strCache>
                <c:ptCount val="1"/>
                <c:pt idx="0">
                  <c:v>2015 - Sum of CRIME_COUNT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'Crime Severity Risk Index'!$A$6:$A$10</c:f>
              <c:strCache>
                <c:ptCount val="4"/>
                <c:pt idx="0">
                  <c:v>East Wales</c:v>
                </c:pt>
                <c:pt idx="1">
                  <c:v>Mid Wales</c:v>
                </c:pt>
                <c:pt idx="2">
                  <c:v>North West, Wales</c:v>
                </c:pt>
                <c:pt idx="3">
                  <c:v>West Yorkshire</c:v>
                </c:pt>
              </c:strCache>
            </c:strRef>
          </c:cat>
          <c:val>
            <c:numRef>
              <c:f>'Crime Severity Risk Index'!$C$6:$C$10</c:f>
              <c:numCache>
                <c:formatCode>General</c:formatCode>
                <c:ptCount val="4"/>
                <c:pt idx="2">
                  <c:v>4</c:v>
                </c:pt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08-42DD-B47E-163DD3B9348A}"/>
            </c:ext>
          </c:extLst>
        </c:ser>
        <c:ser>
          <c:idx val="2"/>
          <c:order val="2"/>
          <c:tx>
            <c:strRef>
              <c:f>'Crime Severity Risk Index'!$D$3:$D$5</c:f>
              <c:strCache>
                <c:ptCount val="1"/>
                <c:pt idx="0">
                  <c:v>2016 - Sum of Risk_Index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'Crime Severity Risk Index'!$A$6:$A$10</c:f>
              <c:strCache>
                <c:ptCount val="4"/>
                <c:pt idx="0">
                  <c:v>East Wales</c:v>
                </c:pt>
                <c:pt idx="1">
                  <c:v>Mid Wales</c:v>
                </c:pt>
                <c:pt idx="2">
                  <c:v>North West, Wales</c:v>
                </c:pt>
                <c:pt idx="3">
                  <c:v>West Yorkshire</c:v>
                </c:pt>
              </c:strCache>
            </c:strRef>
          </c:cat>
          <c:val>
            <c:numRef>
              <c:f>'Crime Severity Risk Index'!$D$6:$D$10</c:f>
              <c:numCache>
                <c:formatCode>General</c:formatCode>
                <c:ptCount val="4"/>
                <c:pt idx="1">
                  <c:v>2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B08-42DD-B47E-163DD3B9348A}"/>
            </c:ext>
          </c:extLst>
        </c:ser>
        <c:ser>
          <c:idx val="3"/>
          <c:order val="3"/>
          <c:tx>
            <c:strRef>
              <c:f>'Crime Severity Risk Index'!$E$3:$E$5</c:f>
              <c:strCache>
                <c:ptCount val="1"/>
                <c:pt idx="0">
                  <c:v>2016 - Sum of CRIME_COUNT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'Crime Severity Risk Index'!$A$6:$A$10</c:f>
              <c:strCache>
                <c:ptCount val="4"/>
                <c:pt idx="0">
                  <c:v>East Wales</c:v>
                </c:pt>
                <c:pt idx="1">
                  <c:v>Mid Wales</c:v>
                </c:pt>
                <c:pt idx="2">
                  <c:v>North West, Wales</c:v>
                </c:pt>
                <c:pt idx="3">
                  <c:v>West Yorkshire</c:v>
                </c:pt>
              </c:strCache>
            </c:strRef>
          </c:cat>
          <c:val>
            <c:numRef>
              <c:f>'Crime Severity Risk Index'!$E$6:$E$10</c:f>
              <c:numCache>
                <c:formatCode>General</c:formatCode>
                <c:ptCount val="4"/>
                <c:pt idx="1">
                  <c:v>2</c:v>
                </c:pt>
                <c:pt idx="3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B08-42DD-B47E-163DD3B9348A}"/>
            </c:ext>
          </c:extLst>
        </c:ser>
        <c:ser>
          <c:idx val="4"/>
          <c:order val="4"/>
          <c:tx>
            <c:strRef>
              <c:f>'Crime Severity Risk Index'!$F$3:$F$5</c:f>
              <c:strCache>
                <c:ptCount val="1"/>
                <c:pt idx="0">
                  <c:v>2017 - Sum of Risk_Index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'Crime Severity Risk Index'!$A$6:$A$10</c:f>
              <c:strCache>
                <c:ptCount val="4"/>
                <c:pt idx="0">
                  <c:v>East Wales</c:v>
                </c:pt>
                <c:pt idx="1">
                  <c:v>Mid Wales</c:v>
                </c:pt>
                <c:pt idx="2">
                  <c:v>North West, Wales</c:v>
                </c:pt>
                <c:pt idx="3">
                  <c:v>West Yorkshire</c:v>
                </c:pt>
              </c:strCache>
            </c:strRef>
          </c:cat>
          <c:val>
            <c:numRef>
              <c:f>'Crime Severity Risk Index'!$F$6:$F$10</c:f>
              <c:numCache>
                <c:formatCode>General</c:formatCode>
                <c:ptCount val="4"/>
                <c:pt idx="0">
                  <c:v>2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B08-42DD-B47E-163DD3B9348A}"/>
            </c:ext>
          </c:extLst>
        </c:ser>
        <c:ser>
          <c:idx val="5"/>
          <c:order val="5"/>
          <c:tx>
            <c:strRef>
              <c:f>'Crime Severity Risk Index'!$G$3:$G$5</c:f>
              <c:strCache>
                <c:ptCount val="1"/>
                <c:pt idx="0">
                  <c:v>2017 - Sum of CRIME_COUNT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'Crime Severity Risk Index'!$A$6:$A$10</c:f>
              <c:strCache>
                <c:ptCount val="4"/>
                <c:pt idx="0">
                  <c:v>East Wales</c:v>
                </c:pt>
                <c:pt idx="1">
                  <c:v>Mid Wales</c:v>
                </c:pt>
                <c:pt idx="2">
                  <c:v>North West, Wales</c:v>
                </c:pt>
                <c:pt idx="3">
                  <c:v>West Yorkshire</c:v>
                </c:pt>
              </c:strCache>
            </c:strRef>
          </c:cat>
          <c:val>
            <c:numRef>
              <c:f>'Crime Severity Risk Index'!$G$6:$G$10</c:f>
              <c:numCache>
                <c:formatCode>General</c:formatCode>
                <c:ptCount val="4"/>
                <c:pt idx="0">
                  <c:v>2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B08-42DD-B47E-163DD3B9348A}"/>
            </c:ext>
          </c:extLst>
        </c:ser>
        <c:ser>
          <c:idx val="6"/>
          <c:order val="6"/>
          <c:tx>
            <c:strRef>
              <c:f>'Crime Severity Risk Index'!$H$3:$H$5</c:f>
              <c:strCache>
                <c:ptCount val="1"/>
                <c:pt idx="0">
                  <c:v>2019 - Sum of Risk_Index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'Crime Severity Risk Index'!$A$6:$A$10</c:f>
              <c:strCache>
                <c:ptCount val="4"/>
                <c:pt idx="0">
                  <c:v>East Wales</c:v>
                </c:pt>
                <c:pt idx="1">
                  <c:v>Mid Wales</c:v>
                </c:pt>
                <c:pt idx="2">
                  <c:v>North West, Wales</c:v>
                </c:pt>
                <c:pt idx="3">
                  <c:v>West Yorkshire</c:v>
                </c:pt>
              </c:strCache>
            </c:strRef>
          </c:cat>
          <c:val>
            <c:numRef>
              <c:f>'Crime Severity Risk Index'!$H$6:$H$10</c:f>
              <c:numCache>
                <c:formatCode>General</c:formatCode>
                <c:ptCount val="4"/>
                <c:pt idx="1">
                  <c:v>4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B08-42DD-B47E-163DD3B9348A}"/>
            </c:ext>
          </c:extLst>
        </c:ser>
        <c:ser>
          <c:idx val="7"/>
          <c:order val="7"/>
          <c:tx>
            <c:strRef>
              <c:f>'Crime Severity Risk Index'!$I$3:$I$5</c:f>
              <c:strCache>
                <c:ptCount val="1"/>
                <c:pt idx="0">
                  <c:v>2019 - Sum of CRIME_COUNT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'Crime Severity Risk Index'!$A$6:$A$10</c:f>
              <c:strCache>
                <c:ptCount val="4"/>
                <c:pt idx="0">
                  <c:v>East Wales</c:v>
                </c:pt>
                <c:pt idx="1">
                  <c:v>Mid Wales</c:v>
                </c:pt>
                <c:pt idx="2">
                  <c:v>North West, Wales</c:v>
                </c:pt>
                <c:pt idx="3">
                  <c:v>West Yorkshire</c:v>
                </c:pt>
              </c:strCache>
            </c:strRef>
          </c:cat>
          <c:val>
            <c:numRef>
              <c:f>'Crime Severity Risk Index'!$I$6:$I$10</c:f>
              <c:numCache>
                <c:formatCode>General</c:formatCode>
                <c:ptCount val="4"/>
                <c:pt idx="1">
                  <c:v>4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B08-42DD-B47E-163DD3B93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0268015"/>
        <c:axId val="2020273295"/>
      </c:barChart>
      <c:catAx>
        <c:axId val="202026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273295"/>
        <c:crosses val="autoZero"/>
        <c:auto val="1"/>
        <c:lblAlgn val="ctr"/>
        <c:lblOffset val="100"/>
        <c:noMultiLvlLbl val="0"/>
      </c:catAx>
      <c:valAx>
        <c:axId val="2020273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268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[Crime Type Frequency.xlsx]Monthly Crime Type Trend!PivotTable58</c:name>
    <c:fmtId val="1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3CC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9FF6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FF00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33CC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99FF6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33CC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99FF6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Crime Type Trend'!$B$3:$B$4</c:f>
              <c:strCache>
                <c:ptCount val="1"/>
                <c:pt idx="0">
                  <c:v>Car Theft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Crime Type Trend'!$A$5:$A$16</c:f>
              <c:strCache>
                <c:ptCount val="11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July</c:v>
                </c:pt>
                <c:pt idx="6">
                  <c:v>August</c:v>
                </c:pt>
                <c:pt idx="7">
                  <c:v>September</c:v>
                </c:pt>
                <c:pt idx="8">
                  <c:v>October</c:v>
                </c:pt>
                <c:pt idx="9">
                  <c:v>November</c:v>
                </c:pt>
                <c:pt idx="10">
                  <c:v>December</c:v>
                </c:pt>
              </c:strCache>
            </c:strRef>
          </c:cat>
          <c:val>
            <c:numRef>
              <c:f>'Monthly Crime Type Trend'!$B$5:$B$16</c:f>
              <c:numCache>
                <c:formatCode>General</c:formatCode>
                <c:ptCount val="11"/>
                <c:pt idx="0">
                  <c:v>1</c:v>
                </c:pt>
                <c:pt idx="2">
                  <c:v>2</c:v>
                </c:pt>
                <c:pt idx="3">
                  <c:v>1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CF-44C2-91ED-8ACE8571D017}"/>
            </c:ext>
          </c:extLst>
        </c:ser>
        <c:ser>
          <c:idx val="1"/>
          <c:order val="1"/>
          <c:tx>
            <c:strRef>
              <c:f>'Monthly Crime Type Trend'!$C$3:$C$4</c:f>
              <c:strCache>
                <c:ptCount val="1"/>
                <c:pt idx="0">
                  <c:v>Drugs Offence</c:v>
                </c:pt>
              </c:strCache>
            </c:strRef>
          </c:tx>
          <c:spPr>
            <a:solidFill>
              <a:srgbClr val="33CCFF"/>
            </a:solidFill>
            <a:ln>
              <a:noFill/>
            </a:ln>
            <a:effectLst/>
          </c:spPr>
          <c:invertIfNegative val="0"/>
          <c:cat>
            <c:strRef>
              <c:f>'Monthly Crime Type Trend'!$A$5:$A$16</c:f>
              <c:strCache>
                <c:ptCount val="11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July</c:v>
                </c:pt>
                <c:pt idx="6">
                  <c:v>August</c:v>
                </c:pt>
                <c:pt idx="7">
                  <c:v>September</c:v>
                </c:pt>
                <c:pt idx="8">
                  <c:v>October</c:v>
                </c:pt>
                <c:pt idx="9">
                  <c:v>November</c:v>
                </c:pt>
                <c:pt idx="10">
                  <c:v>December</c:v>
                </c:pt>
              </c:strCache>
            </c:strRef>
          </c:cat>
          <c:val>
            <c:numRef>
              <c:f>'Monthly Crime Type Trend'!$C$5:$C$16</c:f>
              <c:numCache>
                <c:formatCode>General</c:formatCode>
                <c:ptCount val="11"/>
                <c:pt idx="0">
                  <c:v>3</c:v>
                </c:pt>
                <c:pt idx="3">
                  <c:v>3</c:v>
                </c:pt>
                <c:pt idx="7">
                  <c:v>1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6CF-44C2-91ED-8ACE8571D017}"/>
            </c:ext>
          </c:extLst>
        </c:ser>
        <c:ser>
          <c:idx val="2"/>
          <c:order val="2"/>
          <c:tx>
            <c:strRef>
              <c:f>'Monthly Crime Type Trend'!$D$3:$D$4</c:f>
              <c:strCache>
                <c:ptCount val="1"/>
                <c:pt idx="0">
                  <c:v>Drunk And Disorder</c:v>
                </c:pt>
              </c:strCache>
            </c:strRef>
          </c:tx>
          <c:spPr>
            <a:solidFill>
              <a:srgbClr val="99FF66"/>
            </a:solidFill>
            <a:ln>
              <a:noFill/>
            </a:ln>
            <a:effectLst/>
          </c:spPr>
          <c:invertIfNegative val="0"/>
          <c:cat>
            <c:strRef>
              <c:f>'Monthly Crime Type Trend'!$A$5:$A$16</c:f>
              <c:strCache>
                <c:ptCount val="11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July</c:v>
                </c:pt>
                <c:pt idx="6">
                  <c:v>August</c:v>
                </c:pt>
                <c:pt idx="7">
                  <c:v>September</c:v>
                </c:pt>
                <c:pt idx="8">
                  <c:v>October</c:v>
                </c:pt>
                <c:pt idx="9">
                  <c:v>November</c:v>
                </c:pt>
                <c:pt idx="10">
                  <c:v>December</c:v>
                </c:pt>
              </c:strCache>
            </c:strRef>
          </c:cat>
          <c:val>
            <c:numRef>
              <c:f>'Monthly Crime Type Trend'!$D$5:$D$16</c:f>
              <c:numCache>
                <c:formatCode>General</c:formatCode>
                <c:ptCount val="11"/>
                <c:pt idx="0">
                  <c:v>3</c:v>
                </c:pt>
                <c:pt idx="3">
                  <c:v>3</c:v>
                </c:pt>
                <c:pt idx="6">
                  <c:v>2</c:v>
                </c:pt>
                <c:pt idx="7">
                  <c:v>3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6CF-44C2-91ED-8ACE8571D017}"/>
            </c:ext>
          </c:extLst>
        </c:ser>
        <c:ser>
          <c:idx val="3"/>
          <c:order val="3"/>
          <c:tx>
            <c:strRef>
              <c:f>'Monthly Crime Type Trend'!$E$3:$E$4</c:f>
              <c:strCache>
                <c:ptCount val="1"/>
                <c:pt idx="0">
                  <c:v>Forgery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'Monthly Crime Type Trend'!$A$5:$A$16</c:f>
              <c:strCache>
                <c:ptCount val="11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July</c:v>
                </c:pt>
                <c:pt idx="6">
                  <c:v>August</c:v>
                </c:pt>
                <c:pt idx="7">
                  <c:v>September</c:v>
                </c:pt>
                <c:pt idx="8">
                  <c:v>October</c:v>
                </c:pt>
                <c:pt idx="9">
                  <c:v>November</c:v>
                </c:pt>
                <c:pt idx="10">
                  <c:v>December</c:v>
                </c:pt>
              </c:strCache>
            </c:strRef>
          </c:cat>
          <c:val>
            <c:numRef>
              <c:f>'Monthly Crime Type Trend'!$E$5:$E$16</c:f>
              <c:numCache>
                <c:formatCode>General</c:formatCode>
                <c:ptCount val="11"/>
                <c:pt idx="1">
                  <c:v>1</c:v>
                </c:pt>
                <c:pt idx="2">
                  <c:v>2</c:v>
                </c:pt>
                <c:pt idx="4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6CF-44C2-91ED-8ACE8571D017}"/>
            </c:ext>
          </c:extLst>
        </c:ser>
        <c:ser>
          <c:idx val="4"/>
          <c:order val="4"/>
          <c:tx>
            <c:strRef>
              <c:f>'Monthly Crime Type Trend'!$F$3:$F$4</c:f>
              <c:strCache>
                <c:ptCount val="1"/>
                <c:pt idx="0">
                  <c:v>Robbery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Crime Type Trend'!$A$5:$A$16</c:f>
              <c:strCache>
                <c:ptCount val="11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July</c:v>
                </c:pt>
                <c:pt idx="6">
                  <c:v>August</c:v>
                </c:pt>
                <c:pt idx="7">
                  <c:v>September</c:v>
                </c:pt>
                <c:pt idx="8">
                  <c:v>October</c:v>
                </c:pt>
                <c:pt idx="9">
                  <c:v>November</c:v>
                </c:pt>
                <c:pt idx="10">
                  <c:v>December</c:v>
                </c:pt>
              </c:strCache>
            </c:strRef>
          </c:cat>
          <c:val>
            <c:numRef>
              <c:f>'Monthly Crime Type Trend'!$F$5:$F$16</c:f>
              <c:numCache>
                <c:formatCode>General</c:formatCode>
                <c:ptCount val="11"/>
                <c:pt idx="0">
                  <c:v>3</c:v>
                </c:pt>
                <c:pt idx="3">
                  <c:v>3</c:v>
                </c:pt>
                <c:pt idx="6">
                  <c:v>2</c:v>
                </c:pt>
                <c:pt idx="7">
                  <c:v>3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6CF-44C2-91ED-8ACE8571D017}"/>
            </c:ext>
          </c:extLst>
        </c:ser>
        <c:ser>
          <c:idx val="5"/>
          <c:order val="5"/>
          <c:tx>
            <c:strRef>
              <c:f>'Monthly Crime Type Trend'!$G$3:$G$4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Crime Type Trend'!$A$5:$A$16</c:f>
              <c:strCache>
                <c:ptCount val="11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July</c:v>
                </c:pt>
                <c:pt idx="6">
                  <c:v>August</c:v>
                </c:pt>
                <c:pt idx="7">
                  <c:v>September</c:v>
                </c:pt>
                <c:pt idx="8">
                  <c:v>October</c:v>
                </c:pt>
                <c:pt idx="9">
                  <c:v>November</c:v>
                </c:pt>
                <c:pt idx="10">
                  <c:v>December</c:v>
                </c:pt>
              </c:strCache>
            </c:strRef>
          </c:cat>
          <c:val>
            <c:numRef>
              <c:f>'Monthly Crime Type Trend'!$G$5:$G$16</c:f>
              <c:numCache>
                <c:formatCode>General</c:formatCode>
                <c:ptCount val="11"/>
                <c:pt idx="0">
                  <c:v>2</c:v>
                </c:pt>
                <c:pt idx="1">
                  <c:v>4</c:v>
                </c:pt>
                <c:pt idx="4">
                  <c:v>2</c:v>
                </c:pt>
                <c:pt idx="5">
                  <c:v>2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6CF-44C2-91ED-8ACE8571D017}"/>
            </c:ext>
          </c:extLst>
        </c:ser>
        <c:ser>
          <c:idx val="6"/>
          <c:order val="6"/>
          <c:tx>
            <c:strRef>
              <c:f>'Monthly Crime Type Trend'!$H$3:$H$4</c:f>
              <c:strCache>
                <c:ptCount val="1"/>
                <c:pt idx="0">
                  <c:v>Violent Crime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'Monthly Crime Type Trend'!$A$5:$A$16</c:f>
              <c:strCache>
                <c:ptCount val="11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July</c:v>
                </c:pt>
                <c:pt idx="6">
                  <c:v>August</c:v>
                </c:pt>
                <c:pt idx="7">
                  <c:v>September</c:v>
                </c:pt>
                <c:pt idx="8">
                  <c:v>October</c:v>
                </c:pt>
                <c:pt idx="9">
                  <c:v>November</c:v>
                </c:pt>
                <c:pt idx="10">
                  <c:v>December</c:v>
                </c:pt>
              </c:strCache>
            </c:strRef>
          </c:cat>
          <c:val>
            <c:numRef>
              <c:f>'Monthly Crime Type Trend'!$H$5:$H$16</c:f>
              <c:numCache>
                <c:formatCode>General</c:formatCode>
                <c:ptCount val="11"/>
                <c:pt idx="0">
                  <c:v>3</c:v>
                </c:pt>
                <c:pt idx="1">
                  <c:v>2</c:v>
                </c:pt>
                <c:pt idx="3">
                  <c:v>3</c:v>
                </c:pt>
                <c:pt idx="4">
                  <c:v>2</c:v>
                </c:pt>
                <c:pt idx="6">
                  <c:v>4</c:v>
                </c:pt>
                <c:pt idx="7">
                  <c:v>4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6CF-44C2-91ED-8ACE8571D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34249791"/>
        <c:axId val="734251711"/>
      </c:barChart>
      <c:catAx>
        <c:axId val="734249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251711"/>
        <c:crosses val="autoZero"/>
        <c:auto val="1"/>
        <c:lblAlgn val="ctr"/>
        <c:lblOffset val="100"/>
        <c:noMultiLvlLbl val="0"/>
      </c:catAx>
      <c:valAx>
        <c:axId val="734251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24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[Crime Type Frequency.xlsx]Crimes by Area and Type!PivotTable64</c:name>
    <c:fmtId val="35"/>
  </c:pivotSource>
  <c:chart>
    <c:autoTitleDeleted val="0"/>
    <c:pivotFmts>
      <c:pivotFmt>
        <c:idx val="0"/>
        <c:spPr>
          <a:solidFill>
            <a:srgbClr val="33CCFF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2D05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FFFF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FF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CC66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3333FF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33CCFF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C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92D05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00FFFF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00FF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CC66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3333FF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33CCFF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C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92D05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00FFFF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FF00FF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CC66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3333FF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'Crimes by Area and Type'!$B$3:$B$4</c:f>
              <c:strCache>
                <c:ptCount val="1"/>
                <c:pt idx="0">
                  <c:v>Car Theft</c:v>
                </c:pt>
              </c:strCache>
            </c:strRef>
          </c:tx>
          <c:spPr>
            <a:solidFill>
              <a:srgbClr val="33CCFF"/>
            </a:solidFill>
            <a:ln>
              <a:noFill/>
            </a:ln>
            <a:effectLst/>
            <a:sp3d/>
          </c:spPr>
          <c:invertIfNegative val="0"/>
          <c:cat>
            <c:strRef>
              <c:f>'Crimes by Area and Type'!$A$5:$A$9</c:f>
              <c:strCache>
                <c:ptCount val="4"/>
                <c:pt idx="0">
                  <c:v>East Wales</c:v>
                </c:pt>
                <c:pt idx="1">
                  <c:v>Mid Wales</c:v>
                </c:pt>
                <c:pt idx="2">
                  <c:v>North West, Wales</c:v>
                </c:pt>
                <c:pt idx="3">
                  <c:v>West Yorkshire</c:v>
                </c:pt>
              </c:strCache>
            </c:strRef>
          </c:cat>
          <c:val>
            <c:numRef>
              <c:f>'Crimes by Area and Type'!$B$5:$B$9</c:f>
              <c:numCache>
                <c:formatCode>General</c:formatCode>
                <c:ptCount val="4"/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9D-463C-AD69-44829D1903C5}"/>
            </c:ext>
          </c:extLst>
        </c:ser>
        <c:ser>
          <c:idx val="1"/>
          <c:order val="1"/>
          <c:tx>
            <c:strRef>
              <c:f>'Crimes by Area and Type'!$C$3:$C$4</c:f>
              <c:strCache>
                <c:ptCount val="1"/>
                <c:pt idx="0">
                  <c:v>Drugs Offence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  <a:sp3d/>
          </c:spPr>
          <c:invertIfNegative val="0"/>
          <c:cat>
            <c:strRef>
              <c:f>'Crimes by Area and Type'!$A$5:$A$9</c:f>
              <c:strCache>
                <c:ptCount val="4"/>
                <c:pt idx="0">
                  <c:v>East Wales</c:v>
                </c:pt>
                <c:pt idx="1">
                  <c:v>Mid Wales</c:v>
                </c:pt>
                <c:pt idx="2">
                  <c:v>North West, Wales</c:v>
                </c:pt>
                <c:pt idx="3">
                  <c:v>West Yorkshire</c:v>
                </c:pt>
              </c:strCache>
            </c:strRef>
          </c:cat>
          <c:val>
            <c:numRef>
              <c:f>'Crimes by Area and Type'!$C$5:$C$9</c:f>
              <c:numCache>
                <c:formatCode>General</c:formatCode>
                <c:ptCount val="4"/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9D-463C-AD69-44829D1903C5}"/>
            </c:ext>
          </c:extLst>
        </c:ser>
        <c:ser>
          <c:idx val="2"/>
          <c:order val="2"/>
          <c:tx>
            <c:strRef>
              <c:f>'Crimes by Area and Type'!$D$3:$D$4</c:f>
              <c:strCache>
                <c:ptCount val="1"/>
                <c:pt idx="0">
                  <c:v>Drunk And Disorder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  <a:sp3d/>
          </c:spPr>
          <c:invertIfNegative val="0"/>
          <c:cat>
            <c:strRef>
              <c:f>'Crimes by Area and Type'!$A$5:$A$9</c:f>
              <c:strCache>
                <c:ptCount val="4"/>
                <c:pt idx="0">
                  <c:v>East Wales</c:v>
                </c:pt>
                <c:pt idx="1">
                  <c:v>Mid Wales</c:v>
                </c:pt>
                <c:pt idx="2">
                  <c:v>North West, Wales</c:v>
                </c:pt>
                <c:pt idx="3">
                  <c:v>West Yorkshire</c:v>
                </c:pt>
              </c:strCache>
            </c:strRef>
          </c:cat>
          <c:val>
            <c:numRef>
              <c:f>'Crimes by Area and Type'!$D$5:$D$9</c:f>
              <c:numCache>
                <c:formatCode>General</c:formatCode>
                <c:ptCount val="4"/>
                <c:pt idx="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9D-463C-AD69-44829D1903C5}"/>
            </c:ext>
          </c:extLst>
        </c:ser>
        <c:ser>
          <c:idx val="3"/>
          <c:order val="3"/>
          <c:tx>
            <c:strRef>
              <c:f>'Crimes by Area and Type'!$E$3:$E$4</c:f>
              <c:strCache>
                <c:ptCount val="1"/>
                <c:pt idx="0">
                  <c:v>Forgery</c:v>
                </c:pt>
              </c:strCache>
            </c:strRef>
          </c:tx>
          <c:spPr>
            <a:solidFill>
              <a:srgbClr val="00FFFF"/>
            </a:solidFill>
            <a:ln>
              <a:noFill/>
            </a:ln>
            <a:effectLst/>
            <a:sp3d/>
          </c:spPr>
          <c:invertIfNegative val="0"/>
          <c:cat>
            <c:strRef>
              <c:f>'Crimes by Area and Type'!$A$5:$A$9</c:f>
              <c:strCache>
                <c:ptCount val="4"/>
                <c:pt idx="0">
                  <c:v>East Wales</c:v>
                </c:pt>
                <c:pt idx="1">
                  <c:v>Mid Wales</c:v>
                </c:pt>
                <c:pt idx="2">
                  <c:v>North West, Wales</c:v>
                </c:pt>
                <c:pt idx="3">
                  <c:v>West Yorkshire</c:v>
                </c:pt>
              </c:strCache>
            </c:strRef>
          </c:cat>
          <c:val>
            <c:numRef>
              <c:f>'Crimes by Area and Type'!$E$5:$E$9</c:f>
              <c:numCache>
                <c:formatCode>General</c:formatCode>
                <c:ptCount val="4"/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9D-463C-AD69-44829D1903C5}"/>
            </c:ext>
          </c:extLst>
        </c:ser>
        <c:ser>
          <c:idx val="4"/>
          <c:order val="4"/>
          <c:tx>
            <c:strRef>
              <c:f>'Crimes by Area and Type'!$F$3:$F$4</c:f>
              <c:strCache>
                <c:ptCount val="1"/>
                <c:pt idx="0">
                  <c:v>Robbery</c:v>
                </c:pt>
              </c:strCache>
            </c:strRef>
          </c:tx>
          <c:spPr>
            <a:solidFill>
              <a:srgbClr val="FF00FF"/>
            </a:solidFill>
            <a:ln>
              <a:noFill/>
            </a:ln>
            <a:effectLst/>
            <a:sp3d/>
          </c:spPr>
          <c:invertIfNegative val="0"/>
          <c:cat>
            <c:strRef>
              <c:f>'Crimes by Area and Type'!$A$5:$A$9</c:f>
              <c:strCache>
                <c:ptCount val="4"/>
                <c:pt idx="0">
                  <c:v>East Wales</c:v>
                </c:pt>
                <c:pt idx="1">
                  <c:v>Mid Wales</c:v>
                </c:pt>
                <c:pt idx="2">
                  <c:v>North West, Wales</c:v>
                </c:pt>
                <c:pt idx="3">
                  <c:v>West Yorkshire</c:v>
                </c:pt>
              </c:strCache>
            </c:strRef>
          </c:cat>
          <c:val>
            <c:numRef>
              <c:f>'Crimes by Area and Type'!$F$5:$F$9</c:f>
              <c:numCache>
                <c:formatCode>General</c:formatCode>
                <c:ptCount val="4"/>
                <c:pt idx="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9D-463C-AD69-44829D1903C5}"/>
            </c:ext>
          </c:extLst>
        </c:ser>
        <c:ser>
          <c:idx val="5"/>
          <c:order val="5"/>
          <c:tx>
            <c:strRef>
              <c:f>'Crimes by Area and Type'!$G$3:$G$4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rgbClr val="CC6600"/>
            </a:solidFill>
            <a:ln>
              <a:noFill/>
            </a:ln>
            <a:effectLst/>
            <a:sp3d/>
          </c:spPr>
          <c:invertIfNegative val="0"/>
          <c:cat>
            <c:strRef>
              <c:f>'Crimes by Area and Type'!$A$5:$A$9</c:f>
              <c:strCache>
                <c:ptCount val="4"/>
                <c:pt idx="0">
                  <c:v>East Wales</c:v>
                </c:pt>
                <c:pt idx="1">
                  <c:v>Mid Wales</c:v>
                </c:pt>
                <c:pt idx="2">
                  <c:v>North West, Wales</c:v>
                </c:pt>
                <c:pt idx="3">
                  <c:v>West Yorkshire</c:v>
                </c:pt>
              </c:strCache>
            </c:strRef>
          </c:cat>
          <c:val>
            <c:numRef>
              <c:f>'Crimes by Area and Type'!$G$5:$G$9</c:f>
              <c:numCache>
                <c:formatCode>General</c:formatCode>
                <c:ptCount val="4"/>
                <c:pt idx="0">
                  <c:v>2</c:v>
                </c:pt>
                <c:pt idx="1">
                  <c:v>6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79D-463C-AD69-44829D1903C5}"/>
            </c:ext>
          </c:extLst>
        </c:ser>
        <c:ser>
          <c:idx val="6"/>
          <c:order val="6"/>
          <c:tx>
            <c:strRef>
              <c:f>'Crimes by Area and Type'!$H$3:$H$4</c:f>
              <c:strCache>
                <c:ptCount val="1"/>
                <c:pt idx="0">
                  <c:v>Violent Crime</c:v>
                </c:pt>
              </c:strCache>
            </c:strRef>
          </c:tx>
          <c:spPr>
            <a:solidFill>
              <a:srgbClr val="3333FF"/>
            </a:solidFill>
            <a:ln>
              <a:noFill/>
            </a:ln>
            <a:effectLst/>
            <a:sp3d/>
          </c:spPr>
          <c:invertIfNegative val="0"/>
          <c:cat>
            <c:strRef>
              <c:f>'Crimes by Area and Type'!$A$5:$A$9</c:f>
              <c:strCache>
                <c:ptCount val="4"/>
                <c:pt idx="0">
                  <c:v>East Wales</c:v>
                </c:pt>
                <c:pt idx="1">
                  <c:v>Mid Wales</c:v>
                </c:pt>
                <c:pt idx="2">
                  <c:v>North West, Wales</c:v>
                </c:pt>
                <c:pt idx="3">
                  <c:v>West Yorkshire</c:v>
                </c:pt>
              </c:strCache>
            </c:strRef>
          </c:cat>
          <c:val>
            <c:numRef>
              <c:f>'Crimes by Area and Type'!$H$5:$H$9</c:f>
              <c:numCache>
                <c:formatCode>General</c:formatCode>
                <c:ptCount val="4"/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79D-463C-AD69-44829D190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83599471"/>
        <c:axId val="383625871"/>
        <c:axId val="0"/>
      </c:bar3DChart>
      <c:catAx>
        <c:axId val="383599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625871"/>
        <c:crosses val="autoZero"/>
        <c:auto val="1"/>
        <c:lblAlgn val="ctr"/>
        <c:lblOffset val="100"/>
        <c:noMultiLvlLbl val="0"/>
      </c:catAx>
      <c:valAx>
        <c:axId val="38362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599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[Crime Type Frequency.xlsx]Monthly Crime Type Trend!PivotTable58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3CC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9FF6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FF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Crime Type Trend'!$B$3:$B$4</c:f>
              <c:strCache>
                <c:ptCount val="1"/>
                <c:pt idx="0">
                  <c:v>Car Theft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Crime Type Trend'!$A$5:$A$16</c:f>
              <c:strCache>
                <c:ptCount val="11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July</c:v>
                </c:pt>
                <c:pt idx="6">
                  <c:v>August</c:v>
                </c:pt>
                <c:pt idx="7">
                  <c:v>September</c:v>
                </c:pt>
                <c:pt idx="8">
                  <c:v>October</c:v>
                </c:pt>
                <c:pt idx="9">
                  <c:v>November</c:v>
                </c:pt>
                <c:pt idx="10">
                  <c:v>December</c:v>
                </c:pt>
              </c:strCache>
            </c:strRef>
          </c:cat>
          <c:val>
            <c:numRef>
              <c:f>'Monthly Crime Type Trend'!$B$5:$B$16</c:f>
              <c:numCache>
                <c:formatCode>General</c:formatCode>
                <c:ptCount val="11"/>
                <c:pt idx="0">
                  <c:v>1</c:v>
                </c:pt>
                <c:pt idx="2">
                  <c:v>2</c:v>
                </c:pt>
                <c:pt idx="3">
                  <c:v>1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DC-4FF0-B302-604F03E887BA}"/>
            </c:ext>
          </c:extLst>
        </c:ser>
        <c:ser>
          <c:idx val="1"/>
          <c:order val="1"/>
          <c:tx>
            <c:strRef>
              <c:f>'Monthly Crime Type Trend'!$C$3:$C$4</c:f>
              <c:strCache>
                <c:ptCount val="1"/>
                <c:pt idx="0">
                  <c:v>Drugs Offence</c:v>
                </c:pt>
              </c:strCache>
            </c:strRef>
          </c:tx>
          <c:spPr>
            <a:solidFill>
              <a:srgbClr val="33CCFF"/>
            </a:solidFill>
            <a:ln>
              <a:noFill/>
            </a:ln>
            <a:effectLst/>
          </c:spPr>
          <c:invertIfNegative val="0"/>
          <c:cat>
            <c:strRef>
              <c:f>'Monthly Crime Type Trend'!$A$5:$A$16</c:f>
              <c:strCache>
                <c:ptCount val="11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July</c:v>
                </c:pt>
                <c:pt idx="6">
                  <c:v>August</c:v>
                </c:pt>
                <c:pt idx="7">
                  <c:v>September</c:v>
                </c:pt>
                <c:pt idx="8">
                  <c:v>October</c:v>
                </c:pt>
                <c:pt idx="9">
                  <c:v>November</c:v>
                </c:pt>
                <c:pt idx="10">
                  <c:v>December</c:v>
                </c:pt>
              </c:strCache>
            </c:strRef>
          </c:cat>
          <c:val>
            <c:numRef>
              <c:f>'Monthly Crime Type Trend'!$C$5:$C$16</c:f>
              <c:numCache>
                <c:formatCode>General</c:formatCode>
                <c:ptCount val="11"/>
                <c:pt idx="0">
                  <c:v>3</c:v>
                </c:pt>
                <c:pt idx="3">
                  <c:v>3</c:v>
                </c:pt>
                <c:pt idx="7">
                  <c:v>1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3DC-4FF0-B302-604F03E887BA}"/>
            </c:ext>
          </c:extLst>
        </c:ser>
        <c:ser>
          <c:idx val="2"/>
          <c:order val="2"/>
          <c:tx>
            <c:strRef>
              <c:f>'Monthly Crime Type Trend'!$D$3:$D$4</c:f>
              <c:strCache>
                <c:ptCount val="1"/>
                <c:pt idx="0">
                  <c:v>Drunk And Disorder</c:v>
                </c:pt>
              </c:strCache>
            </c:strRef>
          </c:tx>
          <c:spPr>
            <a:solidFill>
              <a:srgbClr val="99FF66"/>
            </a:solidFill>
            <a:ln>
              <a:noFill/>
            </a:ln>
            <a:effectLst/>
          </c:spPr>
          <c:invertIfNegative val="0"/>
          <c:cat>
            <c:strRef>
              <c:f>'Monthly Crime Type Trend'!$A$5:$A$16</c:f>
              <c:strCache>
                <c:ptCount val="11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July</c:v>
                </c:pt>
                <c:pt idx="6">
                  <c:v>August</c:v>
                </c:pt>
                <c:pt idx="7">
                  <c:v>September</c:v>
                </c:pt>
                <c:pt idx="8">
                  <c:v>October</c:v>
                </c:pt>
                <c:pt idx="9">
                  <c:v>November</c:v>
                </c:pt>
                <c:pt idx="10">
                  <c:v>December</c:v>
                </c:pt>
              </c:strCache>
            </c:strRef>
          </c:cat>
          <c:val>
            <c:numRef>
              <c:f>'Monthly Crime Type Trend'!$D$5:$D$16</c:f>
              <c:numCache>
                <c:formatCode>General</c:formatCode>
                <c:ptCount val="11"/>
                <c:pt idx="0">
                  <c:v>3</c:v>
                </c:pt>
                <c:pt idx="3">
                  <c:v>3</c:v>
                </c:pt>
                <c:pt idx="6">
                  <c:v>2</c:v>
                </c:pt>
                <c:pt idx="7">
                  <c:v>3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3DC-4FF0-B302-604F03E887BA}"/>
            </c:ext>
          </c:extLst>
        </c:ser>
        <c:ser>
          <c:idx val="3"/>
          <c:order val="3"/>
          <c:tx>
            <c:strRef>
              <c:f>'Monthly Crime Type Trend'!$E$3:$E$4</c:f>
              <c:strCache>
                <c:ptCount val="1"/>
                <c:pt idx="0">
                  <c:v>Forgery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'Monthly Crime Type Trend'!$A$5:$A$16</c:f>
              <c:strCache>
                <c:ptCount val="11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July</c:v>
                </c:pt>
                <c:pt idx="6">
                  <c:v>August</c:v>
                </c:pt>
                <c:pt idx="7">
                  <c:v>September</c:v>
                </c:pt>
                <c:pt idx="8">
                  <c:v>October</c:v>
                </c:pt>
                <c:pt idx="9">
                  <c:v>November</c:v>
                </c:pt>
                <c:pt idx="10">
                  <c:v>December</c:v>
                </c:pt>
              </c:strCache>
            </c:strRef>
          </c:cat>
          <c:val>
            <c:numRef>
              <c:f>'Monthly Crime Type Trend'!$E$5:$E$16</c:f>
              <c:numCache>
                <c:formatCode>General</c:formatCode>
                <c:ptCount val="11"/>
                <c:pt idx="1">
                  <c:v>1</c:v>
                </c:pt>
                <c:pt idx="2">
                  <c:v>2</c:v>
                </c:pt>
                <c:pt idx="4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3DC-4FF0-B302-604F03E887BA}"/>
            </c:ext>
          </c:extLst>
        </c:ser>
        <c:ser>
          <c:idx val="4"/>
          <c:order val="4"/>
          <c:tx>
            <c:strRef>
              <c:f>'Monthly Crime Type Trend'!$F$3:$F$4</c:f>
              <c:strCache>
                <c:ptCount val="1"/>
                <c:pt idx="0">
                  <c:v>Robbery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Crime Type Trend'!$A$5:$A$16</c:f>
              <c:strCache>
                <c:ptCount val="11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July</c:v>
                </c:pt>
                <c:pt idx="6">
                  <c:v>August</c:v>
                </c:pt>
                <c:pt idx="7">
                  <c:v>September</c:v>
                </c:pt>
                <c:pt idx="8">
                  <c:v>October</c:v>
                </c:pt>
                <c:pt idx="9">
                  <c:v>November</c:v>
                </c:pt>
                <c:pt idx="10">
                  <c:v>December</c:v>
                </c:pt>
              </c:strCache>
            </c:strRef>
          </c:cat>
          <c:val>
            <c:numRef>
              <c:f>'Monthly Crime Type Trend'!$F$5:$F$16</c:f>
              <c:numCache>
                <c:formatCode>General</c:formatCode>
                <c:ptCount val="11"/>
                <c:pt idx="0">
                  <c:v>3</c:v>
                </c:pt>
                <c:pt idx="3">
                  <c:v>3</c:v>
                </c:pt>
                <c:pt idx="6">
                  <c:v>2</c:v>
                </c:pt>
                <c:pt idx="7">
                  <c:v>3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3DC-4FF0-B302-604F03E887BA}"/>
            </c:ext>
          </c:extLst>
        </c:ser>
        <c:ser>
          <c:idx val="5"/>
          <c:order val="5"/>
          <c:tx>
            <c:strRef>
              <c:f>'Monthly Crime Type Trend'!$G$3:$G$4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Crime Type Trend'!$A$5:$A$16</c:f>
              <c:strCache>
                <c:ptCount val="11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July</c:v>
                </c:pt>
                <c:pt idx="6">
                  <c:v>August</c:v>
                </c:pt>
                <c:pt idx="7">
                  <c:v>September</c:v>
                </c:pt>
                <c:pt idx="8">
                  <c:v>October</c:v>
                </c:pt>
                <c:pt idx="9">
                  <c:v>November</c:v>
                </c:pt>
                <c:pt idx="10">
                  <c:v>December</c:v>
                </c:pt>
              </c:strCache>
            </c:strRef>
          </c:cat>
          <c:val>
            <c:numRef>
              <c:f>'Monthly Crime Type Trend'!$G$5:$G$16</c:f>
              <c:numCache>
                <c:formatCode>General</c:formatCode>
                <c:ptCount val="11"/>
                <c:pt idx="0">
                  <c:v>2</c:v>
                </c:pt>
                <c:pt idx="1">
                  <c:v>4</c:v>
                </c:pt>
                <c:pt idx="4">
                  <c:v>2</c:v>
                </c:pt>
                <c:pt idx="5">
                  <c:v>2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83DC-4FF0-B302-604F03E887BA}"/>
            </c:ext>
          </c:extLst>
        </c:ser>
        <c:ser>
          <c:idx val="6"/>
          <c:order val="6"/>
          <c:tx>
            <c:strRef>
              <c:f>'Monthly Crime Type Trend'!$H$3:$H$4</c:f>
              <c:strCache>
                <c:ptCount val="1"/>
                <c:pt idx="0">
                  <c:v>Violent Crime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'Monthly Crime Type Trend'!$A$5:$A$16</c:f>
              <c:strCache>
                <c:ptCount val="11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July</c:v>
                </c:pt>
                <c:pt idx="6">
                  <c:v>August</c:v>
                </c:pt>
                <c:pt idx="7">
                  <c:v>September</c:v>
                </c:pt>
                <c:pt idx="8">
                  <c:v>October</c:v>
                </c:pt>
                <c:pt idx="9">
                  <c:v>November</c:v>
                </c:pt>
                <c:pt idx="10">
                  <c:v>December</c:v>
                </c:pt>
              </c:strCache>
            </c:strRef>
          </c:cat>
          <c:val>
            <c:numRef>
              <c:f>'Monthly Crime Type Trend'!$H$5:$H$16</c:f>
              <c:numCache>
                <c:formatCode>General</c:formatCode>
                <c:ptCount val="11"/>
                <c:pt idx="0">
                  <c:v>3</c:v>
                </c:pt>
                <c:pt idx="1">
                  <c:v>2</c:v>
                </c:pt>
                <c:pt idx="3">
                  <c:v>3</c:v>
                </c:pt>
                <c:pt idx="4">
                  <c:v>2</c:v>
                </c:pt>
                <c:pt idx="6">
                  <c:v>4</c:v>
                </c:pt>
                <c:pt idx="7">
                  <c:v>4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83DC-4FF0-B302-604F03E88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34249791"/>
        <c:axId val="734251711"/>
      </c:barChart>
      <c:catAx>
        <c:axId val="734249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251711"/>
        <c:crosses val="autoZero"/>
        <c:auto val="1"/>
        <c:lblAlgn val="ctr"/>
        <c:lblOffset val="100"/>
        <c:noMultiLvlLbl val="0"/>
      </c:catAx>
      <c:valAx>
        <c:axId val="734251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24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Station_Workload!$E$15</c:f>
              <c:strCache>
                <c:ptCount val="1"/>
                <c:pt idx="0">
                  <c:v>StressScore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99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538-4E87-A305-4DD71943D5F5}"/>
              </c:ext>
            </c:extLst>
          </c:dPt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538-4E87-A305-4DD71943D5F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538-4E87-A305-4DD71943D5F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538-4E87-A305-4DD71943D5F5}"/>
              </c:ext>
            </c:extLst>
          </c:dPt>
          <c:cat>
            <c:strRef>
              <c:f>Station_Workload!$B$16:$B$21</c:f>
              <c:strCache>
                <c:ptCount val="6"/>
                <c:pt idx="0">
                  <c:v>Ashroad</c:v>
                </c:pt>
                <c:pt idx="1">
                  <c:v>Lawnswood</c:v>
                </c:pt>
                <c:pt idx="2">
                  <c:v>Meanwood</c:v>
                </c:pt>
                <c:pt idx="3">
                  <c:v>Street1</c:v>
                </c:pt>
                <c:pt idx="4">
                  <c:v>Street3</c:v>
                </c:pt>
                <c:pt idx="5">
                  <c:v>Street5</c:v>
                </c:pt>
              </c:strCache>
            </c:strRef>
          </c:cat>
          <c:val>
            <c:numRef>
              <c:f>Station_Workload!$E$16:$E$21</c:f>
              <c:numCache>
                <c:formatCode>General</c:formatCode>
                <c:ptCount val="6"/>
                <c:pt idx="0">
                  <c:v>0.66666666666666663</c:v>
                </c:pt>
                <c:pt idx="1">
                  <c:v>1</c:v>
                </c:pt>
                <c:pt idx="2">
                  <c:v>0.58823529411764708</c:v>
                </c:pt>
                <c:pt idx="3">
                  <c:v>0.5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38-4E87-A305-4DD71943D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51393231"/>
        <c:axId val="1837753120"/>
      </c:barChart>
      <c:catAx>
        <c:axId val="1851393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753120"/>
        <c:crosses val="autoZero"/>
        <c:auto val="1"/>
        <c:lblAlgn val="ctr"/>
        <c:lblOffset val="100"/>
        <c:noMultiLvlLbl val="0"/>
      </c:catAx>
      <c:valAx>
        <c:axId val="1837753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393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[Crime Type Frequency.xlsx]Crimes by Area and Type!PivotTable64</c:name>
    <c:fmtId val="31"/>
  </c:pivotSource>
  <c:chart>
    <c:autoTitleDeleted val="0"/>
    <c:pivotFmts>
      <c:pivotFmt>
        <c:idx val="0"/>
        <c:spPr>
          <a:solidFill>
            <a:srgbClr val="33CCFF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2D05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FFFF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FF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CC66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3333FF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'Crimes by Area and Type'!$B$3:$B$4</c:f>
              <c:strCache>
                <c:ptCount val="1"/>
                <c:pt idx="0">
                  <c:v>Car Theft</c:v>
                </c:pt>
              </c:strCache>
            </c:strRef>
          </c:tx>
          <c:spPr>
            <a:solidFill>
              <a:srgbClr val="33CCFF"/>
            </a:solidFill>
            <a:ln>
              <a:noFill/>
            </a:ln>
            <a:effectLst/>
            <a:sp3d/>
          </c:spPr>
          <c:invertIfNegative val="0"/>
          <c:cat>
            <c:strRef>
              <c:f>'Crimes by Area and Type'!$A$5:$A$9</c:f>
              <c:strCache>
                <c:ptCount val="4"/>
                <c:pt idx="0">
                  <c:v>East Wales</c:v>
                </c:pt>
                <c:pt idx="1">
                  <c:v>Mid Wales</c:v>
                </c:pt>
                <c:pt idx="2">
                  <c:v>North West, Wales</c:v>
                </c:pt>
                <c:pt idx="3">
                  <c:v>West Yorkshire</c:v>
                </c:pt>
              </c:strCache>
            </c:strRef>
          </c:cat>
          <c:val>
            <c:numRef>
              <c:f>'Crimes by Area and Type'!$B$5:$B$9</c:f>
              <c:numCache>
                <c:formatCode>General</c:formatCode>
                <c:ptCount val="4"/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27-4F4A-AEA8-99C584E81BB0}"/>
            </c:ext>
          </c:extLst>
        </c:ser>
        <c:ser>
          <c:idx val="1"/>
          <c:order val="1"/>
          <c:tx>
            <c:strRef>
              <c:f>'Crimes by Area and Type'!$C$3:$C$4</c:f>
              <c:strCache>
                <c:ptCount val="1"/>
                <c:pt idx="0">
                  <c:v>Drugs Offence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  <a:sp3d/>
          </c:spPr>
          <c:invertIfNegative val="0"/>
          <c:cat>
            <c:strRef>
              <c:f>'Crimes by Area and Type'!$A$5:$A$9</c:f>
              <c:strCache>
                <c:ptCount val="4"/>
                <c:pt idx="0">
                  <c:v>East Wales</c:v>
                </c:pt>
                <c:pt idx="1">
                  <c:v>Mid Wales</c:v>
                </c:pt>
                <c:pt idx="2">
                  <c:v>North West, Wales</c:v>
                </c:pt>
                <c:pt idx="3">
                  <c:v>West Yorkshire</c:v>
                </c:pt>
              </c:strCache>
            </c:strRef>
          </c:cat>
          <c:val>
            <c:numRef>
              <c:f>'Crimes by Area and Type'!$C$5:$C$9</c:f>
              <c:numCache>
                <c:formatCode>General</c:formatCode>
                <c:ptCount val="4"/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27-4F4A-AEA8-99C584E81BB0}"/>
            </c:ext>
          </c:extLst>
        </c:ser>
        <c:ser>
          <c:idx val="2"/>
          <c:order val="2"/>
          <c:tx>
            <c:strRef>
              <c:f>'Crimes by Area and Type'!$D$3:$D$4</c:f>
              <c:strCache>
                <c:ptCount val="1"/>
                <c:pt idx="0">
                  <c:v>Drunk And Disorder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  <a:sp3d/>
          </c:spPr>
          <c:invertIfNegative val="0"/>
          <c:cat>
            <c:strRef>
              <c:f>'Crimes by Area and Type'!$A$5:$A$9</c:f>
              <c:strCache>
                <c:ptCount val="4"/>
                <c:pt idx="0">
                  <c:v>East Wales</c:v>
                </c:pt>
                <c:pt idx="1">
                  <c:v>Mid Wales</c:v>
                </c:pt>
                <c:pt idx="2">
                  <c:v>North West, Wales</c:v>
                </c:pt>
                <c:pt idx="3">
                  <c:v>West Yorkshire</c:v>
                </c:pt>
              </c:strCache>
            </c:strRef>
          </c:cat>
          <c:val>
            <c:numRef>
              <c:f>'Crimes by Area and Type'!$D$5:$D$9</c:f>
              <c:numCache>
                <c:formatCode>General</c:formatCode>
                <c:ptCount val="4"/>
                <c:pt idx="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27-4F4A-AEA8-99C584E81BB0}"/>
            </c:ext>
          </c:extLst>
        </c:ser>
        <c:ser>
          <c:idx val="3"/>
          <c:order val="3"/>
          <c:tx>
            <c:strRef>
              <c:f>'Crimes by Area and Type'!$E$3:$E$4</c:f>
              <c:strCache>
                <c:ptCount val="1"/>
                <c:pt idx="0">
                  <c:v>Forgery</c:v>
                </c:pt>
              </c:strCache>
            </c:strRef>
          </c:tx>
          <c:spPr>
            <a:solidFill>
              <a:srgbClr val="00FFFF"/>
            </a:solidFill>
            <a:ln>
              <a:noFill/>
            </a:ln>
            <a:effectLst/>
            <a:sp3d/>
          </c:spPr>
          <c:invertIfNegative val="0"/>
          <c:cat>
            <c:strRef>
              <c:f>'Crimes by Area and Type'!$A$5:$A$9</c:f>
              <c:strCache>
                <c:ptCount val="4"/>
                <c:pt idx="0">
                  <c:v>East Wales</c:v>
                </c:pt>
                <c:pt idx="1">
                  <c:v>Mid Wales</c:v>
                </c:pt>
                <c:pt idx="2">
                  <c:v>North West, Wales</c:v>
                </c:pt>
                <c:pt idx="3">
                  <c:v>West Yorkshire</c:v>
                </c:pt>
              </c:strCache>
            </c:strRef>
          </c:cat>
          <c:val>
            <c:numRef>
              <c:f>'Crimes by Area and Type'!$E$5:$E$9</c:f>
              <c:numCache>
                <c:formatCode>General</c:formatCode>
                <c:ptCount val="4"/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27-4F4A-AEA8-99C584E81BB0}"/>
            </c:ext>
          </c:extLst>
        </c:ser>
        <c:ser>
          <c:idx val="4"/>
          <c:order val="4"/>
          <c:tx>
            <c:strRef>
              <c:f>'Crimes by Area and Type'!$F$3:$F$4</c:f>
              <c:strCache>
                <c:ptCount val="1"/>
                <c:pt idx="0">
                  <c:v>Robbery</c:v>
                </c:pt>
              </c:strCache>
            </c:strRef>
          </c:tx>
          <c:spPr>
            <a:solidFill>
              <a:srgbClr val="FF00FF"/>
            </a:solidFill>
            <a:ln>
              <a:noFill/>
            </a:ln>
            <a:effectLst/>
            <a:sp3d/>
          </c:spPr>
          <c:invertIfNegative val="0"/>
          <c:cat>
            <c:strRef>
              <c:f>'Crimes by Area and Type'!$A$5:$A$9</c:f>
              <c:strCache>
                <c:ptCount val="4"/>
                <c:pt idx="0">
                  <c:v>East Wales</c:v>
                </c:pt>
                <c:pt idx="1">
                  <c:v>Mid Wales</c:v>
                </c:pt>
                <c:pt idx="2">
                  <c:v>North West, Wales</c:v>
                </c:pt>
                <c:pt idx="3">
                  <c:v>West Yorkshire</c:v>
                </c:pt>
              </c:strCache>
            </c:strRef>
          </c:cat>
          <c:val>
            <c:numRef>
              <c:f>'Crimes by Area and Type'!$F$5:$F$9</c:f>
              <c:numCache>
                <c:formatCode>General</c:formatCode>
                <c:ptCount val="4"/>
                <c:pt idx="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27-4F4A-AEA8-99C584E81BB0}"/>
            </c:ext>
          </c:extLst>
        </c:ser>
        <c:ser>
          <c:idx val="5"/>
          <c:order val="5"/>
          <c:tx>
            <c:strRef>
              <c:f>'Crimes by Area and Type'!$G$3:$G$4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rgbClr val="CC6600"/>
            </a:solidFill>
            <a:ln>
              <a:noFill/>
            </a:ln>
            <a:effectLst/>
            <a:sp3d/>
          </c:spPr>
          <c:invertIfNegative val="0"/>
          <c:cat>
            <c:strRef>
              <c:f>'Crimes by Area and Type'!$A$5:$A$9</c:f>
              <c:strCache>
                <c:ptCount val="4"/>
                <c:pt idx="0">
                  <c:v>East Wales</c:v>
                </c:pt>
                <c:pt idx="1">
                  <c:v>Mid Wales</c:v>
                </c:pt>
                <c:pt idx="2">
                  <c:v>North West, Wales</c:v>
                </c:pt>
                <c:pt idx="3">
                  <c:v>West Yorkshire</c:v>
                </c:pt>
              </c:strCache>
            </c:strRef>
          </c:cat>
          <c:val>
            <c:numRef>
              <c:f>'Crimes by Area and Type'!$G$5:$G$9</c:f>
              <c:numCache>
                <c:formatCode>General</c:formatCode>
                <c:ptCount val="4"/>
                <c:pt idx="0">
                  <c:v>2</c:v>
                </c:pt>
                <c:pt idx="1">
                  <c:v>6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827-4F4A-AEA8-99C584E81BB0}"/>
            </c:ext>
          </c:extLst>
        </c:ser>
        <c:ser>
          <c:idx val="6"/>
          <c:order val="6"/>
          <c:tx>
            <c:strRef>
              <c:f>'Crimes by Area and Type'!$H$3:$H$4</c:f>
              <c:strCache>
                <c:ptCount val="1"/>
                <c:pt idx="0">
                  <c:v>Violent Crime</c:v>
                </c:pt>
              </c:strCache>
            </c:strRef>
          </c:tx>
          <c:spPr>
            <a:solidFill>
              <a:srgbClr val="3333FF"/>
            </a:solidFill>
            <a:ln>
              <a:noFill/>
            </a:ln>
            <a:effectLst/>
            <a:sp3d/>
          </c:spPr>
          <c:invertIfNegative val="0"/>
          <c:cat>
            <c:strRef>
              <c:f>'Crimes by Area and Type'!$A$5:$A$9</c:f>
              <c:strCache>
                <c:ptCount val="4"/>
                <c:pt idx="0">
                  <c:v>East Wales</c:v>
                </c:pt>
                <c:pt idx="1">
                  <c:v>Mid Wales</c:v>
                </c:pt>
                <c:pt idx="2">
                  <c:v>North West, Wales</c:v>
                </c:pt>
                <c:pt idx="3">
                  <c:v>West Yorkshire</c:v>
                </c:pt>
              </c:strCache>
            </c:strRef>
          </c:cat>
          <c:val>
            <c:numRef>
              <c:f>'Crimes by Area and Type'!$H$5:$H$9</c:f>
              <c:numCache>
                <c:formatCode>General</c:formatCode>
                <c:ptCount val="4"/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827-4F4A-AEA8-99C584E81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83599471"/>
        <c:axId val="383625871"/>
        <c:axId val="0"/>
      </c:bar3DChart>
      <c:catAx>
        <c:axId val="383599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625871"/>
        <c:crosses val="autoZero"/>
        <c:auto val="1"/>
        <c:lblAlgn val="ctr"/>
        <c:lblOffset val="100"/>
        <c:noMultiLvlLbl val="0"/>
      </c:catAx>
      <c:valAx>
        <c:axId val="38362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599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1318260</xdr:colOff>
      <xdr:row>11</xdr:row>
      <xdr:rowOff>0</xdr:rowOff>
    </xdr:from>
    <xdr:to>
      <xdr:col>6</xdr:col>
      <xdr:colOff>1043940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1065BF-D6EB-B98B-C722-657F046DB5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266700</xdr:colOff>
      <xdr:row>11</xdr:row>
      <xdr:rowOff>0</xdr:rowOff>
    </xdr:from>
    <xdr:to>
      <xdr:col>9</xdr:col>
      <xdr:colOff>1333500</xdr:colOff>
      <xdr:row>26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6C19A5B-8E8F-5CE6-C956-2588FF256D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DA3A57F-1901-49C5-8133-3709D6994D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16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FDF6666-E871-4B48-B728-819717E6BF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601980</xdr:colOff>
      <xdr:row>16</xdr:row>
      <xdr:rowOff>30480</xdr:rowOff>
    </xdr:from>
    <xdr:to>
      <xdr:col>13</xdr:col>
      <xdr:colOff>297180</xdr:colOff>
      <xdr:row>31</xdr:row>
      <xdr:rowOff>30480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143794A-1890-4159-A4FC-38F23BF0CB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266700</xdr:colOff>
      <xdr:row>1</xdr:row>
      <xdr:rowOff>167640</xdr:rowOff>
    </xdr:from>
    <xdr:to>
      <xdr:col>16</xdr:col>
      <xdr:colOff>571500</xdr:colOff>
      <xdr:row>16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307FCE-9DFC-EE2B-CCF2-16DAB8888C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182880</xdr:colOff>
      <xdr:row>3</xdr:row>
      <xdr:rowOff>45720</xdr:rowOff>
    </xdr:from>
    <xdr:to>
      <xdr:col>13</xdr:col>
      <xdr:colOff>487680</xdr:colOff>
      <xdr:row>18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383479-BC50-111A-4209-EEB3DC10E0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457200</xdr:colOff>
      <xdr:row>9</xdr:row>
      <xdr:rowOff>175260</xdr:rowOff>
    </xdr:from>
    <xdr:to>
      <xdr:col>12</xdr:col>
      <xdr:colOff>381000</xdr:colOff>
      <xdr:row>24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59C667-B7C4-9B38-4133-DAA00F55B8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EW IT WIZARD" refreshedDate="46032.661763657408" backgroundQuery="1" createdVersion="8" refreshedVersion="8" minRefreshableVersion="3" recordCount="0" supportSubquery="1" supportAdvancedDrill="1" xr:uid="{D71DB9C6-6C2D-4EB1-B840-D31C40961AFD}">
  <cacheSource type="external" connectionId="1"/>
  <cacheFields count="3">
    <cacheField name="[Range 3].[Station].[Station]" caption="Station" numFmtId="0" hierarchy="58" level="1">
      <sharedItems count="6">
        <s v="Ashroad"/>
        <s v="Lawnswood"/>
        <s v="Meanwood"/>
        <s v="Street1"/>
        <s v="Street3"/>
        <s v="Street5"/>
      </sharedItems>
    </cacheField>
    <cacheField name="[Measures].[Sum of CRIME_COUNT 5]" caption="Sum of CRIME_COUNT 5" numFmtId="0" hierarchy="113" level="32767"/>
    <cacheField name="[Measures].[Sum of Resolution 2]" caption="Sum of Resolution 2" numFmtId="0" hierarchy="114" level="32767"/>
  </cacheFields>
  <cacheHierarchies count="115">
    <cacheHierarchy uniqueName="[Range].[FACT_CRIME_TYPE_ID]" caption="FACT_CRIME_TYPE_ID" attribute="1" defaultMemberUniqueName="[Range].[FACT_CRIME_TYPE_ID].[All]" allUniqueName="[Range].[FACT_CRIME_TYPE_ID].[All]" dimensionUniqueName="[Range]" displayFolder="" count="0" memberValueDatatype="20" unbalanced="0"/>
    <cacheHierarchy uniqueName="[Range].[CRIME_COUNT]" caption="CRIME_COUNT" attribute="1" defaultMemberUniqueName="[Range].[CRIME_COUNT].[All]" allUniqueName="[Range].[CRIME_COUNT].[All]" dimensionUniqueName="[Range]" displayFolder="" count="0" memberValueDatatype="20" unbalanced="0"/>
    <cacheHierarchy uniqueName="[Range].[REPORTED_CRIME_ID_ORIGINAL]" caption="REPORTED_CRIME_ID_ORIGINAL" attribute="1" defaultMemberUniqueName="[Range].[REPORTED_CRIME_ID_ORIGINAL].[All]" allUniqueName="[Range].[REPORTED_CRIME_ID_ORIGINAL].[All]" dimensionUniqueName="[Range]" displayFolder="" count="0" memberValueDatatype="20" unbalanced="0"/>
    <cacheHierarchy uniqueName="[Range].[IS_CLOSED_FLAG]" caption="IS_CLOSED_FLAG" attribute="1" defaultMemberUniqueName="[Range].[IS_CLOSED_FLAG].[All]" allUniqueName="[Range].[IS_CLOSED_FLAG].[All]" dimensionUniqueName="[Range]" displayFolder="" count="0" memberValueDatatype="20" unbalanced="0"/>
    <cacheHierarchy uniqueName="[Range].[IS_ESCALATED_FLAG]" caption="IS_ESCALATED_FLAG" attribute="1" defaultMemberUniqueName="[Range].[IS_ESCALATED_FLAG].[All]" allUniqueName="[Range].[IS_ESCALATED_FLAG].[All]" dimensionUniqueName="[Range]" displayFolder="" count="0" memberValueDatatype="20" unbalanced="0"/>
    <cacheHierarchy uniqueName="[Range].[FK_TIME_ID]" caption="FK_TIME_ID" attribute="1" defaultMemberUniqueName="[Range].[FK_TIME_ID].[All]" allUniqueName="[Range].[FK_TIME_ID].[All]" dimensionUniqueName="[Range]" displayFolder="" count="0" memberValueDatatype="20" unbalanced="0"/>
    <cacheHierarchy uniqueName="[Range].[FK_LOCATION_ID]" caption="FK_LOCATION_ID" attribute="1" defaultMemberUniqueName="[Range].[FK_LOCATION_ID].[All]" allUniqueName="[Range].[FK_LOCATION_ID].[All]" dimensionUniqueName="[Range]" displayFolder="" count="0" memberValueDatatype="20" unbalanced="0"/>
    <cacheHierarchy uniqueName="[Range].[FK_STATUS_ID]" caption="FK_STATUS_ID" attribute="1" defaultMemberUniqueName="[Range].[FK_STATUS_ID].[All]" allUniqueName="[Range].[FK_STATUS_ID].[All]" dimensionUniqueName="[Range]" displayFolder="" count="0" memberValueDatatype="20" unbalanced="0"/>
    <cacheHierarchy uniqueName="[Range].[FK_CRIME_TYPE_ID]" caption="FK_CRIME_TYPE_ID" attribute="1" defaultMemberUniqueName="[Range].[FK_CRIME_TYPE_ID].[All]" allUniqueName="[Range].[FK_CRIME_TYPE_ID].[All]" dimensionUniqueName="[Range]" displayFolder="" count="0" memberValueDatatype="20" unbalanced="0"/>
    <cacheHierarchy uniqueName="[Range].[Area_Name]" caption="Area_Name" attribute="1" defaultMemberUniqueName="[Range].[Area_Name].[All]" allUniqueName="[Range].[Area_Name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Range].[Risk_Index]" caption="Risk_Index" attribute="1" defaultMemberUniqueName="[Range].[Risk_Index].[All]" allUniqueName="[Range].[Risk_Index].[All]" dimensionUniqueName="[Range]" displayFolder="" count="0" memberValueDatatype="20" unbalanced="0"/>
    <cacheHierarchy uniqueName="[Range 1].[FACT_CRIME_TYPE_ID]" caption="FACT_CRIME_TYPE_ID" attribute="1" defaultMemberUniqueName="[Range 1].[FACT_CRIME_TYPE_ID].[All]" allUniqueName="[Range 1].[FACT_CRIME_TYPE_ID].[All]" dimensionUniqueName="[Range 1]" displayFolder="" count="0" memberValueDatatype="20" unbalanced="0"/>
    <cacheHierarchy uniqueName="[Range 1].[CRIME_COUNT]" caption="CRIME_COUNT" attribute="1" defaultMemberUniqueName="[Range 1].[CRIME_COUNT].[All]" allUniqueName="[Range 1].[CRIME_COUNT].[All]" dimensionUniqueName="[Range 1]" displayFolder="" count="0" memberValueDatatype="20" unbalanced="0"/>
    <cacheHierarchy uniqueName="[Range 1].[REPORTED_CRIME_ID_ORIGINAL]" caption="REPORTED_CRIME_ID_ORIGINAL" attribute="1" defaultMemberUniqueName="[Range 1].[REPORTED_CRIME_ID_ORIGINAL].[All]" allUniqueName="[Range 1].[REPORTED_CRIME_ID_ORIGINAL].[All]" dimensionUniqueName="[Range 1]" displayFolder="" count="0" memberValueDatatype="20" unbalanced="0"/>
    <cacheHierarchy uniqueName="[Range 1].[IS_CLOSED_FLAG]" caption="IS_CLOSED_FLAG" attribute="1" defaultMemberUniqueName="[Range 1].[IS_CLOSED_FLAG].[All]" allUniqueName="[Range 1].[IS_CLOSED_FLAG].[All]" dimensionUniqueName="[Range 1]" displayFolder="" count="0" memberValueDatatype="20" unbalanced="0"/>
    <cacheHierarchy uniqueName="[Range 1].[IS_ESCALATED_FLAG]" caption="IS_ESCALATED_FLAG" attribute="1" defaultMemberUniqueName="[Range 1].[IS_ESCALATED_FLAG].[All]" allUniqueName="[Range 1].[IS_ESCALATED_FLAG].[All]" dimensionUniqueName="[Range 1]" displayFolder="" count="0" memberValueDatatype="20" unbalanced="0"/>
    <cacheHierarchy uniqueName="[Range 1].[FK_TIME_ID]" caption="FK_TIME_ID" attribute="1" defaultMemberUniqueName="[Range 1].[FK_TIME_ID].[All]" allUniqueName="[Range 1].[FK_TIME_ID].[All]" dimensionUniqueName="[Range 1]" displayFolder="" count="0" memberValueDatatype="20" unbalanced="0"/>
    <cacheHierarchy uniqueName="[Range 1].[FK_LOCATION_ID]" caption="FK_LOCATION_ID" attribute="1" defaultMemberUniqueName="[Range 1].[FK_LOCATION_ID].[All]" allUniqueName="[Range 1].[FK_LOCATION_ID].[All]" dimensionUniqueName="[Range 1]" displayFolder="" count="0" memberValueDatatype="20" unbalanced="0"/>
    <cacheHierarchy uniqueName="[Range 1].[FK_STATUS_ID]" caption="FK_STATUS_ID" attribute="1" defaultMemberUniqueName="[Range 1].[FK_STATUS_ID].[All]" allUniqueName="[Range 1].[FK_STATUS_ID].[All]" dimensionUniqueName="[Range 1]" displayFolder="" count="0" memberValueDatatype="20" unbalanced="0"/>
    <cacheHierarchy uniqueName="[Range 1].[FK_CRIME_TYPE_ID]" caption="FK_CRIME_TYPE_ID" attribute="1" defaultMemberUniqueName="[Range 1].[FK_CRIME_TYPE_ID].[All]" allUniqueName="[Range 1].[FK_CRIME_TYPE_ID].[All]" dimensionUniqueName="[Range 1]" displayFolder="" count="0" memberValueDatatype="20" unbalanced="0"/>
    <cacheHierarchy uniqueName="[Range 1].[Area_Name]" caption="Area_Name" attribute="1" defaultMemberUniqueName="[Range 1].[Area_Name].[All]" allUniqueName="[Range 1].[Area_Name].[All]" dimensionUniqueName="[Range 1]" displayFolder="" count="0" memberValueDatatype="130" unbalanced="0"/>
    <cacheHierarchy uniqueName="[Range 1].[Year]" caption="Year" attribute="1" defaultMemberUniqueName="[Range 1].[Year].[All]" allUniqueName="[Range 1].[Year].[All]" dimensionUniqueName="[Range 1]" displayFolder="" count="0" memberValueDatatype="20" unbalanced="0"/>
    <cacheHierarchy uniqueName="[Range 1].[Risk_Index]" caption="Risk_Index" attribute="1" defaultMemberUniqueName="[Range 1].[Risk_Index].[All]" allUniqueName="[Range 1].[Risk_Index].[All]" dimensionUniqueName="[Range 1]" displayFolder="" count="0" memberValueDatatype="20" unbalanced="0"/>
    <cacheHierarchy uniqueName="[Range 1].[Status]" caption="Status" attribute="1" defaultMemberUniqueName="[Range 1].[Status].[All]" allUniqueName="[Range 1].[Status].[All]" dimensionUniqueName="[Range 1]" displayFolder="" count="0" memberValueDatatype="130" unbalanced="0"/>
    <cacheHierarchy uniqueName="[Range 1].[Resolution]" caption="Resolution" attribute="1" defaultMemberUniqueName="[Range 1].[Resolution].[All]" allUniqueName="[Range 1].[Resolution].[All]" dimensionUniqueName="[Range 1]" displayFolder="" count="0" memberValueDatatype="20" unbalanced="0"/>
    <cacheHierarchy uniqueName="[Range 2].[FACT_CRIME_TYPE_ID]" caption="FACT_CRIME_TYPE_ID" attribute="1" defaultMemberUniqueName="[Range 2].[FACT_CRIME_TYPE_ID].[All]" allUniqueName="[Range 2].[FACT_CRIME_TYPE_ID].[All]" dimensionUniqueName="[Range 2]" displayFolder="" count="0" memberValueDatatype="20" unbalanced="0"/>
    <cacheHierarchy uniqueName="[Range 2].[CRIME_COUNT]" caption="CRIME_COUNT" attribute="1" defaultMemberUniqueName="[Range 2].[CRIME_COUNT].[All]" allUniqueName="[Range 2].[CRIME_COUNT].[All]" dimensionUniqueName="[Range 2]" displayFolder="" count="0" memberValueDatatype="20" unbalanced="0"/>
    <cacheHierarchy uniqueName="[Range 2].[REPORTED_CRIME_ID_ORIGINAL]" caption="REPORTED_CRIME_ID_ORIGINAL" attribute="1" defaultMemberUniqueName="[Range 2].[REPORTED_CRIME_ID_ORIGINAL].[All]" allUniqueName="[Range 2].[REPORTED_CRIME_ID_ORIGINAL].[All]" dimensionUniqueName="[Range 2]" displayFolder="" count="0" memberValueDatatype="20" unbalanced="0"/>
    <cacheHierarchy uniqueName="[Range 2].[IS_CLOSED_FLAG]" caption="IS_CLOSED_FLAG" attribute="1" defaultMemberUniqueName="[Range 2].[IS_CLOSED_FLAG].[All]" allUniqueName="[Range 2].[IS_CLOSED_FLAG].[All]" dimensionUniqueName="[Range 2]" displayFolder="" count="0" memberValueDatatype="20" unbalanced="0"/>
    <cacheHierarchy uniqueName="[Range 2].[IS_ESCALATED_FLAG]" caption="IS_ESCALATED_FLAG" attribute="1" defaultMemberUniqueName="[Range 2].[IS_ESCALATED_FLAG].[All]" allUniqueName="[Range 2].[IS_ESCALATED_FLAG].[All]" dimensionUniqueName="[Range 2]" displayFolder="" count="0" memberValueDatatype="20" unbalanced="0"/>
    <cacheHierarchy uniqueName="[Range 2].[FK_TIME_ID]" caption="FK_TIME_ID" attribute="1" defaultMemberUniqueName="[Range 2].[FK_TIME_ID].[All]" allUniqueName="[Range 2].[FK_TIME_ID].[All]" dimensionUniqueName="[Range 2]" displayFolder="" count="0" memberValueDatatype="20" unbalanced="0"/>
    <cacheHierarchy uniqueName="[Range 2].[FK_LOCATION_ID]" caption="FK_LOCATION_ID" attribute="1" defaultMemberUniqueName="[Range 2].[FK_LOCATION_ID].[All]" allUniqueName="[Range 2].[FK_LOCATION_ID].[All]" dimensionUniqueName="[Range 2]" displayFolder="" count="0" memberValueDatatype="20" unbalanced="0"/>
    <cacheHierarchy uniqueName="[Range 2].[FK_STATUS_ID]" caption="FK_STATUS_ID" attribute="1" defaultMemberUniqueName="[Range 2].[FK_STATUS_ID].[All]" allUniqueName="[Range 2].[FK_STATUS_ID].[All]" dimensionUniqueName="[Range 2]" displayFolder="" count="0" memberValueDatatype="20" unbalanced="0"/>
    <cacheHierarchy uniqueName="[Range 2].[FK_CRIME_TYPE_ID]" caption="FK_CRIME_TYPE_ID" attribute="1" defaultMemberUniqueName="[Range 2].[FK_CRIME_TYPE_ID].[All]" allUniqueName="[Range 2].[FK_CRIME_TYPE_ID].[All]" dimensionUniqueName="[Range 2]" displayFolder="" count="0" memberValueDatatype="20" unbalanced="0"/>
    <cacheHierarchy uniqueName="[Range 2].[Area_Name]" caption="Area_Name" attribute="1" defaultMemberUniqueName="[Range 2].[Area_Name].[All]" allUniqueName="[Range 2].[Area_Name].[All]" dimensionUniqueName="[Range 2]" displayFolder="" count="0" memberValueDatatype="130" unbalanced="0"/>
    <cacheHierarchy uniqueName="[Range 2].[Year]" caption="Year" attribute="1" defaultMemberUniqueName="[Range 2].[Year].[All]" allUniqueName="[Range 2].[Year].[All]" dimensionUniqueName="[Range 2]" displayFolder="" count="0" memberValueDatatype="20" unbalanced="0"/>
    <cacheHierarchy uniqueName="[Range 2].[Risk_Index]" caption="Risk_Index" attribute="1" defaultMemberUniqueName="[Range 2].[Risk_Index].[All]" allUniqueName="[Range 2].[Risk_Index].[All]" dimensionUniqueName="[Range 2]" displayFolder="" count="0" memberValueDatatype="20" unbalanced="0"/>
    <cacheHierarchy uniqueName="[Range 2].[Status]" caption="Status" attribute="1" defaultMemberUniqueName="[Range 2].[Status].[All]" allUniqueName="[Range 2].[Status].[All]" dimensionUniqueName="[Range 2]" displayFolder="" count="0" memberValueDatatype="130" unbalanced="0"/>
    <cacheHierarchy uniqueName="[Range 2].[Resolution]" caption="Resolution" attribute="1" defaultMemberUniqueName="[Range 2].[Resolution].[All]" allUniqueName="[Range 2].[Resolution].[All]" dimensionUniqueName="[Range 2]" displayFolder="" count="0" memberValueDatatype="20" unbalanced="0"/>
    <cacheHierarchy uniqueName="[Range 2].[Month]" caption="Month" attribute="1" defaultMemberUniqueName="[Range 2].[Month].[All]" allUniqueName="[Range 2].[Month].[All]" dimensionUniqueName="[Range 2]" displayFolder="" count="0" memberValueDatatype="130" unbalanced="0"/>
    <cacheHierarchy uniqueName="[Range 2].[Crime_Type]" caption="Crime_Type" attribute="1" defaultMemberUniqueName="[Range 2].[Crime_Type].[All]" allUniqueName="[Range 2].[Crime_Type].[All]" dimensionUniqueName="[Range 2]" displayFolder="" count="0" memberValueDatatype="130" unbalanced="0"/>
    <cacheHierarchy uniqueName="[Range 3].[FACT_CRIME_TYPE_ID]" caption="FACT_CRIME_TYPE_ID" attribute="1" defaultMemberUniqueName="[Range 3].[FACT_CRIME_TYPE_ID].[All]" allUniqueName="[Range 3].[FACT_CRIME_TYPE_ID].[All]" dimensionUniqueName="[Range 3]" displayFolder="" count="0" memberValueDatatype="20" unbalanced="0"/>
    <cacheHierarchy uniqueName="[Range 3].[CRIME_COUNT]" caption="CRIME_COUNT" attribute="1" defaultMemberUniqueName="[Range 3].[CRIME_COUNT].[All]" allUniqueName="[Range 3].[CRIME_COUNT].[All]" dimensionUniqueName="[Range 3]" displayFolder="" count="2" memberValueDatatype="20" unbalanced="0"/>
    <cacheHierarchy uniqueName="[Range 3].[REPORTED_CRIME_ID_ORIGINAL]" caption="REPORTED_CRIME_ID_ORIGINAL" attribute="1" defaultMemberUniqueName="[Range 3].[REPORTED_CRIME_ID_ORIGINAL].[All]" allUniqueName="[Range 3].[REPORTED_CRIME_ID_ORIGINAL].[All]" dimensionUniqueName="[Range 3]" displayFolder="" count="0" memberValueDatatype="20" unbalanced="0"/>
    <cacheHierarchy uniqueName="[Range 3].[IS_CLOSED_FLAG]" caption="IS_CLOSED_FLAG" attribute="1" defaultMemberUniqueName="[Range 3].[IS_CLOSED_FLAG].[All]" allUniqueName="[Range 3].[IS_CLOSED_FLAG].[All]" dimensionUniqueName="[Range 3]" displayFolder="" count="0" memberValueDatatype="20" unbalanced="0"/>
    <cacheHierarchy uniqueName="[Range 3].[IS_ESCALATED_FLAG]" caption="IS_ESCALATED_FLAG" attribute="1" defaultMemberUniqueName="[Range 3].[IS_ESCALATED_FLAG].[All]" allUniqueName="[Range 3].[IS_ESCALATED_FLAG].[All]" dimensionUniqueName="[Range 3]" displayFolder="" count="0" memberValueDatatype="20" unbalanced="0"/>
    <cacheHierarchy uniqueName="[Range 3].[FK_TIME_ID]" caption="FK_TIME_ID" attribute="1" defaultMemberUniqueName="[Range 3].[FK_TIME_ID].[All]" allUniqueName="[Range 3].[FK_TIME_ID].[All]" dimensionUniqueName="[Range 3]" displayFolder="" count="0" memberValueDatatype="20" unbalanced="0"/>
    <cacheHierarchy uniqueName="[Range 3].[FK_LOCATION_ID]" caption="FK_LOCATION_ID" attribute="1" defaultMemberUniqueName="[Range 3].[FK_LOCATION_ID].[All]" allUniqueName="[Range 3].[FK_LOCATION_ID].[All]" dimensionUniqueName="[Range 3]" displayFolder="" count="0" memberValueDatatype="20" unbalanced="0"/>
    <cacheHierarchy uniqueName="[Range 3].[FK_STATUS_ID]" caption="FK_STATUS_ID" attribute="1" defaultMemberUniqueName="[Range 3].[FK_STATUS_ID].[All]" allUniqueName="[Range 3].[FK_STATUS_ID].[All]" dimensionUniqueName="[Range 3]" displayFolder="" count="0" memberValueDatatype="20" unbalanced="0"/>
    <cacheHierarchy uniqueName="[Range 3].[FK_CRIME_TYPE_ID]" caption="FK_CRIME_TYPE_ID" attribute="1" defaultMemberUniqueName="[Range 3].[FK_CRIME_TYPE_ID].[All]" allUniqueName="[Range 3].[FK_CRIME_TYPE_ID].[All]" dimensionUniqueName="[Range 3]" displayFolder="" count="0" memberValueDatatype="20" unbalanced="0"/>
    <cacheHierarchy uniqueName="[Range 3].[Area_Name]" caption="Area_Name" attribute="1" defaultMemberUniqueName="[Range 3].[Area_Name].[All]" allUniqueName="[Range 3].[Area_Name].[All]" dimensionUniqueName="[Range 3]" displayFolder="" count="0" memberValueDatatype="130" unbalanced="0"/>
    <cacheHierarchy uniqueName="[Range 3].[Year]" caption="Year" attribute="1" defaultMemberUniqueName="[Range 3].[Year].[All]" allUniqueName="[Range 3].[Year].[All]" dimensionUniqueName="[Range 3]" displayFolder="" count="0" memberValueDatatype="20" unbalanced="0"/>
    <cacheHierarchy uniqueName="[Range 3].[Risk_Index]" caption="Risk_Index" attribute="1" defaultMemberUniqueName="[Range 3].[Risk_Index].[All]" allUniqueName="[Range 3].[Risk_Index].[All]" dimensionUniqueName="[Range 3]" displayFolder="" count="0" memberValueDatatype="20" unbalanced="0"/>
    <cacheHierarchy uniqueName="[Range 3].[Status]" caption="Status" attribute="1" defaultMemberUniqueName="[Range 3].[Status].[All]" allUniqueName="[Range 3].[Status].[All]" dimensionUniqueName="[Range 3]" displayFolder="" count="0" memberValueDatatype="130" unbalanced="0"/>
    <cacheHierarchy uniqueName="[Range 3].[Resolution]" caption="Resolution" attribute="1" defaultMemberUniqueName="[Range 3].[Resolution].[All]" allUniqueName="[Range 3].[Resolution].[All]" dimensionUniqueName="[Range 3]" displayFolder="" count="0" memberValueDatatype="20" unbalanced="0"/>
    <cacheHierarchy uniqueName="[Range 3].[Month]" caption="Month" attribute="1" defaultMemberUniqueName="[Range 3].[Month].[All]" allUniqueName="[Range 3].[Month].[All]" dimensionUniqueName="[Range 3]" displayFolder="" count="0" memberValueDatatype="130" unbalanced="0"/>
    <cacheHierarchy uniqueName="[Range 3].[Crime_Type]" caption="Crime_Type" attribute="1" defaultMemberUniqueName="[Range 3].[Crime_Type].[All]" allUniqueName="[Range 3].[Crime_Type].[All]" dimensionUniqueName="[Range 3]" displayFolder="" count="0" memberValueDatatype="130" unbalanced="0"/>
    <cacheHierarchy uniqueName="[Range 3].[Station]" caption="Station" attribute="1" defaultMemberUniqueName="[Range 3].[Station].[All]" allUniqueName="[Range 3].[Station].[All]" dimensionUniqueName="[Range 3]" displayFolder="" count="2" memberValueDatatype="130" unbalanced="0">
      <fieldsUsage count="2">
        <fieldUsage x="-1"/>
        <fieldUsage x="0"/>
      </fieldsUsage>
    </cacheHierarchy>
    <cacheHierarchy uniqueName="[sheet1].[FACT_CRIME_TYPE_ID]" caption="FACT_CRIME_TYPE_ID" attribute="1" defaultMemberUniqueName="[sheet1].[FACT_CRIME_TYPE_ID].[All]" allUniqueName="[sheet1].[FACT_CRIME_TYPE_ID].[All]" dimensionUniqueName="[sheet1]" displayFolder="" count="0" memberValueDatatype="20" unbalanced="0"/>
    <cacheHierarchy uniqueName="[sheet1].[CRIME_COUNT]" caption="CRIME_COUNT" attribute="1" defaultMemberUniqueName="[sheet1].[CRIME_COUNT].[All]" allUniqueName="[sheet1].[CRIME_COUNT].[All]" dimensionUniqueName="[sheet1]" displayFolder="" count="0" memberValueDatatype="20" unbalanced="0"/>
    <cacheHierarchy uniqueName="[sheet1].[REPORTED_CRIME_ID_ORIGINAL]" caption="REPORTED_CRIME_ID_ORIGINAL" attribute="1" defaultMemberUniqueName="[sheet1].[REPORTED_CRIME_ID_ORIGINAL].[All]" allUniqueName="[sheet1].[REPORTED_CRIME_ID_ORIGINAL].[All]" dimensionUniqueName="[sheet1]" displayFolder="" count="0" memberValueDatatype="20" unbalanced="0"/>
    <cacheHierarchy uniqueName="[sheet1].[IS_CLOSED_FLAG]" caption="IS_CLOSED_FLAG" attribute="1" defaultMemberUniqueName="[sheet1].[IS_CLOSED_FLAG].[All]" allUniqueName="[sheet1].[IS_CLOSED_FLAG].[All]" dimensionUniqueName="[sheet1]" displayFolder="" count="0" memberValueDatatype="20" unbalanced="0"/>
    <cacheHierarchy uniqueName="[sheet1].[IS_ESCALATED_FLAG]" caption="IS_ESCALATED_FLAG" attribute="1" defaultMemberUniqueName="[sheet1].[IS_ESCALATED_FLAG].[All]" allUniqueName="[sheet1].[IS_ESCALATED_FLAG].[All]" dimensionUniqueName="[sheet1]" displayFolder="" count="0" memberValueDatatype="20" unbalanced="0"/>
    <cacheHierarchy uniqueName="[sheet1].[FK_TIME_ID]" caption="FK_TIME_ID" attribute="1" defaultMemberUniqueName="[sheet1].[FK_TIME_ID].[All]" allUniqueName="[sheet1].[FK_TIME_ID].[All]" dimensionUniqueName="[sheet1]" displayFolder="" count="0" memberValueDatatype="20" unbalanced="0"/>
    <cacheHierarchy uniqueName="[sheet1].[FK_LOCATION_ID]" caption="FK_LOCATION_ID" attribute="1" defaultMemberUniqueName="[sheet1].[FK_LOCATION_ID].[All]" allUniqueName="[sheet1].[FK_LOCATION_ID].[All]" dimensionUniqueName="[sheet1]" displayFolder="" count="0" memberValueDatatype="20" unbalanced="0"/>
    <cacheHierarchy uniqueName="[sheet1].[FK_STATUS_ID]" caption="FK_STATUS_ID" attribute="1" defaultMemberUniqueName="[sheet1].[FK_STATUS_ID].[All]" allUniqueName="[sheet1].[FK_STATUS_ID].[All]" dimensionUniqueName="[sheet1]" displayFolder="" count="0" memberValueDatatype="20" unbalanced="0"/>
    <cacheHierarchy uniqueName="[sheet1].[FK_CRIME_TYPE_ID]" caption="FK_CRIME_TYPE_ID" attribute="1" defaultMemberUniqueName="[sheet1].[FK_CRIME_TYPE_ID].[All]" allUniqueName="[sheet1].[FK_CRIME_TYPE_ID].[All]" dimensionUniqueName="[sheet1]" displayFolder="" count="0" memberValueDatatype="20" unbalanced="0"/>
    <cacheHierarchy uniqueName="[sheet13].[STATUS_ID]" caption="STATUS_ID" attribute="1" defaultMemberUniqueName="[sheet13].[STATUS_ID].[All]" allUniqueName="[sheet13].[STATUS_ID].[All]" dimensionUniqueName="[sheet13]" displayFolder="" count="0" memberValueDatatype="20" unbalanced="0"/>
    <cacheHierarchy uniqueName="[sheet13].[STATUS_DESCRIPTION]" caption="STATUS_DESCRIPTION" attribute="1" defaultMemberUniqueName="[sheet13].[STATUS_DESCRIPTION].[All]" allUniqueName="[sheet13].[STATUS_DESCRIPTION].[All]" dimensionUniqueName="[sheet13]" displayFolder="" count="0" memberValueDatatype="130" unbalanced="0"/>
    <cacheHierarchy uniqueName="[sheet15].[\]" caption="\" attribute="1" defaultMemberUniqueName="[sheet15].[\].[All]" allUniqueName="[sheet15].[\].[All]" dimensionUniqueName="[sheet15]" displayFolder="" count="0" memberValueDatatype="20" unbalanced="0"/>
    <cacheHierarchy uniqueName="[sheet15].[FULL_DATE]" caption="FULL_DATE" attribute="1" time="1" defaultMemberUniqueName="[sheet15].[FULL_DATE].[All]" allUniqueName="[sheet15].[FULL_DATE].[All]" dimensionUniqueName="[sheet15]" displayFolder="" count="0" memberValueDatatype="7" unbalanced="0"/>
    <cacheHierarchy uniqueName="[sheet15].[DAY]" caption="DAY" attribute="1" defaultMemberUniqueName="[sheet15].[DAY].[All]" allUniqueName="[sheet15].[DAY].[All]" dimensionUniqueName="[sheet15]" displayFolder="" count="0" memberValueDatatype="20" unbalanced="0"/>
    <cacheHierarchy uniqueName="[sheet15].[MONTH]" caption="MONTH" attribute="1" defaultMemberUniqueName="[sheet15].[MONTH].[All]" allUniqueName="[sheet15].[MONTH].[All]" dimensionUniqueName="[sheet15]" displayFolder="" count="0" memberValueDatatype="130" unbalanced="0"/>
    <cacheHierarchy uniqueName="[sheet15].[YEAR]" caption="YEAR" attribute="1" defaultMemberUniqueName="[sheet15].[YEAR].[All]" allUniqueName="[sheet15].[YEAR].[All]" dimensionUniqueName="[sheet15]" displayFolder="" count="0" memberValueDatatype="20" unbalanced="0"/>
    <cacheHierarchy uniqueName="[sheet16].[LOCATION_ID]" caption="LOCATION_ID" attribute="1" defaultMemberUniqueName="[sheet16].[LOCATION_ID].[All]" allUniqueName="[sheet16].[LOCATION_ID].[All]" dimensionUniqueName="[sheet16]" displayFolder="" count="0" memberValueDatatype="20" unbalanced="0"/>
    <cacheHierarchy uniqueName="[sheet16].[AREA_ID_ORIGINAL]" caption="AREA_ID_ORIGINAL" attribute="1" defaultMemberUniqueName="[sheet16].[AREA_ID_ORIGINAL].[All]" allUniqueName="[sheet16].[AREA_ID_ORIGINAL].[All]" dimensionUniqueName="[sheet16]" displayFolder="" count="0" memberValueDatatype="20" unbalanced="0"/>
    <cacheHierarchy uniqueName="[sheet16].[AREA]" caption="AREA" attribute="1" defaultMemberUniqueName="[sheet16].[AREA].[All]" allUniqueName="[sheet16].[AREA].[All]" dimensionUniqueName="[sheet16]" displayFolder="" count="0" memberValueDatatype="130" unbalanced="0"/>
    <cacheHierarchy uniqueName="[sheet16].[REGION_ID_ORIGINAL]" caption="REGION_ID_ORIGINAL" attribute="1" defaultMemberUniqueName="[sheet16].[REGION_ID_ORIGINAL].[All]" allUniqueName="[sheet16].[REGION_ID_ORIGINAL].[All]" dimensionUniqueName="[sheet16]" displayFolder="" count="0" memberValueDatatype="20" unbalanced="0"/>
    <cacheHierarchy uniqueName="[sheet16].[REGION]" caption="REGION" attribute="1" defaultMemberUniqueName="[sheet16].[REGION].[All]" allUniqueName="[sheet16].[REGION].[All]" dimensionUniqueName="[sheet16]" displayFolder="" count="0" memberValueDatatype="130" unbalanced="0"/>
    <cacheHierarchy uniqueName="[sheet16].[STATION_ID_ORIGINAL]" caption="STATION_ID_ORIGINAL" attribute="1" defaultMemberUniqueName="[sheet16].[STATION_ID_ORIGINAL].[All]" allUniqueName="[sheet16].[STATION_ID_ORIGINAL].[All]" dimensionUniqueName="[sheet16]" displayFolder="" count="0" memberValueDatatype="20" unbalanced="0"/>
    <cacheHierarchy uniqueName="[sheet16].[STATION]" caption="STATION" attribute="1" defaultMemberUniqueName="[sheet16].[STATION].[All]" allUniqueName="[sheet16].[STATION].[All]" dimensionUniqueName="[sheet16]" displayFolder="" count="0" memberValueDatatype="130" unbalanced="0"/>
    <cacheHierarchy uniqueName="[sheet18].[FACT_CRIME_TYPE_ID]" caption="FACT_CRIME_TYPE_ID" attribute="1" defaultMemberUniqueName="[sheet18].[FACT_CRIME_TYPE_ID].[All]" allUniqueName="[sheet18].[FACT_CRIME_TYPE_ID].[All]" dimensionUniqueName="[sheet18]" displayFolder="" count="0" memberValueDatatype="20" unbalanced="0"/>
    <cacheHierarchy uniqueName="[sheet18].[CRIME_COUNT]" caption="CRIME_COUNT" attribute="1" defaultMemberUniqueName="[sheet18].[CRIME_COUNT].[All]" allUniqueName="[sheet18].[CRIME_COUNT].[All]" dimensionUniqueName="[sheet18]" displayFolder="" count="0" memberValueDatatype="20" unbalanced="0"/>
    <cacheHierarchy uniqueName="[sheet18].[REPORTED_CRIME_ID_ORIGINAL]" caption="REPORTED_CRIME_ID_ORIGINAL" attribute="1" defaultMemberUniqueName="[sheet18].[REPORTED_CRIME_ID_ORIGINAL].[All]" allUniqueName="[sheet18].[REPORTED_CRIME_ID_ORIGINAL].[All]" dimensionUniqueName="[sheet18]" displayFolder="" count="0" memberValueDatatype="20" unbalanced="0"/>
    <cacheHierarchy uniqueName="[sheet18].[IS_CLOSED_FLAG]" caption="IS_CLOSED_FLAG" attribute="1" defaultMemberUniqueName="[sheet18].[IS_CLOSED_FLAG].[All]" allUniqueName="[sheet18].[IS_CLOSED_FLAG].[All]" dimensionUniqueName="[sheet18]" displayFolder="" count="0" memberValueDatatype="20" unbalanced="0"/>
    <cacheHierarchy uniqueName="[sheet18].[IS_ESCALATED_FLAG]" caption="IS_ESCALATED_FLAG" attribute="1" defaultMemberUniqueName="[sheet18].[IS_ESCALATED_FLAG].[All]" allUniqueName="[sheet18].[IS_ESCALATED_FLAG].[All]" dimensionUniqueName="[sheet18]" displayFolder="" count="0" memberValueDatatype="20" unbalanced="0"/>
    <cacheHierarchy uniqueName="[sheet18].[FK_TIME_ID]" caption="FK_TIME_ID" attribute="1" defaultMemberUniqueName="[sheet18].[FK_TIME_ID].[All]" allUniqueName="[sheet18].[FK_TIME_ID].[All]" dimensionUniqueName="[sheet18]" displayFolder="" count="0" memberValueDatatype="20" unbalanced="0"/>
    <cacheHierarchy uniqueName="[sheet18].[FK_LOCATION_ID]" caption="FK_LOCATION_ID" attribute="1" defaultMemberUniqueName="[sheet18].[FK_LOCATION_ID].[All]" allUniqueName="[sheet18].[FK_LOCATION_ID].[All]" dimensionUniqueName="[sheet18]" displayFolder="" count="0" memberValueDatatype="20" unbalanced="0"/>
    <cacheHierarchy uniqueName="[sheet18].[FK_STATUS_ID]" caption="FK_STATUS_ID" attribute="1" defaultMemberUniqueName="[sheet18].[FK_STATUS_ID].[All]" allUniqueName="[sheet18].[FK_STATUS_ID].[All]" dimensionUniqueName="[sheet18]" displayFolder="" count="0" memberValueDatatype="20" unbalanced="0"/>
    <cacheHierarchy uniqueName="[sheet18].[FK_CRIME_TYPE_ID]" caption="FK_CRIME_TYPE_ID" attribute="1" defaultMemberUniqueName="[sheet18].[FK_CRIME_TYPE_ID].[All]" allUniqueName="[sheet18].[FK_CRIME_TYPE_ID].[All]" dimensionUniqueName="[sheet18]" displayFolder="" count="0" memberValueDatatype="20" unbalanced="0"/>
    <cacheHierarchy uniqueName="[sheet18].[CrimeValue]" caption="CrimeValue" attribute="1" defaultMemberUniqueName="[sheet18].[CrimeValue].[All]" allUniqueName="[sheet18].[CrimeValue].[All]" dimensionUniqueName="[sheet18]" displayFolder="" count="0" memberValueDatatype="20" unbalanced="0"/>
    <cacheHierarchy uniqueName="[Measures].[__XL_Count sheet16]" caption="__XL_Count sheet16" measure="1" displayFolder="" measureGroup="sheet16" count="0" hidden="1"/>
    <cacheHierarchy uniqueName="[Measures].[__XL_Count sheet1]" caption="__XL_Count sheet1" measure="1" displayFolder="" measureGroup="sheet1" count="0" hidden="1"/>
    <cacheHierarchy uniqueName="[Measures].[__XL_Count sheet15]" caption="__XL_Count sheet15" measure="1" displayFolder="" measureGroup="sheet15" count="0" hidden="1"/>
    <cacheHierarchy uniqueName="[Measures].[__XL_Count sheet13]" caption="__XL_Count sheet13" measure="1" displayFolder="" measureGroup="sheet13" count="0" hidden="1"/>
    <cacheHierarchy uniqueName="[Measures].[__XL_Count sheet18]" caption="__XL_Count sheet18" measure="1" displayFolder="" measureGroup="sheet18" count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No measures defined]" caption="__No measures defined" measure="1" displayFolder="" count="0" hidden="1"/>
    <cacheHierarchy uniqueName="[Measures].[Sum of CRIME_COUNT]" caption="Sum of CRIME_COUNT" measure="1" displayFolder="" measureGroup="sheet1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CrimeValue]" caption="Sum of CrimeValue" measure="1" displayFolder="" measureGroup="sheet18" count="0" hidden="1">
      <extLst>
        <ext xmlns:x15="http://schemas.microsoft.com/office/spreadsheetml/2010/11/main" uri="{B97F6D7D-B522-45F9-BDA1-12C45D357490}">
          <x15:cacheHierarchy aggregatedColumn="91"/>
        </ext>
      </extLst>
    </cacheHierarchy>
    <cacheHierarchy uniqueName="[Measures].[Sum of CRIME_COUNT 2]" caption="Sum of CRIME_COUNT 2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Risk_Index]" caption="Sum of Risk_Index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IS_CLOSED_FLAG]" caption="Sum of IS_CLOSED_FLAG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IS_CLOSED_FLAG]" caption="Count of IS_CLOSED_FLAG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Risk_Index 2]" caption="Sum of Risk_Index 2" measure="1" displayFolder="" measureGroup="Range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Resolution]" caption="Sum of Resolution" measure="1" displayFolder="" measureGroup="Range 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Risk_Index]" caption="Count of Risk_Index" measure="1" displayFolder="" measureGroup="Range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CRIME_COUNT 3]" caption="Sum of CRIME_COUNT 3" measure="1" displayFolder="" measureGroup="Range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RIME_COUNT 4]" caption="Sum of CRIME_COUNT 4" measure="1" displayFolder="" measureGroup="Range 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CRIME_COUNT 5]" caption="Sum of CRIME_COUNT 5" measure="1" displayFolder="" measureGroup="Range 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Resolution 2]" caption="Sum of Resolution 2" measure="1" displayFolder="" measureGroup="Range 3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5"/>
        </ext>
      </extLst>
    </cacheHierarchy>
  </cacheHierarchies>
  <kpis count="0"/>
  <dimensions count="10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sheet1" uniqueName="[sheet1]" caption="sheet1"/>
    <dimension name="sheet13" uniqueName="[sheet13]" caption="sheet13"/>
    <dimension name="sheet15" uniqueName="[sheet15]" caption="sheet15"/>
    <dimension name="sheet16" uniqueName="[sheet16]" caption="sheet16"/>
    <dimension name="sheet18" uniqueName="[sheet18]" caption="sheet18"/>
  </dimensions>
  <measureGroups count="9">
    <measureGroup name="Range" caption="Range"/>
    <measureGroup name="Range 1" caption="Range 1"/>
    <measureGroup name="Range 2" caption="Range 2"/>
    <measureGroup name="Range 3" caption="Range 3"/>
    <measureGroup name="sheet1" caption="sheet1"/>
    <measureGroup name="sheet13" caption="sheet13"/>
    <measureGroup name="sheet15" caption="sheet15"/>
    <measureGroup name="sheet16" caption="sheet16"/>
    <measureGroup name="sheet18" caption="sheet18"/>
  </measureGroups>
  <maps count="9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EW IT WIZARD" refreshedDate="46033.515511342594" backgroundQuery="1" createdVersion="8" refreshedVersion="8" minRefreshableVersion="3" recordCount="0" supportSubquery="1" supportAdvancedDrill="1" xr:uid="{D0E9120C-9DCF-4BF7-AB28-36DFF80DC163}">
  <cacheSource type="external" connectionId="1"/>
  <cacheFields count="3">
    <cacheField name="[Range 2].[Month].[Month]" caption="Month" numFmtId="0" hierarchy="40" level="1">
      <sharedItems count="11">
        <s v="April"/>
        <s v="August"/>
        <s v="December"/>
        <s v="February"/>
        <s v="January"/>
        <s v="July"/>
        <s v="March"/>
        <s v="May"/>
        <s v="November"/>
        <s v="October"/>
        <s v="September"/>
      </sharedItems>
    </cacheField>
    <cacheField name="[Range 2].[Crime_Type].[Crime_Type]" caption="Crime_Type" numFmtId="0" hierarchy="41" level="1">
      <sharedItems count="7">
        <s v="Car Theft"/>
        <s v="Drugs Offence"/>
        <s v="Drunk And Disorder"/>
        <s v="Forgery"/>
        <s v="Robbery"/>
        <s v="UNKNOWN"/>
        <s v="Violent Crime"/>
      </sharedItems>
    </cacheField>
    <cacheField name="[Measures].[Sum of CRIME_COUNT 4]" caption="Sum of CRIME_COUNT 4" numFmtId="0" hierarchy="112" level="32767"/>
  </cacheFields>
  <cacheHierarchies count="115">
    <cacheHierarchy uniqueName="[Range].[FACT_CRIME_TYPE_ID]" caption="FACT_CRIME_TYPE_ID" attribute="1" defaultMemberUniqueName="[Range].[FACT_CRIME_TYPE_ID].[All]" allUniqueName="[Range].[FACT_CRIME_TYPE_ID].[All]" dimensionUniqueName="[Range]" displayFolder="" count="2" memberValueDatatype="20" unbalanced="0"/>
    <cacheHierarchy uniqueName="[Range].[CRIME_COUNT]" caption="CRIME_COUNT" attribute="1" defaultMemberUniqueName="[Range].[CRIME_COUNT].[All]" allUniqueName="[Range].[CRIME_COUNT].[All]" dimensionUniqueName="[Range]" displayFolder="" count="2" memberValueDatatype="20" unbalanced="0"/>
    <cacheHierarchy uniqueName="[Range].[REPORTED_CRIME_ID_ORIGINAL]" caption="REPORTED_CRIME_ID_ORIGINAL" attribute="1" defaultMemberUniqueName="[Range].[REPORTED_CRIME_ID_ORIGINAL].[All]" allUniqueName="[Range].[REPORTED_CRIME_ID_ORIGINAL].[All]" dimensionUniqueName="[Range]" displayFolder="" count="2" memberValueDatatype="20" unbalanced="0"/>
    <cacheHierarchy uniqueName="[Range].[IS_CLOSED_FLAG]" caption="IS_CLOSED_FLAG" attribute="1" defaultMemberUniqueName="[Range].[IS_CLOSED_FLAG].[All]" allUniqueName="[Range].[IS_CLOSED_FLAG].[All]" dimensionUniqueName="[Range]" displayFolder="" count="2" memberValueDatatype="20" unbalanced="0"/>
    <cacheHierarchy uniqueName="[Range].[IS_ESCALATED_FLAG]" caption="IS_ESCALATED_FLAG" attribute="1" defaultMemberUniqueName="[Range].[IS_ESCALATED_FLAG].[All]" allUniqueName="[Range].[IS_ESCALATED_FLAG].[All]" dimensionUniqueName="[Range]" displayFolder="" count="2" memberValueDatatype="20" unbalanced="0"/>
    <cacheHierarchy uniqueName="[Range].[FK_TIME_ID]" caption="FK_TIME_ID" attribute="1" defaultMemberUniqueName="[Range].[FK_TIME_ID].[All]" allUniqueName="[Range].[FK_TIME_ID].[All]" dimensionUniqueName="[Range]" displayFolder="" count="2" memberValueDatatype="20" unbalanced="0"/>
    <cacheHierarchy uniqueName="[Range].[FK_LOCATION_ID]" caption="FK_LOCATION_ID" attribute="1" defaultMemberUniqueName="[Range].[FK_LOCATION_ID].[All]" allUniqueName="[Range].[FK_LOCATION_ID].[All]" dimensionUniqueName="[Range]" displayFolder="" count="2" memberValueDatatype="20" unbalanced="0"/>
    <cacheHierarchy uniqueName="[Range].[FK_STATUS_ID]" caption="FK_STATUS_ID" attribute="1" defaultMemberUniqueName="[Range].[FK_STATUS_ID].[All]" allUniqueName="[Range].[FK_STATUS_ID].[All]" dimensionUniqueName="[Range]" displayFolder="" count="2" memberValueDatatype="20" unbalanced="0"/>
    <cacheHierarchy uniqueName="[Range].[FK_CRIME_TYPE_ID]" caption="FK_CRIME_TYPE_ID" attribute="1" defaultMemberUniqueName="[Range].[FK_CRIME_TYPE_ID].[All]" allUniqueName="[Range].[FK_CRIME_TYPE_ID].[All]" dimensionUniqueName="[Range]" displayFolder="" count="2" memberValueDatatype="20" unbalanced="0"/>
    <cacheHierarchy uniqueName="[Range].[Area_Name]" caption="Area_Name" attribute="1" defaultMemberUniqueName="[Range].[Area_Name].[All]" allUniqueName="[Range].[Area_Name].[All]" dimensionUniqueName="[Range]" displayFolder="" count="2" memberValueDatatype="130" unbalanced="0"/>
    <cacheHierarchy uniqueName="[Range].[Year]" caption="Year" attribute="1" defaultMemberUniqueName="[Range].[Year].[All]" allUniqueName="[Range].[Year].[All]" dimensionUniqueName="[Range]" displayFolder="" count="2" memberValueDatatype="20" unbalanced="0"/>
    <cacheHierarchy uniqueName="[Range].[Risk_Index]" caption="Risk_Index" attribute="1" defaultMemberUniqueName="[Range].[Risk_Index].[All]" allUniqueName="[Range].[Risk_Index].[All]" dimensionUniqueName="[Range]" displayFolder="" count="2" memberValueDatatype="20" unbalanced="0"/>
    <cacheHierarchy uniqueName="[Range 1].[FACT_CRIME_TYPE_ID]" caption="FACT_CRIME_TYPE_ID" attribute="1" defaultMemberUniqueName="[Range 1].[FACT_CRIME_TYPE_ID].[All]" allUniqueName="[Range 1].[FACT_CRIME_TYPE_ID].[All]" dimensionUniqueName="[Range 1]" displayFolder="" count="2" memberValueDatatype="20" unbalanced="0"/>
    <cacheHierarchy uniqueName="[Range 1].[CRIME_COUNT]" caption="CRIME_COUNT" attribute="1" defaultMemberUniqueName="[Range 1].[CRIME_COUNT].[All]" allUniqueName="[Range 1].[CRIME_COUNT].[All]" dimensionUniqueName="[Range 1]" displayFolder="" count="2" memberValueDatatype="20" unbalanced="0"/>
    <cacheHierarchy uniqueName="[Range 1].[REPORTED_CRIME_ID_ORIGINAL]" caption="REPORTED_CRIME_ID_ORIGINAL" attribute="1" defaultMemberUniqueName="[Range 1].[REPORTED_CRIME_ID_ORIGINAL].[All]" allUniqueName="[Range 1].[REPORTED_CRIME_ID_ORIGINAL].[All]" dimensionUniqueName="[Range 1]" displayFolder="" count="2" memberValueDatatype="20" unbalanced="0"/>
    <cacheHierarchy uniqueName="[Range 1].[IS_CLOSED_FLAG]" caption="IS_CLOSED_FLAG" attribute="1" defaultMemberUniqueName="[Range 1].[IS_CLOSED_FLAG].[All]" allUniqueName="[Range 1].[IS_CLOSED_FLAG].[All]" dimensionUniqueName="[Range 1]" displayFolder="" count="2" memberValueDatatype="20" unbalanced="0"/>
    <cacheHierarchy uniqueName="[Range 1].[IS_ESCALATED_FLAG]" caption="IS_ESCALATED_FLAG" attribute="1" defaultMemberUniqueName="[Range 1].[IS_ESCALATED_FLAG].[All]" allUniqueName="[Range 1].[IS_ESCALATED_FLAG].[All]" dimensionUniqueName="[Range 1]" displayFolder="" count="2" memberValueDatatype="20" unbalanced="0"/>
    <cacheHierarchy uniqueName="[Range 1].[FK_TIME_ID]" caption="FK_TIME_ID" attribute="1" defaultMemberUniqueName="[Range 1].[FK_TIME_ID].[All]" allUniqueName="[Range 1].[FK_TIME_ID].[All]" dimensionUniqueName="[Range 1]" displayFolder="" count="2" memberValueDatatype="20" unbalanced="0"/>
    <cacheHierarchy uniqueName="[Range 1].[FK_LOCATION_ID]" caption="FK_LOCATION_ID" attribute="1" defaultMemberUniqueName="[Range 1].[FK_LOCATION_ID].[All]" allUniqueName="[Range 1].[FK_LOCATION_ID].[All]" dimensionUniqueName="[Range 1]" displayFolder="" count="2" memberValueDatatype="20" unbalanced="0"/>
    <cacheHierarchy uniqueName="[Range 1].[FK_STATUS_ID]" caption="FK_STATUS_ID" attribute="1" defaultMemberUniqueName="[Range 1].[FK_STATUS_ID].[All]" allUniqueName="[Range 1].[FK_STATUS_ID].[All]" dimensionUniqueName="[Range 1]" displayFolder="" count="2" memberValueDatatype="20" unbalanced="0"/>
    <cacheHierarchy uniqueName="[Range 1].[FK_CRIME_TYPE_ID]" caption="FK_CRIME_TYPE_ID" attribute="1" defaultMemberUniqueName="[Range 1].[FK_CRIME_TYPE_ID].[All]" allUniqueName="[Range 1].[FK_CRIME_TYPE_ID].[All]" dimensionUniqueName="[Range 1]" displayFolder="" count="2" memberValueDatatype="20" unbalanced="0"/>
    <cacheHierarchy uniqueName="[Range 1].[Area_Name]" caption="Area_Name" attribute="1" defaultMemberUniqueName="[Range 1].[Area_Name].[All]" allUniqueName="[Range 1].[Area_Name].[All]" dimensionUniqueName="[Range 1]" displayFolder="" count="2" memberValueDatatype="130" unbalanced="0"/>
    <cacheHierarchy uniqueName="[Range 1].[Year]" caption="Year" attribute="1" defaultMemberUniqueName="[Range 1].[Year].[All]" allUniqueName="[Range 1].[Year].[All]" dimensionUniqueName="[Range 1]" displayFolder="" count="2" memberValueDatatype="20" unbalanced="0"/>
    <cacheHierarchy uniqueName="[Range 1].[Risk_Index]" caption="Risk_Index" attribute="1" defaultMemberUniqueName="[Range 1].[Risk_Index].[All]" allUniqueName="[Range 1].[Risk_Index].[All]" dimensionUniqueName="[Range 1]" displayFolder="" count="2" memberValueDatatype="20" unbalanced="0"/>
    <cacheHierarchy uniqueName="[Range 1].[Status]" caption="Status" attribute="1" defaultMemberUniqueName="[Range 1].[Status].[All]" allUniqueName="[Range 1].[Status].[All]" dimensionUniqueName="[Range 1]" displayFolder="" count="2" memberValueDatatype="130" unbalanced="0"/>
    <cacheHierarchy uniqueName="[Range 1].[Resolution]" caption="Resolution" attribute="1" defaultMemberUniqueName="[Range 1].[Resolution].[All]" allUniqueName="[Range 1].[Resolution].[All]" dimensionUniqueName="[Range 1]" displayFolder="" count="2" memberValueDatatype="20" unbalanced="0"/>
    <cacheHierarchy uniqueName="[Range 2].[FACT_CRIME_TYPE_ID]" caption="FACT_CRIME_TYPE_ID" attribute="1" defaultMemberUniqueName="[Range 2].[FACT_CRIME_TYPE_ID].[All]" allUniqueName="[Range 2].[FACT_CRIME_TYPE_ID].[All]" dimensionUniqueName="[Range 2]" displayFolder="" count="2" memberValueDatatype="20" unbalanced="0"/>
    <cacheHierarchy uniqueName="[Range 2].[CRIME_COUNT]" caption="CRIME_COUNT" attribute="1" defaultMemberUniqueName="[Range 2].[CRIME_COUNT].[All]" allUniqueName="[Range 2].[CRIME_COUNT].[All]" dimensionUniqueName="[Range 2]" displayFolder="" count="2" memberValueDatatype="20" unbalanced="0"/>
    <cacheHierarchy uniqueName="[Range 2].[REPORTED_CRIME_ID_ORIGINAL]" caption="REPORTED_CRIME_ID_ORIGINAL" attribute="1" defaultMemberUniqueName="[Range 2].[REPORTED_CRIME_ID_ORIGINAL].[All]" allUniqueName="[Range 2].[REPORTED_CRIME_ID_ORIGINAL].[All]" dimensionUniqueName="[Range 2]" displayFolder="" count="2" memberValueDatatype="20" unbalanced="0"/>
    <cacheHierarchy uniqueName="[Range 2].[IS_CLOSED_FLAG]" caption="IS_CLOSED_FLAG" attribute="1" defaultMemberUniqueName="[Range 2].[IS_CLOSED_FLAG].[All]" allUniqueName="[Range 2].[IS_CLOSED_FLAG].[All]" dimensionUniqueName="[Range 2]" displayFolder="" count="2" memberValueDatatype="20" unbalanced="0"/>
    <cacheHierarchy uniqueName="[Range 2].[IS_ESCALATED_FLAG]" caption="IS_ESCALATED_FLAG" attribute="1" defaultMemberUniqueName="[Range 2].[IS_ESCALATED_FLAG].[All]" allUniqueName="[Range 2].[IS_ESCALATED_FLAG].[All]" dimensionUniqueName="[Range 2]" displayFolder="" count="2" memberValueDatatype="20" unbalanced="0"/>
    <cacheHierarchy uniqueName="[Range 2].[FK_TIME_ID]" caption="FK_TIME_ID" attribute="1" defaultMemberUniqueName="[Range 2].[FK_TIME_ID].[All]" allUniqueName="[Range 2].[FK_TIME_ID].[All]" dimensionUniqueName="[Range 2]" displayFolder="" count="2" memberValueDatatype="20" unbalanced="0"/>
    <cacheHierarchy uniqueName="[Range 2].[FK_LOCATION_ID]" caption="FK_LOCATION_ID" attribute="1" defaultMemberUniqueName="[Range 2].[FK_LOCATION_ID].[All]" allUniqueName="[Range 2].[FK_LOCATION_ID].[All]" dimensionUniqueName="[Range 2]" displayFolder="" count="2" memberValueDatatype="20" unbalanced="0"/>
    <cacheHierarchy uniqueName="[Range 2].[FK_STATUS_ID]" caption="FK_STATUS_ID" attribute="1" defaultMemberUniqueName="[Range 2].[FK_STATUS_ID].[All]" allUniqueName="[Range 2].[FK_STATUS_ID].[All]" dimensionUniqueName="[Range 2]" displayFolder="" count="2" memberValueDatatype="20" unbalanced="0"/>
    <cacheHierarchy uniqueName="[Range 2].[FK_CRIME_TYPE_ID]" caption="FK_CRIME_TYPE_ID" attribute="1" defaultMemberUniqueName="[Range 2].[FK_CRIME_TYPE_ID].[All]" allUniqueName="[Range 2].[FK_CRIME_TYPE_ID].[All]" dimensionUniqueName="[Range 2]" displayFolder="" count="2" memberValueDatatype="20" unbalanced="0"/>
    <cacheHierarchy uniqueName="[Range 2].[Area_Name]" caption="Area_Name" attribute="1" defaultMemberUniqueName="[Range 2].[Area_Name].[All]" allUniqueName="[Range 2].[Area_Name].[All]" dimensionUniqueName="[Range 2]" displayFolder="" count="2" memberValueDatatype="130" unbalanced="0"/>
    <cacheHierarchy uniqueName="[Range 2].[Year]" caption="Year" attribute="1" defaultMemberUniqueName="[Range 2].[Year].[All]" allUniqueName="[Range 2].[Year].[All]" dimensionUniqueName="[Range 2]" displayFolder="" count="2" memberValueDatatype="20" unbalanced="0"/>
    <cacheHierarchy uniqueName="[Range 2].[Risk_Index]" caption="Risk_Index" attribute="1" defaultMemberUniqueName="[Range 2].[Risk_Index].[All]" allUniqueName="[Range 2].[Risk_Index].[All]" dimensionUniqueName="[Range 2]" displayFolder="" count="2" memberValueDatatype="20" unbalanced="0"/>
    <cacheHierarchy uniqueName="[Range 2].[Status]" caption="Status" attribute="1" defaultMemberUniqueName="[Range 2].[Status].[All]" allUniqueName="[Range 2].[Status].[All]" dimensionUniqueName="[Range 2]" displayFolder="" count="2" memberValueDatatype="130" unbalanced="0"/>
    <cacheHierarchy uniqueName="[Range 2].[Resolution]" caption="Resolution" attribute="1" defaultMemberUniqueName="[Range 2].[Resolution].[All]" allUniqueName="[Range 2].[Resolution].[All]" dimensionUniqueName="[Range 2]" displayFolder="" count="2" memberValueDatatype="20" unbalanced="0"/>
    <cacheHierarchy uniqueName="[Range 2].[Month]" caption="Month" attribute="1" defaultMemberUniqueName="[Range 2].[Month].[All]" allUniqueName="[Range 2].[Month].[All]" dimensionUniqueName="[Range 2]" displayFolder="" count="2" memberValueDatatype="130" unbalanced="0">
      <fieldsUsage count="2">
        <fieldUsage x="-1"/>
        <fieldUsage x="0"/>
      </fieldsUsage>
    </cacheHierarchy>
    <cacheHierarchy uniqueName="[Range 2].[Crime_Type]" caption="Crime_Type" attribute="1" defaultMemberUniqueName="[Range 2].[Crime_Type].[All]" allUniqueName="[Range 2].[Crime_Type].[All]" dimensionUniqueName="[Range 2]" displayFolder="" count="2" memberValueDatatype="130" unbalanced="0">
      <fieldsUsage count="2">
        <fieldUsage x="-1"/>
        <fieldUsage x="1"/>
      </fieldsUsage>
    </cacheHierarchy>
    <cacheHierarchy uniqueName="[Range 3].[FACT_CRIME_TYPE_ID]" caption="FACT_CRIME_TYPE_ID" attribute="1" defaultMemberUniqueName="[Range 3].[FACT_CRIME_TYPE_ID].[All]" allUniqueName="[Range 3].[FACT_CRIME_TYPE_ID].[All]" dimensionUniqueName="[Range 3]" displayFolder="" count="2" memberValueDatatype="20" unbalanced="0"/>
    <cacheHierarchy uniqueName="[Range 3].[CRIME_COUNT]" caption="CRIME_COUNT" attribute="1" defaultMemberUniqueName="[Range 3].[CRIME_COUNT].[All]" allUniqueName="[Range 3].[CRIME_COUNT].[All]" dimensionUniqueName="[Range 3]" displayFolder="" count="2" memberValueDatatype="20" unbalanced="0"/>
    <cacheHierarchy uniqueName="[Range 3].[REPORTED_CRIME_ID_ORIGINAL]" caption="REPORTED_CRIME_ID_ORIGINAL" attribute="1" defaultMemberUniqueName="[Range 3].[REPORTED_CRIME_ID_ORIGINAL].[All]" allUniqueName="[Range 3].[REPORTED_CRIME_ID_ORIGINAL].[All]" dimensionUniqueName="[Range 3]" displayFolder="" count="2" memberValueDatatype="20" unbalanced="0"/>
    <cacheHierarchy uniqueName="[Range 3].[IS_CLOSED_FLAG]" caption="IS_CLOSED_FLAG" attribute="1" defaultMemberUniqueName="[Range 3].[IS_CLOSED_FLAG].[All]" allUniqueName="[Range 3].[IS_CLOSED_FLAG].[All]" dimensionUniqueName="[Range 3]" displayFolder="" count="2" memberValueDatatype="20" unbalanced="0"/>
    <cacheHierarchy uniqueName="[Range 3].[IS_ESCALATED_FLAG]" caption="IS_ESCALATED_FLAG" attribute="1" defaultMemberUniqueName="[Range 3].[IS_ESCALATED_FLAG].[All]" allUniqueName="[Range 3].[IS_ESCALATED_FLAG].[All]" dimensionUniqueName="[Range 3]" displayFolder="" count="2" memberValueDatatype="20" unbalanced="0"/>
    <cacheHierarchy uniqueName="[Range 3].[FK_TIME_ID]" caption="FK_TIME_ID" attribute="1" defaultMemberUniqueName="[Range 3].[FK_TIME_ID].[All]" allUniqueName="[Range 3].[FK_TIME_ID].[All]" dimensionUniqueName="[Range 3]" displayFolder="" count="2" memberValueDatatype="20" unbalanced="0"/>
    <cacheHierarchy uniqueName="[Range 3].[FK_LOCATION_ID]" caption="FK_LOCATION_ID" attribute="1" defaultMemberUniqueName="[Range 3].[FK_LOCATION_ID].[All]" allUniqueName="[Range 3].[FK_LOCATION_ID].[All]" dimensionUniqueName="[Range 3]" displayFolder="" count="2" memberValueDatatype="20" unbalanced="0"/>
    <cacheHierarchy uniqueName="[Range 3].[FK_STATUS_ID]" caption="FK_STATUS_ID" attribute="1" defaultMemberUniqueName="[Range 3].[FK_STATUS_ID].[All]" allUniqueName="[Range 3].[FK_STATUS_ID].[All]" dimensionUniqueName="[Range 3]" displayFolder="" count="2" memberValueDatatype="20" unbalanced="0"/>
    <cacheHierarchy uniqueName="[Range 3].[FK_CRIME_TYPE_ID]" caption="FK_CRIME_TYPE_ID" attribute="1" defaultMemberUniqueName="[Range 3].[FK_CRIME_TYPE_ID].[All]" allUniqueName="[Range 3].[FK_CRIME_TYPE_ID].[All]" dimensionUniqueName="[Range 3]" displayFolder="" count="2" memberValueDatatype="20" unbalanced="0"/>
    <cacheHierarchy uniqueName="[Range 3].[Area_Name]" caption="Area_Name" attribute="1" defaultMemberUniqueName="[Range 3].[Area_Name].[All]" allUniqueName="[Range 3].[Area_Name].[All]" dimensionUniqueName="[Range 3]" displayFolder="" count="2" memberValueDatatype="130" unbalanced="0"/>
    <cacheHierarchy uniqueName="[Range 3].[Year]" caption="Year" attribute="1" defaultMemberUniqueName="[Range 3].[Year].[All]" allUniqueName="[Range 3].[Year].[All]" dimensionUniqueName="[Range 3]" displayFolder="" count="2" memberValueDatatype="20" unbalanced="0"/>
    <cacheHierarchy uniqueName="[Range 3].[Risk_Index]" caption="Risk_Index" attribute="1" defaultMemberUniqueName="[Range 3].[Risk_Index].[All]" allUniqueName="[Range 3].[Risk_Index].[All]" dimensionUniqueName="[Range 3]" displayFolder="" count="2" memberValueDatatype="20" unbalanced="0"/>
    <cacheHierarchy uniqueName="[Range 3].[Status]" caption="Status" attribute="1" defaultMemberUniqueName="[Range 3].[Status].[All]" allUniqueName="[Range 3].[Status].[All]" dimensionUniqueName="[Range 3]" displayFolder="" count="2" memberValueDatatype="130" unbalanced="0"/>
    <cacheHierarchy uniqueName="[Range 3].[Resolution]" caption="Resolution" attribute="1" defaultMemberUniqueName="[Range 3].[Resolution].[All]" allUniqueName="[Range 3].[Resolution].[All]" dimensionUniqueName="[Range 3]" displayFolder="" count="2" memberValueDatatype="20" unbalanced="0"/>
    <cacheHierarchy uniqueName="[Range 3].[Month]" caption="Month" attribute="1" defaultMemberUniqueName="[Range 3].[Month].[All]" allUniqueName="[Range 3].[Month].[All]" dimensionUniqueName="[Range 3]" displayFolder="" count="2" memberValueDatatype="130" unbalanced="0"/>
    <cacheHierarchy uniqueName="[Range 3].[Crime_Type]" caption="Crime_Type" attribute="1" defaultMemberUniqueName="[Range 3].[Crime_Type].[All]" allUniqueName="[Range 3].[Crime_Type].[All]" dimensionUniqueName="[Range 3]" displayFolder="" count="2" memberValueDatatype="130" unbalanced="0"/>
    <cacheHierarchy uniqueName="[Range 3].[Station]" caption="Station" attribute="1" defaultMemberUniqueName="[Range 3].[Station].[All]" allUniqueName="[Range 3].[Station].[All]" dimensionUniqueName="[Range 3]" displayFolder="" count="2" memberValueDatatype="130" unbalanced="0"/>
    <cacheHierarchy uniqueName="[sheet1].[FACT_CRIME_TYPE_ID]" caption="FACT_CRIME_TYPE_ID" attribute="1" defaultMemberUniqueName="[sheet1].[FACT_CRIME_TYPE_ID].[All]" allUniqueName="[sheet1].[FACT_CRIME_TYPE_ID].[All]" dimensionUniqueName="[sheet1]" displayFolder="" count="2" memberValueDatatype="20" unbalanced="0"/>
    <cacheHierarchy uniqueName="[sheet1].[CRIME_COUNT]" caption="CRIME_COUNT" attribute="1" defaultMemberUniqueName="[sheet1].[CRIME_COUNT].[All]" allUniqueName="[sheet1].[CRIME_COUNT].[All]" dimensionUniqueName="[sheet1]" displayFolder="" count="2" memberValueDatatype="20" unbalanced="0"/>
    <cacheHierarchy uniqueName="[sheet1].[REPORTED_CRIME_ID_ORIGINAL]" caption="REPORTED_CRIME_ID_ORIGINAL" attribute="1" defaultMemberUniqueName="[sheet1].[REPORTED_CRIME_ID_ORIGINAL].[All]" allUniqueName="[sheet1].[REPORTED_CRIME_ID_ORIGINAL].[All]" dimensionUniqueName="[sheet1]" displayFolder="" count="2" memberValueDatatype="20" unbalanced="0"/>
    <cacheHierarchy uniqueName="[sheet1].[IS_CLOSED_FLAG]" caption="IS_CLOSED_FLAG" attribute="1" defaultMemberUniqueName="[sheet1].[IS_CLOSED_FLAG].[All]" allUniqueName="[sheet1].[IS_CLOSED_FLAG].[All]" dimensionUniqueName="[sheet1]" displayFolder="" count="2" memberValueDatatype="20" unbalanced="0"/>
    <cacheHierarchy uniqueName="[sheet1].[IS_ESCALATED_FLAG]" caption="IS_ESCALATED_FLAG" attribute="1" defaultMemberUniqueName="[sheet1].[IS_ESCALATED_FLAG].[All]" allUniqueName="[sheet1].[IS_ESCALATED_FLAG].[All]" dimensionUniqueName="[sheet1]" displayFolder="" count="2" memberValueDatatype="20" unbalanced="0"/>
    <cacheHierarchy uniqueName="[sheet1].[FK_TIME_ID]" caption="FK_TIME_ID" attribute="1" defaultMemberUniqueName="[sheet1].[FK_TIME_ID].[All]" allUniqueName="[sheet1].[FK_TIME_ID].[All]" dimensionUniqueName="[sheet1]" displayFolder="" count="2" memberValueDatatype="20" unbalanced="0"/>
    <cacheHierarchy uniqueName="[sheet1].[FK_LOCATION_ID]" caption="FK_LOCATION_ID" attribute="1" defaultMemberUniqueName="[sheet1].[FK_LOCATION_ID].[All]" allUniqueName="[sheet1].[FK_LOCATION_ID].[All]" dimensionUniqueName="[sheet1]" displayFolder="" count="2" memberValueDatatype="20" unbalanced="0"/>
    <cacheHierarchy uniqueName="[sheet1].[FK_STATUS_ID]" caption="FK_STATUS_ID" attribute="1" defaultMemberUniqueName="[sheet1].[FK_STATUS_ID].[All]" allUniqueName="[sheet1].[FK_STATUS_ID].[All]" dimensionUniqueName="[sheet1]" displayFolder="" count="2" memberValueDatatype="20" unbalanced="0"/>
    <cacheHierarchy uniqueName="[sheet1].[FK_CRIME_TYPE_ID]" caption="FK_CRIME_TYPE_ID" attribute="1" defaultMemberUniqueName="[sheet1].[FK_CRIME_TYPE_ID].[All]" allUniqueName="[sheet1].[FK_CRIME_TYPE_ID].[All]" dimensionUniqueName="[sheet1]" displayFolder="" count="2" memberValueDatatype="20" unbalanced="0"/>
    <cacheHierarchy uniqueName="[sheet13].[STATUS_ID]" caption="STATUS_ID" attribute="1" defaultMemberUniqueName="[sheet13].[STATUS_ID].[All]" allUniqueName="[sheet13].[STATUS_ID].[All]" dimensionUniqueName="[sheet13]" displayFolder="" count="2" memberValueDatatype="20" unbalanced="0"/>
    <cacheHierarchy uniqueName="[sheet13].[STATUS_DESCRIPTION]" caption="STATUS_DESCRIPTION" attribute="1" defaultMemberUniqueName="[sheet13].[STATUS_DESCRIPTION].[All]" allUniqueName="[sheet13].[STATUS_DESCRIPTION].[All]" dimensionUniqueName="[sheet13]" displayFolder="" count="2" memberValueDatatype="130" unbalanced="0"/>
    <cacheHierarchy uniqueName="[sheet15].[\]" caption="\" attribute="1" defaultMemberUniqueName="[sheet15].[\].[All]" allUniqueName="[sheet15].[\].[All]" dimensionUniqueName="[sheet15]" displayFolder="" count="2" memberValueDatatype="20" unbalanced="0"/>
    <cacheHierarchy uniqueName="[sheet15].[FULL_DATE]" caption="FULL_DATE" attribute="1" time="1" defaultMemberUniqueName="[sheet15].[FULL_DATE].[All]" allUniqueName="[sheet15].[FULL_DATE].[All]" dimensionUniqueName="[sheet15]" displayFolder="" count="2" memberValueDatatype="7" unbalanced="0"/>
    <cacheHierarchy uniqueName="[sheet15].[DAY]" caption="DAY" attribute="1" defaultMemberUniqueName="[sheet15].[DAY].[All]" allUniqueName="[sheet15].[DAY].[All]" dimensionUniqueName="[sheet15]" displayFolder="" count="2" memberValueDatatype="20" unbalanced="0"/>
    <cacheHierarchy uniqueName="[sheet15].[MONTH]" caption="MONTH" attribute="1" defaultMemberUniqueName="[sheet15].[MONTH].[All]" allUniqueName="[sheet15].[MONTH].[All]" dimensionUniqueName="[sheet15]" displayFolder="" count="2" memberValueDatatype="130" unbalanced="0"/>
    <cacheHierarchy uniqueName="[sheet15].[YEAR]" caption="YEAR" attribute="1" defaultMemberUniqueName="[sheet15].[YEAR].[All]" allUniqueName="[sheet15].[YEAR].[All]" dimensionUniqueName="[sheet15]" displayFolder="" count="2" memberValueDatatype="20" unbalanced="0"/>
    <cacheHierarchy uniqueName="[sheet16].[LOCATION_ID]" caption="LOCATION_ID" attribute="1" defaultMemberUniqueName="[sheet16].[LOCATION_ID].[All]" allUniqueName="[sheet16].[LOCATION_ID].[All]" dimensionUniqueName="[sheet16]" displayFolder="" count="2" memberValueDatatype="20" unbalanced="0"/>
    <cacheHierarchy uniqueName="[sheet16].[AREA_ID_ORIGINAL]" caption="AREA_ID_ORIGINAL" attribute="1" defaultMemberUniqueName="[sheet16].[AREA_ID_ORIGINAL].[All]" allUniqueName="[sheet16].[AREA_ID_ORIGINAL].[All]" dimensionUniqueName="[sheet16]" displayFolder="" count="2" memberValueDatatype="20" unbalanced="0"/>
    <cacheHierarchy uniqueName="[sheet16].[AREA]" caption="AREA" attribute="1" defaultMemberUniqueName="[sheet16].[AREA].[All]" allUniqueName="[sheet16].[AREA].[All]" dimensionUniqueName="[sheet16]" displayFolder="" count="2" memberValueDatatype="130" unbalanced="0"/>
    <cacheHierarchy uniqueName="[sheet16].[REGION_ID_ORIGINAL]" caption="REGION_ID_ORIGINAL" attribute="1" defaultMemberUniqueName="[sheet16].[REGION_ID_ORIGINAL].[All]" allUniqueName="[sheet16].[REGION_ID_ORIGINAL].[All]" dimensionUniqueName="[sheet16]" displayFolder="" count="2" memberValueDatatype="20" unbalanced="0"/>
    <cacheHierarchy uniqueName="[sheet16].[REGION]" caption="REGION" attribute="1" defaultMemberUniqueName="[sheet16].[REGION].[All]" allUniqueName="[sheet16].[REGION].[All]" dimensionUniqueName="[sheet16]" displayFolder="" count="2" memberValueDatatype="130" unbalanced="0"/>
    <cacheHierarchy uniqueName="[sheet16].[STATION_ID_ORIGINAL]" caption="STATION_ID_ORIGINAL" attribute="1" defaultMemberUniqueName="[sheet16].[STATION_ID_ORIGINAL].[All]" allUniqueName="[sheet16].[STATION_ID_ORIGINAL].[All]" dimensionUniqueName="[sheet16]" displayFolder="" count="2" memberValueDatatype="20" unbalanced="0"/>
    <cacheHierarchy uniqueName="[sheet16].[STATION]" caption="STATION" attribute="1" defaultMemberUniqueName="[sheet16].[STATION].[All]" allUniqueName="[sheet16].[STATION].[All]" dimensionUniqueName="[sheet16]" displayFolder="" count="2" memberValueDatatype="130" unbalanced="0"/>
    <cacheHierarchy uniqueName="[sheet18].[FACT_CRIME_TYPE_ID]" caption="FACT_CRIME_TYPE_ID" attribute="1" defaultMemberUniqueName="[sheet18].[FACT_CRIME_TYPE_ID].[All]" allUniqueName="[sheet18].[FACT_CRIME_TYPE_ID].[All]" dimensionUniqueName="[sheet18]" displayFolder="" count="2" memberValueDatatype="20" unbalanced="0"/>
    <cacheHierarchy uniqueName="[sheet18].[CRIME_COUNT]" caption="CRIME_COUNT" attribute="1" defaultMemberUniqueName="[sheet18].[CRIME_COUNT].[All]" allUniqueName="[sheet18].[CRIME_COUNT].[All]" dimensionUniqueName="[sheet18]" displayFolder="" count="2" memberValueDatatype="20" unbalanced="0"/>
    <cacheHierarchy uniqueName="[sheet18].[REPORTED_CRIME_ID_ORIGINAL]" caption="REPORTED_CRIME_ID_ORIGINAL" attribute="1" defaultMemberUniqueName="[sheet18].[REPORTED_CRIME_ID_ORIGINAL].[All]" allUniqueName="[sheet18].[REPORTED_CRIME_ID_ORIGINAL].[All]" dimensionUniqueName="[sheet18]" displayFolder="" count="2" memberValueDatatype="20" unbalanced="0"/>
    <cacheHierarchy uniqueName="[sheet18].[IS_CLOSED_FLAG]" caption="IS_CLOSED_FLAG" attribute="1" defaultMemberUniqueName="[sheet18].[IS_CLOSED_FLAG].[All]" allUniqueName="[sheet18].[IS_CLOSED_FLAG].[All]" dimensionUniqueName="[sheet18]" displayFolder="" count="2" memberValueDatatype="20" unbalanced="0"/>
    <cacheHierarchy uniqueName="[sheet18].[IS_ESCALATED_FLAG]" caption="IS_ESCALATED_FLAG" attribute="1" defaultMemberUniqueName="[sheet18].[IS_ESCALATED_FLAG].[All]" allUniqueName="[sheet18].[IS_ESCALATED_FLAG].[All]" dimensionUniqueName="[sheet18]" displayFolder="" count="2" memberValueDatatype="20" unbalanced="0"/>
    <cacheHierarchy uniqueName="[sheet18].[FK_TIME_ID]" caption="FK_TIME_ID" attribute="1" defaultMemberUniqueName="[sheet18].[FK_TIME_ID].[All]" allUniqueName="[sheet18].[FK_TIME_ID].[All]" dimensionUniqueName="[sheet18]" displayFolder="" count="2" memberValueDatatype="20" unbalanced="0"/>
    <cacheHierarchy uniqueName="[sheet18].[FK_LOCATION_ID]" caption="FK_LOCATION_ID" attribute="1" defaultMemberUniqueName="[sheet18].[FK_LOCATION_ID].[All]" allUniqueName="[sheet18].[FK_LOCATION_ID].[All]" dimensionUniqueName="[sheet18]" displayFolder="" count="2" memberValueDatatype="20" unbalanced="0"/>
    <cacheHierarchy uniqueName="[sheet18].[FK_STATUS_ID]" caption="FK_STATUS_ID" attribute="1" defaultMemberUniqueName="[sheet18].[FK_STATUS_ID].[All]" allUniqueName="[sheet18].[FK_STATUS_ID].[All]" dimensionUniqueName="[sheet18]" displayFolder="" count="2" memberValueDatatype="20" unbalanced="0"/>
    <cacheHierarchy uniqueName="[sheet18].[FK_CRIME_TYPE_ID]" caption="FK_CRIME_TYPE_ID" attribute="1" defaultMemberUniqueName="[sheet18].[FK_CRIME_TYPE_ID].[All]" allUniqueName="[sheet18].[FK_CRIME_TYPE_ID].[All]" dimensionUniqueName="[sheet18]" displayFolder="" count="2" memberValueDatatype="20" unbalanced="0"/>
    <cacheHierarchy uniqueName="[sheet18].[CrimeValue]" caption="CrimeValue" attribute="1" defaultMemberUniqueName="[sheet18].[CrimeValue].[All]" allUniqueName="[sheet18].[CrimeValue].[All]" dimensionUniqueName="[sheet18]" displayFolder="" count="2" memberValueDatatype="20" unbalanced="0"/>
    <cacheHierarchy uniqueName="[Measures].[__XL_Count sheet16]" caption="__XL_Count sheet16" measure="1" displayFolder="" measureGroup="sheet16" count="0" hidden="1"/>
    <cacheHierarchy uniqueName="[Measures].[__XL_Count sheet1]" caption="__XL_Count sheet1" measure="1" displayFolder="" measureGroup="sheet1" count="0" hidden="1"/>
    <cacheHierarchy uniqueName="[Measures].[__XL_Count sheet15]" caption="__XL_Count sheet15" measure="1" displayFolder="" measureGroup="sheet15" count="0" hidden="1"/>
    <cacheHierarchy uniqueName="[Measures].[__XL_Count sheet13]" caption="__XL_Count sheet13" measure="1" displayFolder="" measureGroup="sheet13" count="0" hidden="1"/>
    <cacheHierarchy uniqueName="[Measures].[__XL_Count sheet18]" caption="__XL_Count sheet18" measure="1" displayFolder="" measureGroup="sheet18" count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No measures defined]" caption="__No measures defined" measure="1" displayFolder="" count="0" hidden="1"/>
    <cacheHierarchy uniqueName="[Measures].[Sum of CRIME_COUNT]" caption="Sum of CRIME_COUNT" measure="1" displayFolder="" measureGroup="sheet1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CrimeValue]" caption="Sum of CrimeValue" measure="1" displayFolder="" measureGroup="sheet18" count="0" hidden="1">
      <extLst>
        <ext xmlns:x15="http://schemas.microsoft.com/office/spreadsheetml/2010/11/main" uri="{B97F6D7D-B522-45F9-BDA1-12C45D357490}">
          <x15:cacheHierarchy aggregatedColumn="91"/>
        </ext>
      </extLst>
    </cacheHierarchy>
    <cacheHierarchy uniqueName="[Measures].[Sum of CRIME_COUNT 2]" caption="Sum of CRIME_COUNT 2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Risk_Index]" caption="Sum of Risk_Index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IS_CLOSED_FLAG]" caption="Sum of IS_CLOSED_FLAG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IS_CLOSED_FLAG]" caption="Count of IS_CLOSED_FLAG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Risk_Index 2]" caption="Sum of Risk_Index 2" measure="1" displayFolder="" measureGroup="Range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Resolution]" caption="Sum of Resolution" measure="1" displayFolder="" measureGroup="Range 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Risk_Index]" caption="Count of Risk_Index" measure="1" displayFolder="" measureGroup="Range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CRIME_COUNT 3]" caption="Sum of CRIME_COUNT 3" measure="1" displayFolder="" measureGroup="Range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RIME_COUNT 4]" caption="Sum of CRIME_COUNT 4" measure="1" displayFolder="" measureGroup="Range 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CRIME_COUNT 5]" caption="Sum of CRIME_COUNT 5" measure="1" displayFolder="" measureGroup="Range 3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Resolution 2]" caption="Sum of Resolution 2" measure="1" displayFolder="" measureGroup="Range 3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</cacheHierarchies>
  <kpis count="0"/>
  <dimensions count="10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sheet1" uniqueName="[sheet1]" caption="sheet1"/>
    <dimension name="sheet13" uniqueName="[sheet13]" caption="sheet13"/>
    <dimension name="sheet15" uniqueName="[sheet15]" caption="sheet15"/>
    <dimension name="sheet16" uniqueName="[sheet16]" caption="sheet16"/>
    <dimension name="sheet18" uniqueName="[sheet18]" caption="sheet18"/>
  </dimensions>
  <measureGroups count="9">
    <measureGroup name="Range" caption="Range"/>
    <measureGroup name="Range 1" caption="Range 1"/>
    <measureGroup name="Range 2" caption="Range 2"/>
    <measureGroup name="Range 3" caption="Range 3"/>
    <measureGroup name="sheet1" caption="sheet1"/>
    <measureGroup name="sheet13" caption="sheet13"/>
    <measureGroup name="sheet15" caption="sheet15"/>
    <measureGroup name="sheet16" caption="sheet16"/>
    <measureGroup name="sheet18" caption="sheet18"/>
  </measureGroups>
  <maps count="9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EW IT WIZARD" refreshedDate="46033.515528587966" backgroundQuery="1" createdVersion="8" refreshedVersion="8" minRefreshableVersion="3" recordCount="0" supportSubquery="1" supportAdvancedDrill="1" xr:uid="{2728876F-76DF-4CBE-A899-2CC9885D1F4F}">
  <cacheSource type="external" connectionId="1"/>
  <cacheFields count="4">
    <cacheField name="[Range 1].[Area_Name].[Area_Name]" caption="Area_Name" numFmtId="0" hierarchy="21" level="1">
      <sharedItems count="4">
        <s v="East Wales"/>
        <s v="Mid Wales"/>
        <s v="North West, Wales"/>
        <s v="West Yorkshire"/>
      </sharedItems>
    </cacheField>
    <cacheField name="[Measures].[Sum of CRIME_COUNT 3]" caption="Sum of CRIME_COUNT 3" numFmtId="0" hierarchy="111" level="32767"/>
    <cacheField name="[Measures].[Sum of Resolution]" caption="Sum of Resolution" numFmtId="0" hierarchy="109" level="32767"/>
    <cacheField name="[Range 1].[Year].[Year]" caption="Year" numFmtId="0" hierarchy="22" level="1">
      <sharedItems containsSemiMixedTypes="0" containsString="0" containsNumber="1" containsInteger="1" minValue="2015" maxValue="2019" count="4">
        <n v="2015"/>
        <n v="2016"/>
        <n v="2017"/>
        <n v="2019"/>
      </sharedItems>
      <extLst>
        <ext xmlns:x15="http://schemas.microsoft.com/office/spreadsheetml/2010/11/main" uri="{4F2E5C28-24EA-4eb8-9CBF-B6C8F9C3D259}">
          <x15:cachedUniqueNames>
            <x15:cachedUniqueName index="0" name="[Range 1].[Year].&amp;[2015]"/>
            <x15:cachedUniqueName index="1" name="[Range 1].[Year].&amp;[2016]"/>
            <x15:cachedUniqueName index="2" name="[Range 1].[Year].&amp;[2017]"/>
            <x15:cachedUniqueName index="3" name="[Range 1].[Year].&amp;[2019]"/>
          </x15:cachedUniqueNames>
        </ext>
      </extLst>
    </cacheField>
  </cacheFields>
  <cacheHierarchies count="115">
    <cacheHierarchy uniqueName="[Range].[FACT_CRIME_TYPE_ID]" caption="FACT_CRIME_TYPE_ID" attribute="1" defaultMemberUniqueName="[Range].[FACT_CRIME_TYPE_ID].[All]" allUniqueName="[Range].[FACT_CRIME_TYPE_ID].[All]" dimensionUniqueName="[Range]" displayFolder="" count="0" memberValueDatatype="20" unbalanced="0"/>
    <cacheHierarchy uniqueName="[Range].[CRIME_COUNT]" caption="CRIME_COUNT" attribute="1" defaultMemberUniqueName="[Range].[CRIME_COUNT].[All]" allUniqueName="[Range].[CRIME_COUNT].[All]" dimensionUniqueName="[Range]" displayFolder="" count="0" memberValueDatatype="20" unbalanced="0"/>
    <cacheHierarchy uniqueName="[Range].[REPORTED_CRIME_ID_ORIGINAL]" caption="REPORTED_CRIME_ID_ORIGINAL" attribute="1" defaultMemberUniqueName="[Range].[REPORTED_CRIME_ID_ORIGINAL].[All]" allUniqueName="[Range].[REPORTED_CRIME_ID_ORIGINAL].[All]" dimensionUniqueName="[Range]" displayFolder="" count="0" memberValueDatatype="20" unbalanced="0"/>
    <cacheHierarchy uniqueName="[Range].[IS_CLOSED_FLAG]" caption="IS_CLOSED_FLAG" attribute="1" defaultMemberUniqueName="[Range].[IS_CLOSED_FLAG].[All]" allUniqueName="[Range].[IS_CLOSED_FLAG].[All]" dimensionUniqueName="[Range]" displayFolder="" count="0" memberValueDatatype="20" unbalanced="0"/>
    <cacheHierarchy uniqueName="[Range].[IS_ESCALATED_FLAG]" caption="IS_ESCALATED_FLAG" attribute="1" defaultMemberUniqueName="[Range].[IS_ESCALATED_FLAG].[All]" allUniqueName="[Range].[IS_ESCALATED_FLAG].[All]" dimensionUniqueName="[Range]" displayFolder="" count="0" memberValueDatatype="20" unbalanced="0"/>
    <cacheHierarchy uniqueName="[Range].[FK_TIME_ID]" caption="FK_TIME_ID" attribute="1" defaultMemberUniqueName="[Range].[FK_TIME_ID].[All]" allUniqueName="[Range].[FK_TIME_ID].[All]" dimensionUniqueName="[Range]" displayFolder="" count="0" memberValueDatatype="20" unbalanced="0"/>
    <cacheHierarchy uniqueName="[Range].[FK_LOCATION_ID]" caption="FK_LOCATION_ID" attribute="1" defaultMemberUniqueName="[Range].[FK_LOCATION_ID].[All]" allUniqueName="[Range].[FK_LOCATION_ID].[All]" dimensionUniqueName="[Range]" displayFolder="" count="0" memberValueDatatype="20" unbalanced="0"/>
    <cacheHierarchy uniqueName="[Range].[FK_STATUS_ID]" caption="FK_STATUS_ID" attribute="1" defaultMemberUniqueName="[Range].[FK_STATUS_ID].[All]" allUniqueName="[Range].[FK_STATUS_ID].[All]" dimensionUniqueName="[Range]" displayFolder="" count="0" memberValueDatatype="20" unbalanced="0"/>
    <cacheHierarchy uniqueName="[Range].[FK_CRIME_TYPE_ID]" caption="FK_CRIME_TYPE_ID" attribute="1" defaultMemberUniqueName="[Range].[FK_CRIME_TYPE_ID].[All]" allUniqueName="[Range].[FK_CRIME_TYPE_ID].[All]" dimensionUniqueName="[Range]" displayFolder="" count="0" memberValueDatatype="20" unbalanced="0"/>
    <cacheHierarchy uniqueName="[Range].[Area_Name]" caption="Area_Name" attribute="1" defaultMemberUniqueName="[Range].[Area_Name].[All]" allUniqueName="[Range].[Area_Name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2" memberValueDatatype="20" unbalanced="0"/>
    <cacheHierarchy uniqueName="[Range].[Risk_Index]" caption="Risk_Index" attribute="1" defaultMemberUniqueName="[Range].[Risk_Index].[All]" allUniqueName="[Range].[Risk_Index].[All]" dimensionUniqueName="[Range]" displayFolder="" count="0" memberValueDatatype="20" unbalanced="0"/>
    <cacheHierarchy uniqueName="[Range 1].[FACT_CRIME_TYPE_ID]" caption="FACT_CRIME_TYPE_ID" attribute="1" defaultMemberUniqueName="[Range 1].[FACT_CRIME_TYPE_ID].[All]" allUniqueName="[Range 1].[FACT_CRIME_TYPE_ID].[All]" dimensionUniqueName="[Range 1]" displayFolder="" count="0" memberValueDatatype="20" unbalanced="0"/>
    <cacheHierarchy uniqueName="[Range 1].[CRIME_COUNT]" caption="CRIME_COUNT" attribute="1" defaultMemberUniqueName="[Range 1].[CRIME_COUNT].[All]" allUniqueName="[Range 1].[CRIME_COUNT].[All]" dimensionUniqueName="[Range 1]" displayFolder="" count="0" memberValueDatatype="20" unbalanced="0"/>
    <cacheHierarchy uniqueName="[Range 1].[REPORTED_CRIME_ID_ORIGINAL]" caption="REPORTED_CRIME_ID_ORIGINAL" attribute="1" defaultMemberUniqueName="[Range 1].[REPORTED_CRIME_ID_ORIGINAL].[All]" allUniqueName="[Range 1].[REPORTED_CRIME_ID_ORIGINAL].[All]" dimensionUniqueName="[Range 1]" displayFolder="" count="0" memberValueDatatype="20" unbalanced="0"/>
    <cacheHierarchy uniqueName="[Range 1].[IS_CLOSED_FLAG]" caption="IS_CLOSED_FLAG" attribute="1" defaultMemberUniqueName="[Range 1].[IS_CLOSED_FLAG].[All]" allUniqueName="[Range 1].[IS_CLOSED_FLAG].[All]" dimensionUniqueName="[Range 1]" displayFolder="" count="0" memberValueDatatype="20" unbalanced="0"/>
    <cacheHierarchy uniqueName="[Range 1].[IS_ESCALATED_FLAG]" caption="IS_ESCALATED_FLAG" attribute="1" defaultMemberUniqueName="[Range 1].[IS_ESCALATED_FLAG].[All]" allUniqueName="[Range 1].[IS_ESCALATED_FLAG].[All]" dimensionUniqueName="[Range 1]" displayFolder="" count="0" memberValueDatatype="20" unbalanced="0"/>
    <cacheHierarchy uniqueName="[Range 1].[FK_TIME_ID]" caption="FK_TIME_ID" attribute="1" defaultMemberUniqueName="[Range 1].[FK_TIME_ID].[All]" allUniqueName="[Range 1].[FK_TIME_ID].[All]" dimensionUniqueName="[Range 1]" displayFolder="" count="0" memberValueDatatype="20" unbalanced="0"/>
    <cacheHierarchy uniqueName="[Range 1].[FK_LOCATION_ID]" caption="FK_LOCATION_ID" attribute="1" defaultMemberUniqueName="[Range 1].[FK_LOCATION_ID].[All]" allUniqueName="[Range 1].[FK_LOCATION_ID].[All]" dimensionUniqueName="[Range 1]" displayFolder="" count="0" memberValueDatatype="20" unbalanced="0"/>
    <cacheHierarchy uniqueName="[Range 1].[FK_STATUS_ID]" caption="FK_STATUS_ID" attribute="1" defaultMemberUniqueName="[Range 1].[FK_STATUS_ID].[All]" allUniqueName="[Range 1].[FK_STATUS_ID].[All]" dimensionUniqueName="[Range 1]" displayFolder="" count="0" memberValueDatatype="20" unbalanced="0"/>
    <cacheHierarchy uniqueName="[Range 1].[FK_CRIME_TYPE_ID]" caption="FK_CRIME_TYPE_ID" attribute="1" defaultMemberUniqueName="[Range 1].[FK_CRIME_TYPE_ID].[All]" allUniqueName="[Range 1].[FK_CRIME_TYPE_ID].[All]" dimensionUniqueName="[Range 1]" displayFolder="" count="0" memberValueDatatype="20" unbalanced="0"/>
    <cacheHierarchy uniqueName="[Range 1].[Area_Name]" caption="Area_Name" attribute="1" defaultMemberUniqueName="[Range 1].[Area_Name].[All]" allUniqueName="[Range 1].[Area_Name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Year]" caption="Year" attribute="1" defaultMemberUniqueName="[Range 1].[Year].[All]" allUniqueName="[Range 1].[Year].[All]" dimensionUniqueName="[Range 1]" displayFolder="" count="2" memberValueDatatype="20" unbalanced="0">
      <fieldsUsage count="2">
        <fieldUsage x="-1"/>
        <fieldUsage x="3"/>
      </fieldsUsage>
    </cacheHierarchy>
    <cacheHierarchy uniqueName="[Range 1].[Risk_Index]" caption="Risk_Index" attribute="1" defaultMemberUniqueName="[Range 1].[Risk_Index].[All]" allUniqueName="[Range 1].[Risk_Index].[All]" dimensionUniqueName="[Range 1]" displayFolder="" count="0" memberValueDatatype="20" unbalanced="0"/>
    <cacheHierarchy uniqueName="[Range 1].[Status]" caption="Status" attribute="1" defaultMemberUniqueName="[Range 1].[Status].[All]" allUniqueName="[Range 1].[Status].[All]" dimensionUniqueName="[Range 1]" displayFolder="" count="0" memberValueDatatype="130" unbalanced="0"/>
    <cacheHierarchy uniqueName="[Range 1].[Resolution]" caption="Resolution" attribute="1" defaultMemberUniqueName="[Range 1].[Resolution].[All]" allUniqueName="[Range 1].[Resolution].[All]" dimensionUniqueName="[Range 1]" displayFolder="" count="0" memberValueDatatype="20" unbalanced="0"/>
    <cacheHierarchy uniqueName="[Range 2].[FACT_CRIME_TYPE_ID]" caption="FACT_CRIME_TYPE_ID" attribute="1" defaultMemberUniqueName="[Range 2].[FACT_CRIME_TYPE_ID].[All]" allUniqueName="[Range 2].[FACT_CRIME_TYPE_ID].[All]" dimensionUniqueName="[Range 2]" displayFolder="" count="0" memberValueDatatype="20" unbalanced="0"/>
    <cacheHierarchy uniqueName="[Range 2].[CRIME_COUNT]" caption="CRIME_COUNT" attribute="1" defaultMemberUniqueName="[Range 2].[CRIME_COUNT].[All]" allUniqueName="[Range 2].[CRIME_COUNT].[All]" dimensionUniqueName="[Range 2]" displayFolder="" count="0" memberValueDatatype="20" unbalanced="0"/>
    <cacheHierarchy uniqueName="[Range 2].[REPORTED_CRIME_ID_ORIGINAL]" caption="REPORTED_CRIME_ID_ORIGINAL" attribute="1" defaultMemberUniqueName="[Range 2].[REPORTED_CRIME_ID_ORIGINAL].[All]" allUniqueName="[Range 2].[REPORTED_CRIME_ID_ORIGINAL].[All]" dimensionUniqueName="[Range 2]" displayFolder="" count="0" memberValueDatatype="20" unbalanced="0"/>
    <cacheHierarchy uniqueName="[Range 2].[IS_CLOSED_FLAG]" caption="IS_CLOSED_FLAG" attribute="1" defaultMemberUniqueName="[Range 2].[IS_CLOSED_FLAG].[All]" allUniqueName="[Range 2].[IS_CLOSED_FLAG].[All]" dimensionUniqueName="[Range 2]" displayFolder="" count="0" memberValueDatatype="20" unbalanced="0"/>
    <cacheHierarchy uniqueName="[Range 2].[IS_ESCALATED_FLAG]" caption="IS_ESCALATED_FLAG" attribute="1" defaultMemberUniqueName="[Range 2].[IS_ESCALATED_FLAG].[All]" allUniqueName="[Range 2].[IS_ESCALATED_FLAG].[All]" dimensionUniqueName="[Range 2]" displayFolder="" count="0" memberValueDatatype="20" unbalanced="0"/>
    <cacheHierarchy uniqueName="[Range 2].[FK_TIME_ID]" caption="FK_TIME_ID" attribute="1" defaultMemberUniqueName="[Range 2].[FK_TIME_ID].[All]" allUniqueName="[Range 2].[FK_TIME_ID].[All]" dimensionUniqueName="[Range 2]" displayFolder="" count="0" memberValueDatatype="20" unbalanced="0"/>
    <cacheHierarchy uniqueName="[Range 2].[FK_LOCATION_ID]" caption="FK_LOCATION_ID" attribute="1" defaultMemberUniqueName="[Range 2].[FK_LOCATION_ID].[All]" allUniqueName="[Range 2].[FK_LOCATION_ID].[All]" dimensionUniqueName="[Range 2]" displayFolder="" count="0" memberValueDatatype="20" unbalanced="0"/>
    <cacheHierarchy uniqueName="[Range 2].[FK_STATUS_ID]" caption="FK_STATUS_ID" attribute="1" defaultMemberUniqueName="[Range 2].[FK_STATUS_ID].[All]" allUniqueName="[Range 2].[FK_STATUS_ID].[All]" dimensionUniqueName="[Range 2]" displayFolder="" count="0" memberValueDatatype="20" unbalanced="0"/>
    <cacheHierarchy uniqueName="[Range 2].[FK_CRIME_TYPE_ID]" caption="FK_CRIME_TYPE_ID" attribute="1" defaultMemberUniqueName="[Range 2].[FK_CRIME_TYPE_ID].[All]" allUniqueName="[Range 2].[FK_CRIME_TYPE_ID].[All]" dimensionUniqueName="[Range 2]" displayFolder="" count="0" memberValueDatatype="20" unbalanced="0"/>
    <cacheHierarchy uniqueName="[Range 2].[Area_Name]" caption="Area_Name" attribute="1" defaultMemberUniqueName="[Range 2].[Area_Name].[All]" allUniqueName="[Range 2].[Area_Name].[All]" dimensionUniqueName="[Range 2]" displayFolder="" count="0" memberValueDatatype="130" unbalanced="0"/>
    <cacheHierarchy uniqueName="[Range 2].[Year]" caption="Year" attribute="1" defaultMemberUniqueName="[Range 2].[Year].[All]" allUniqueName="[Range 2].[Year].[All]" dimensionUniqueName="[Range 2]" displayFolder="" count="0" memberValueDatatype="20" unbalanced="0"/>
    <cacheHierarchy uniqueName="[Range 2].[Risk_Index]" caption="Risk_Index" attribute="1" defaultMemberUniqueName="[Range 2].[Risk_Index].[All]" allUniqueName="[Range 2].[Risk_Index].[All]" dimensionUniqueName="[Range 2]" displayFolder="" count="0" memberValueDatatype="20" unbalanced="0"/>
    <cacheHierarchy uniqueName="[Range 2].[Status]" caption="Status" attribute="1" defaultMemberUniqueName="[Range 2].[Status].[All]" allUniqueName="[Range 2].[Status].[All]" dimensionUniqueName="[Range 2]" displayFolder="" count="0" memberValueDatatype="130" unbalanced="0"/>
    <cacheHierarchy uniqueName="[Range 2].[Resolution]" caption="Resolution" attribute="1" defaultMemberUniqueName="[Range 2].[Resolution].[All]" allUniqueName="[Range 2].[Resolution].[All]" dimensionUniqueName="[Range 2]" displayFolder="" count="0" memberValueDatatype="20" unbalanced="0"/>
    <cacheHierarchy uniqueName="[Range 2].[Month]" caption="Month" attribute="1" defaultMemberUniqueName="[Range 2].[Month].[All]" allUniqueName="[Range 2].[Month].[All]" dimensionUniqueName="[Range 2]" displayFolder="" count="0" memberValueDatatype="130" unbalanced="0"/>
    <cacheHierarchy uniqueName="[Range 2].[Crime_Type]" caption="Crime_Type" attribute="1" defaultMemberUniqueName="[Range 2].[Crime_Type].[All]" allUniqueName="[Range 2].[Crime_Type].[All]" dimensionUniqueName="[Range 2]" displayFolder="" count="2" memberValueDatatype="130" unbalanced="0"/>
    <cacheHierarchy uniqueName="[Range 3].[FACT_CRIME_TYPE_ID]" caption="FACT_CRIME_TYPE_ID" attribute="1" defaultMemberUniqueName="[Range 3].[FACT_CRIME_TYPE_ID].[All]" allUniqueName="[Range 3].[FACT_CRIME_TYPE_ID].[All]" dimensionUniqueName="[Range 3]" displayFolder="" count="0" memberValueDatatype="20" unbalanced="0"/>
    <cacheHierarchy uniqueName="[Range 3].[CRIME_COUNT]" caption="CRIME_COUNT" attribute="1" defaultMemberUniqueName="[Range 3].[CRIME_COUNT].[All]" allUniqueName="[Range 3].[CRIME_COUNT].[All]" dimensionUniqueName="[Range 3]" displayFolder="" count="0" memberValueDatatype="20" unbalanced="0"/>
    <cacheHierarchy uniqueName="[Range 3].[REPORTED_CRIME_ID_ORIGINAL]" caption="REPORTED_CRIME_ID_ORIGINAL" attribute="1" defaultMemberUniqueName="[Range 3].[REPORTED_CRIME_ID_ORIGINAL].[All]" allUniqueName="[Range 3].[REPORTED_CRIME_ID_ORIGINAL].[All]" dimensionUniqueName="[Range 3]" displayFolder="" count="0" memberValueDatatype="20" unbalanced="0"/>
    <cacheHierarchy uniqueName="[Range 3].[IS_CLOSED_FLAG]" caption="IS_CLOSED_FLAG" attribute="1" defaultMemberUniqueName="[Range 3].[IS_CLOSED_FLAG].[All]" allUniqueName="[Range 3].[IS_CLOSED_FLAG].[All]" dimensionUniqueName="[Range 3]" displayFolder="" count="0" memberValueDatatype="20" unbalanced="0"/>
    <cacheHierarchy uniqueName="[Range 3].[IS_ESCALATED_FLAG]" caption="IS_ESCALATED_FLAG" attribute="1" defaultMemberUniqueName="[Range 3].[IS_ESCALATED_FLAG].[All]" allUniqueName="[Range 3].[IS_ESCALATED_FLAG].[All]" dimensionUniqueName="[Range 3]" displayFolder="" count="0" memberValueDatatype="20" unbalanced="0"/>
    <cacheHierarchy uniqueName="[Range 3].[FK_TIME_ID]" caption="FK_TIME_ID" attribute="1" defaultMemberUniqueName="[Range 3].[FK_TIME_ID].[All]" allUniqueName="[Range 3].[FK_TIME_ID].[All]" dimensionUniqueName="[Range 3]" displayFolder="" count="0" memberValueDatatype="20" unbalanced="0"/>
    <cacheHierarchy uniqueName="[Range 3].[FK_LOCATION_ID]" caption="FK_LOCATION_ID" attribute="1" defaultMemberUniqueName="[Range 3].[FK_LOCATION_ID].[All]" allUniqueName="[Range 3].[FK_LOCATION_ID].[All]" dimensionUniqueName="[Range 3]" displayFolder="" count="0" memberValueDatatype="20" unbalanced="0"/>
    <cacheHierarchy uniqueName="[Range 3].[FK_STATUS_ID]" caption="FK_STATUS_ID" attribute="1" defaultMemberUniqueName="[Range 3].[FK_STATUS_ID].[All]" allUniqueName="[Range 3].[FK_STATUS_ID].[All]" dimensionUniqueName="[Range 3]" displayFolder="" count="0" memberValueDatatype="20" unbalanced="0"/>
    <cacheHierarchy uniqueName="[Range 3].[FK_CRIME_TYPE_ID]" caption="FK_CRIME_TYPE_ID" attribute="1" defaultMemberUniqueName="[Range 3].[FK_CRIME_TYPE_ID].[All]" allUniqueName="[Range 3].[FK_CRIME_TYPE_ID].[All]" dimensionUniqueName="[Range 3]" displayFolder="" count="0" memberValueDatatype="20" unbalanced="0"/>
    <cacheHierarchy uniqueName="[Range 3].[Area_Name]" caption="Area_Name" attribute="1" defaultMemberUniqueName="[Range 3].[Area_Name].[All]" allUniqueName="[Range 3].[Area_Name].[All]" dimensionUniqueName="[Range 3]" displayFolder="" count="0" memberValueDatatype="130" unbalanced="0"/>
    <cacheHierarchy uniqueName="[Range 3].[Year]" caption="Year" attribute="1" defaultMemberUniqueName="[Range 3].[Year].[All]" allUniqueName="[Range 3].[Year].[All]" dimensionUniqueName="[Range 3]" displayFolder="" count="0" memberValueDatatype="20" unbalanced="0"/>
    <cacheHierarchy uniqueName="[Range 3].[Risk_Index]" caption="Risk_Index" attribute="1" defaultMemberUniqueName="[Range 3].[Risk_Index].[All]" allUniqueName="[Range 3].[Risk_Index].[All]" dimensionUniqueName="[Range 3]" displayFolder="" count="0" memberValueDatatype="20" unbalanced="0"/>
    <cacheHierarchy uniqueName="[Range 3].[Status]" caption="Status" attribute="1" defaultMemberUniqueName="[Range 3].[Status].[All]" allUniqueName="[Range 3].[Status].[All]" dimensionUniqueName="[Range 3]" displayFolder="" count="0" memberValueDatatype="130" unbalanced="0"/>
    <cacheHierarchy uniqueName="[Range 3].[Resolution]" caption="Resolution" attribute="1" defaultMemberUniqueName="[Range 3].[Resolution].[All]" allUniqueName="[Range 3].[Resolution].[All]" dimensionUniqueName="[Range 3]" displayFolder="" count="0" memberValueDatatype="20" unbalanced="0"/>
    <cacheHierarchy uniqueName="[Range 3].[Month]" caption="Month" attribute="1" defaultMemberUniqueName="[Range 3].[Month].[All]" allUniqueName="[Range 3].[Month].[All]" dimensionUniqueName="[Range 3]" displayFolder="" count="0" memberValueDatatype="130" unbalanced="0"/>
    <cacheHierarchy uniqueName="[Range 3].[Crime_Type]" caption="Crime_Type" attribute="1" defaultMemberUniqueName="[Range 3].[Crime_Type].[All]" allUniqueName="[Range 3].[Crime_Type].[All]" dimensionUniqueName="[Range 3]" displayFolder="" count="0" memberValueDatatype="130" unbalanced="0"/>
    <cacheHierarchy uniqueName="[Range 3].[Station]" caption="Station" attribute="1" defaultMemberUniqueName="[Range 3].[Station].[All]" allUniqueName="[Range 3].[Station].[All]" dimensionUniqueName="[Range 3]" displayFolder="" count="0" memberValueDatatype="130" unbalanced="0"/>
    <cacheHierarchy uniqueName="[sheet1].[FACT_CRIME_TYPE_ID]" caption="FACT_CRIME_TYPE_ID" attribute="1" defaultMemberUniqueName="[sheet1].[FACT_CRIME_TYPE_ID].[All]" allUniqueName="[sheet1].[FACT_CRIME_TYPE_ID].[All]" dimensionUniqueName="[sheet1]" displayFolder="" count="0" memberValueDatatype="20" unbalanced="0"/>
    <cacheHierarchy uniqueName="[sheet1].[CRIME_COUNT]" caption="CRIME_COUNT" attribute="1" defaultMemberUniqueName="[sheet1].[CRIME_COUNT].[All]" allUniqueName="[sheet1].[CRIME_COUNT].[All]" dimensionUniqueName="[sheet1]" displayFolder="" count="0" memberValueDatatype="20" unbalanced="0"/>
    <cacheHierarchy uniqueName="[sheet1].[REPORTED_CRIME_ID_ORIGINAL]" caption="REPORTED_CRIME_ID_ORIGINAL" attribute="1" defaultMemberUniqueName="[sheet1].[REPORTED_CRIME_ID_ORIGINAL].[All]" allUniqueName="[sheet1].[REPORTED_CRIME_ID_ORIGINAL].[All]" dimensionUniqueName="[sheet1]" displayFolder="" count="0" memberValueDatatype="20" unbalanced="0"/>
    <cacheHierarchy uniqueName="[sheet1].[IS_CLOSED_FLAG]" caption="IS_CLOSED_FLAG" attribute="1" defaultMemberUniqueName="[sheet1].[IS_CLOSED_FLAG].[All]" allUniqueName="[sheet1].[IS_CLOSED_FLAG].[All]" dimensionUniqueName="[sheet1]" displayFolder="" count="0" memberValueDatatype="20" unbalanced="0"/>
    <cacheHierarchy uniqueName="[sheet1].[IS_ESCALATED_FLAG]" caption="IS_ESCALATED_FLAG" attribute="1" defaultMemberUniqueName="[sheet1].[IS_ESCALATED_FLAG].[All]" allUniqueName="[sheet1].[IS_ESCALATED_FLAG].[All]" dimensionUniqueName="[sheet1]" displayFolder="" count="0" memberValueDatatype="20" unbalanced="0"/>
    <cacheHierarchy uniqueName="[sheet1].[FK_TIME_ID]" caption="FK_TIME_ID" attribute="1" defaultMemberUniqueName="[sheet1].[FK_TIME_ID].[All]" allUniqueName="[sheet1].[FK_TIME_ID].[All]" dimensionUniqueName="[sheet1]" displayFolder="" count="0" memberValueDatatype="20" unbalanced="0"/>
    <cacheHierarchy uniqueName="[sheet1].[FK_LOCATION_ID]" caption="FK_LOCATION_ID" attribute="1" defaultMemberUniqueName="[sheet1].[FK_LOCATION_ID].[All]" allUniqueName="[sheet1].[FK_LOCATION_ID].[All]" dimensionUniqueName="[sheet1]" displayFolder="" count="0" memberValueDatatype="20" unbalanced="0"/>
    <cacheHierarchy uniqueName="[sheet1].[FK_STATUS_ID]" caption="FK_STATUS_ID" attribute="1" defaultMemberUniqueName="[sheet1].[FK_STATUS_ID].[All]" allUniqueName="[sheet1].[FK_STATUS_ID].[All]" dimensionUniqueName="[sheet1]" displayFolder="" count="0" memberValueDatatype="20" unbalanced="0"/>
    <cacheHierarchy uniqueName="[sheet1].[FK_CRIME_TYPE_ID]" caption="FK_CRIME_TYPE_ID" attribute="1" defaultMemberUniqueName="[sheet1].[FK_CRIME_TYPE_ID].[All]" allUniqueName="[sheet1].[FK_CRIME_TYPE_ID].[All]" dimensionUniqueName="[sheet1]" displayFolder="" count="0" memberValueDatatype="20" unbalanced="0"/>
    <cacheHierarchy uniqueName="[sheet13].[STATUS_ID]" caption="STATUS_ID" attribute="1" defaultMemberUniqueName="[sheet13].[STATUS_ID].[All]" allUniqueName="[sheet13].[STATUS_ID].[All]" dimensionUniqueName="[sheet13]" displayFolder="" count="0" memberValueDatatype="20" unbalanced="0"/>
    <cacheHierarchy uniqueName="[sheet13].[STATUS_DESCRIPTION]" caption="STATUS_DESCRIPTION" attribute="1" defaultMemberUniqueName="[sheet13].[STATUS_DESCRIPTION].[All]" allUniqueName="[sheet13].[STATUS_DESCRIPTION].[All]" dimensionUniqueName="[sheet13]" displayFolder="" count="0" memberValueDatatype="130" unbalanced="0"/>
    <cacheHierarchy uniqueName="[sheet15].[\]" caption="\" attribute="1" defaultMemberUniqueName="[sheet15].[\].[All]" allUniqueName="[sheet15].[\].[All]" dimensionUniqueName="[sheet15]" displayFolder="" count="0" memberValueDatatype="20" unbalanced="0"/>
    <cacheHierarchy uniqueName="[sheet15].[FULL_DATE]" caption="FULL_DATE" attribute="1" time="1" defaultMemberUniqueName="[sheet15].[FULL_DATE].[All]" allUniqueName="[sheet15].[FULL_DATE].[All]" dimensionUniqueName="[sheet15]" displayFolder="" count="0" memberValueDatatype="7" unbalanced="0"/>
    <cacheHierarchy uniqueName="[sheet15].[DAY]" caption="DAY" attribute="1" defaultMemberUniqueName="[sheet15].[DAY].[All]" allUniqueName="[sheet15].[DAY].[All]" dimensionUniqueName="[sheet15]" displayFolder="" count="0" memberValueDatatype="20" unbalanced="0"/>
    <cacheHierarchy uniqueName="[sheet15].[MONTH]" caption="MONTH" attribute="1" defaultMemberUniqueName="[sheet15].[MONTH].[All]" allUniqueName="[sheet15].[MONTH].[All]" dimensionUniqueName="[sheet15]" displayFolder="" count="0" memberValueDatatype="130" unbalanced="0"/>
    <cacheHierarchy uniqueName="[sheet15].[YEAR]" caption="YEAR" attribute="1" defaultMemberUniqueName="[sheet15].[YEAR].[All]" allUniqueName="[sheet15].[YEAR].[All]" dimensionUniqueName="[sheet15]" displayFolder="" count="0" memberValueDatatype="20" unbalanced="0"/>
    <cacheHierarchy uniqueName="[sheet16].[LOCATION_ID]" caption="LOCATION_ID" attribute="1" defaultMemberUniqueName="[sheet16].[LOCATION_ID].[All]" allUniqueName="[sheet16].[LOCATION_ID].[All]" dimensionUniqueName="[sheet16]" displayFolder="" count="0" memberValueDatatype="20" unbalanced="0"/>
    <cacheHierarchy uniqueName="[sheet16].[AREA_ID_ORIGINAL]" caption="AREA_ID_ORIGINAL" attribute="1" defaultMemberUniqueName="[sheet16].[AREA_ID_ORIGINAL].[All]" allUniqueName="[sheet16].[AREA_ID_ORIGINAL].[All]" dimensionUniqueName="[sheet16]" displayFolder="" count="0" memberValueDatatype="20" unbalanced="0"/>
    <cacheHierarchy uniqueName="[sheet16].[AREA]" caption="AREA" attribute="1" defaultMemberUniqueName="[sheet16].[AREA].[All]" allUniqueName="[sheet16].[AREA].[All]" dimensionUniqueName="[sheet16]" displayFolder="" count="0" memberValueDatatype="130" unbalanced="0"/>
    <cacheHierarchy uniqueName="[sheet16].[REGION_ID_ORIGINAL]" caption="REGION_ID_ORIGINAL" attribute="1" defaultMemberUniqueName="[sheet16].[REGION_ID_ORIGINAL].[All]" allUniqueName="[sheet16].[REGION_ID_ORIGINAL].[All]" dimensionUniqueName="[sheet16]" displayFolder="" count="0" memberValueDatatype="20" unbalanced="0"/>
    <cacheHierarchy uniqueName="[sheet16].[REGION]" caption="REGION" attribute="1" defaultMemberUniqueName="[sheet16].[REGION].[All]" allUniqueName="[sheet16].[REGION].[All]" dimensionUniqueName="[sheet16]" displayFolder="" count="0" memberValueDatatype="130" unbalanced="0"/>
    <cacheHierarchy uniqueName="[sheet16].[STATION_ID_ORIGINAL]" caption="STATION_ID_ORIGINAL" attribute="1" defaultMemberUniqueName="[sheet16].[STATION_ID_ORIGINAL].[All]" allUniqueName="[sheet16].[STATION_ID_ORIGINAL].[All]" dimensionUniqueName="[sheet16]" displayFolder="" count="0" memberValueDatatype="20" unbalanced="0"/>
    <cacheHierarchy uniqueName="[sheet16].[STATION]" caption="STATION" attribute="1" defaultMemberUniqueName="[sheet16].[STATION].[All]" allUniqueName="[sheet16].[STATION].[All]" dimensionUniqueName="[sheet16]" displayFolder="" count="0" memberValueDatatype="130" unbalanced="0"/>
    <cacheHierarchy uniqueName="[sheet18].[FACT_CRIME_TYPE_ID]" caption="FACT_CRIME_TYPE_ID" attribute="1" defaultMemberUniqueName="[sheet18].[FACT_CRIME_TYPE_ID].[All]" allUniqueName="[sheet18].[FACT_CRIME_TYPE_ID].[All]" dimensionUniqueName="[sheet18]" displayFolder="" count="0" memberValueDatatype="20" unbalanced="0"/>
    <cacheHierarchy uniqueName="[sheet18].[CRIME_COUNT]" caption="CRIME_COUNT" attribute="1" defaultMemberUniqueName="[sheet18].[CRIME_COUNT].[All]" allUniqueName="[sheet18].[CRIME_COUNT].[All]" dimensionUniqueName="[sheet18]" displayFolder="" count="0" memberValueDatatype="20" unbalanced="0"/>
    <cacheHierarchy uniqueName="[sheet18].[REPORTED_CRIME_ID_ORIGINAL]" caption="REPORTED_CRIME_ID_ORIGINAL" attribute="1" defaultMemberUniqueName="[sheet18].[REPORTED_CRIME_ID_ORIGINAL].[All]" allUniqueName="[sheet18].[REPORTED_CRIME_ID_ORIGINAL].[All]" dimensionUniqueName="[sheet18]" displayFolder="" count="0" memberValueDatatype="20" unbalanced="0"/>
    <cacheHierarchy uniqueName="[sheet18].[IS_CLOSED_FLAG]" caption="IS_CLOSED_FLAG" attribute="1" defaultMemberUniqueName="[sheet18].[IS_CLOSED_FLAG].[All]" allUniqueName="[sheet18].[IS_CLOSED_FLAG].[All]" dimensionUniqueName="[sheet18]" displayFolder="" count="0" memberValueDatatype="20" unbalanced="0"/>
    <cacheHierarchy uniqueName="[sheet18].[IS_ESCALATED_FLAG]" caption="IS_ESCALATED_FLAG" attribute="1" defaultMemberUniqueName="[sheet18].[IS_ESCALATED_FLAG].[All]" allUniqueName="[sheet18].[IS_ESCALATED_FLAG].[All]" dimensionUniqueName="[sheet18]" displayFolder="" count="0" memberValueDatatype="20" unbalanced="0"/>
    <cacheHierarchy uniqueName="[sheet18].[FK_TIME_ID]" caption="FK_TIME_ID" attribute="1" defaultMemberUniqueName="[sheet18].[FK_TIME_ID].[All]" allUniqueName="[sheet18].[FK_TIME_ID].[All]" dimensionUniqueName="[sheet18]" displayFolder="" count="0" memberValueDatatype="20" unbalanced="0"/>
    <cacheHierarchy uniqueName="[sheet18].[FK_LOCATION_ID]" caption="FK_LOCATION_ID" attribute="1" defaultMemberUniqueName="[sheet18].[FK_LOCATION_ID].[All]" allUniqueName="[sheet18].[FK_LOCATION_ID].[All]" dimensionUniqueName="[sheet18]" displayFolder="" count="0" memberValueDatatype="20" unbalanced="0"/>
    <cacheHierarchy uniqueName="[sheet18].[FK_STATUS_ID]" caption="FK_STATUS_ID" attribute="1" defaultMemberUniqueName="[sheet18].[FK_STATUS_ID].[All]" allUniqueName="[sheet18].[FK_STATUS_ID].[All]" dimensionUniqueName="[sheet18]" displayFolder="" count="0" memberValueDatatype="20" unbalanced="0"/>
    <cacheHierarchy uniqueName="[sheet18].[FK_CRIME_TYPE_ID]" caption="FK_CRIME_TYPE_ID" attribute="1" defaultMemberUniqueName="[sheet18].[FK_CRIME_TYPE_ID].[All]" allUniqueName="[sheet18].[FK_CRIME_TYPE_ID].[All]" dimensionUniqueName="[sheet18]" displayFolder="" count="0" memberValueDatatype="20" unbalanced="0"/>
    <cacheHierarchy uniqueName="[sheet18].[CrimeValue]" caption="CrimeValue" attribute="1" defaultMemberUniqueName="[sheet18].[CrimeValue].[All]" allUniqueName="[sheet18].[CrimeValue].[All]" dimensionUniqueName="[sheet18]" displayFolder="" count="0" memberValueDatatype="20" unbalanced="0"/>
    <cacheHierarchy uniqueName="[Measures].[__XL_Count sheet16]" caption="__XL_Count sheet16" measure="1" displayFolder="" measureGroup="sheet16" count="0" hidden="1"/>
    <cacheHierarchy uniqueName="[Measures].[__XL_Count sheet1]" caption="__XL_Count sheet1" measure="1" displayFolder="" measureGroup="sheet1" count="0" hidden="1"/>
    <cacheHierarchy uniqueName="[Measures].[__XL_Count sheet15]" caption="__XL_Count sheet15" measure="1" displayFolder="" measureGroup="sheet15" count="0" hidden="1"/>
    <cacheHierarchy uniqueName="[Measures].[__XL_Count sheet13]" caption="__XL_Count sheet13" measure="1" displayFolder="" measureGroup="sheet13" count="0" hidden="1"/>
    <cacheHierarchy uniqueName="[Measures].[__XL_Count sheet18]" caption="__XL_Count sheet18" measure="1" displayFolder="" measureGroup="sheet18" count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No measures defined]" caption="__No measures defined" measure="1" displayFolder="" count="0" hidden="1"/>
    <cacheHierarchy uniqueName="[Measures].[Sum of CRIME_COUNT]" caption="Sum of CRIME_COUNT" measure="1" displayFolder="" measureGroup="sheet1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CrimeValue]" caption="Sum of CrimeValue" measure="1" displayFolder="" measureGroup="sheet18" count="0" hidden="1">
      <extLst>
        <ext xmlns:x15="http://schemas.microsoft.com/office/spreadsheetml/2010/11/main" uri="{B97F6D7D-B522-45F9-BDA1-12C45D357490}">
          <x15:cacheHierarchy aggregatedColumn="91"/>
        </ext>
      </extLst>
    </cacheHierarchy>
    <cacheHierarchy uniqueName="[Measures].[Sum of CRIME_COUNT 2]" caption="Sum of CRIME_COUNT 2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Risk_Index]" caption="Sum of Risk_Index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IS_CLOSED_FLAG]" caption="Sum of IS_CLOSED_FLAG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IS_CLOSED_FLAG]" caption="Count of IS_CLOSED_FLAG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Risk_Index 2]" caption="Sum of Risk_Index 2" measure="1" displayFolder="" measureGroup="Range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Resolution]" caption="Sum of Resolution" measure="1" displayFolder="" measureGroup="Range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Risk_Index]" caption="Count of Risk_Index" measure="1" displayFolder="" measureGroup="Range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CRIME_COUNT 3]" caption="Sum of CRIME_COUNT 3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RIME_COUNT 4]" caption="Sum of CRIME_COUNT 4" measure="1" displayFolder="" measureGroup="Range 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CRIME_COUNT 5]" caption="Sum of CRIME_COUNT 5" measure="1" displayFolder="" measureGroup="Range 3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Resolution 2]" caption="Sum of Resolution 2" measure="1" displayFolder="" measureGroup="Range 3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</cacheHierarchies>
  <kpis count="0"/>
  <dimensions count="10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sheet1" uniqueName="[sheet1]" caption="sheet1"/>
    <dimension name="sheet13" uniqueName="[sheet13]" caption="sheet13"/>
    <dimension name="sheet15" uniqueName="[sheet15]" caption="sheet15"/>
    <dimension name="sheet16" uniqueName="[sheet16]" caption="sheet16"/>
    <dimension name="sheet18" uniqueName="[sheet18]" caption="sheet18"/>
  </dimensions>
  <measureGroups count="9">
    <measureGroup name="Range" caption="Range"/>
    <measureGroup name="Range 1" caption="Range 1"/>
    <measureGroup name="Range 2" caption="Range 2"/>
    <measureGroup name="Range 3" caption="Range 3"/>
    <measureGroup name="sheet1" caption="sheet1"/>
    <measureGroup name="sheet13" caption="sheet13"/>
    <measureGroup name="sheet15" caption="sheet15"/>
    <measureGroup name="sheet16" caption="sheet16"/>
    <measureGroup name="sheet18" caption="sheet18"/>
  </measureGroups>
  <maps count="9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EW IT WIZARD" refreshedDate="46033.515529398152" backgroundQuery="1" createdVersion="8" refreshedVersion="8" minRefreshableVersion="3" recordCount="0" supportSubquery="1" supportAdvancedDrill="1" xr:uid="{7884D1F3-C1C2-4825-BB87-C874F38C44DA}">
  <cacheSource type="external" connectionId="1"/>
  <cacheFields count="3">
    <cacheField name="[Range 3].[Area_Name].[Area_Name]" caption="Area_Name" numFmtId="0" hierarchy="51" level="1">
      <sharedItems count="4">
        <s v="East Wales"/>
        <s v="Mid Wales"/>
        <s v="North West, Wales"/>
        <s v="West Yorkshire"/>
      </sharedItems>
    </cacheField>
    <cacheField name="[Range 3].[Crime_Type].[Crime_Type]" caption="Crime_Type" numFmtId="0" hierarchy="57" level="1">
      <sharedItems count="7">
        <s v="Car Theft"/>
        <s v="Drugs Offence"/>
        <s v="Drunk And Disorder"/>
        <s v="Forgery"/>
        <s v="Robbery"/>
        <s v="UNKNOWN"/>
        <s v="Violent Crime"/>
      </sharedItems>
    </cacheField>
    <cacheField name="[Measures].[Sum of CRIME_COUNT 5]" caption="Sum of CRIME_COUNT 5" numFmtId="0" hierarchy="113" level="32767"/>
  </cacheFields>
  <cacheHierarchies count="117">
    <cacheHierarchy uniqueName="[Range].[FACT_CRIME_TYPE_ID]" caption="FACT_CRIME_TYPE_ID" attribute="1" defaultMemberUniqueName="[Range].[FACT_CRIME_TYPE_ID].[All]" allUniqueName="[Range].[FACT_CRIME_TYPE_ID].[All]" dimensionUniqueName="[Range]" displayFolder="" count="0" memberValueDatatype="20" unbalanced="0"/>
    <cacheHierarchy uniqueName="[Range].[CRIME_COUNT]" caption="CRIME_COUNT" attribute="1" defaultMemberUniqueName="[Range].[CRIME_COUNT].[All]" allUniqueName="[Range].[CRIME_COUNT].[All]" dimensionUniqueName="[Range]" displayFolder="" count="0" memberValueDatatype="20" unbalanced="0"/>
    <cacheHierarchy uniqueName="[Range].[REPORTED_CRIME_ID_ORIGINAL]" caption="REPORTED_CRIME_ID_ORIGINAL" attribute="1" defaultMemberUniqueName="[Range].[REPORTED_CRIME_ID_ORIGINAL].[All]" allUniqueName="[Range].[REPORTED_CRIME_ID_ORIGINAL].[All]" dimensionUniqueName="[Range]" displayFolder="" count="0" memberValueDatatype="20" unbalanced="0"/>
    <cacheHierarchy uniqueName="[Range].[IS_CLOSED_FLAG]" caption="IS_CLOSED_FLAG" attribute="1" defaultMemberUniqueName="[Range].[IS_CLOSED_FLAG].[All]" allUniqueName="[Range].[IS_CLOSED_FLAG].[All]" dimensionUniqueName="[Range]" displayFolder="" count="0" memberValueDatatype="20" unbalanced="0"/>
    <cacheHierarchy uniqueName="[Range].[IS_ESCALATED_FLAG]" caption="IS_ESCALATED_FLAG" attribute="1" defaultMemberUniqueName="[Range].[IS_ESCALATED_FLAG].[All]" allUniqueName="[Range].[IS_ESCALATED_FLAG].[All]" dimensionUniqueName="[Range]" displayFolder="" count="0" memberValueDatatype="20" unbalanced="0"/>
    <cacheHierarchy uniqueName="[Range].[FK_TIME_ID]" caption="FK_TIME_ID" attribute="1" defaultMemberUniqueName="[Range].[FK_TIME_ID].[All]" allUniqueName="[Range].[FK_TIME_ID].[All]" dimensionUniqueName="[Range]" displayFolder="" count="0" memberValueDatatype="20" unbalanced="0"/>
    <cacheHierarchy uniqueName="[Range].[FK_LOCATION_ID]" caption="FK_LOCATION_ID" attribute="1" defaultMemberUniqueName="[Range].[FK_LOCATION_ID].[All]" allUniqueName="[Range].[FK_LOCATION_ID].[All]" dimensionUniqueName="[Range]" displayFolder="" count="0" memberValueDatatype="20" unbalanced="0"/>
    <cacheHierarchy uniqueName="[Range].[FK_STATUS_ID]" caption="FK_STATUS_ID" attribute="1" defaultMemberUniqueName="[Range].[FK_STATUS_ID].[All]" allUniqueName="[Range].[FK_STATUS_ID].[All]" dimensionUniqueName="[Range]" displayFolder="" count="0" memberValueDatatype="20" unbalanced="0"/>
    <cacheHierarchy uniqueName="[Range].[FK_CRIME_TYPE_ID]" caption="FK_CRIME_TYPE_ID" attribute="1" defaultMemberUniqueName="[Range].[FK_CRIME_TYPE_ID].[All]" allUniqueName="[Range].[FK_CRIME_TYPE_ID].[All]" dimensionUniqueName="[Range]" displayFolder="" count="0" memberValueDatatype="20" unbalanced="0"/>
    <cacheHierarchy uniqueName="[Range].[Area_Name]" caption="Area_Name" attribute="1" defaultMemberUniqueName="[Range].[Area_Name].[All]" allUniqueName="[Range].[Area_Name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2" memberValueDatatype="20" unbalanced="0"/>
    <cacheHierarchy uniqueName="[Range].[Risk_Index]" caption="Risk_Index" attribute="1" defaultMemberUniqueName="[Range].[Risk_Index].[All]" allUniqueName="[Range].[Risk_Index].[All]" dimensionUniqueName="[Range]" displayFolder="" count="0" memberValueDatatype="20" unbalanced="0"/>
    <cacheHierarchy uniqueName="[Range 1].[FACT_CRIME_TYPE_ID]" caption="FACT_CRIME_TYPE_ID" attribute="1" defaultMemberUniqueName="[Range 1].[FACT_CRIME_TYPE_ID].[All]" allUniqueName="[Range 1].[FACT_CRIME_TYPE_ID].[All]" dimensionUniqueName="[Range 1]" displayFolder="" count="0" memberValueDatatype="20" unbalanced="0"/>
    <cacheHierarchy uniqueName="[Range 1].[CRIME_COUNT]" caption="CRIME_COUNT" attribute="1" defaultMemberUniqueName="[Range 1].[CRIME_COUNT].[All]" allUniqueName="[Range 1].[CRIME_COUNT].[All]" dimensionUniqueName="[Range 1]" displayFolder="" count="0" memberValueDatatype="20" unbalanced="0"/>
    <cacheHierarchy uniqueName="[Range 1].[REPORTED_CRIME_ID_ORIGINAL]" caption="REPORTED_CRIME_ID_ORIGINAL" attribute="1" defaultMemberUniqueName="[Range 1].[REPORTED_CRIME_ID_ORIGINAL].[All]" allUniqueName="[Range 1].[REPORTED_CRIME_ID_ORIGINAL].[All]" dimensionUniqueName="[Range 1]" displayFolder="" count="0" memberValueDatatype="20" unbalanced="0"/>
    <cacheHierarchy uniqueName="[Range 1].[IS_CLOSED_FLAG]" caption="IS_CLOSED_FLAG" attribute="1" defaultMemberUniqueName="[Range 1].[IS_CLOSED_FLAG].[All]" allUniqueName="[Range 1].[IS_CLOSED_FLAG].[All]" dimensionUniqueName="[Range 1]" displayFolder="" count="0" memberValueDatatype="20" unbalanced="0"/>
    <cacheHierarchy uniqueName="[Range 1].[IS_ESCALATED_FLAG]" caption="IS_ESCALATED_FLAG" attribute="1" defaultMemberUniqueName="[Range 1].[IS_ESCALATED_FLAG].[All]" allUniqueName="[Range 1].[IS_ESCALATED_FLAG].[All]" dimensionUniqueName="[Range 1]" displayFolder="" count="0" memberValueDatatype="20" unbalanced="0"/>
    <cacheHierarchy uniqueName="[Range 1].[FK_TIME_ID]" caption="FK_TIME_ID" attribute="1" defaultMemberUniqueName="[Range 1].[FK_TIME_ID].[All]" allUniqueName="[Range 1].[FK_TIME_ID].[All]" dimensionUniqueName="[Range 1]" displayFolder="" count="0" memberValueDatatype="20" unbalanced="0"/>
    <cacheHierarchy uniqueName="[Range 1].[FK_LOCATION_ID]" caption="FK_LOCATION_ID" attribute="1" defaultMemberUniqueName="[Range 1].[FK_LOCATION_ID].[All]" allUniqueName="[Range 1].[FK_LOCATION_ID].[All]" dimensionUniqueName="[Range 1]" displayFolder="" count="0" memberValueDatatype="20" unbalanced="0"/>
    <cacheHierarchy uniqueName="[Range 1].[FK_STATUS_ID]" caption="FK_STATUS_ID" attribute="1" defaultMemberUniqueName="[Range 1].[FK_STATUS_ID].[All]" allUniqueName="[Range 1].[FK_STATUS_ID].[All]" dimensionUniqueName="[Range 1]" displayFolder="" count="0" memberValueDatatype="20" unbalanced="0"/>
    <cacheHierarchy uniqueName="[Range 1].[FK_CRIME_TYPE_ID]" caption="FK_CRIME_TYPE_ID" attribute="1" defaultMemberUniqueName="[Range 1].[FK_CRIME_TYPE_ID].[All]" allUniqueName="[Range 1].[FK_CRIME_TYPE_ID].[All]" dimensionUniqueName="[Range 1]" displayFolder="" count="0" memberValueDatatype="20" unbalanced="0"/>
    <cacheHierarchy uniqueName="[Range 1].[Area_Name]" caption="Area_Name" attribute="1" defaultMemberUniqueName="[Range 1].[Area_Name].[All]" allUniqueName="[Range 1].[Area_Name].[All]" dimensionUniqueName="[Range 1]" displayFolder="" count="0" memberValueDatatype="130" unbalanced="0"/>
    <cacheHierarchy uniqueName="[Range 1].[Year]" caption="Year" attribute="1" defaultMemberUniqueName="[Range 1].[Year].[All]" allUniqueName="[Range 1].[Year].[All]" dimensionUniqueName="[Range 1]" displayFolder="" count="0" memberValueDatatype="20" unbalanced="0"/>
    <cacheHierarchy uniqueName="[Range 1].[Risk_Index]" caption="Risk_Index" attribute="1" defaultMemberUniqueName="[Range 1].[Risk_Index].[All]" allUniqueName="[Range 1].[Risk_Index].[All]" dimensionUniqueName="[Range 1]" displayFolder="" count="0" memberValueDatatype="20" unbalanced="0"/>
    <cacheHierarchy uniqueName="[Range 1].[Status]" caption="Status" attribute="1" defaultMemberUniqueName="[Range 1].[Status].[All]" allUniqueName="[Range 1].[Status].[All]" dimensionUniqueName="[Range 1]" displayFolder="" count="0" memberValueDatatype="130" unbalanced="0"/>
    <cacheHierarchy uniqueName="[Range 1].[Resolution]" caption="Resolution" attribute="1" defaultMemberUniqueName="[Range 1].[Resolution].[All]" allUniqueName="[Range 1].[Resolution].[All]" dimensionUniqueName="[Range 1]" displayFolder="" count="0" memberValueDatatype="20" unbalanced="0"/>
    <cacheHierarchy uniqueName="[Range 2].[FACT_CRIME_TYPE_ID]" caption="FACT_CRIME_TYPE_ID" attribute="1" defaultMemberUniqueName="[Range 2].[FACT_CRIME_TYPE_ID].[All]" allUniqueName="[Range 2].[FACT_CRIME_TYPE_ID].[All]" dimensionUniqueName="[Range 2]" displayFolder="" count="0" memberValueDatatype="20" unbalanced="0"/>
    <cacheHierarchy uniqueName="[Range 2].[CRIME_COUNT]" caption="CRIME_COUNT" attribute="1" defaultMemberUniqueName="[Range 2].[CRIME_COUNT].[All]" allUniqueName="[Range 2].[CRIME_COUNT].[All]" dimensionUniqueName="[Range 2]" displayFolder="" count="0" memberValueDatatype="20" unbalanced="0"/>
    <cacheHierarchy uniqueName="[Range 2].[REPORTED_CRIME_ID_ORIGINAL]" caption="REPORTED_CRIME_ID_ORIGINAL" attribute="1" defaultMemberUniqueName="[Range 2].[REPORTED_CRIME_ID_ORIGINAL].[All]" allUniqueName="[Range 2].[REPORTED_CRIME_ID_ORIGINAL].[All]" dimensionUniqueName="[Range 2]" displayFolder="" count="0" memberValueDatatype="20" unbalanced="0"/>
    <cacheHierarchy uniqueName="[Range 2].[IS_CLOSED_FLAG]" caption="IS_CLOSED_FLAG" attribute="1" defaultMemberUniqueName="[Range 2].[IS_CLOSED_FLAG].[All]" allUniqueName="[Range 2].[IS_CLOSED_FLAG].[All]" dimensionUniqueName="[Range 2]" displayFolder="" count="0" memberValueDatatype="20" unbalanced="0"/>
    <cacheHierarchy uniqueName="[Range 2].[IS_ESCALATED_FLAG]" caption="IS_ESCALATED_FLAG" attribute="1" defaultMemberUniqueName="[Range 2].[IS_ESCALATED_FLAG].[All]" allUniqueName="[Range 2].[IS_ESCALATED_FLAG].[All]" dimensionUniqueName="[Range 2]" displayFolder="" count="0" memberValueDatatype="20" unbalanced="0"/>
    <cacheHierarchy uniqueName="[Range 2].[FK_TIME_ID]" caption="FK_TIME_ID" attribute="1" defaultMemberUniqueName="[Range 2].[FK_TIME_ID].[All]" allUniqueName="[Range 2].[FK_TIME_ID].[All]" dimensionUniqueName="[Range 2]" displayFolder="" count="0" memberValueDatatype="20" unbalanced="0"/>
    <cacheHierarchy uniqueName="[Range 2].[FK_LOCATION_ID]" caption="FK_LOCATION_ID" attribute="1" defaultMemberUniqueName="[Range 2].[FK_LOCATION_ID].[All]" allUniqueName="[Range 2].[FK_LOCATION_ID].[All]" dimensionUniqueName="[Range 2]" displayFolder="" count="0" memberValueDatatype="20" unbalanced="0"/>
    <cacheHierarchy uniqueName="[Range 2].[FK_STATUS_ID]" caption="FK_STATUS_ID" attribute="1" defaultMemberUniqueName="[Range 2].[FK_STATUS_ID].[All]" allUniqueName="[Range 2].[FK_STATUS_ID].[All]" dimensionUniqueName="[Range 2]" displayFolder="" count="0" memberValueDatatype="20" unbalanced="0"/>
    <cacheHierarchy uniqueName="[Range 2].[FK_CRIME_TYPE_ID]" caption="FK_CRIME_TYPE_ID" attribute="1" defaultMemberUniqueName="[Range 2].[FK_CRIME_TYPE_ID].[All]" allUniqueName="[Range 2].[FK_CRIME_TYPE_ID].[All]" dimensionUniqueName="[Range 2]" displayFolder="" count="0" memberValueDatatype="20" unbalanced="0"/>
    <cacheHierarchy uniqueName="[Range 2].[Area_Name]" caption="Area_Name" attribute="1" defaultMemberUniqueName="[Range 2].[Area_Name].[All]" allUniqueName="[Range 2].[Area_Name].[All]" dimensionUniqueName="[Range 2]" displayFolder="" count="0" memberValueDatatype="130" unbalanced="0"/>
    <cacheHierarchy uniqueName="[Range 2].[Year]" caption="Year" attribute="1" defaultMemberUniqueName="[Range 2].[Year].[All]" allUniqueName="[Range 2].[Year].[All]" dimensionUniqueName="[Range 2]" displayFolder="" count="0" memberValueDatatype="20" unbalanced="0"/>
    <cacheHierarchy uniqueName="[Range 2].[Risk_Index]" caption="Risk_Index" attribute="1" defaultMemberUniqueName="[Range 2].[Risk_Index].[All]" allUniqueName="[Range 2].[Risk_Index].[All]" dimensionUniqueName="[Range 2]" displayFolder="" count="0" memberValueDatatype="20" unbalanced="0"/>
    <cacheHierarchy uniqueName="[Range 2].[Status]" caption="Status" attribute="1" defaultMemberUniqueName="[Range 2].[Status].[All]" allUniqueName="[Range 2].[Status].[All]" dimensionUniqueName="[Range 2]" displayFolder="" count="0" memberValueDatatype="130" unbalanced="0"/>
    <cacheHierarchy uniqueName="[Range 2].[Resolution]" caption="Resolution" attribute="1" defaultMemberUniqueName="[Range 2].[Resolution].[All]" allUniqueName="[Range 2].[Resolution].[All]" dimensionUniqueName="[Range 2]" displayFolder="" count="0" memberValueDatatype="20" unbalanced="0"/>
    <cacheHierarchy uniqueName="[Range 2].[Month]" caption="Month" attribute="1" defaultMemberUniqueName="[Range 2].[Month].[All]" allUniqueName="[Range 2].[Month].[All]" dimensionUniqueName="[Range 2]" displayFolder="" count="0" memberValueDatatype="130" unbalanced="0"/>
    <cacheHierarchy uniqueName="[Range 2].[Crime_Type]" caption="Crime_Type" attribute="1" defaultMemberUniqueName="[Range 2].[Crime_Type].[All]" allUniqueName="[Range 2].[Crime_Type].[All]" dimensionUniqueName="[Range 2]" displayFolder="" count="2" memberValueDatatype="130" unbalanced="0"/>
    <cacheHierarchy uniqueName="[Range 3].[FACT_CRIME_TYPE_ID]" caption="FACT_CRIME_TYPE_ID" attribute="1" defaultMemberUniqueName="[Range 3].[FACT_CRIME_TYPE_ID].[All]" allUniqueName="[Range 3].[FACT_CRIME_TYPE_ID].[All]" dimensionUniqueName="[Range 3]" displayFolder="" count="0" memberValueDatatype="20" unbalanced="0"/>
    <cacheHierarchy uniqueName="[Range 3].[CRIME_COUNT]" caption="CRIME_COUNT" attribute="1" defaultMemberUniqueName="[Range 3].[CRIME_COUNT].[All]" allUniqueName="[Range 3].[CRIME_COUNT].[All]" dimensionUniqueName="[Range 3]" displayFolder="" count="0" memberValueDatatype="20" unbalanced="0"/>
    <cacheHierarchy uniqueName="[Range 3].[REPORTED_CRIME_ID_ORIGINAL]" caption="REPORTED_CRIME_ID_ORIGINAL" attribute="1" defaultMemberUniqueName="[Range 3].[REPORTED_CRIME_ID_ORIGINAL].[All]" allUniqueName="[Range 3].[REPORTED_CRIME_ID_ORIGINAL].[All]" dimensionUniqueName="[Range 3]" displayFolder="" count="0" memberValueDatatype="20" unbalanced="0"/>
    <cacheHierarchy uniqueName="[Range 3].[IS_CLOSED_FLAG]" caption="IS_CLOSED_FLAG" attribute="1" defaultMemberUniqueName="[Range 3].[IS_CLOSED_FLAG].[All]" allUniqueName="[Range 3].[IS_CLOSED_FLAG].[All]" dimensionUniqueName="[Range 3]" displayFolder="" count="0" memberValueDatatype="20" unbalanced="0"/>
    <cacheHierarchy uniqueName="[Range 3].[IS_ESCALATED_FLAG]" caption="IS_ESCALATED_FLAG" attribute="1" defaultMemberUniqueName="[Range 3].[IS_ESCALATED_FLAG].[All]" allUniqueName="[Range 3].[IS_ESCALATED_FLAG].[All]" dimensionUniqueName="[Range 3]" displayFolder="" count="0" memberValueDatatype="20" unbalanced="0"/>
    <cacheHierarchy uniqueName="[Range 3].[FK_TIME_ID]" caption="FK_TIME_ID" attribute="1" defaultMemberUniqueName="[Range 3].[FK_TIME_ID].[All]" allUniqueName="[Range 3].[FK_TIME_ID].[All]" dimensionUniqueName="[Range 3]" displayFolder="" count="0" memberValueDatatype="20" unbalanced="0"/>
    <cacheHierarchy uniqueName="[Range 3].[FK_LOCATION_ID]" caption="FK_LOCATION_ID" attribute="1" defaultMemberUniqueName="[Range 3].[FK_LOCATION_ID].[All]" allUniqueName="[Range 3].[FK_LOCATION_ID].[All]" dimensionUniqueName="[Range 3]" displayFolder="" count="0" memberValueDatatype="20" unbalanced="0"/>
    <cacheHierarchy uniqueName="[Range 3].[FK_STATUS_ID]" caption="FK_STATUS_ID" attribute="1" defaultMemberUniqueName="[Range 3].[FK_STATUS_ID].[All]" allUniqueName="[Range 3].[FK_STATUS_ID].[All]" dimensionUniqueName="[Range 3]" displayFolder="" count="0" memberValueDatatype="20" unbalanced="0"/>
    <cacheHierarchy uniqueName="[Range 3].[FK_CRIME_TYPE_ID]" caption="FK_CRIME_TYPE_ID" attribute="1" defaultMemberUniqueName="[Range 3].[FK_CRIME_TYPE_ID].[All]" allUniqueName="[Range 3].[FK_CRIME_TYPE_ID].[All]" dimensionUniqueName="[Range 3]" displayFolder="" count="0" memberValueDatatype="20" unbalanced="0"/>
    <cacheHierarchy uniqueName="[Range 3].[Area_Name]" caption="Area_Name" attribute="1" defaultMemberUniqueName="[Range 3].[Area_Name].[All]" allUniqueName="[Range 3].[Area_Name].[All]" dimensionUniqueName="[Range 3]" displayFolder="" count="2" memberValueDatatype="130" unbalanced="0">
      <fieldsUsage count="2">
        <fieldUsage x="-1"/>
        <fieldUsage x="0"/>
      </fieldsUsage>
    </cacheHierarchy>
    <cacheHierarchy uniqueName="[Range 3].[Year]" caption="Year" attribute="1" defaultMemberUniqueName="[Range 3].[Year].[All]" allUniqueName="[Range 3].[Year].[All]" dimensionUniqueName="[Range 3]" displayFolder="" count="0" memberValueDatatype="20" unbalanced="0"/>
    <cacheHierarchy uniqueName="[Range 3].[Risk_Index]" caption="Risk_Index" attribute="1" defaultMemberUniqueName="[Range 3].[Risk_Index].[All]" allUniqueName="[Range 3].[Risk_Index].[All]" dimensionUniqueName="[Range 3]" displayFolder="" count="0" memberValueDatatype="20" unbalanced="0"/>
    <cacheHierarchy uniqueName="[Range 3].[Status]" caption="Status" attribute="1" defaultMemberUniqueName="[Range 3].[Status].[All]" allUniqueName="[Range 3].[Status].[All]" dimensionUniqueName="[Range 3]" displayFolder="" count="0" memberValueDatatype="130" unbalanced="0"/>
    <cacheHierarchy uniqueName="[Range 3].[Resolution]" caption="Resolution" attribute="1" defaultMemberUniqueName="[Range 3].[Resolution].[All]" allUniqueName="[Range 3].[Resolution].[All]" dimensionUniqueName="[Range 3]" displayFolder="" count="0" memberValueDatatype="20" unbalanced="0"/>
    <cacheHierarchy uniqueName="[Range 3].[Month]" caption="Month" attribute="1" defaultMemberUniqueName="[Range 3].[Month].[All]" allUniqueName="[Range 3].[Month].[All]" dimensionUniqueName="[Range 3]" displayFolder="" count="0" memberValueDatatype="130" unbalanced="0"/>
    <cacheHierarchy uniqueName="[Range 3].[Crime_Type]" caption="Crime_Type" attribute="1" defaultMemberUniqueName="[Range 3].[Crime_Type].[All]" allUniqueName="[Range 3].[Crime_Type].[All]" dimensionUniqueName="[Range 3]" displayFolder="" count="2" memberValueDatatype="130" unbalanced="0">
      <fieldsUsage count="2">
        <fieldUsage x="-1"/>
        <fieldUsage x="1"/>
      </fieldsUsage>
    </cacheHierarchy>
    <cacheHierarchy uniqueName="[Range 3].[Station]" caption="Station" attribute="1" defaultMemberUniqueName="[Range 3].[Station].[All]" allUniqueName="[Range 3].[Station].[All]" dimensionUniqueName="[Range 3]" displayFolder="" count="0" memberValueDatatype="130" unbalanced="0"/>
    <cacheHierarchy uniqueName="[sheet1].[FACT_CRIME_TYPE_ID]" caption="FACT_CRIME_TYPE_ID" attribute="1" defaultMemberUniqueName="[sheet1].[FACT_CRIME_TYPE_ID].[All]" allUniqueName="[sheet1].[FACT_CRIME_TYPE_ID].[All]" dimensionUniqueName="[sheet1]" displayFolder="" count="0" memberValueDatatype="20" unbalanced="0"/>
    <cacheHierarchy uniqueName="[sheet1].[CRIME_COUNT]" caption="CRIME_COUNT" attribute="1" defaultMemberUniqueName="[sheet1].[CRIME_COUNT].[All]" allUniqueName="[sheet1].[CRIME_COUNT].[All]" dimensionUniqueName="[sheet1]" displayFolder="" count="0" memberValueDatatype="20" unbalanced="0"/>
    <cacheHierarchy uniqueName="[sheet1].[REPORTED_CRIME_ID_ORIGINAL]" caption="REPORTED_CRIME_ID_ORIGINAL" attribute="1" defaultMemberUniqueName="[sheet1].[REPORTED_CRIME_ID_ORIGINAL].[All]" allUniqueName="[sheet1].[REPORTED_CRIME_ID_ORIGINAL].[All]" dimensionUniqueName="[sheet1]" displayFolder="" count="0" memberValueDatatype="20" unbalanced="0"/>
    <cacheHierarchy uniqueName="[sheet1].[IS_CLOSED_FLAG]" caption="IS_CLOSED_FLAG" attribute="1" defaultMemberUniqueName="[sheet1].[IS_CLOSED_FLAG].[All]" allUniqueName="[sheet1].[IS_CLOSED_FLAG].[All]" dimensionUniqueName="[sheet1]" displayFolder="" count="0" memberValueDatatype="20" unbalanced="0"/>
    <cacheHierarchy uniqueName="[sheet1].[IS_ESCALATED_FLAG]" caption="IS_ESCALATED_FLAG" attribute="1" defaultMemberUniqueName="[sheet1].[IS_ESCALATED_FLAG].[All]" allUniqueName="[sheet1].[IS_ESCALATED_FLAG].[All]" dimensionUniqueName="[sheet1]" displayFolder="" count="0" memberValueDatatype="20" unbalanced="0"/>
    <cacheHierarchy uniqueName="[sheet1].[FK_TIME_ID]" caption="FK_TIME_ID" attribute="1" defaultMemberUniqueName="[sheet1].[FK_TIME_ID].[All]" allUniqueName="[sheet1].[FK_TIME_ID].[All]" dimensionUniqueName="[sheet1]" displayFolder="" count="0" memberValueDatatype="20" unbalanced="0"/>
    <cacheHierarchy uniqueName="[sheet1].[FK_LOCATION_ID]" caption="FK_LOCATION_ID" attribute="1" defaultMemberUniqueName="[sheet1].[FK_LOCATION_ID].[All]" allUniqueName="[sheet1].[FK_LOCATION_ID].[All]" dimensionUniqueName="[sheet1]" displayFolder="" count="0" memberValueDatatype="20" unbalanced="0"/>
    <cacheHierarchy uniqueName="[sheet1].[FK_STATUS_ID]" caption="FK_STATUS_ID" attribute="1" defaultMemberUniqueName="[sheet1].[FK_STATUS_ID].[All]" allUniqueName="[sheet1].[FK_STATUS_ID].[All]" dimensionUniqueName="[sheet1]" displayFolder="" count="0" memberValueDatatype="20" unbalanced="0"/>
    <cacheHierarchy uniqueName="[sheet1].[FK_CRIME_TYPE_ID]" caption="FK_CRIME_TYPE_ID" attribute="1" defaultMemberUniqueName="[sheet1].[FK_CRIME_TYPE_ID].[All]" allUniqueName="[sheet1].[FK_CRIME_TYPE_ID].[All]" dimensionUniqueName="[sheet1]" displayFolder="" count="0" memberValueDatatype="20" unbalanced="0"/>
    <cacheHierarchy uniqueName="[sheet13].[STATUS_ID]" caption="STATUS_ID" attribute="1" defaultMemberUniqueName="[sheet13].[STATUS_ID].[All]" allUniqueName="[sheet13].[STATUS_ID].[All]" dimensionUniqueName="[sheet13]" displayFolder="" count="0" memberValueDatatype="20" unbalanced="0"/>
    <cacheHierarchy uniqueName="[sheet13].[STATUS_DESCRIPTION]" caption="STATUS_DESCRIPTION" attribute="1" defaultMemberUniqueName="[sheet13].[STATUS_DESCRIPTION].[All]" allUniqueName="[sheet13].[STATUS_DESCRIPTION].[All]" dimensionUniqueName="[sheet13]" displayFolder="" count="0" memberValueDatatype="130" unbalanced="0"/>
    <cacheHierarchy uniqueName="[sheet15].[\]" caption="\" attribute="1" defaultMemberUniqueName="[sheet15].[\].[All]" allUniqueName="[sheet15].[\].[All]" dimensionUniqueName="[sheet15]" displayFolder="" count="0" memberValueDatatype="20" unbalanced="0"/>
    <cacheHierarchy uniqueName="[sheet15].[FULL_DATE]" caption="FULL_DATE" attribute="1" time="1" defaultMemberUniqueName="[sheet15].[FULL_DATE].[All]" allUniqueName="[sheet15].[FULL_DATE].[All]" dimensionUniqueName="[sheet15]" displayFolder="" count="0" memberValueDatatype="7" unbalanced="0"/>
    <cacheHierarchy uniqueName="[sheet15].[DAY]" caption="DAY" attribute="1" defaultMemberUniqueName="[sheet15].[DAY].[All]" allUniqueName="[sheet15].[DAY].[All]" dimensionUniqueName="[sheet15]" displayFolder="" count="0" memberValueDatatype="20" unbalanced="0"/>
    <cacheHierarchy uniqueName="[sheet15].[MONTH]" caption="MONTH" attribute="1" defaultMemberUniqueName="[sheet15].[MONTH].[All]" allUniqueName="[sheet15].[MONTH].[All]" dimensionUniqueName="[sheet15]" displayFolder="" count="0" memberValueDatatype="130" unbalanced="0"/>
    <cacheHierarchy uniqueName="[sheet15].[YEAR]" caption="YEAR" attribute="1" defaultMemberUniqueName="[sheet15].[YEAR].[All]" allUniqueName="[sheet15].[YEAR].[All]" dimensionUniqueName="[sheet15]" displayFolder="" count="0" memberValueDatatype="20" unbalanced="0"/>
    <cacheHierarchy uniqueName="[sheet16].[LOCATION_ID]" caption="LOCATION_ID" attribute="1" defaultMemberUniqueName="[sheet16].[LOCATION_ID].[All]" allUniqueName="[sheet16].[LOCATION_ID].[All]" dimensionUniqueName="[sheet16]" displayFolder="" count="0" memberValueDatatype="20" unbalanced="0"/>
    <cacheHierarchy uniqueName="[sheet16].[AREA_ID_ORIGINAL]" caption="AREA_ID_ORIGINAL" attribute="1" defaultMemberUniqueName="[sheet16].[AREA_ID_ORIGINAL].[All]" allUniqueName="[sheet16].[AREA_ID_ORIGINAL].[All]" dimensionUniqueName="[sheet16]" displayFolder="" count="0" memberValueDatatype="20" unbalanced="0"/>
    <cacheHierarchy uniqueName="[sheet16].[AREA]" caption="AREA" attribute="1" defaultMemberUniqueName="[sheet16].[AREA].[All]" allUniqueName="[sheet16].[AREA].[All]" dimensionUniqueName="[sheet16]" displayFolder="" count="0" memberValueDatatype="130" unbalanced="0"/>
    <cacheHierarchy uniqueName="[sheet16].[REGION_ID_ORIGINAL]" caption="REGION_ID_ORIGINAL" attribute="1" defaultMemberUniqueName="[sheet16].[REGION_ID_ORIGINAL].[All]" allUniqueName="[sheet16].[REGION_ID_ORIGINAL].[All]" dimensionUniqueName="[sheet16]" displayFolder="" count="0" memberValueDatatype="20" unbalanced="0"/>
    <cacheHierarchy uniqueName="[sheet16].[REGION]" caption="REGION" attribute="1" defaultMemberUniqueName="[sheet16].[REGION].[All]" allUniqueName="[sheet16].[REGION].[All]" dimensionUniqueName="[sheet16]" displayFolder="" count="0" memberValueDatatype="130" unbalanced="0"/>
    <cacheHierarchy uniqueName="[sheet16].[STATION_ID_ORIGINAL]" caption="STATION_ID_ORIGINAL" attribute="1" defaultMemberUniqueName="[sheet16].[STATION_ID_ORIGINAL].[All]" allUniqueName="[sheet16].[STATION_ID_ORIGINAL].[All]" dimensionUniqueName="[sheet16]" displayFolder="" count="0" memberValueDatatype="20" unbalanced="0"/>
    <cacheHierarchy uniqueName="[sheet16].[STATION]" caption="STATION" attribute="1" defaultMemberUniqueName="[sheet16].[STATION].[All]" allUniqueName="[sheet16].[STATION].[All]" dimensionUniqueName="[sheet16]" displayFolder="" count="0" memberValueDatatype="130" unbalanced="0"/>
    <cacheHierarchy uniqueName="[sheet18].[FACT_CRIME_TYPE_ID]" caption="FACT_CRIME_TYPE_ID" attribute="1" defaultMemberUniqueName="[sheet18].[FACT_CRIME_TYPE_ID].[All]" allUniqueName="[sheet18].[FACT_CRIME_TYPE_ID].[All]" dimensionUniqueName="[sheet18]" displayFolder="" count="0" memberValueDatatype="20" unbalanced="0"/>
    <cacheHierarchy uniqueName="[sheet18].[CRIME_COUNT]" caption="CRIME_COUNT" attribute="1" defaultMemberUniqueName="[sheet18].[CRIME_COUNT].[All]" allUniqueName="[sheet18].[CRIME_COUNT].[All]" dimensionUniqueName="[sheet18]" displayFolder="" count="0" memberValueDatatype="20" unbalanced="0"/>
    <cacheHierarchy uniqueName="[sheet18].[REPORTED_CRIME_ID_ORIGINAL]" caption="REPORTED_CRIME_ID_ORIGINAL" attribute="1" defaultMemberUniqueName="[sheet18].[REPORTED_CRIME_ID_ORIGINAL].[All]" allUniqueName="[sheet18].[REPORTED_CRIME_ID_ORIGINAL].[All]" dimensionUniqueName="[sheet18]" displayFolder="" count="0" memberValueDatatype="20" unbalanced="0"/>
    <cacheHierarchy uniqueName="[sheet18].[IS_CLOSED_FLAG]" caption="IS_CLOSED_FLAG" attribute="1" defaultMemberUniqueName="[sheet18].[IS_CLOSED_FLAG].[All]" allUniqueName="[sheet18].[IS_CLOSED_FLAG].[All]" dimensionUniqueName="[sheet18]" displayFolder="" count="0" memberValueDatatype="20" unbalanced="0"/>
    <cacheHierarchy uniqueName="[sheet18].[IS_ESCALATED_FLAG]" caption="IS_ESCALATED_FLAG" attribute="1" defaultMemberUniqueName="[sheet18].[IS_ESCALATED_FLAG].[All]" allUniqueName="[sheet18].[IS_ESCALATED_FLAG].[All]" dimensionUniqueName="[sheet18]" displayFolder="" count="0" memberValueDatatype="20" unbalanced="0"/>
    <cacheHierarchy uniqueName="[sheet18].[FK_TIME_ID]" caption="FK_TIME_ID" attribute="1" defaultMemberUniqueName="[sheet18].[FK_TIME_ID].[All]" allUniqueName="[sheet18].[FK_TIME_ID].[All]" dimensionUniqueName="[sheet18]" displayFolder="" count="0" memberValueDatatype="20" unbalanced="0"/>
    <cacheHierarchy uniqueName="[sheet18].[FK_LOCATION_ID]" caption="FK_LOCATION_ID" attribute="1" defaultMemberUniqueName="[sheet18].[FK_LOCATION_ID].[All]" allUniqueName="[sheet18].[FK_LOCATION_ID].[All]" dimensionUniqueName="[sheet18]" displayFolder="" count="0" memberValueDatatype="20" unbalanced="0"/>
    <cacheHierarchy uniqueName="[sheet18].[FK_STATUS_ID]" caption="FK_STATUS_ID" attribute="1" defaultMemberUniqueName="[sheet18].[FK_STATUS_ID].[All]" allUniqueName="[sheet18].[FK_STATUS_ID].[All]" dimensionUniqueName="[sheet18]" displayFolder="" count="0" memberValueDatatype="20" unbalanced="0"/>
    <cacheHierarchy uniqueName="[sheet18].[FK_CRIME_TYPE_ID]" caption="FK_CRIME_TYPE_ID" attribute="1" defaultMemberUniqueName="[sheet18].[FK_CRIME_TYPE_ID].[All]" allUniqueName="[sheet18].[FK_CRIME_TYPE_ID].[All]" dimensionUniqueName="[sheet18]" displayFolder="" count="0" memberValueDatatype="20" unbalanced="0"/>
    <cacheHierarchy uniqueName="[sheet18].[CrimeValue]" caption="CrimeValue" attribute="1" defaultMemberUniqueName="[sheet18].[CrimeValue].[All]" allUniqueName="[sheet18].[CrimeValue].[All]" dimensionUniqueName="[sheet18]" displayFolder="" count="0" memberValueDatatype="20" unbalanced="0"/>
    <cacheHierarchy uniqueName="[Measures].[__XL_Count sheet16]" caption="__XL_Count sheet16" measure="1" displayFolder="" measureGroup="sheet16" count="0" hidden="1"/>
    <cacheHierarchy uniqueName="[Measures].[__XL_Count sheet1]" caption="__XL_Count sheet1" measure="1" displayFolder="" measureGroup="sheet1" count="0" hidden="1"/>
    <cacheHierarchy uniqueName="[Measures].[__XL_Count sheet15]" caption="__XL_Count sheet15" measure="1" displayFolder="" measureGroup="sheet15" count="0" hidden="1"/>
    <cacheHierarchy uniqueName="[Measures].[__XL_Count sheet13]" caption="__XL_Count sheet13" measure="1" displayFolder="" measureGroup="sheet13" count="0" hidden="1"/>
    <cacheHierarchy uniqueName="[Measures].[__XL_Count sheet18]" caption="__XL_Count sheet18" measure="1" displayFolder="" measureGroup="sheet18" count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No measures defined]" caption="__No measures defined" measure="1" displayFolder="" count="0" hidden="1"/>
    <cacheHierarchy uniqueName="[Measures].[Sum of CRIME_COUNT]" caption="Sum of CRIME_COUNT" measure="1" displayFolder="" measureGroup="sheet1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CrimeValue]" caption="Sum of CrimeValue" measure="1" displayFolder="" measureGroup="sheet18" count="0" hidden="1">
      <extLst>
        <ext xmlns:x15="http://schemas.microsoft.com/office/spreadsheetml/2010/11/main" uri="{B97F6D7D-B522-45F9-BDA1-12C45D357490}">
          <x15:cacheHierarchy aggregatedColumn="91"/>
        </ext>
      </extLst>
    </cacheHierarchy>
    <cacheHierarchy uniqueName="[Measures].[Sum of CRIME_COUNT 2]" caption="Sum of CRIME_COUNT 2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Risk_Index]" caption="Sum of Risk_Index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IS_CLOSED_FLAG]" caption="Sum of IS_CLOSED_FLAG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IS_CLOSED_FLAG]" caption="Count of IS_CLOSED_FLAG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Risk_Index 2]" caption="Sum of Risk_Index 2" measure="1" displayFolder="" measureGroup="Range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Resolution]" caption="Sum of Resolution" measure="1" displayFolder="" measureGroup="Range 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Risk_Index]" caption="Count of Risk_Index" measure="1" displayFolder="" measureGroup="Range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CRIME_COUNT 3]" caption="Sum of CRIME_COUNT 3" measure="1" displayFolder="" measureGroup="Range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RIME_COUNT 4]" caption="Sum of CRIME_COUNT 4" measure="1" displayFolder="" measureGroup="Range 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CRIME_COUNT 5]" caption="Sum of CRIME_COUNT 5" measure="1" displayFolder="" measureGroup="Range 3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Resolution 2]" caption="Sum of Resolution 2" measure="1" displayFolder="" measureGroup="Range 3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IS_CLOSED_FLAG 2]" caption="Sum of IS_CLOSED_FLAG 2" measure="1" displayFolder="" measureGroup="Range 3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Count of CRIME_COUNT]" caption="Count of CRIME_COUNT" measure="1" displayFolder="" measureGroup="Range 3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</cacheHierarchies>
  <kpis count="0"/>
  <dimensions count="10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sheet1" uniqueName="[sheet1]" caption="sheet1"/>
    <dimension name="sheet13" uniqueName="[sheet13]" caption="sheet13"/>
    <dimension name="sheet15" uniqueName="[sheet15]" caption="sheet15"/>
    <dimension name="sheet16" uniqueName="[sheet16]" caption="sheet16"/>
    <dimension name="sheet18" uniqueName="[sheet18]" caption="sheet18"/>
  </dimensions>
  <measureGroups count="9">
    <measureGroup name="Range" caption="Range"/>
    <measureGroup name="Range 1" caption="Range 1"/>
    <measureGroup name="Range 2" caption="Range 2"/>
    <measureGroup name="Range 3" caption="Range 3"/>
    <measureGroup name="sheet1" caption="sheet1"/>
    <measureGroup name="sheet13" caption="sheet13"/>
    <measureGroup name="sheet15" caption="sheet15"/>
    <measureGroup name="sheet16" caption="sheet16"/>
    <measureGroup name="sheet18" caption="sheet18"/>
  </measureGroups>
  <maps count="9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EW IT WIZARD" refreshedDate="46033.518556597221" backgroundQuery="1" createdVersion="8" refreshedVersion="8" minRefreshableVersion="3" recordCount="0" supportSubquery="1" supportAdvancedDrill="1" xr:uid="{4D153177-01DA-4513-A467-33E37B5647A9}">
  <cacheSource type="external" connectionId="1"/>
  <cacheFields count="5">
    <cacheField name="[Range].[Area_Name].[Area_Name]" caption="Area_Name" numFmtId="0" hierarchy="9" level="1">
      <sharedItems count="4">
        <s v="East Wales"/>
        <s v="Mid Wales"/>
        <s v="North West, Wales"/>
        <s v="West Yorkshire"/>
      </sharedItems>
    </cacheField>
    <cacheField name="[Range].[Year].[Year]" caption="Year" numFmtId="0" hierarchy="10" level="1">
      <sharedItems containsSemiMixedTypes="0" containsString="0" containsNumber="1" containsInteger="1" minValue="2015" maxValue="2019" count="4">
        <n v="2015"/>
        <n v="2016"/>
        <n v="2017"/>
        <n v="2019"/>
      </sharedItems>
      <extLst>
        <ext xmlns:x15="http://schemas.microsoft.com/office/spreadsheetml/2010/11/main" uri="{4F2E5C28-24EA-4eb8-9CBF-B6C8F9C3D259}">
          <x15:cachedUniqueNames>
            <x15:cachedUniqueName index="0" name="[Range].[Year].&amp;[2015]"/>
            <x15:cachedUniqueName index="1" name="[Range].[Year].&amp;[2016]"/>
            <x15:cachedUniqueName index="2" name="[Range].[Year].&amp;[2017]"/>
            <x15:cachedUniqueName index="3" name="[Range].[Year].&amp;[2019]"/>
          </x15:cachedUniqueNames>
        </ext>
      </extLst>
    </cacheField>
    <cacheField name="[Measures].[Sum of Risk_Index]" caption="Sum of Risk_Index" numFmtId="0" hierarchy="105" level="32767"/>
    <cacheField name="[Measures].[Sum of CRIME_COUNT 2]" caption="Sum of CRIME_COUNT 2" numFmtId="0" hierarchy="104" level="32767"/>
    <cacheField name="[Range].[Risk_Index].[Risk_Index]" caption="Risk_Index" numFmtId="0" hierarchy="11" level="1">
      <sharedItems containsSemiMixedTypes="0" containsNonDate="0" containsString="0"/>
    </cacheField>
  </cacheFields>
  <cacheHierarchies count="115">
    <cacheHierarchy uniqueName="[Range].[FACT_CRIME_TYPE_ID]" caption="FACT_CRIME_TYPE_ID" attribute="1" defaultMemberUniqueName="[Range].[FACT_CRIME_TYPE_ID].[All]" allUniqueName="[Range].[FACT_CRIME_TYPE_ID].[All]" dimensionUniqueName="[Range]" displayFolder="" count="2" memberValueDatatype="20" unbalanced="0"/>
    <cacheHierarchy uniqueName="[Range].[CRIME_COUNT]" caption="CRIME_COUNT" attribute="1" defaultMemberUniqueName="[Range].[CRIME_COUNT].[All]" allUniqueName="[Range].[CRIME_COUNT].[All]" dimensionUniqueName="[Range]" displayFolder="" count="2" memberValueDatatype="20" unbalanced="0"/>
    <cacheHierarchy uniqueName="[Range].[REPORTED_CRIME_ID_ORIGINAL]" caption="REPORTED_CRIME_ID_ORIGINAL" attribute="1" defaultMemberUniqueName="[Range].[REPORTED_CRIME_ID_ORIGINAL].[All]" allUniqueName="[Range].[REPORTED_CRIME_ID_ORIGINAL].[All]" dimensionUniqueName="[Range]" displayFolder="" count="2" memberValueDatatype="20" unbalanced="0"/>
    <cacheHierarchy uniqueName="[Range].[IS_CLOSED_FLAG]" caption="IS_CLOSED_FLAG" attribute="1" defaultMemberUniqueName="[Range].[IS_CLOSED_FLAG].[All]" allUniqueName="[Range].[IS_CLOSED_FLAG].[All]" dimensionUniqueName="[Range]" displayFolder="" count="2" memberValueDatatype="20" unbalanced="0"/>
    <cacheHierarchy uniqueName="[Range].[IS_ESCALATED_FLAG]" caption="IS_ESCALATED_FLAG" attribute="1" defaultMemberUniqueName="[Range].[IS_ESCALATED_FLAG].[All]" allUniqueName="[Range].[IS_ESCALATED_FLAG].[All]" dimensionUniqueName="[Range]" displayFolder="" count="2" memberValueDatatype="20" unbalanced="0"/>
    <cacheHierarchy uniqueName="[Range].[FK_TIME_ID]" caption="FK_TIME_ID" attribute="1" defaultMemberUniqueName="[Range].[FK_TIME_ID].[All]" allUniqueName="[Range].[FK_TIME_ID].[All]" dimensionUniqueName="[Range]" displayFolder="" count="2" memberValueDatatype="20" unbalanced="0"/>
    <cacheHierarchy uniqueName="[Range].[FK_LOCATION_ID]" caption="FK_LOCATION_ID" attribute="1" defaultMemberUniqueName="[Range].[FK_LOCATION_ID].[All]" allUniqueName="[Range].[FK_LOCATION_ID].[All]" dimensionUniqueName="[Range]" displayFolder="" count="2" memberValueDatatype="20" unbalanced="0"/>
    <cacheHierarchy uniqueName="[Range].[FK_STATUS_ID]" caption="FK_STATUS_ID" attribute="1" defaultMemberUniqueName="[Range].[FK_STATUS_ID].[All]" allUniqueName="[Range].[FK_STATUS_ID].[All]" dimensionUniqueName="[Range]" displayFolder="" count="2" memberValueDatatype="20" unbalanced="0"/>
    <cacheHierarchy uniqueName="[Range].[FK_CRIME_TYPE_ID]" caption="FK_CRIME_TYPE_ID" attribute="1" defaultMemberUniqueName="[Range].[FK_CRIME_TYPE_ID].[All]" allUniqueName="[Range].[FK_CRIME_TYPE_ID].[All]" dimensionUniqueName="[Range]" displayFolder="" count="2" memberValueDatatype="20" unbalanced="0"/>
    <cacheHierarchy uniqueName="[Range].[Area_Name]" caption="Area_Name" attribute="1" defaultMemberUniqueName="[Range].[Area_Name].[All]" allUniqueName="[Range].[Area_Nam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Year]" caption="Year" attribute="1" defaultMemberUniqueName="[Range].[Year].[All]" allUniqueName="[Range].[Year].[All]" dimensionUniqueName="[Range]" displayFolder="" count="2" memberValueDatatype="20" unbalanced="0">
      <fieldsUsage count="2">
        <fieldUsage x="-1"/>
        <fieldUsage x="1"/>
      </fieldsUsage>
    </cacheHierarchy>
    <cacheHierarchy uniqueName="[Range].[Risk_Index]" caption="Risk_Index" attribute="1" defaultMemberUniqueName="[Range].[Risk_Index].[All]" allUniqueName="[Range].[Risk_Index].[All]" dimensionUniqueName="[Range]" displayFolder="" count="2" memberValueDatatype="20" unbalanced="0">
      <fieldsUsage count="2">
        <fieldUsage x="-1"/>
        <fieldUsage x="4"/>
      </fieldsUsage>
    </cacheHierarchy>
    <cacheHierarchy uniqueName="[Range 1].[FACT_CRIME_TYPE_ID]" caption="FACT_CRIME_TYPE_ID" attribute="1" defaultMemberUniqueName="[Range 1].[FACT_CRIME_TYPE_ID].[All]" allUniqueName="[Range 1].[FACT_CRIME_TYPE_ID].[All]" dimensionUniqueName="[Range 1]" displayFolder="" count="2" memberValueDatatype="20" unbalanced="0"/>
    <cacheHierarchy uniqueName="[Range 1].[CRIME_COUNT]" caption="CRIME_COUNT" attribute="1" defaultMemberUniqueName="[Range 1].[CRIME_COUNT].[All]" allUniqueName="[Range 1].[CRIME_COUNT].[All]" dimensionUniqueName="[Range 1]" displayFolder="" count="2" memberValueDatatype="20" unbalanced="0"/>
    <cacheHierarchy uniqueName="[Range 1].[REPORTED_CRIME_ID_ORIGINAL]" caption="REPORTED_CRIME_ID_ORIGINAL" attribute="1" defaultMemberUniqueName="[Range 1].[REPORTED_CRIME_ID_ORIGINAL].[All]" allUniqueName="[Range 1].[REPORTED_CRIME_ID_ORIGINAL].[All]" dimensionUniqueName="[Range 1]" displayFolder="" count="2" memberValueDatatype="20" unbalanced="0"/>
    <cacheHierarchy uniqueName="[Range 1].[IS_CLOSED_FLAG]" caption="IS_CLOSED_FLAG" attribute="1" defaultMemberUniqueName="[Range 1].[IS_CLOSED_FLAG].[All]" allUniqueName="[Range 1].[IS_CLOSED_FLAG].[All]" dimensionUniqueName="[Range 1]" displayFolder="" count="2" memberValueDatatype="20" unbalanced="0"/>
    <cacheHierarchy uniqueName="[Range 1].[IS_ESCALATED_FLAG]" caption="IS_ESCALATED_FLAG" attribute="1" defaultMemberUniqueName="[Range 1].[IS_ESCALATED_FLAG].[All]" allUniqueName="[Range 1].[IS_ESCALATED_FLAG].[All]" dimensionUniqueName="[Range 1]" displayFolder="" count="2" memberValueDatatype="20" unbalanced="0"/>
    <cacheHierarchy uniqueName="[Range 1].[FK_TIME_ID]" caption="FK_TIME_ID" attribute="1" defaultMemberUniqueName="[Range 1].[FK_TIME_ID].[All]" allUniqueName="[Range 1].[FK_TIME_ID].[All]" dimensionUniqueName="[Range 1]" displayFolder="" count="2" memberValueDatatype="20" unbalanced="0"/>
    <cacheHierarchy uniqueName="[Range 1].[FK_LOCATION_ID]" caption="FK_LOCATION_ID" attribute="1" defaultMemberUniqueName="[Range 1].[FK_LOCATION_ID].[All]" allUniqueName="[Range 1].[FK_LOCATION_ID].[All]" dimensionUniqueName="[Range 1]" displayFolder="" count="2" memberValueDatatype="20" unbalanced="0"/>
    <cacheHierarchy uniqueName="[Range 1].[FK_STATUS_ID]" caption="FK_STATUS_ID" attribute="1" defaultMemberUniqueName="[Range 1].[FK_STATUS_ID].[All]" allUniqueName="[Range 1].[FK_STATUS_ID].[All]" dimensionUniqueName="[Range 1]" displayFolder="" count="2" memberValueDatatype="20" unbalanced="0"/>
    <cacheHierarchy uniqueName="[Range 1].[FK_CRIME_TYPE_ID]" caption="FK_CRIME_TYPE_ID" attribute="1" defaultMemberUniqueName="[Range 1].[FK_CRIME_TYPE_ID].[All]" allUniqueName="[Range 1].[FK_CRIME_TYPE_ID].[All]" dimensionUniqueName="[Range 1]" displayFolder="" count="2" memberValueDatatype="20" unbalanced="0"/>
    <cacheHierarchy uniqueName="[Range 1].[Area_Name]" caption="Area_Name" attribute="1" defaultMemberUniqueName="[Range 1].[Area_Name].[All]" allUniqueName="[Range 1].[Area_Name].[All]" dimensionUniqueName="[Range 1]" displayFolder="" count="2" memberValueDatatype="130" unbalanced="0"/>
    <cacheHierarchy uniqueName="[Range 1].[Year]" caption="Year" attribute="1" defaultMemberUniqueName="[Range 1].[Year].[All]" allUniqueName="[Range 1].[Year].[All]" dimensionUniqueName="[Range 1]" displayFolder="" count="2" memberValueDatatype="20" unbalanced="0"/>
    <cacheHierarchy uniqueName="[Range 1].[Risk_Index]" caption="Risk_Index" attribute="1" defaultMemberUniqueName="[Range 1].[Risk_Index].[All]" allUniqueName="[Range 1].[Risk_Index].[All]" dimensionUniqueName="[Range 1]" displayFolder="" count="2" memberValueDatatype="20" unbalanced="0"/>
    <cacheHierarchy uniqueName="[Range 1].[Status]" caption="Status" attribute="1" defaultMemberUniqueName="[Range 1].[Status].[All]" allUniqueName="[Range 1].[Status].[All]" dimensionUniqueName="[Range 1]" displayFolder="" count="2" memberValueDatatype="130" unbalanced="0"/>
    <cacheHierarchy uniqueName="[Range 1].[Resolution]" caption="Resolution" attribute="1" defaultMemberUniqueName="[Range 1].[Resolution].[All]" allUniqueName="[Range 1].[Resolution].[All]" dimensionUniqueName="[Range 1]" displayFolder="" count="2" memberValueDatatype="20" unbalanced="0"/>
    <cacheHierarchy uniqueName="[Range 2].[FACT_CRIME_TYPE_ID]" caption="FACT_CRIME_TYPE_ID" attribute="1" defaultMemberUniqueName="[Range 2].[FACT_CRIME_TYPE_ID].[All]" allUniqueName="[Range 2].[FACT_CRIME_TYPE_ID].[All]" dimensionUniqueName="[Range 2]" displayFolder="" count="2" memberValueDatatype="20" unbalanced="0"/>
    <cacheHierarchy uniqueName="[Range 2].[CRIME_COUNT]" caption="CRIME_COUNT" attribute="1" defaultMemberUniqueName="[Range 2].[CRIME_COUNT].[All]" allUniqueName="[Range 2].[CRIME_COUNT].[All]" dimensionUniqueName="[Range 2]" displayFolder="" count="2" memberValueDatatype="20" unbalanced="0"/>
    <cacheHierarchy uniqueName="[Range 2].[REPORTED_CRIME_ID_ORIGINAL]" caption="REPORTED_CRIME_ID_ORIGINAL" attribute="1" defaultMemberUniqueName="[Range 2].[REPORTED_CRIME_ID_ORIGINAL].[All]" allUniqueName="[Range 2].[REPORTED_CRIME_ID_ORIGINAL].[All]" dimensionUniqueName="[Range 2]" displayFolder="" count="2" memberValueDatatype="20" unbalanced="0"/>
    <cacheHierarchy uniqueName="[Range 2].[IS_CLOSED_FLAG]" caption="IS_CLOSED_FLAG" attribute="1" defaultMemberUniqueName="[Range 2].[IS_CLOSED_FLAG].[All]" allUniqueName="[Range 2].[IS_CLOSED_FLAG].[All]" dimensionUniqueName="[Range 2]" displayFolder="" count="2" memberValueDatatype="20" unbalanced="0"/>
    <cacheHierarchy uniqueName="[Range 2].[IS_ESCALATED_FLAG]" caption="IS_ESCALATED_FLAG" attribute="1" defaultMemberUniqueName="[Range 2].[IS_ESCALATED_FLAG].[All]" allUniqueName="[Range 2].[IS_ESCALATED_FLAG].[All]" dimensionUniqueName="[Range 2]" displayFolder="" count="2" memberValueDatatype="20" unbalanced="0"/>
    <cacheHierarchy uniqueName="[Range 2].[FK_TIME_ID]" caption="FK_TIME_ID" attribute="1" defaultMemberUniqueName="[Range 2].[FK_TIME_ID].[All]" allUniqueName="[Range 2].[FK_TIME_ID].[All]" dimensionUniqueName="[Range 2]" displayFolder="" count="2" memberValueDatatype="20" unbalanced="0"/>
    <cacheHierarchy uniqueName="[Range 2].[FK_LOCATION_ID]" caption="FK_LOCATION_ID" attribute="1" defaultMemberUniqueName="[Range 2].[FK_LOCATION_ID].[All]" allUniqueName="[Range 2].[FK_LOCATION_ID].[All]" dimensionUniqueName="[Range 2]" displayFolder="" count="2" memberValueDatatype="20" unbalanced="0"/>
    <cacheHierarchy uniqueName="[Range 2].[FK_STATUS_ID]" caption="FK_STATUS_ID" attribute="1" defaultMemberUniqueName="[Range 2].[FK_STATUS_ID].[All]" allUniqueName="[Range 2].[FK_STATUS_ID].[All]" dimensionUniqueName="[Range 2]" displayFolder="" count="2" memberValueDatatype="20" unbalanced="0"/>
    <cacheHierarchy uniqueName="[Range 2].[FK_CRIME_TYPE_ID]" caption="FK_CRIME_TYPE_ID" attribute="1" defaultMemberUniqueName="[Range 2].[FK_CRIME_TYPE_ID].[All]" allUniqueName="[Range 2].[FK_CRIME_TYPE_ID].[All]" dimensionUniqueName="[Range 2]" displayFolder="" count="2" memberValueDatatype="20" unbalanced="0"/>
    <cacheHierarchy uniqueName="[Range 2].[Area_Name]" caption="Area_Name" attribute="1" defaultMemberUniqueName="[Range 2].[Area_Name].[All]" allUniqueName="[Range 2].[Area_Name].[All]" dimensionUniqueName="[Range 2]" displayFolder="" count="2" memberValueDatatype="130" unbalanced="0"/>
    <cacheHierarchy uniqueName="[Range 2].[Year]" caption="Year" attribute="1" defaultMemberUniqueName="[Range 2].[Year].[All]" allUniqueName="[Range 2].[Year].[All]" dimensionUniqueName="[Range 2]" displayFolder="" count="2" memberValueDatatype="20" unbalanced="0"/>
    <cacheHierarchy uniqueName="[Range 2].[Risk_Index]" caption="Risk_Index" attribute="1" defaultMemberUniqueName="[Range 2].[Risk_Index].[All]" allUniqueName="[Range 2].[Risk_Index].[All]" dimensionUniqueName="[Range 2]" displayFolder="" count="2" memberValueDatatype="20" unbalanced="0"/>
    <cacheHierarchy uniqueName="[Range 2].[Status]" caption="Status" attribute="1" defaultMemberUniqueName="[Range 2].[Status].[All]" allUniqueName="[Range 2].[Status].[All]" dimensionUniqueName="[Range 2]" displayFolder="" count="2" memberValueDatatype="130" unbalanced="0"/>
    <cacheHierarchy uniqueName="[Range 2].[Resolution]" caption="Resolution" attribute="1" defaultMemberUniqueName="[Range 2].[Resolution].[All]" allUniqueName="[Range 2].[Resolution].[All]" dimensionUniqueName="[Range 2]" displayFolder="" count="2" memberValueDatatype="20" unbalanced="0"/>
    <cacheHierarchy uniqueName="[Range 2].[Month]" caption="Month" attribute="1" defaultMemberUniqueName="[Range 2].[Month].[All]" allUniqueName="[Range 2].[Month].[All]" dimensionUniqueName="[Range 2]" displayFolder="" count="2" memberValueDatatype="130" unbalanced="0"/>
    <cacheHierarchy uniqueName="[Range 2].[Crime_Type]" caption="Crime_Type" attribute="1" defaultMemberUniqueName="[Range 2].[Crime_Type].[All]" allUniqueName="[Range 2].[Crime_Type].[All]" dimensionUniqueName="[Range 2]" displayFolder="" count="2" memberValueDatatype="130" unbalanced="0"/>
    <cacheHierarchy uniqueName="[Range 3].[FACT_CRIME_TYPE_ID]" caption="FACT_CRIME_TYPE_ID" attribute="1" defaultMemberUniqueName="[Range 3].[FACT_CRIME_TYPE_ID].[All]" allUniqueName="[Range 3].[FACT_CRIME_TYPE_ID].[All]" dimensionUniqueName="[Range 3]" displayFolder="" count="2" memberValueDatatype="20" unbalanced="0"/>
    <cacheHierarchy uniqueName="[Range 3].[CRIME_COUNT]" caption="CRIME_COUNT" attribute="1" defaultMemberUniqueName="[Range 3].[CRIME_COUNT].[All]" allUniqueName="[Range 3].[CRIME_COUNT].[All]" dimensionUniqueName="[Range 3]" displayFolder="" count="2" memberValueDatatype="20" unbalanced="0"/>
    <cacheHierarchy uniqueName="[Range 3].[REPORTED_CRIME_ID_ORIGINAL]" caption="REPORTED_CRIME_ID_ORIGINAL" attribute="1" defaultMemberUniqueName="[Range 3].[REPORTED_CRIME_ID_ORIGINAL].[All]" allUniqueName="[Range 3].[REPORTED_CRIME_ID_ORIGINAL].[All]" dimensionUniqueName="[Range 3]" displayFolder="" count="2" memberValueDatatype="20" unbalanced="0"/>
    <cacheHierarchy uniqueName="[Range 3].[IS_CLOSED_FLAG]" caption="IS_CLOSED_FLAG" attribute="1" defaultMemberUniqueName="[Range 3].[IS_CLOSED_FLAG].[All]" allUniqueName="[Range 3].[IS_CLOSED_FLAG].[All]" dimensionUniqueName="[Range 3]" displayFolder="" count="2" memberValueDatatype="20" unbalanced="0"/>
    <cacheHierarchy uniqueName="[Range 3].[IS_ESCALATED_FLAG]" caption="IS_ESCALATED_FLAG" attribute="1" defaultMemberUniqueName="[Range 3].[IS_ESCALATED_FLAG].[All]" allUniqueName="[Range 3].[IS_ESCALATED_FLAG].[All]" dimensionUniqueName="[Range 3]" displayFolder="" count="2" memberValueDatatype="20" unbalanced="0"/>
    <cacheHierarchy uniqueName="[Range 3].[FK_TIME_ID]" caption="FK_TIME_ID" attribute="1" defaultMemberUniqueName="[Range 3].[FK_TIME_ID].[All]" allUniqueName="[Range 3].[FK_TIME_ID].[All]" dimensionUniqueName="[Range 3]" displayFolder="" count="2" memberValueDatatype="20" unbalanced="0"/>
    <cacheHierarchy uniqueName="[Range 3].[FK_LOCATION_ID]" caption="FK_LOCATION_ID" attribute="1" defaultMemberUniqueName="[Range 3].[FK_LOCATION_ID].[All]" allUniqueName="[Range 3].[FK_LOCATION_ID].[All]" dimensionUniqueName="[Range 3]" displayFolder="" count="2" memberValueDatatype="20" unbalanced="0"/>
    <cacheHierarchy uniqueName="[Range 3].[FK_STATUS_ID]" caption="FK_STATUS_ID" attribute="1" defaultMemberUniqueName="[Range 3].[FK_STATUS_ID].[All]" allUniqueName="[Range 3].[FK_STATUS_ID].[All]" dimensionUniqueName="[Range 3]" displayFolder="" count="2" memberValueDatatype="20" unbalanced="0"/>
    <cacheHierarchy uniqueName="[Range 3].[FK_CRIME_TYPE_ID]" caption="FK_CRIME_TYPE_ID" attribute="1" defaultMemberUniqueName="[Range 3].[FK_CRIME_TYPE_ID].[All]" allUniqueName="[Range 3].[FK_CRIME_TYPE_ID].[All]" dimensionUniqueName="[Range 3]" displayFolder="" count="2" memberValueDatatype="20" unbalanced="0"/>
    <cacheHierarchy uniqueName="[Range 3].[Area_Name]" caption="Area_Name" attribute="1" defaultMemberUniqueName="[Range 3].[Area_Name].[All]" allUniqueName="[Range 3].[Area_Name].[All]" dimensionUniqueName="[Range 3]" displayFolder="" count="2" memberValueDatatype="130" unbalanced="0"/>
    <cacheHierarchy uniqueName="[Range 3].[Year]" caption="Year" attribute="1" defaultMemberUniqueName="[Range 3].[Year].[All]" allUniqueName="[Range 3].[Year].[All]" dimensionUniqueName="[Range 3]" displayFolder="" count="2" memberValueDatatype="20" unbalanced="0"/>
    <cacheHierarchy uniqueName="[Range 3].[Risk_Index]" caption="Risk_Index" attribute="1" defaultMemberUniqueName="[Range 3].[Risk_Index].[All]" allUniqueName="[Range 3].[Risk_Index].[All]" dimensionUniqueName="[Range 3]" displayFolder="" count="2" memberValueDatatype="20" unbalanced="0"/>
    <cacheHierarchy uniqueName="[Range 3].[Status]" caption="Status" attribute="1" defaultMemberUniqueName="[Range 3].[Status].[All]" allUniqueName="[Range 3].[Status].[All]" dimensionUniqueName="[Range 3]" displayFolder="" count="2" memberValueDatatype="130" unbalanced="0"/>
    <cacheHierarchy uniqueName="[Range 3].[Resolution]" caption="Resolution" attribute="1" defaultMemberUniqueName="[Range 3].[Resolution].[All]" allUniqueName="[Range 3].[Resolution].[All]" dimensionUniqueName="[Range 3]" displayFolder="" count="2" memberValueDatatype="20" unbalanced="0"/>
    <cacheHierarchy uniqueName="[Range 3].[Month]" caption="Month" attribute="1" defaultMemberUniqueName="[Range 3].[Month].[All]" allUniqueName="[Range 3].[Month].[All]" dimensionUniqueName="[Range 3]" displayFolder="" count="2" memberValueDatatype="130" unbalanced="0"/>
    <cacheHierarchy uniqueName="[Range 3].[Crime_Type]" caption="Crime_Type" attribute="1" defaultMemberUniqueName="[Range 3].[Crime_Type].[All]" allUniqueName="[Range 3].[Crime_Type].[All]" dimensionUniqueName="[Range 3]" displayFolder="" count="2" memberValueDatatype="130" unbalanced="0"/>
    <cacheHierarchy uniqueName="[Range 3].[Station]" caption="Station" attribute="1" defaultMemberUniqueName="[Range 3].[Station].[All]" allUniqueName="[Range 3].[Station].[All]" dimensionUniqueName="[Range 3]" displayFolder="" count="2" memberValueDatatype="130" unbalanced="0"/>
    <cacheHierarchy uniqueName="[sheet1].[FACT_CRIME_TYPE_ID]" caption="FACT_CRIME_TYPE_ID" attribute="1" defaultMemberUniqueName="[sheet1].[FACT_CRIME_TYPE_ID].[All]" allUniqueName="[sheet1].[FACT_CRIME_TYPE_ID].[All]" dimensionUniqueName="[sheet1]" displayFolder="" count="2" memberValueDatatype="20" unbalanced="0"/>
    <cacheHierarchy uniqueName="[sheet1].[CRIME_COUNT]" caption="CRIME_COUNT" attribute="1" defaultMemberUniqueName="[sheet1].[CRIME_COUNT].[All]" allUniqueName="[sheet1].[CRIME_COUNT].[All]" dimensionUniqueName="[sheet1]" displayFolder="" count="2" memberValueDatatype="20" unbalanced="0"/>
    <cacheHierarchy uniqueName="[sheet1].[REPORTED_CRIME_ID_ORIGINAL]" caption="REPORTED_CRIME_ID_ORIGINAL" attribute="1" defaultMemberUniqueName="[sheet1].[REPORTED_CRIME_ID_ORIGINAL].[All]" allUniqueName="[sheet1].[REPORTED_CRIME_ID_ORIGINAL].[All]" dimensionUniqueName="[sheet1]" displayFolder="" count="2" memberValueDatatype="20" unbalanced="0"/>
    <cacheHierarchy uniqueName="[sheet1].[IS_CLOSED_FLAG]" caption="IS_CLOSED_FLAG" attribute="1" defaultMemberUniqueName="[sheet1].[IS_CLOSED_FLAG].[All]" allUniqueName="[sheet1].[IS_CLOSED_FLAG].[All]" dimensionUniqueName="[sheet1]" displayFolder="" count="2" memberValueDatatype="20" unbalanced="0"/>
    <cacheHierarchy uniqueName="[sheet1].[IS_ESCALATED_FLAG]" caption="IS_ESCALATED_FLAG" attribute="1" defaultMemberUniqueName="[sheet1].[IS_ESCALATED_FLAG].[All]" allUniqueName="[sheet1].[IS_ESCALATED_FLAG].[All]" dimensionUniqueName="[sheet1]" displayFolder="" count="2" memberValueDatatype="20" unbalanced="0"/>
    <cacheHierarchy uniqueName="[sheet1].[FK_TIME_ID]" caption="FK_TIME_ID" attribute="1" defaultMemberUniqueName="[sheet1].[FK_TIME_ID].[All]" allUniqueName="[sheet1].[FK_TIME_ID].[All]" dimensionUniqueName="[sheet1]" displayFolder="" count="2" memberValueDatatype="20" unbalanced="0"/>
    <cacheHierarchy uniqueName="[sheet1].[FK_LOCATION_ID]" caption="FK_LOCATION_ID" attribute="1" defaultMemberUniqueName="[sheet1].[FK_LOCATION_ID].[All]" allUniqueName="[sheet1].[FK_LOCATION_ID].[All]" dimensionUniqueName="[sheet1]" displayFolder="" count="2" memberValueDatatype="20" unbalanced="0"/>
    <cacheHierarchy uniqueName="[sheet1].[FK_STATUS_ID]" caption="FK_STATUS_ID" attribute="1" defaultMemberUniqueName="[sheet1].[FK_STATUS_ID].[All]" allUniqueName="[sheet1].[FK_STATUS_ID].[All]" dimensionUniqueName="[sheet1]" displayFolder="" count="2" memberValueDatatype="20" unbalanced="0"/>
    <cacheHierarchy uniqueName="[sheet1].[FK_CRIME_TYPE_ID]" caption="FK_CRIME_TYPE_ID" attribute="1" defaultMemberUniqueName="[sheet1].[FK_CRIME_TYPE_ID].[All]" allUniqueName="[sheet1].[FK_CRIME_TYPE_ID].[All]" dimensionUniqueName="[sheet1]" displayFolder="" count="2" memberValueDatatype="20" unbalanced="0"/>
    <cacheHierarchy uniqueName="[sheet13].[STATUS_ID]" caption="STATUS_ID" attribute="1" defaultMemberUniqueName="[sheet13].[STATUS_ID].[All]" allUniqueName="[sheet13].[STATUS_ID].[All]" dimensionUniqueName="[sheet13]" displayFolder="" count="2" memberValueDatatype="20" unbalanced="0"/>
    <cacheHierarchy uniqueName="[sheet13].[STATUS_DESCRIPTION]" caption="STATUS_DESCRIPTION" attribute="1" defaultMemberUniqueName="[sheet13].[STATUS_DESCRIPTION].[All]" allUniqueName="[sheet13].[STATUS_DESCRIPTION].[All]" dimensionUniqueName="[sheet13]" displayFolder="" count="2" memberValueDatatype="130" unbalanced="0"/>
    <cacheHierarchy uniqueName="[sheet15].[\]" caption="\" attribute="1" defaultMemberUniqueName="[sheet15].[\].[All]" allUniqueName="[sheet15].[\].[All]" dimensionUniqueName="[sheet15]" displayFolder="" count="2" memberValueDatatype="20" unbalanced="0"/>
    <cacheHierarchy uniqueName="[sheet15].[FULL_DATE]" caption="FULL_DATE" attribute="1" time="1" defaultMemberUniqueName="[sheet15].[FULL_DATE].[All]" allUniqueName="[sheet15].[FULL_DATE].[All]" dimensionUniqueName="[sheet15]" displayFolder="" count="2" memberValueDatatype="7" unbalanced="0"/>
    <cacheHierarchy uniqueName="[sheet15].[DAY]" caption="DAY" attribute="1" defaultMemberUniqueName="[sheet15].[DAY].[All]" allUniqueName="[sheet15].[DAY].[All]" dimensionUniqueName="[sheet15]" displayFolder="" count="2" memberValueDatatype="20" unbalanced="0"/>
    <cacheHierarchy uniqueName="[sheet15].[MONTH]" caption="MONTH" attribute="1" defaultMemberUniqueName="[sheet15].[MONTH].[All]" allUniqueName="[sheet15].[MONTH].[All]" dimensionUniqueName="[sheet15]" displayFolder="" count="2" memberValueDatatype="130" unbalanced="0"/>
    <cacheHierarchy uniqueName="[sheet15].[YEAR]" caption="YEAR" attribute="1" defaultMemberUniqueName="[sheet15].[YEAR].[All]" allUniqueName="[sheet15].[YEAR].[All]" dimensionUniqueName="[sheet15]" displayFolder="" count="2" memberValueDatatype="20" unbalanced="0"/>
    <cacheHierarchy uniqueName="[sheet16].[LOCATION_ID]" caption="LOCATION_ID" attribute="1" defaultMemberUniqueName="[sheet16].[LOCATION_ID].[All]" allUniqueName="[sheet16].[LOCATION_ID].[All]" dimensionUniqueName="[sheet16]" displayFolder="" count="2" memberValueDatatype="20" unbalanced="0"/>
    <cacheHierarchy uniqueName="[sheet16].[AREA_ID_ORIGINAL]" caption="AREA_ID_ORIGINAL" attribute="1" defaultMemberUniqueName="[sheet16].[AREA_ID_ORIGINAL].[All]" allUniqueName="[sheet16].[AREA_ID_ORIGINAL].[All]" dimensionUniqueName="[sheet16]" displayFolder="" count="2" memberValueDatatype="20" unbalanced="0"/>
    <cacheHierarchy uniqueName="[sheet16].[AREA]" caption="AREA" attribute="1" defaultMemberUniqueName="[sheet16].[AREA].[All]" allUniqueName="[sheet16].[AREA].[All]" dimensionUniqueName="[sheet16]" displayFolder="" count="2" memberValueDatatype="130" unbalanced="0"/>
    <cacheHierarchy uniqueName="[sheet16].[REGION_ID_ORIGINAL]" caption="REGION_ID_ORIGINAL" attribute="1" defaultMemberUniqueName="[sheet16].[REGION_ID_ORIGINAL].[All]" allUniqueName="[sheet16].[REGION_ID_ORIGINAL].[All]" dimensionUniqueName="[sheet16]" displayFolder="" count="2" memberValueDatatype="20" unbalanced="0"/>
    <cacheHierarchy uniqueName="[sheet16].[REGION]" caption="REGION" attribute="1" defaultMemberUniqueName="[sheet16].[REGION].[All]" allUniqueName="[sheet16].[REGION].[All]" dimensionUniqueName="[sheet16]" displayFolder="" count="2" memberValueDatatype="130" unbalanced="0"/>
    <cacheHierarchy uniqueName="[sheet16].[STATION_ID_ORIGINAL]" caption="STATION_ID_ORIGINAL" attribute="1" defaultMemberUniqueName="[sheet16].[STATION_ID_ORIGINAL].[All]" allUniqueName="[sheet16].[STATION_ID_ORIGINAL].[All]" dimensionUniqueName="[sheet16]" displayFolder="" count="2" memberValueDatatype="20" unbalanced="0"/>
    <cacheHierarchy uniqueName="[sheet16].[STATION]" caption="STATION" attribute="1" defaultMemberUniqueName="[sheet16].[STATION].[All]" allUniqueName="[sheet16].[STATION].[All]" dimensionUniqueName="[sheet16]" displayFolder="" count="2" memberValueDatatype="130" unbalanced="0"/>
    <cacheHierarchy uniqueName="[sheet18].[FACT_CRIME_TYPE_ID]" caption="FACT_CRIME_TYPE_ID" attribute="1" defaultMemberUniqueName="[sheet18].[FACT_CRIME_TYPE_ID].[All]" allUniqueName="[sheet18].[FACT_CRIME_TYPE_ID].[All]" dimensionUniqueName="[sheet18]" displayFolder="" count="2" memberValueDatatype="20" unbalanced="0"/>
    <cacheHierarchy uniqueName="[sheet18].[CRIME_COUNT]" caption="CRIME_COUNT" attribute="1" defaultMemberUniqueName="[sheet18].[CRIME_COUNT].[All]" allUniqueName="[sheet18].[CRIME_COUNT].[All]" dimensionUniqueName="[sheet18]" displayFolder="" count="2" memberValueDatatype="20" unbalanced="0"/>
    <cacheHierarchy uniqueName="[sheet18].[REPORTED_CRIME_ID_ORIGINAL]" caption="REPORTED_CRIME_ID_ORIGINAL" attribute="1" defaultMemberUniqueName="[sheet18].[REPORTED_CRIME_ID_ORIGINAL].[All]" allUniqueName="[sheet18].[REPORTED_CRIME_ID_ORIGINAL].[All]" dimensionUniqueName="[sheet18]" displayFolder="" count="2" memberValueDatatype="20" unbalanced="0"/>
    <cacheHierarchy uniqueName="[sheet18].[IS_CLOSED_FLAG]" caption="IS_CLOSED_FLAG" attribute="1" defaultMemberUniqueName="[sheet18].[IS_CLOSED_FLAG].[All]" allUniqueName="[sheet18].[IS_CLOSED_FLAG].[All]" dimensionUniqueName="[sheet18]" displayFolder="" count="2" memberValueDatatype="20" unbalanced="0"/>
    <cacheHierarchy uniqueName="[sheet18].[IS_ESCALATED_FLAG]" caption="IS_ESCALATED_FLAG" attribute="1" defaultMemberUniqueName="[sheet18].[IS_ESCALATED_FLAG].[All]" allUniqueName="[sheet18].[IS_ESCALATED_FLAG].[All]" dimensionUniqueName="[sheet18]" displayFolder="" count="2" memberValueDatatype="20" unbalanced="0"/>
    <cacheHierarchy uniqueName="[sheet18].[FK_TIME_ID]" caption="FK_TIME_ID" attribute="1" defaultMemberUniqueName="[sheet18].[FK_TIME_ID].[All]" allUniqueName="[sheet18].[FK_TIME_ID].[All]" dimensionUniqueName="[sheet18]" displayFolder="" count="2" memberValueDatatype="20" unbalanced="0"/>
    <cacheHierarchy uniqueName="[sheet18].[FK_LOCATION_ID]" caption="FK_LOCATION_ID" attribute="1" defaultMemberUniqueName="[sheet18].[FK_LOCATION_ID].[All]" allUniqueName="[sheet18].[FK_LOCATION_ID].[All]" dimensionUniqueName="[sheet18]" displayFolder="" count="2" memberValueDatatype="20" unbalanced="0"/>
    <cacheHierarchy uniqueName="[sheet18].[FK_STATUS_ID]" caption="FK_STATUS_ID" attribute="1" defaultMemberUniqueName="[sheet18].[FK_STATUS_ID].[All]" allUniqueName="[sheet18].[FK_STATUS_ID].[All]" dimensionUniqueName="[sheet18]" displayFolder="" count="2" memberValueDatatype="20" unbalanced="0"/>
    <cacheHierarchy uniqueName="[sheet18].[FK_CRIME_TYPE_ID]" caption="FK_CRIME_TYPE_ID" attribute="1" defaultMemberUniqueName="[sheet18].[FK_CRIME_TYPE_ID].[All]" allUniqueName="[sheet18].[FK_CRIME_TYPE_ID].[All]" dimensionUniqueName="[sheet18]" displayFolder="" count="2" memberValueDatatype="20" unbalanced="0"/>
    <cacheHierarchy uniqueName="[sheet18].[CrimeValue]" caption="CrimeValue" attribute="1" defaultMemberUniqueName="[sheet18].[CrimeValue].[All]" allUniqueName="[sheet18].[CrimeValue].[All]" dimensionUniqueName="[sheet18]" displayFolder="" count="2" memberValueDatatype="20" unbalanced="0"/>
    <cacheHierarchy uniqueName="[Measures].[__XL_Count sheet16]" caption="__XL_Count sheet16" measure="1" displayFolder="" measureGroup="sheet16" count="0" hidden="1"/>
    <cacheHierarchy uniqueName="[Measures].[__XL_Count sheet1]" caption="__XL_Count sheet1" measure="1" displayFolder="" measureGroup="sheet1" count="0" hidden="1"/>
    <cacheHierarchy uniqueName="[Measures].[__XL_Count sheet15]" caption="__XL_Count sheet15" measure="1" displayFolder="" measureGroup="sheet15" count="0" hidden="1"/>
    <cacheHierarchy uniqueName="[Measures].[__XL_Count sheet13]" caption="__XL_Count sheet13" measure="1" displayFolder="" measureGroup="sheet13" count="0" hidden="1"/>
    <cacheHierarchy uniqueName="[Measures].[__XL_Count sheet18]" caption="__XL_Count sheet18" measure="1" displayFolder="" measureGroup="sheet18" count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No measures defined]" caption="__No measures defined" measure="1" displayFolder="" count="0" hidden="1"/>
    <cacheHierarchy uniqueName="[Measures].[Sum of CRIME_COUNT]" caption="Sum of CRIME_COUNT" measure="1" displayFolder="" measureGroup="sheet1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CrimeValue]" caption="Sum of CrimeValue" measure="1" displayFolder="" measureGroup="sheet18" count="0" hidden="1">
      <extLst>
        <ext xmlns:x15="http://schemas.microsoft.com/office/spreadsheetml/2010/11/main" uri="{B97F6D7D-B522-45F9-BDA1-12C45D357490}">
          <x15:cacheHierarchy aggregatedColumn="91"/>
        </ext>
      </extLst>
    </cacheHierarchy>
    <cacheHierarchy uniqueName="[Measures].[Sum of CRIME_COUNT 2]" caption="Sum of CRIME_COUNT 2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Risk_Index]" caption="Sum of Risk_Index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IS_CLOSED_FLAG]" caption="Sum of IS_CLOSED_FLAG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IS_CLOSED_FLAG]" caption="Count of IS_CLOSED_FLAG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Risk_Index 2]" caption="Sum of Risk_Index 2" measure="1" displayFolder="" measureGroup="Range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Resolution]" caption="Sum of Resolution" measure="1" displayFolder="" measureGroup="Range 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Risk_Index]" caption="Count of Risk_Index" measure="1" displayFolder="" measureGroup="Range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CRIME_COUNT 3]" caption="Sum of CRIME_COUNT 3" measure="1" displayFolder="" measureGroup="Range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RIME_COUNT 4]" caption="Sum of CRIME_COUNT 4" measure="1" displayFolder="" measureGroup="Range 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CRIME_COUNT 5]" caption="Sum of CRIME_COUNT 5" measure="1" displayFolder="" measureGroup="Range 3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Resolution 2]" caption="Sum of Resolution 2" measure="1" displayFolder="" measureGroup="Range 3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</cacheHierarchies>
  <kpis count="0"/>
  <dimensions count="10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sheet1" uniqueName="[sheet1]" caption="sheet1"/>
    <dimension name="sheet13" uniqueName="[sheet13]" caption="sheet13"/>
    <dimension name="sheet15" uniqueName="[sheet15]" caption="sheet15"/>
    <dimension name="sheet16" uniqueName="[sheet16]" caption="sheet16"/>
    <dimension name="sheet18" uniqueName="[sheet18]" caption="sheet18"/>
  </dimensions>
  <measureGroups count="9">
    <measureGroup name="Range" caption="Range"/>
    <measureGroup name="Range 1" caption="Range 1"/>
    <measureGroup name="Range 2" caption="Range 2"/>
    <measureGroup name="Range 3" caption="Range 3"/>
    <measureGroup name="sheet1" caption="sheet1"/>
    <measureGroup name="sheet13" caption="sheet13"/>
    <measureGroup name="sheet15" caption="sheet15"/>
    <measureGroup name="sheet16" caption="sheet16"/>
    <measureGroup name="sheet18" caption="sheet18"/>
  </measureGroups>
  <maps count="9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341099-248B-4DEA-8328-A99F7CB9D407}" name="PivotTable13" cacheId="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9">
  <location ref="A3:K10" firstHeaderRow="1" firstDataRow="3" firstDataCol="1"/>
  <pivotFields count="5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Sum of Risk_Index" fld="2" baseField="0" baseItem="0"/>
    <dataField name="Sum of CRIME_COUNT" fld="3" baseField="0" baseItem="0"/>
  </dataFields>
  <chartFormats count="48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1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17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1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0" format="19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1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0" format="2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10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0" format="23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1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0" format="7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13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17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13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19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13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3" format="2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13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3" format="23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4" format="3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4" format="5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14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4" format="7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18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17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18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19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18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8" format="2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18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8" format="23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</chartFormats>
  <pivotHierarchies count="115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>
      <members count="1" level="1">
        <member name="[Range].[Risk_Index].&amp;[1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Count of IS_CLOSED_FLAG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2">
    <colHierarchyUsage hierarchyUsage="10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rimeAnalysis!$A$1:$L$95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43956B-754F-4023-B0EF-2A037237E955}" name="PivotTable3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K10" firstHeaderRow="1" firstDataRow="3" firstDataCol="1"/>
  <pivotFields count="4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3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Sum of CRIME_COUNT" fld="1" baseField="0" baseItem="0"/>
    <dataField name="Sum of Resolution" fld="2" baseField="0" baseItem="0"/>
  </dataFields>
  <pivotHierarchies count="1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Risk_Index2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colHierarchiesUsage count="2">
    <colHierarchyUsage hierarchyUsage="22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rimeAnalysis!$A$1:$N$95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FF425B-4D2A-41FB-9A6E-80279748F379}" name="PivotTable58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2">
  <location ref="A3:I16" firstHeaderRow="1" firstDataRow="2" firstDataCol="1"/>
  <pivotFields count="3">
    <pivotField axis="axisRow" allDrilled="1" subtotalTop="0" showAll="0" sortType="ascending" defaultSubtotal="0" defaultAttributeDrillState="1">
      <items count="11">
        <item x="4"/>
        <item x="3"/>
        <item x="6"/>
        <item x="0"/>
        <item x="7"/>
        <item x="5"/>
        <item x="1"/>
        <item x="10"/>
        <item x="9"/>
        <item x="8"/>
        <item x="2"/>
      </items>
    </pivotField>
    <pivotField axis="axisCol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CRIME_COUNT" fld="2" baseField="0" baseItem="0"/>
  </dataFields>
  <chartFormats count="4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6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6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6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7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6"/>
          </reference>
        </references>
      </pivotArea>
    </chartFormat>
    <chartFormat chart="11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1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1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1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1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Hierarchies count="1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0"/>
  </rowHierarchiesUsage>
  <colHierarchiesUsage count="1">
    <colHierarchyUsage hierarchyUsage="4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rimeAnalysis!$A$1:$P$95">
        <x15:activeTabTopLevelEntity name="[Range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A65AF2-6F57-4B20-BF1C-6913F90F9DCD}" name="PivotTable59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4">
  <location ref="A3:C10" firstHeaderRow="0" firstDataRow="1" firstDataCol="1"/>
  <pivotFields count="3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RIME_COUNT" fld="1" baseField="0" baseItem="0"/>
    <dataField name="Sum of Resolution" fld="2" baseField="0" baseItem="0"/>
  </dataFields>
  <pivotHierarchies count="1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rimeAnalysis!$A$1:$Q$95">
        <x15:activeTabTopLevelEntity name="[Range 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DC7024-FB01-4266-AE22-1726B476AB21}" name="PivotTable6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6">
  <location ref="A3:I9" firstHeaderRow="1" firstDataRow="2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CRIME_COUNT" fld="2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4">
              <x v="0"/>
              <x v="1"/>
              <x v="2"/>
              <x v="3"/>
            </reference>
          </references>
        </pivotArea>
      </pivotAreas>
    </conditionalFormat>
  </conditionalFormats>
  <chartFormats count="5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9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7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7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7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7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7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7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7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7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27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"/>
          </reference>
        </references>
      </pivotArea>
    </chartFormat>
    <chartFormat chart="3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0" format="1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3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0" format="2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"/>
          </reference>
        </references>
      </pivotArea>
    </chartFormat>
    <chartFormat chart="30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0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0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0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0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3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35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5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5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5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5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5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5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Hierarchies count="1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um of CRIME_COUNT"/>
    <pivotHierarchy dragToData="1"/>
    <pivotHierarchy dragToData="1"/>
    <pivotHierarchy dragToData="1" caption="Count of CRIME_COUNT"/>
  </pivotHierarchies>
  <pivotTableStyleInfo name="PivotStyleLight16" showRowHeaders="1" showColHeaders="1" showRowStripes="0" showColStripes="0" showLastColumn="1"/>
  <rowHierarchiesUsage count="1">
    <rowHierarchyUsage hierarchyUsage="51"/>
  </rowHierarchiesUsage>
  <colHierarchiesUsage count="1">
    <colHierarchyUsage hierarchyUsage="5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rimeAnalysis!$A$1:$Q$95">
        <x15:activeTabTopLevelEntity name="[Range 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3F9AC0-E997-48E2-8831-E3A947672C7A}" name="sheet1" displayName="sheet1" ref="A1:I95" totalsRowShown="0">
  <autoFilter ref="A1:I95" xr:uid="{8F3F9AC0-E997-48E2-8831-E3A947672C7A}"/>
  <tableColumns count="9">
    <tableColumn id="1" xr3:uid="{81CBE51F-DFA4-44AA-B19D-749B2A8ACC40}" name="FACT_CRIME_TYPE_ID"/>
    <tableColumn id="2" xr3:uid="{12A3736F-C54F-464B-B498-3C8439806D55}" name="CRIME_COUNT"/>
    <tableColumn id="3" xr3:uid="{B3FEAEF1-AE7F-4D43-99BD-4F0E2DA1C448}" name="REPORTED_CRIME_ID_ORIGINAL"/>
    <tableColumn id="4" xr3:uid="{082698F8-866C-4DC7-85F2-48B2E9D91D55}" name="IS_CLOSED_FLAG"/>
    <tableColumn id="5" xr3:uid="{C4F46213-7BBD-4300-B08D-FBD9CB14EE69}" name="IS_ESCALATED_FLAG"/>
    <tableColumn id="6" xr3:uid="{FEBB921A-E5A0-404A-88BC-4C1BDC1D0B9B}" name="FK_TIME_ID"/>
    <tableColumn id="7" xr3:uid="{94FA9FDB-E0F0-4C20-B475-35B4B6BF9A76}" name="FK_LOCATION_ID"/>
    <tableColumn id="8" xr3:uid="{784A1676-8B3B-410D-93B5-2B7298C510C1}" name="FK_STATUS_ID"/>
    <tableColumn id="9" xr3:uid="{E5D4F039-05BB-410B-8BCC-AE0B772296F8}" name="FK_CRIME_TYPE_ID"/>
  </tableColumns>
  <tableStyleInfo showFirstColumn="1" showLastColumn="1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37BF37-331D-49B0-98C9-C104C8BC859B}" name="sheet15" displayName="sheet15" ref="A1:E38" totalsRowShown="0">
  <autoFilter ref="A1:E38" xr:uid="{F137BF37-331D-49B0-98C9-C104C8BC859B}"/>
  <tableColumns count="5">
    <tableColumn id="1" xr3:uid="{8F14FA6F-8F47-469B-A342-04523D412BE7}" name="\"/>
    <tableColumn id="2" xr3:uid="{4DD60CD3-ECDA-4D82-9E06-767E498186E7}" name="FULL_DATE"/>
    <tableColumn id="3" xr3:uid="{07C6BA91-4852-4C1F-9AB4-BBBC626F8B44}" name="DAY"/>
    <tableColumn id="4" xr3:uid="{7AD05BF6-8FBB-45F4-BF51-4EA5CD004D7B}" name="MONTH"/>
    <tableColumn id="5" xr3:uid="{80C4C028-5743-4167-9704-249906D6737C}" name="YEAR"/>
  </tableColumns>
  <tableStyleInfo showFirstColumn="1" showLastColumn="1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70CDE33-F5CD-486F-84C4-3CF569BA2157}" name="sheet113" displayName="sheet113" ref="A1:R95" totalsRowShown="0">
  <autoFilter ref="A1:R95" xr:uid="{970CDE33-F5CD-486F-84C4-3CF569BA2157}"/>
  <tableColumns count="18">
    <tableColumn id="1" xr3:uid="{5E0BFE3D-58FB-43F2-ADD6-2D8BB933E16C}" name="FACT_CRIME_TYPE_ID"/>
    <tableColumn id="2" xr3:uid="{38813F81-942A-4D99-96EB-D752CEDF03E0}" name="CRIME_COUNT"/>
    <tableColumn id="3" xr3:uid="{83C29255-75FD-4248-82A6-2B2F51AE37BC}" name="REPORTED_CRIME_ID_ORIGINAL"/>
    <tableColumn id="4" xr3:uid="{DED4F5B6-9730-4F1C-B292-15ED97E1FA3F}" name="IS_CLOSED_FLAG"/>
    <tableColumn id="5" xr3:uid="{9D1A2482-E021-4BAB-B11B-1890F67D049B}" name="IS_ESCALATED_FLAG"/>
    <tableColumn id="6" xr3:uid="{3DAF2266-3908-4309-A8C9-8DFF69F342B9}" name="FK_TIME_ID"/>
    <tableColumn id="7" xr3:uid="{08F550ED-6E6B-454E-B7FA-55271F10B0A6}" name="FK_LOCATION_ID"/>
    <tableColumn id="8" xr3:uid="{98CF2B8E-D97A-4708-A522-19BBA7CCB176}" name="FK_STATUS_ID"/>
    <tableColumn id="9" xr3:uid="{5AA2E785-84E9-44C8-B275-7A7A56847B4C}" name="FK_CRIME_TYPE_ID"/>
    <tableColumn id="15" xr3:uid="{5D374568-B634-4320-96E8-390E349E0CBA}" name="Area_Name" dataDxfId="8">
      <calculatedColumnFormula>IFERROR(VLOOKUP(G2, Dim_Location!$A$1:$C$19, 3, FALSE), "Not Found")</calculatedColumnFormula>
    </tableColumn>
    <tableColumn id="16" xr3:uid="{7AC05702-8B52-4856-9B2F-137E48630B01}" name="Year" dataDxfId="7">
      <calculatedColumnFormula>IFERROR(VLOOKUP(F2, Dim_Time!$A$1:$E$38, 5, FALSE), "Not Found")</calculatedColumnFormula>
    </tableColumn>
    <tableColumn id="17" xr3:uid="{71CBBF77-25CA-415A-BEA2-735723988A50}" name="Risk_Index" dataDxfId="6">
      <calculatedColumnFormula xml:space="preserve"> (E2*2) + ((1 - D2)*1)</calculatedColumnFormula>
    </tableColumn>
    <tableColumn id="10" xr3:uid="{0F438919-E161-4329-99EB-3B0DA185564E}" name="Status" dataDxfId="5">
      <calculatedColumnFormula>IFERROR(VLOOKUP(H2, Dim_Status!$A$1:$B$5, 2, FALSE), "Not Found")</calculatedColumnFormula>
    </tableColumn>
    <tableColumn id="11" xr3:uid="{303261E1-5FFC-45FB-9854-FA8DB2D0D880}" name="Resolution" dataDxfId="4">
      <calculatedColumnFormula>IF(OR(M2="Open", M2="Unknown", M2="Escalate"), 1, 0)</calculatedColumnFormula>
    </tableColumn>
    <tableColumn id="12" xr3:uid="{955A9258-77E9-477B-B705-709E710CFB99}" name="Month" dataDxfId="3">
      <calculatedColumnFormula>IFERROR(VLOOKUP(F2, Dim_Time!$A$1:$D$38, 4, FALSE), "Not Found")</calculatedColumnFormula>
    </tableColumn>
    <tableColumn id="13" xr3:uid="{CEC519B2-71F1-4D43-85AA-C583487B94EF}" name="Crime_Type" dataDxfId="2">
      <calculatedColumnFormula>IFERROR(VLOOKUP(I2, Dim_CrimeType!$A$1:$C$10, 3, FALSE), "Not Found")</calculatedColumnFormula>
    </tableColumn>
    <tableColumn id="14" xr3:uid="{8C92F51F-FBA8-4F90-A575-344B3424DBB5}" name="Station" dataDxfId="1">
      <calculatedColumnFormula>IFERROR(VLOOKUP(G2, Dim_Location!$A$1:$G$19, 7, FALSE), "Not Found")</calculatedColumnFormula>
    </tableColumn>
    <tableColumn id="18" xr3:uid="{FF538077-99D0-4774-9E3F-AA44E6BA8E08}" name="Column1" dataDxfId="0"/>
  </tableColumns>
  <tableStyleInfo showFirstColumn="1" showLastColumn="1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DA2C061-29CB-4FB8-A959-6A3B7B7491CD}" name="sheet16" displayName="sheet16" ref="A1:G19" totalsRowShown="0">
  <autoFilter ref="A1:G19" xr:uid="{3DA2C061-29CB-4FB8-A959-6A3B7B7491CD}"/>
  <tableColumns count="7">
    <tableColumn id="1" xr3:uid="{39C3AA61-A656-43D6-BB97-D6EC63360DC2}" name="LOCATION_ID"/>
    <tableColumn id="2" xr3:uid="{5C53637A-3E48-480B-BF82-5F1F4B2673A4}" name="AREA_ID_ORIGINAL"/>
    <tableColumn id="3" xr3:uid="{F92C7D34-0130-4004-B655-776718BE9258}" name="AREA"/>
    <tableColumn id="4" xr3:uid="{3D60BD8C-5701-419E-97DB-0E769AADE437}" name="REGION_ID_ORIGINAL"/>
    <tableColumn id="5" xr3:uid="{220C18C6-39B6-45D6-BB10-4B32AE908A40}" name="REGION"/>
    <tableColumn id="6" xr3:uid="{22B45F62-1F6B-449F-9764-EBD3DB315024}" name="STATION_ID_ORIGINAL"/>
    <tableColumn id="7" xr3:uid="{EEDA7182-649D-4320-A0F6-FD2B06B3BA0D}" name="STATION"/>
  </tableColumns>
  <tableStyleInfo showFirstColumn="1" showLastColumn="1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2BE4D85-0B7B-44DC-998C-B002296FB315}" name="sheet17" displayName="sheet17" ref="A1:C10" totalsRowShown="0">
  <autoFilter ref="A1:C10" xr:uid="{32BE4D85-0B7B-44DC-998C-B002296FB315}"/>
  <tableColumns count="3">
    <tableColumn id="1" xr3:uid="{E403F881-A8FB-4434-844A-F720B8219821}" name="CRIME_TYPE_ID"/>
    <tableColumn id="2" xr3:uid="{609930DE-175E-47EB-A7F7-11A807D2F8B5}" name="CRIME_TYPE_ID_ORIGINAL"/>
    <tableColumn id="3" xr3:uid="{5935F8F4-6ECB-4847-A10F-22C95D959BB9}" name="CRIME_TYPE_DESCRIPTION"/>
  </tableColumns>
  <tableStyleInfo showFirstColumn="1" showLastColumn="1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0AC69D-F869-4EDE-99BB-9FDBE7D41FBB}" name="sheet13" displayName="sheet13" ref="A1:B5" totalsRowShown="0">
  <autoFilter ref="A1:B5" xr:uid="{390AC69D-F869-4EDE-99BB-9FDBE7D41FBB}"/>
  <tableColumns count="2">
    <tableColumn id="1" xr3:uid="{AFA04CCB-610E-4322-8B6F-502F30A6F455}" name="STATUS_ID"/>
    <tableColumn id="2" xr3:uid="{AEE6C44A-79F7-4209-9161-99E3056F32D1}" name="STATUS_DESCRIPTION"/>
  </tableColumns>
  <tableStyleInfo showFirstColumn="1" showLastColumn="1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ED06-F701-4389-8166-5DEB719CC086}">
  <dimension ref="A1:I95"/>
  <sheetViews>
    <sheetView workbookViewId="0">
      <selection sqref="A1:I95"/>
    </sheetView>
  </sheetViews>
  <sheetFormatPr defaultRowHeight="14.4" x14ac:dyDescent="0.3"/>
  <cols>
    <col min="1" max="1" width="21.33203125" bestFit="1" customWidth="1"/>
    <col min="2" max="2" width="14.6640625" customWidth="1"/>
    <col min="3" max="3" width="30.88671875" customWidth="1"/>
    <col min="4" max="4" width="18.6640625" customWidth="1"/>
    <col min="5" max="5" width="22.77734375" customWidth="1"/>
    <col min="6" max="6" width="16.77734375" customWidth="1"/>
    <col min="7" max="7" width="17.6640625" customWidth="1"/>
    <col min="8" max="8" width="17.88671875" customWidth="1"/>
    <col min="9" max="9" width="21" customWidth="1"/>
  </cols>
  <sheetData>
    <row r="1" spans="1:9" ht="53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225</v>
      </c>
      <c r="B2" s="2">
        <v>1</v>
      </c>
      <c r="C2" s="2">
        <v>1</v>
      </c>
      <c r="D2" s="2">
        <v>0</v>
      </c>
      <c r="E2" s="2">
        <v>0</v>
      </c>
      <c r="F2" s="2">
        <v>147</v>
      </c>
      <c r="G2" s="2">
        <v>67</v>
      </c>
      <c r="H2" s="2">
        <v>26</v>
      </c>
      <c r="I2" s="2">
        <v>0</v>
      </c>
    </row>
    <row r="3" spans="1:9" x14ac:dyDescent="0.3">
      <c r="A3" s="2">
        <v>226</v>
      </c>
      <c r="B3" s="2">
        <v>1</v>
      </c>
      <c r="C3" s="2">
        <v>2</v>
      </c>
      <c r="D3" s="2">
        <v>0</v>
      </c>
      <c r="E3" s="2">
        <v>0</v>
      </c>
      <c r="F3" s="2">
        <v>126</v>
      </c>
      <c r="G3" s="2">
        <v>67</v>
      </c>
      <c r="H3" s="2">
        <v>24</v>
      </c>
      <c r="I3" s="2">
        <v>0</v>
      </c>
    </row>
    <row r="4" spans="1:9" x14ac:dyDescent="0.3">
      <c r="A4" s="2">
        <v>227</v>
      </c>
      <c r="B4" s="2">
        <v>1</v>
      </c>
      <c r="C4" s="2">
        <v>3</v>
      </c>
      <c r="D4" s="2">
        <v>0</v>
      </c>
      <c r="E4" s="2">
        <v>0</v>
      </c>
      <c r="F4" s="2">
        <v>146</v>
      </c>
      <c r="G4" s="2">
        <v>70</v>
      </c>
      <c r="H4" s="2">
        <v>24</v>
      </c>
      <c r="I4" s="2">
        <v>0</v>
      </c>
    </row>
    <row r="5" spans="1:9" x14ac:dyDescent="0.3">
      <c r="A5" s="2">
        <v>228</v>
      </c>
      <c r="B5" s="2">
        <v>1</v>
      </c>
      <c r="C5" s="2">
        <v>4</v>
      </c>
      <c r="D5" s="2">
        <v>0</v>
      </c>
      <c r="E5" s="2">
        <v>0</v>
      </c>
      <c r="F5" s="2">
        <v>128</v>
      </c>
      <c r="G5" s="2">
        <v>38</v>
      </c>
      <c r="H5" s="2">
        <v>26</v>
      </c>
      <c r="I5" s="2">
        <v>0</v>
      </c>
    </row>
    <row r="6" spans="1:9" x14ac:dyDescent="0.3">
      <c r="A6" s="2">
        <v>229</v>
      </c>
      <c r="B6" s="2">
        <v>1</v>
      </c>
      <c r="C6" s="2">
        <v>5</v>
      </c>
      <c r="D6" s="2">
        <v>0</v>
      </c>
      <c r="E6" s="2">
        <v>0</v>
      </c>
      <c r="F6" s="2">
        <v>129</v>
      </c>
      <c r="G6" s="2">
        <v>67</v>
      </c>
      <c r="H6" s="2">
        <v>24</v>
      </c>
      <c r="I6" s="2">
        <v>0</v>
      </c>
    </row>
    <row r="7" spans="1:9" x14ac:dyDescent="0.3">
      <c r="A7" s="2">
        <v>230</v>
      </c>
      <c r="B7" s="2">
        <v>1</v>
      </c>
      <c r="C7" s="2">
        <v>6</v>
      </c>
      <c r="D7" s="2">
        <v>0</v>
      </c>
      <c r="E7" s="2">
        <v>0</v>
      </c>
      <c r="F7" s="2">
        <v>133</v>
      </c>
      <c r="G7" s="2">
        <v>70</v>
      </c>
      <c r="H7" s="2">
        <v>26</v>
      </c>
      <c r="I7" s="2">
        <v>0</v>
      </c>
    </row>
    <row r="8" spans="1:9" x14ac:dyDescent="0.3">
      <c r="A8" s="2">
        <v>231</v>
      </c>
      <c r="B8" s="2">
        <v>1</v>
      </c>
      <c r="C8" s="2">
        <v>11</v>
      </c>
      <c r="D8" s="2">
        <v>0</v>
      </c>
      <c r="E8" s="2">
        <v>0</v>
      </c>
      <c r="F8" s="2">
        <v>128</v>
      </c>
      <c r="G8" s="2">
        <v>38</v>
      </c>
      <c r="H8" s="2">
        <v>26</v>
      </c>
      <c r="I8" s="2">
        <v>0</v>
      </c>
    </row>
    <row r="9" spans="1:9" x14ac:dyDescent="0.3">
      <c r="A9" s="2">
        <v>232</v>
      </c>
      <c r="B9" s="2">
        <v>1</v>
      </c>
      <c r="C9" s="2">
        <v>21</v>
      </c>
      <c r="D9" s="2">
        <v>1</v>
      </c>
      <c r="E9" s="2">
        <v>0</v>
      </c>
      <c r="F9" s="2">
        <v>130</v>
      </c>
      <c r="G9" s="2">
        <v>72</v>
      </c>
      <c r="H9" s="2">
        <v>26</v>
      </c>
      <c r="I9" s="2">
        <v>29</v>
      </c>
    </row>
    <row r="10" spans="1:9" x14ac:dyDescent="0.3">
      <c r="A10" s="2">
        <v>233</v>
      </c>
      <c r="B10" s="2">
        <v>1</v>
      </c>
      <c r="C10" s="2">
        <v>31</v>
      </c>
      <c r="D10" s="2">
        <v>0</v>
      </c>
      <c r="E10" s="2">
        <v>0</v>
      </c>
      <c r="F10" s="2">
        <v>130</v>
      </c>
      <c r="G10" s="2">
        <v>72</v>
      </c>
      <c r="H10" s="2">
        <v>24</v>
      </c>
      <c r="I10" s="2">
        <v>29</v>
      </c>
    </row>
    <row r="11" spans="1:9" x14ac:dyDescent="0.3">
      <c r="A11" s="2">
        <v>234</v>
      </c>
      <c r="B11" s="2">
        <v>1</v>
      </c>
      <c r="C11" s="2">
        <v>41</v>
      </c>
      <c r="D11" s="2">
        <v>0</v>
      </c>
      <c r="E11" s="2">
        <v>0</v>
      </c>
      <c r="F11" s="2">
        <v>130</v>
      </c>
      <c r="G11" s="2">
        <v>72</v>
      </c>
      <c r="H11" s="2">
        <v>24</v>
      </c>
      <c r="I11" s="2">
        <v>34</v>
      </c>
    </row>
    <row r="12" spans="1:9" x14ac:dyDescent="0.3">
      <c r="A12" s="2">
        <v>235</v>
      </c>
      <c r="B12" s="2">
        <v>1</v>
      </c>
      <c r="C12" s="2">
        <v>51</v>
      </c>
      <c r="D12" s="2">
        <v>0</v>
      </c>
      <c r="E12" s="2">
        <v>0</v>
      </c>
      <c r="F12" s="2">
        <v>130</v>
      </c>
      <c r="G12" s="2">
        <v>72</v>
      </c>
      <c r="H12" s="2">
        <v>24</v>
      </c>
      <c r="I12" s="2">
        <v>35</v>
      </c>
    </row>
    <row r="13" spans="1:9" x14ac:dyDescent="0.3">
      <c r="A13" s="2">
        <v>236</v>
      </c>
      <c r="B13" s="2">
        <v>1</v>
      </c>
      <c r="C13" s="2">
        <v>61</v>
      </c>
      <c r="D13" s="2">
        <v>1</v>
      </c>
      <c r="E13" s="2">
        <v>0</v>
      </c>
      <c r="F13" s="2">
        <v>130</v>
      </c>
      <c r="G13" s="2">
        <v>72</v>
      </c>
      <c r="H13" s="2">
        <v>26</v>
      </c>
      <c r="I13" s="2">
        <v>36</v>
      </c>
    </row>
    <row r="14" spans="1:9" x14ac:dyDescent="0.3">
      <c r="A14" s="2">
        <v>237</v>
      </c>
      <c r="B14" s="2">
        <v>1</v>
      </c>
      <c r="C14" s="2">
        <v>12</v>
      </c>
      <c r="D14" s="2">
        <v>0</v>
      </c>
      <c r="E14" s="2">
        <v>0</v>
      </c>
      <c r="F14" s="2">
        <v>129</v>
      </c>
      <c r="G14" s="2">
        <v>67</v>
      </c>
      <c r="H14" s="2">
        <v>24</v>
      </c>
      <c r="I14" s="2">
        <v>0</v>
      </c>
    </row>
    <row r="15" spans="1:9" x14ac:dyDescent="0.3">
      <c r="A15" s="2">
        <v>238</v>
      </c>
      <c r="B15" s="2">
        <v>1</v>
      </c>
      <c r="C15" s="2">
        <v>22</v>
      </c>
      <c r="D15" s="2">
        <v>1</v>
      </c>
      <c r="E15" s="2">
        <v>0</v>
      </c>
      <c r="F15" s="2">
        <v>123</v>
      </c>
      <c r="G15" s="2">
        <v>72</v>
      </c>
      <c r="H15" s="2">
        <v>26</v>
      </c>
      <c r="I15" s="2">
        <v>29</v>
      </c>
    </row>
    <row r="16" spans="1:9" x14ac:dyDescent="0.3">
      <c r="A16" s="2">
        <v>239</v>
      </c>
      <c r="B16" s="2">
        <v>1</v>
      </c>
      <c r="C16" s="2">
        <v>32</v>
      </c>
      <c r="D16" s="2">
        <v>0</v>
      </c>
      <c r="E16" s="2">
        <v>0</v>
      </c>
      <c r="F16" s="2">
        <v>123</v>
      </c>
      <c r="G16" s="2">
        <v>72</v>
      </c>
      <c r="H16" s="2">
        <v>24</v>
      </c>
      <c r="I16" s="2">
        <v>29</v>
      </c>
    </row>
    <row r="17" spans="1:9" x14ac:dyDescent="0.3">
      <c r="A17" s="2">
        <v>240</v>
      </c>
      <c r="B17" s="2">
        <v>1</v>
      </c>
      <c r="C17" s="2">
        <v>42</v>
      </c>
      <c r="D17" s="2">
        <v>0</v>
      </c>
      <c r="E17" s="2">
        <v>0</v>
      </c>
      <c r="F17" s="2">
        <v>123</v>
      </c>
      <c r="G17" s="2">
        <v>72</v>
      </c>
      <c r="H17" s="2">
        <v>24</v>
      </c>
      <c r="I17" s="2">
        <v>34</v>
      </c>
    </row>
    <row r="18" spans="1:9" x14ac:dyDescent="0.3">
      <c r="A18" s="2">
        <v>361</v>
      </c>
      <c r="B18" s="2">
        <v>1</v>
      </c>
      <c r="C18" s="2">
        <v>52</v>
      </c>
      <c r="D18" s="2">
        <v>0</v>
      </c>
      <c r="E18" s="2">
        <v>0</v>
      </c>
      <c r="F18" s="2">
        <v>123</v>
      </c>
      <c r="G18" s="2">
        <v>72</v>
      </c>
      <c r="H18" s="2">
        <v>24</v>
      </c>
      <c r="I18" s="2">
        <v>35</v>
      </c>
    </row>
    <row r="19" spans="1:9" x14ac:dyDescent="0.3">
      <c r="A19" s="2">
        <v>362</v>
      </c>
      <c r="B19" s="2">
        <v>1</v>
      </c>
      <c r="C19" s="2">
        <v>62</v>
      </c>
      <c r="D19" s="2">
        <v>1</v>
      </c>
      <c r="E19" s="2">
        <v>0</v>
      </c>
      <c r="F19" s="2">
        <v>123</v>
      </c>
      <c r="G19" s="2">
        <v>72</v>
      </c>
      <c r="H19" s="2">
        <v>26</v>
      </c>
      <c r="I19" s="2">
        <v>36</v>
      </c>
    </row>
    <row r="20" spans="1:9" x14ac:dyDescent="0.3">
      <c r="A20" s="2">
        <v>363</v>
      </c>
      <c r="B20" s="2">
        <v>1</v>
      </c>
      <c r="C20" s="2">
        <v>13</v>
      </c>
      <c r="D20" s="2">
        <v>0</v>
      </c>
      <c r="E20" s="2">
        <v>0</v>
      </c>
      <c r="F20" s="2">
        <v>133</v>
      </c>
      <c r="G20" s="2">
        <v>70</v>
      </c>
      <c r="H20" s="2">
        <v>26</v>
      </c>
      <c r="I20" s="2">
        <v>0</v>
      </c>
    </row>
    <row r="21" spans="1:9" x14ac:dyDescent="0.3">
      <c r="A21" s="2">
        <v>364</v>
      </c>
      <c r="B21" s="2">
        <v>1</v>
      </c>
      <c r="C21" s="2">
        <v>23</v>
      </c>
      <c r="D21" s="2">
        <v>1</v>
      </c>
      <c r="E21" s="2">
        <v>0</v>
      </c>
      <c r="F21" s="2">
        <v>127</v>
      </c>
      <c r="G21" s="2">
        <v>72</v>
      </c>
      <c r="H21" s="2">
        <v>26</v>
      </c>
      <c r="I21" s="2">
        <v>29</v>
      </c>
    </row>
    <row r="22" spans="1:9" x14ac:dyDescent="0.3">
      <c r="A22" s="2">
        <v>365</v>
      </c>
      <c r="B22" s="2">
        <v>1</v>
      </c>
      <c r="C22" s="2">
        <v>33</v>
      </c>
      <c r="D22" s="2">
        <v>0</v>
      </c>
      <c r="E22" s="2">
        <v>0</v>
      </c>
      <c r="F22" s="2">
        <v>148</v>
      </c>
      <c r="G22" s="2">
        <v>66</v>
      </c>
      <c r="H22" s="2">
        <v>24</v>
      </c>
      <c r="I22" s="2">
        <v>29</v>
      </c>
    </row>
    <row r="23" spans="1:9" x14ac:dyDescent="0.3">
      <c r="A23" s="2">
        <v>366</v>
      </c>
      <c r="B23" s="2">
        <v>1</v>
      </c>
      <c r="C23" s="2">
        <v>43</v>
      </c>
      <c r="D23" s="2">
        <v>0</v>
      </c>
      <c r="E23" s="2">
        <v>0</v>
      </c>
      <c r="F23" s="2">
        <v>148</v>
      </c>
      <c r="G23" s="2">
        <v>72</v>
      </c>
      <c r="H23" s="2">
        <v>24</v>
      </c>
      <c r="I23" s="2">
        <v>34</v>
      </c>
    </row>
    <row r="24" spans="1:9" x14ac:dyDescent="0.3">
      <c r="A24" s="2">
        <v>367</v>
      </c>
      <c r="B24" s="2">
        <v>1</v>
      </c>
      <c r="C24" s="2">
        <v>53</v>
      </c>
      <c r="D24" s="2">
        <v>0</v>
      </c>
      <c r="E24" s="2">
        <v>0</v>
      </c>
      <c r="F24" s="2">
        <v>148</v>
      </c>
      <c r="G24" s="2">
        <v>72</v>
      </c>
      <c r="H24" s="2">
        <v>24</v>
      </c>
      <c r="I24" s="2">
        <v>35</v>
      </c>
    </row>
    <row r="25" spans="1:9" x14ac:dyDescent="0.3">
      <c r="A25" s="2">
        <v>368</v>
      </c>
      <c r="B25" s="2">
        <v>1</v>
      </c>
      <c r="C25" s="2">
        <v>63</v>
      </c>
      <c r="D25" s="2">
        <v>1</v>
      </c>
      <c r="E25" s="2">
        <v>0</v>
      </c>
      <c r="F25" s="2">
        <v>148</v>
      </c>
      <c r="G25" s="2">
        <v>72</v>
      </c>
      <c r="H25" s="2">
        <v>26</v>
      </c>
      <c r="I25" s="2">
        <v>36</v>
      </c>
    </row>
    <row r="26" spans="1:9" x14ac:dyDescent="0.3">
      <c r="A26" s="2">
        <v>369</v>
      </c>
      <c r="B26" s="2">
        <v>1</v>
      </c>
      <c r="C26" s="2">
        <v>111</v>
      </c>
      <c r="D26" s="2">
        <v>0</v>
      </c>
      <c r="E26" s="2">
        <v>0</v>
      </c>
      <c r="F26" s="2">
        <v>80</v>
      </c>
      <c r="G26" s="2">
        <v>72</v>
      </c>
      <c r="H26" s="2">
        <v>0</v>
      </c>
      <c r="I26" s="2">
        <v>31</v>
      </c>
    </row>
    <row r="27" spans="1:9" x14ac:dyDescent="0.3">
      <c r="A27" s="2">
        <v>370</v>
      </c>
      <c r="B27" s="2">
        <v>1</v>
      </c>
      <c r="C27" s="2">
        <v>211</v>
      </c>
      <c r="D27" s="2">
        <v>1</v>
      </c>
      <c r="E27" s="2">
        <v>0</v>
      </c>
      <c r="F27" s="2">
        <v>80</v>
      </c>
      <c r="G27" s="2">
        <v>72</v>
      </c>
      <c r="H27" s="2">
        <v>26</v>
      </c>
      <c r="I27" s="2">
        <v>29</v>
      </c>
    </row>
    <row r="28" spans="1:9" x14ac:dyDescent="0.3">
      <c r="A28" s="2">
        <v>371</v>
      </c>
      <c r="B28" s="2">
        <v>1</v>
      </c>
      <c r="C28" s="2">
        <v>311</v>
      </c>
      <c r="D28" s="2">
        <v>0</v>
      </c>
      <c r="E28" s="2">
        <v>0</v>
      </c>
      <c r="F28" s="2">
        <v>137</v>
      </c>
      <c r="G28" s="2">
        <v>66</v>
      </c>
      <c r="H28" s="2">
        <v>24</v>
      </c>
      <c r="I28" s="2">
        <v>29</v>
      </c>
    </row>
    <row r="29" spans="1:9" x14ac:dyDescent="0.3">
      <c r="A29" s="2">
        <v>372</v>
      </c>
      <c r="B29" s="2">
        <v>1</v>
      </c>
      <c r="C29" s="2">
        <v>411</v>
      </c>
      <c r="D29" s="2">
        <v>0</v>
      </c>
      <c r="E29" s="2">
        <v>0</v>
      </c>
      <c r="F29" s="2">
        <v>80</v>
      </c>
      <c r="G29" s="2">
        <v>72</v>
      </c>
      <c r="H29" s="2">
        <v>24</v>
      </c>
      <c r="I29" s="2">
        <v>34</v>
      </c>
    </row>
    <row r="30" spans="1:9" x14ac:dyDescent="0.3">
      <c r="A30" s="2">
        <v>373</v>
      </c>
      <c r="B30" s="2">
        <v>1</v>
      </c>
      <c r="C30" s="2">
        <v>511</v>
      </c>
      <c r="D30" s="2">
        <v>0</v>
      </c>
      <c r="E30" s="2">
        <v>0</v>
      </c>
      <c r="F30" s="2">
        <v>80</v>
      </c>
      <c r="G30" s="2">
        <v>72</v>
      </c>
      <c r="H30" s="2">
        <v>24</v>
      </c>
      <c r="I30" s="2">
        <v>35</v>
      </c>
    </row>
    <row r="31" spans="1:9" x14ac:dyDescent="0.3">
      <c r="A31" s="2">
        <v>374</v>
      </c>
      <c r="B31" s="2">
        <v>1</v>
      </c>
      <c r="C31" s="2">
        <v>611</v>
      </c>
      <c r="D31" s="2">
        <v>1</v>
      </c>
      <c r="E31" s="2">
        <v>0</v>
      </c>
      <c r="F31" s="2">
        <v>80</v>
      </c>
      <c r="G31" s="2">
        <v>72</v>
      </c>
      <c r="H31" s="2">
        <v>26</v>
      </c>
      <c r="I31" s="2">
        <v>36</v>
      </c>
    </row>
    <row r="32" spans="1:9" x14ac:dyDescent="0.3">
      <c r="A32" s="2">
        <v>375</v>
      </c>
      <c r="B32" s="2">
        <v>1</v>
      </c>
      <c r="C32" s="2">
        <v>14</v>
      </c>
      <c r="D32" s="2">
        <v>0</v>
      </c>
      <c r="E32" s="2">
        <v>0</v>
      </c>
      <c r="F32" s="2">
        <v>140</v>
      </c>
      <c r="G32" s="2">
        <v>68</v>
      </c>
      <c r="H32" s="2">
        <v>26</v>
      </c>
      <c r="I32" s="2">
        <v>0</v>
      </c>
    </row>
    <row r="33" spans="1:9" x14ac:dyDescent="0.3">
      <c r="A33" s="2">
        <v>376</v>
      </c>
      <c r="B33" s="2">
        <v>1</v>
      </c>
      <c r="C33" s="2">
        <v>24</v>
      </c>
      <c r="D33" s="2">
        <v>1</v>
      </c>
      <c r="E33" s="2">
        <v>0</v>
      </c>
      <c r="F33" s="2">
        <v>138</v>
      </c>
      <c r="G33" s="2">
        <v>72</v>
      </c>
      <c r="H33" s="2">
        <v>26</v>
      </c>
      <c r="I33" s="2">
        <v>29</v>
      </c>
    </row>
    <row r="34" spans="1:9" x14ac:dyDescent="0.3">
      <c r="A34" s="2">
        <v>377</v>
      </c>
      <c r="B34" s="2">
        <v>1</v>
      </c>
      <c r="C34" s="2">
        <v>34</v>
      </c>
      <c r="D34" s="2">
        <v>0</v>
      </c>
      <c r="E34" s="2">
        <v>0</v>
      </c>
      <c r="F34" s="2">
        <v>138</v>
      </c>
      <c r="G34" s="2">
        <v>72</v>
      </c>
      <c r="H34" s="2">
        <v>24</v>
      </c>
      <c r="I34" s="2">
        <v>29</v>
      </c>
    </row>
    <row r="35" spans="1:9" x14ac:dyDescent="0.3">
      <c r="A35" s="2">
        <v>378</v>
      </c>
      <c r="B35" s="2">
        <v>1</v>
      </c>
      <c r="C35" s="2">
        <v>44</v>
      </c>
      <c r="D35" s="2">
        <v>0</v>
      </c>
      <c r="E35" s="2">
        <v>0</v>
      </c>
      <c r="F35" s="2">
        <v>138</v>
      </c>
      <c r="G35" s="2">
        <v>66</v>
      </c>
      <c r="H35" s="2">
        <v>24</v>
      </c>
      <c r="I35" s="2">
        <v>34</v>
      </c>
    </row>
    <row r="36" spans="1:9" x14ac:dyDescent="0.3">
      <c r="A36" s="2">
        <v>379</v>
      </c>
      <c r="B36" s="2">
        <v>1</v>
      </c>
      <c r="C36" s="2">
        <v>54</v>
      </c>
      <c r="D36" s="2">
        <v>0</v>
      </c>
      <c r="E36" s="2">
        <v>0</v>
      </c>
      <c r="F36" s="2">
        <v>150</v>
      </c>
      <c r="G36" s="2">
        <v>72</v>
      </c>
      <c r="H36" s="2">
        <v>24</v>
      </c>
      <c r="I36" s="2">
        <v>35</v>
      </c>
    </row>
    <row r="37" spans="1:9" x14ac:dyDescent="0.3">
      <c r="A37" s="2">
        <v>380</v>
      </c>
      <c r="B37" s="2">
        <v>1</v>
      </c>
      <c r="C37" s="2">
        <v>64</v>
      </c>
      <c r="D37" s="2">
        <v>1</v>
      </c>
      <c r="E37" s="2">
        <v>0</v>
      </c>
      <c r="F37" s="2">
        <v>138</v>
      </c>
      <c r="G37" s="2">
        <v>72</v>
      </c>
      <c r="H37" s="2">
        <v>26</v>
      </c>
      <c r="I37" s="2">
        <v>36</v>
      </c>
    </row>
    <row r="38" spans="1:9" x14ac:dyDescent="0.3">
      <c r="A38" s="2">
        <v>381</v>
      </c>
      <c r="B38" s="2">
        <v>1</v>
      </c>
      <c r="C38" s="2">
        <v>15</v>
      </c>
      <c r="D38" s="2">
        <v>0</v>
      </c>
      <c r="E38" s="2">
        <v>0</v>
      </c>
      <c r="F38" s="2">
        <v>77</v>
      </c>
      <c r="G38" s="2">
        <v>72</v>
      </c>
      <c r="H38" s="2">
        <v>0</v>
      </c>
      <c r="I38" s="2">
        <v>31</v>
      </c>
    </row>
    <row r="39" spans="1:9" x14ac:dyDescent="0.3">
      <c r="A39" s="2">
        <v>382</v>
      </c>
      <c r="B39" s="2">
        <v>1</v>
      </c>
      <c r="C39" s="2">
        <v>25</v>
      </c>
      <c r="D39" s="2">
        <v>1</v>
      </c>
      <c r="E39" s="2">
        <v>0</v>
      </c>
      <c r="F39" s="2">
        <v>122</v>
      </c>
      <c r="G39" s="2">
        <v>72</v>
      </c>
      <c r="H39" s="2">
        <v>26</v>
      </c>
      <c r="I39" s="2">
        <v>29</v>
      </c>
    </row>
    <row r="40" spans="1:9" x14ac:dyDescent="0.3">
      <c r="A40" s="2">
        <v>383</v>
      </c>
      <c r="B40" s="2">
        <v>1</v>
      </c>
      <c r="C40" s="2">
        <v>35</v>
      </c>
      <c r="D40" s="2">
        <v>0</v>
      </c>
      <c r="E40" s="2">
        <v>0</v>
      </c>
      <c r="F40" s="2">
        <v>77</v>
      </c>
      <c r="G40" s="2">
        <v>66</v>
      </c>
      <c r="H40" s="2">
        <v>24</v>
      </c>
      <c r="I40" s="2">
        <v>33</v>
      </c>
    </row>
    <row r="41" spans="1:9" x14ac:dyDescent="0.3">
      <c r="A41" s="2">
        <v>384</v>
      </c>
      <c r="B41" s="2">
        <v>1</v>
      </c>
      <c r="C41" s="2">
        <v>45</v>
      </c>
      <c r="D41" s="2">
        <v>0</v>
      </c>
      <c r="E41" s="2">
        <v>0</v>
      </c>
      <c r="F41" s="2">
        <v>77</v>
      </c>
      <c r="G41" s="2">
        <v>72</v>
      </c>
      <c r="H41" s="2">
        <v>24</v>
      </c>
      <c r="I41" s="2">
        <v>34</v>
      </c>
    </row>
    <row r="42" spans="1:9" x14ac:dyDescent="0.3">
      <c r="A42" s="2">
        <v>385</v>
      </c>
      <c r="B42" s="2">
        <v>1</v>
      </c>
      <c r="C42" s="2">
        <v>55</v>
      </c>
      <c r="D42" s="2">
        <v>0</v>
      </c>
      <c r="E42" s="2">
        <v>0</v>
      </c>
      <c r="F42" s="2">
        <v>77</v>
      </c>
      <c r="G42" s="2">
        <v>72</v>
      </c>
      <c r="H42" s="2">
        <v>24</v>
      </c>
      <c r="I42" s="2">
        <v>33</v>
      </c>
    </row>
    <row r="43" spans="1:9" x14ac:dyDescent="0.3">
      <c r="A43" s="2">
        <v>386</v>
      </c>
      <c r="B43" s="2">
        <v>1</v>
      </c>
      <c r="C43" s="2">
        <v>65</v>
      </c>
      <c r="D43" s="2">
        <v>1</v>
      </c>
      <c r="E43" s="2">
        <v>0</v>
      </c>
      <c r="F43" s="2">
        <v>77</v>
      </c>
      <c r="G43" s="2">
        <v>72</v>
      </c>
      <c r="H43" s="2">
        <v>26</v>
      </c>
      <c r="I43" s="2">
        <v>36</v>
      </c>
    </row>
    <row r="44" spans="1:9" x14ac:dyDescent="0.3">
      <c r="A44" s="2">
        <v>387</v>
      </c>
      <c r="B44" s="2">
        <v>1</v>
      </c>
      <c r="C44" s="2">
        <v>115</v>
      </c>
      <c r="D44" s="2">
        <v>0</v>
      </c>
      <c r="E44" s="2">
        <v>0</v>
      </c>
      <c r="F44" s="2">
        <v>152</v>
      </c>
      <c r="G44" s="2">
        <v>72</v>
      </c>
      <c r="H44" s="2">
        <v>0</v>
      </c>
      <c r="I44" s="2">
        <v>31</v>
      </c>
    </row>
    <row r="45" spans="1:9" x14ac:dyDescent="0.3">
      <c r="A45" s="2">
        <v>388</v>
      </c>
      <c r="B45" s="2">
        <v>1</v>
      </c>
      <c r="C45" s="2">
        <v>215</v>
      </c>
      <c r="D45" s="2">
        <v>1</v>
      </c>
      <c r="E45" s="2">
        <v>0</v>
      </c>
      <c r="F45" s="2">
        <v>152</v>
      </c>
      <c r="G45" s="2">
        <v>72</v>
      </c>
      <c r="H45" s="2">
        <v>26</v>
      </c>
      <c r="I45" s="2">
        <v>29</v>
      </c>
    </row>
    <row r="46" spans="1:9" x14ac:dyDescent="0.3">
      <c r="A46" s="2">
        <v>389</v>
      </c>
      <c r="B46" s="2">
        <v>1</v>
      </c>
      <c r="C46" s="2">
        <v>315</v>
      </c>
      <c r="D46" s="2">
        <v>0</v>
      </c>
      <c r="E46" s="2">
        <v>0</v>
      </c>
      <c r="F46" s="2">
        <v>134</v>
      </c>
      <c r="G46" s="2">
        <v>66</v>
      </c>
      <c r="H46" s="2">
        <v>24</v>
      </c>
      <c r="I46" s="2">
        <v>29</v>
      </c>
    </row>
    <row r="47" spans="1:9" x14ac:dyDescent="0.3">
      <c r="A47" s="2">
        <v>390</v>
      </c>
      <c r="B47" s="2">
        <v>1</v>
      </c>
      <c r="C47" s="2">
        <v>415</v>
      </c>
      <c r="D47" s="2">
        <v>0</v>
      </c>
      <c r="E47" s="2">
        <v>0</v>
      </c>
      <c r="F47" s="2">
        <v>152</v>
      </c>
      <c r="G47" s="2">
        <v>72</v>
      </c>
      <c r="H47" s="2">
        <v>24</v>
      </c>
      <c r="I47" s="2">
        <v>34</v>
      </c>
    </row>
    <row r="48" spans="1:9" x14ac:dyDescent="0.3">
      <c r="A48" s="2">
        <v>391</v>
      </c>
      <c r="B48" s="2">
        <v>1</v>
      </c>
      <c r="C48" s="2">
        <v>515</v>
      </c>
      <c r="D48" s="2">
        <v>0</v>
      </c>
      <c r="E48" s="2">
        <v>0</v>
      </c>
      <c r="F48" s="2">
        <v>152</v>
      </c>
      <c r="G48" s="2">
        <v>72</v>
      </c>
      <c r="H48" s="2">
        <v>24</v>
      </c>
      <c r="I48" s="2">
        <v>35</v>
      </c>
    </row>
    <row r="49" spans="1:9" x14ac:dyDescent="0.3">
      <c r="A49" s="2">
        <v>392</v>
      </c>
      <c r="B49" s="2">
        <v>1</v>
      </c>
      <c r="C49" s="2">
        <v>615</v>
      </c>
      <c r="D49" s="2">
        <v>1</v>
      </c>
      <c r="E49" s="2">
        <v>0</v>
      </c>
      <c r="F49" s="2">
        <v>152</v>
      </c>
      <c r="G49" s="2">
        <v>72</v>
      </c>
      <c r="H49" s="2">
        <v>26</v>
      </c>
      <c r="I49" s="2">
        <v>36</v>
      </c>
    </row>
    <row r="50" spans="1:9" x14ac:dyDescent="0.3">
      <c r="A50" s="2">
        <v>393</v>
      </c>
      <c r="B50" s="2">
        <v>1</v>
      </c>
      <c r="C50" s="2">
        <v>16</v>
      </c>
      <c r="D50" s="2">
        <v>0</v>
      </c>
      <c r="E50" s="2">
        <v>0</v>
      </c>
      <c r="F50" s="2">
        <v>79</v>
      </c>
      <c r="G50" s="2">
        <v>72</v>
      </c>
      <c r="H50" s="2">
        <v>0</v>
      </c>
      <c r="I50" s="2">
        <v>31</v>
      </c>
    </row>
    <row r="51" spans="1:9" x14ac:dyDescent="0.3">
      <c r="A51" s="2">
        <v>394</v>
      </c>
      <c r="B51" s="2">
        <v>1</v>
      </c>
      <c r="C51" s="2">
        <v>26</v>
      </c>
      <c r="D51" s="2">
        <v>1</v>
      </c>
      <c r="E51" s="2">
        <v>0</v>
      </c>
      <c r="F51" s="2">
        <v>79</v>
      </c>
      <c r="G51" s="2">
        <v>72</v>
      </c>
      <c r="H51" s="2">
        <v>26</v>
      </c>
      <c r="I51" s="2">
        <v>29</v>
      </c>
    </row>
    <row r="52" spans="1:9" x14ac:dyDescent="0.3">
      <c r="A52" s="2">
        <v>395</v>
      </c>
      <c r="B52" s="2">
        <v>1</v>
      </c>
      <c r="C52" s="2">
        <v>36</v>
      </c>
      <c r="D52" s="2">
        <v>0</v>
      </c>
      <c r="E52" s="2">
        <v>0</v>
      </c>
      <c r="F52" s="2">
        <v>79</v>
      </c>
      <c r="G52" s="2">
        <v>72</v>
      </c>
      <c r="H52" s="2">
        <v>24</v>
      </c>
      <c r="I52" s="2">
        <v>29</v>
      </c>
    </row>
    <row r="53" spans="1:9" x14ac:dyDescent="0.3">
      <c r="A53" s="2">
        <v>396</v>
      </c>
      <c r="B53" s="2">
        <v>1</v>
      </c>
      <c r="C53" s="2">
        <v>46</v>
      </c>
      <c r="D53" s="2">
        <v>0</v>
      </c>
      <c r="E53" s="2">
        <v>0</v>
      </c>
      <c r="F53" s="2">
        <v>79</v>
      </c>
      <c r="G53" s="2">
        <v>66</v>
      </c>
      <c r="H53" s="2">
        <v>24</v>
      </c>
      <c r="I53" s="2">
        <v>34</v>
      </c>
    </row>
    <row r="54" spans="1:9" x14ac:dyDescent="0.3">
      <c r="A54" s="2">
        <v>397</v>
      </c>
      <c r="B54" s="2">
        <v>1</v>
      </c>
      <c r="C54" s="2">
        <v>56</v>
      </c>
      <c r="D54" s="2">
        <v>0</v>
      </c>
      <c r="E54" s="2">
        <v>0</v>
      </c>
      <c r="F54" s="2">
        <v>149</v>
      </c>
      <c r="G54" s="2">
        <v>72</v>
      </c>
      <c r="H54" s="2">
        <v>24</v>
      </c>
      <c r="I54" s="2">
        <v>35</v>
      </c>
    </row>
    <row r="55" spans="1:9" x14ac:dyDescent="0.3">
      <c r="A55" s="2">
        <v>398</v>
      </c>
      <c r="B55" s="2">
        <v>1</v>
      </c>
      <c r="C55" s="2">
        <v>66</v>
      </c>
      <c r="D55" s="2">
        <v>1</v>
      </c>
      <c r="E55" s="2">
        <v>0</v>
      </c>
      <c r="F55" s="2">
        <v>79</v>
      </c>
      <c r="G55" s="2">
        <v>72</v>
      </c>
      <c r="H55" s="2">
        <v>26</v>
      </c>
      <c r="I55" s="2">
        <v>36</v>
      </c>
    </row>
    <row r="56" spans="1:9" x14ac:dyDescent="0.3">
      <c r="A56" s="2">
        <v>399</v>
      </c>
      <c r="B56" s="2">
        <v>1</v>
      </c>
      <c r="C56" s="2">
        <v>17</v>
      </c>
      <c r="D56" s="2">
        <v>0</v>
      </c>
      <c r="E56" s="2">
        <v>0</v>
      </c>
      <c r="F56" s="2">
        <v>121</v>
      </c>
      <c r="G56" s="2">
        <v>72</v>
      </c>
      <c r="H56" s="2">
        <v>0</v>
      </c>
      <c r="I56" s="2">
        <v>31</v>
      </c>
    </row>
    <row r="57" spans="1:9" x14ac:dyDescent="0.3">
      <c r="A57" s="2">
        <v>400</v>
      </c>
      <c r="B57" s="2">
        <v>1</v>
      </c>
      <c r="C57" s="2">
        <v>27</v>
      </c>
      <c r="D57" s="2">
        <v>1</v>
      </c>
      <c r="E57" s="2">
        <v>0</v>
      </c>
      <c r="F57" s="2">
        <v>125</v>
      </c>
      <c r="G57" s="2">
        <v>72</v>
      </c>
      <c r="H57" s="2">
        <v>26</v>
      </c>
      <c r="I57" s="2">
        <v>29</v>
      </c>
    </row>
    <row r="58" spans="1:9" x14ac:dyDescent="0.3">
      <c r="A58" s="2">
        <v>401</v>
      </c>
      <c r="B58" s="2">
        <v>1</v>
      </c>
      <c r="C58" s="2">
        <v>37</v>
      </c>
      <c r="D58" s="2">
        <v>0</v>
      </c>
      <c r="E58" s="2">
        <v>0</v>
      </c>
      <c r="F58" s="2">
        <v>135</v>
      </c>
      <c r="G58" s="2">
        <v>66</v>
      </c>
      <c r="H58" s="2">
        <v>24</v>
      </c>
      <c r="I58" s="2">
        <v>33</v>
      </c>
    </row>
    <row r="59" spans="1:9" x14ac:dyDescent="0.3">
      <c r="A59" s="2">
        <v>402</v>
      </c>
      <c r="B59" s="2">
        <v>1</v>
      </c>
      <c r="C59" s="2">
        <v>47</v>
      </c>
      <c r="D59" s="2">
        <v>0</v>
      </c>
      <c r="E59" s="2">
        <v>0</v>
      </c>
      <c r="F59" s="2">
        <v>121</v>
      </c>
      <c r="G59" s="2">
        <v>72</v>
      </c>
      <c r="H59" s="2">
        <v>24</v>
      </c>
      <c r="I59" s="2">
        <v>34</v>
      </c>
    </row>
    <row r="60" spans="1:9" x14ac:dyDescent="0.3">
      <c r="A60" s="2">
        <v>403</v>
      </c>
      <c r="B60" s="2">
        <v>1</v>
      </c>
      <c r="C60" s="2">
        <v>57</v>
      </c>
      <c r="D60" s="2">
        <v>0</v>
      </c>
      <c r="E60" s="2">
        <v>0</v>
      </c>
      <c r="F60" s="2">
        <v>121</v>
      </c>
      <c r="G60" s="2">
        <v>72</v>
      </c>
      <c r="H60" s="2">
        <v>24</v>
      </c>
      <c r="I60" s="2">
        <v>33</v>
      </c>
    </row>
    <row r="61" spans="1:9" x14ac:dyDescent="0.3">
      <c r="A61" s="2">
        <v>404</v>
      </c>
      <c r="B61" s="2">
        <v>1</v>
      </c>
      <c r="C61" s="2">
        <v>67</v>
      </c>
      <c r="D61" s="2">
        <v>1</v>
      </c>
      <c r="E61" s="2">
        <v>0</v>
      </c>
      <c r="F61" s="2">
        <v>121</v>
      </c>
      <c r="G61" s="2">
        <v>72</v>
      </c>
      <c r="H61" s="2">
        <v>26</v>
      </c>
      <c r="I61" s="2">
        <v>36</v>
      </c>
    </row>
    <row r="62" spans="1:9" x14ac:dyDescent="0.3">
      <c r="A62" s="2">
        <v>405</v>
      </c>
      <c r="B62" s="2">
        <v>1</v>
      </c>
      <c r="C62" s="2">
        <v>117</v>
      </c>
      <c r="D62" s="2">
        <v>0</v>
      </c>
      <c r="E62" s="2">
        <v>0</v>
      </c>
      <c r="F62" s="2">
        <v>131</v>
      </c>
      <c r="G62" s="2">
        <v>72</v>
      </c>
      <c r="H62" s="2">
        <v>0</v>
      </c>
      <c r="I62" s="2">
        <v>31</v>
      </c>
    </row>
    <row r="63" spans="1:9" x14ac:dyDescent="0.3">
      <c r="A63" s="2">
        <v>406</v>
      </c>
      <c r="B63" s="2">
        <v>1</v>
      </c>
      <c r="C63" s="2">
        <v>217</v>
      </c>
      <c r="D63" s="2">
        <v>1</v>
      </c>
      <c r="E63" s="2">
        <v>0</v>
      </c>
      <c r="F63" s="2">
        <v>131</v>
      </c>
      <c r="G63" s="2">
        <v>72</v>
      </c>
      <c r="H63" s="2">
        <v>26</v>
      </c>
      <c r="I63" s="2">
        <v>29</v>
      </c>
    </row>
    <row r="64" spans="1:9" x14ac:dyDescent="0.3">
      <c r="A64" s="2">
        <v>407</v>
      </c>
      <c r="B64" s="2">
        <v>1</v>
      </c>
      <c r="C64" s="2">
        <v>317</v>
      </c>
      <c r="D64" s="2">
        <v>0</v>
      </c>
      <c r="E64" s="2">
        <v>0</v>
      </c>
      <c r="F64" s="2">
        <v>124</v>
      </c>
      <c r="G64" s="2">
        <v>66</v>
      </c>
      <c r="H64" s="2">
        <v>24</v>
      </c>
      <c r="I64" s="2">
        <v>29</v>
      </c>
    </row>
    <row r="65" spans="1:9" x14ac:dyDescent="0.3">
      <c r="A65" s="2">
        <v>408</v>
      </c>
      <c r="B65" s="2">
        <v>1</v>
      </c>
      <c r="C65" s="2">
        <v>417</v>
      </c>
      <c r="D65" s="2">
        <v>0</v>
      </c>
      <c r="E65" s="2">
        <v>0</v>
      </c>
      <c r="F65" s="2">
        <v>131</v>
      </c>
      <c r="G65" s="2">
        <v>72</v>
      </c>
      <c r="H65" s="2">
        <v>24</v>
      </c>
      <c r="I65" s="2">
        <v>34</v>
      </c>
    </row>
    <row r="66" spans="1:9" x14ac:dyDescent="0.3">
      <c r="A66" s="2">
        <v>409</v>
      </c>
      <c r="B66" s="2">
        <v>1</v>
      </c>
      <c r="C66" s="2">
        <v>517</v>
      </c>
      <c r="D66" s="2">
        <v>0</v>
      </c>
      <c r="E66" s="2">
        <v>0</v>
      </c>
      <c r="F66" s="2">
        <v>144</v>
      </c>
      <c r="G66" s="2">
        <v>72</v>
      </c>
      <c r="H66" s="2">
        <v>24</v>
      </c>
      <c r="I66" s="2">
        <v>35</v>
      </c>
    </row>
    <row r="67" spans="1:9" x14ac:dyDescent="0.3">
      <c r="A67" s="2">
        <v>410</v>
      </c>
      <c r="B67" s="2">
        <v>1</v>
      </c>
      <c r="C67" s="2">
        <v>617</v>
      </c>
      <c r="D67" s="2">
        <v>1</v>
      </c>
      <c r="E67" s="2">
        <v>0</v>
      </c>
      <c r="F67" s="2">
        <v>131</v>
      </c>
      <c r="G67" s="2">
        <v>72</v>
      </c>
      <c r="H67" s="2">
        <v>26</v>
      </c>
      <c r="I67" s="2">
        <v>36</v>
      </c>
    </row>
    <row r="68" spans="1:9" x14ac:dyDescent="0.3">
      <c r="A68" s="2">
        <v>411</v>
      </c>
      <c r="B68" s="2">
        <v>1</v>
      </c>
      <c r="C68" s="2">
        <v>18</v>
      </c>
      <c r="D68" s="2">
        <v>0</v>
      </c>
      <c r="E68" s="2">
        <v>0</v>
      </c>
      <c r="F68" s="2">
        <v>145</v>
      </c>
      <c r="G68" s="2">
        <v>72</v>
      </c>
      <c r="H68" s="2">
        <v>0</v>
      </c>
      <c r="I68" s="2">
        <v>31</v>
      </c>
    </row>
    <row r="69" spans="1:9" x14ac:dyDescent="0.3">
      <c r="A69" s="2">
        <v>412</v>
      </c>
      <c r="B69" s="2">
        <v>1</v>
      </c>
      <c r="C69" s="2">
        <v>28</v>
      </c>
      <c r="D69" s="2">
        <v>1</v>
      </c>
      <c r="E69" s="2">
        <v>0</v>
      </c>
      <c r="F69" s="2">
        <v>145</v>
      </c>
      <c r="G69" s="2">
        <v>72</v>
      </c>
      <c r="H69" s="2">
        <v>26</v>
      </c>
      <c r="I69" s="2">
        <v>29</v>
      </c>
    </row>
    <row r="70" spans="1:9" x14ac:dyDescent="0.3">
      <c r="A70" s="2">
        <v>413</v>
      </c>
      <c r="B70" s="2">
        <v>1</v>
      </c>
      <c r="C70" s="2">
        <v>38</v>
      </c>
      <c r="D70" s="2">
        <v>0</v>
      </c>
      <c r="E70" s="2">
        <v>0</v>
      </c>
      <c r="F70" s="2">
        <v>145</v>
      </c>
      <c r="G70" s="2">
        <v>72</v>
      </c>
      <c r="H70" s="2">
        <v>24</v>
      </c>
      <c r="I70" s="2">
        <v>29</v>
      </c>
    </row>
    <row r="71" spans="1:9" x14ac:dyDescent="0.3">
      <c r="A71" s="2">
        <v>414</v>
      </c>
      <c r="B71" s="2">
        <v>1</v>
      </c>
      <c r="C71" s="2">
        <v>48</v>
      </c>
      <c r="D71" s="2">
        <v>0</v>
      </c>
      <c r="E71" s="2">
        <v>0</v>
      </c>
      <c r="F71" s="2">
        <v>145</v>
      </c>
      <c r="G71" s="2">
        <v>66</v>
      </c>
      <c r="H71" s="2">
        <v>24</v>
      </c>
      <c r="I71" s="2">
        <v>34</v>
      </c>
    </row>
    <row r="72" spans="1:9" x14ac:dyDescent="0.3">
      <c r="A72" s="2">
        <v>415</v>
      </c>
      <c r="B72" s="2">
        <v>1</v>
      </c>
      <c r="C72" s="2">
        <v>58</v>
      </c>
      <c r="D72" s="2">
        <v>0</v>
      </c>
      <c r="E72" s="2">
        <v>0</v>
      </c>
      <c r="F72" s="2">
        <v>139</v>
      </c>
      <c r="G72" s="2">
        <v>72</v>
      </c>
      <c r="H72" s="2">
        <v>24</v>
      </c>
      <c r="I72" s="2">
        <v>35</v>
      </c>
    </row>
    <row r="73" spans="1:9" x14ac:dyDescent="0.3">
      <c r="A73" s="2">
        <v>416</v>
      </c>
      <c r="B73" s="2">
        <v>1</v>
      </c>
      <c r="C73" s="2">
        <v>68</v>
      </c>
      <c r="D73" s="2">
        <v>1</v>
      </c>
      <c r="E73" s="2">
        <v>0</v>
      </c>
      <c r="F73" s="2">
        <v>145</v>
      </c>
      <c r="G73" s="2">
        <v>72</v>
      </c>
      <c r="H73" s="2">
        <v>26</v>
      </c>
      <c r="I73" s="2">
        <v>36</v>
      </c>
    </row>
    <row r="74" spans="1:9" x14ac:dyDescent="0.3">
      <c r="A74" s="2">
        <v>417</v>
      </c>
      <c r="B74" s="2">
        <v>1</v>
      </c>
      <c r="C74" s="2">
        <v>19</v>
      </c>
      <c r="D74" s="2">
        <v>0</v>
      </c>
      <c r="E74" s="2">
        <v>0</v>
      </c>
      <c r="F74" s="2">
        <v>151</v>
      </c>
      <c r="G74" s="2">
        <v>72</v>
      </c>
      <c r="H74" s="2">
        <v>0</v>
      </c>
      <c r="I74" s="2">
        <v>31</v>
      </c>
    </row>
    <row r="75" spans="1:9" x14ac:dyDescent="0.3">
      <c r="A75" s="2">
        <v>418</v>
      </c>
      <c r="B75" s="2">
        <v>1</v>
      </c>
      <c r="C75" s="2">
        <v>29</v>
      </c>
      <c r="D75" s="2">
        <v>1</v>
      </c>
      <c r="E75" s="2">
        <v>0</v>
      </c>
      <c r="F75" s="2">
        <v>136</v>
      </c>
      <c r="G75" s="2">
        <v>72</v>
      </c>
      <c r="H75" s="2">
        <v>26</v>
      </c>
      <c r="I75" s="2">
        <v>29</v>
      </c>
    </row>
    <row r="76" spans="1:9" x14ac:dyDescent="0.3">
      <c r="A76" s="2">
        <v>419</v>
      </c>
      <c r="B76" s="2">
        <v>1</v>
      </c>
      <c r="C76" s="2">
        <v>39</v>
      </c>
      <c r="D76" s="2">
        <v>0</v>
      </c>
      <c r="E76" s="2">
        <v>0</v>
      </c>
      <c r="F76" s="2">
        <v>135</v>
      </c>
      <c r="G76" s="2">
        <v>66</v>
      </c>
      <c r="H76" s="2">
        <v>24</v>
      </c>
      <c r="I76" s="2">
        <v>33</v>
      </c>
    </row>
    <row r="77" spans="1:9" x14ac:dyDescent="0.3">
      <c r="A77" s="2">
        <v>420</v>
      </c>
      <c r="B77" s="2">
        <v>1</v>
      </c>
      <c r="C77" s="2">
        <v>49</v>
      </c>
      <c r="D77" s="2">
        <v>0</v>
      </c>
      <c r="E77" s="2">
        <v>0</v>
      </c>
      <c r="F77" s="2">
        <v>151</v>
      </c>
      <c r="G77" s="2">
        <v>72</v>
      </c>
      <c r="H77" s="2">
        <v>24</v>
      </c>
      <c r="I77" s="2">
        <v>34</v>
      </c>
    </row>
    <row r="78" spans="1:9" x14ac:dyDescent="0.3">
      <c r="A78" s="2">
        <v>421</v>
      </c>
      <c r="B78" s="2">
        <v>1</v>
      </c>
      <c r="C78" s="2">
        <v>59</v>
      </c>
      <c r="D78" s="2">
        <v>0</v>
      </c>
      <c r="E78" s="2">
        <v>0</v>
      </c>
      <c r="F78" s="2">
        <v>151</v>
      </c>
      <c r="G78" s="2">
        <v>72</v>
      </c>
      <c r="H78" s="2">
        <v>24</v>
      </c>
      <c r="I78" s="2">
        <v>33</v>
      </c>
    </row>
    <row r="79" spans="1:9" x14ac:dyDescent="0.3">
      <c r="A79" s="2">
        <v>422</v>
      </c>
      <c r="B79" s="2">
        <v>1</v>
      </c>
      <c r="C79" s="2">
        <v>69</v>
      </c>
      <c r="D79" s="2">
        <v>1</v>
      </c>
      <c r="E79" s="2">
        <v>0</v>
      </c>
      <c r="F79" s="2">
        <v>151</v>
      </c>
      <c r="G79" s="2">
        <v>72</v>
      </c>
      <c r="H79" s="2">
        <v>26</v>
      </c>
      <c r="I79" s="2">
        <v>36</v>
      </c>
    </row>
    <row r="80" spans="1:9" x14ac:dyDescent="0.3">
      <c r="A80" s="2">
        <v>423</v>
      </c>
      <c r="B80" s="2">
        <v>1</v>
      </c>
      <c r="C80" s="2">
        <v>119</v>
      </c>
      <c r="D80" s="2">
        <v>0</v>
      </c>
      <c r="E80" s="2">
        <v>0</v>
      </c>
      <c r="F80" s="2">
        <v>143</v>
      </c>
      <c r="G80" s="2">
        <v>72</v>
      </c>
      <c r="H80" s="2">
        <v>0</v>
      </c>
      <c r="I80" s="2">
        <v>31</v>
      </c>
    </row>
    <row r="81" spans="1:9" x14ac:dyDescent="0.3">
      <c r="A81" s="2">
        <v>424</v>
      </c>
      <c r="B81" s="2">
        <v>1</v>
      </c>
      <c r="C81" s="2">
        <v>219</v>
      </c>
      <c r="D81" s="2">
        <v>1</v>
      </c>
      <c r="E81" s="2">
        <v>0</v>
      </c>
      <c r="F81" s="2">
        <v>143</v>
      </c>
      <c r="G81" s="2">
        <v>72</v>
      </c>
      <c r="H81" s="2">
        <v>26</v>
      </c>
      <c r="I81" s="2">
        <v>29</v>
      </c>
    </row>
    <row r="82" spans="1:9" x14ac:dyDescent="0.3">
      <c r="A82" s="2">
        <v>425</v>
      </c>
      <c r="B82" s="2">
        <v>1</v>
      </c>
      <c r="C82" s="2">
        <v>319</v>
      </c>
      <c r="D82" s="2">
        <v>0</v>
      </c>
      <c r="E82" s="2">
        <v>0</v>
      </c>
      <c r="F82" s="2">
        <v>78</v>
      </c>
      <c r="G82" s="2">
        <v>66</v>
      </c>
      <c r="H82" s="2">
        <v>24</v>
      </c>
      <c r="I82" s="2">
        <v>29</v>
      </c>
    </row>
    <row r="83" spans="1:9" x14ac:dyDescent="0.3">
      <c r="A83" s="2">
        <v>426</v>
      </c>
      <c r="B83" s="2">
        <v>1</v>
      </c>
      <c r="C83" s="2">
        <v>419</v>
      </c>
      <c r="D83" s="2">
        <v>0</v>
      </c>
      <c r="E83" s="2">
        <v>0</v>
      </c>
      <c r="F83" s="2">
        <v>143</v>
      </c>
      <c r="G83" s="2">
        <v>72</v>
      </c>
      <c r="H83" s="2">
        <v>24</v>
      </c>
      <c r="I83" s="2">
        <v>34</v>
      </c>
    </row>
    <row r="84" spans="1:9" x14ac:dyDescent="0.3">
      <c r="A84" s="2">
        <v>427</v>
      </c>
      <c r="B84" s="2">
        <v>1</v>
      </c>
      <c r="C84" s="2">
        <v>519</v>
      </c>
      <c r="D84" s="2">
        <v>0</v>
      </c>
      <c r="E84" s="2">
        <v>0</v>
      </c>
      <c r="F84" s="2">
        <v>144</v>
      </c>
      <c r="G84" s="2">
        <v>72</v>
      </c>
      <c r="H84" s="2">
        <v>24</v>
      </c>
      <c r="I84" s="2">
        <v>35</v>
      </c>
    </row>
    <row r="85" spans="1:9" x14ac:dyDescent="0.3">
      <c r="A85" s="2">
        <v>428</v>
      </c>
      <c r="B85" s="2">
        <v>1</v>
      </c>
      <c r="C85" s="2">
        <v>619</v>
      </c>
      <c r="D85" s="2">
        <v>1</v>
      </c>
      <c r="E85" s="2">
        <v>0</v>
      </c>
      <c r="F85" s="2">
        <v>143</v>
      </c>
      <c r="G85" s="2">
        <v>72</v>
      </c>
      <c r="H85" s="2">
        <v>26</v>
      </c>
      <c r="I85" s="2">
        <v>36</v>
      </c>
    </row>
    <row r="86" spans="1:9" x14ac:dyDescent="0.3">
      <c r="A86" s="2">
        <v>429</v>
      </c>
      <c r="B86" s="2">
        <v>1</v>
      </c>
      <c r="C86" s="2">
        <v>140</v>
      </c>
      <c r="D86" s="2">
        <v>0</v>
      </c>
      <c r="E86" s="2">
        <v>0</v>
      </c>
      <c r="F86" s="2">
        <v>142</v>
      </c>
      <c r="G86" s="2">
        <v>72</v>
      </c>
      <c r="H86" s="2">
        <v>0</v>
      </c>
      <c r="I86" s="2">
        <v>31</v>
      </c>
    </row>
    <row r="87" spans="1:9" x14ac:dyDescent="0.3">
      <c r="A87" s="2">
        <v>430</v>
      </c>
      <c r="B87" s="2">
        <v>1</v>
      </c>
      <c r="C87" s="2">
        <v>240</v>
      </c>
      <c r="D87" s="2">
        <v>1</v>
      </c>
      <c r="E87" s="2">
        <v>0</v>
      </c>
      <c r="F87" s="2">
        <v>142</v>
      </c>
      <c r="G87" s="2">
        <v>72</v>
      </c>
      <c r="H87" s="2">
        <v>26</v>
      </c>
      <c r="I87" s="2">
        <v>29</v>
      </c>
    </row>
    <row r="88" spans="1:9" x14ac:dyDescent="0.3">
      <c r="A88" s="2">
        <v>431</v>
      </c>
      <c r="B88" s="2">
        <v>1</v>
      </c>
      <c r="C88" s="2">
        <v>340</v>
      </c>
      <c r="D88" s="2">
        <v>0</v>
      </c>
      <c r="E88" s="2">
        <v>0</v>
      </c>
      <c r="F88" s="2">
        <v>142</v>
      </c>
      <c r="G88" s="2">
        <v>72</v>
      </c>
      <c r="H88" s="2">
        <v>24</v>
      </c>
      <c r="I88" s="2">
        <v>29</v>
      </c>
    </row>
    <row r="89" spans="1:9" x14ac:dyDescent="0.3">
      <c r="A89" s="2">
        <v>432</v>
      </c>
      <c r="B89" s="2">
        <v>1</v>
      </c>
      <c r="C89" s="2">
        <v>440</v>
      </c>
      <c r="D89" s="2">
        <v>0</v>
      </c>
      <c r="E89" s="2">
        <v>0</v>
      </c>
      <c r="F89" s="2">
        <v>142</v>
      </c>
      <c r="G89" s="2">
        <v>66</v>
      </c>
      <c r="H89" s="2">
        <v>24</v>
      </c>
      <c r="I89" s="2">
        <v>34</v>
      </c>
    </row>
    <row r="90" spans="1:9" x14ac:dyDescent="0.3">
      <c r="A90" s="2">
        <v>433</v>
      </c>
      <c r="B90" s="2">
        <v>1</v>
      </c>
      <c r="C90" s="2">
        <v>540</v>
      </c>
      <c r="D90" s="2">
        <v>0</v>
      </c>
      <c r="E90" s="2">
        <v>0</v>
      </c>
      <c r="F90" s="2">
        <v>132</v>
      </c>
      <c r="G90" s="2">
        <v>72</v>
      </c>
      <c r="H90" s="2">
        <v>24</v>
      </c>
      <c r="I90" s="2">
        <v>35</v>
      </c>
    </row>
    <row r="91" spans="1:9" x14ac:dyDescent="0.3">
      <c r="A91" s="2">
        <v>434</v>
      </c>
      <c r="B91" s="2">
        <v>1</v>
      </c>
      <c r="C91" s="2">
        <v>640</v>
      </c>
      <c r="D91" s="2">
        <v>1</v>
      </c>
      <c r="E91" s="2">
        <v>0</v>
      </c>
      <c r="F91" s="2">
        <v>142</v>
      </c>
      <c r="G91" s="2">
        <v>72</v>
      </c>
      <c r="H91" s="2">
        <v>26</v>
      </c>
      <c r="I91" s="2">
        <v>36</v>
      </c>
    </row>
    <row r="92" spans="1:9" x14ac:dyDescent="0.3">
      <c r="A92" s="2">
        <v>441</v>
      </c>
      <c r="B92" s="2">
        <v>1</v>
      </c>
      <c r="C92" s="2">
        <v>7</v>
      </c>
      <c r="D92" s="2">
        <v>0</v>
      </c>
      <c r="E92" s="2">
        <v>0</v>
      </c>
      <c r="F92" s="2">
        <v>140</v>
      </c>
      <c r="G92" s="2">
        <v>68</v>
      </c>
      <c r="H92" s="2">
        <v>26</v>
      </c>
      <c r="I92" s="2">
        <v>0</v>
      </c>
    </row>
    <row r="93" spans="1:9" x14ac:dyDescent="0.3">
      <c r="A93" s="2">
        <v>442</v>
      </c>
      <c r="B93" s="2">
        <v>1</v>
      </c>
      <c r="C93" s="2">
        <v>8</v>
      </c>
      <c r="D93" s="2">
        <v>0</v>
      </c>
      <c r="E93" s="2">
        <v>0</v>
      </c>
      <c r="F93" s="2">
        <v>147</v>
      </c>
      <c r="G93" s="2">
        <v>67</v>
      </c>
      <c r="H93" s="2">
        <v>26</v>
      </c>
      <c r="I93" s="2">
        <v>0</v>
      </c>
    </row>
    <row r="94" spans="1:9" x14ac:dyDescent="0.3">
      <c r="A94" s="2">
        <v>443</v>
      </c>
      <c r="B94" s="2">
        <v>1</v>
      </c>
      <c r="C94" s="2">
        <v>9</v>
      </c>
      <c r="D94" s="2">
        <v>0</v>
      </c>
      <c r="E94" s="2">
        <v>0</v>
      </c>
      <c r="F94" s="2">
        <v>126</v>
      </c>
      <c r="G94" s="2">
        <v>67</v>
      </c>
      <c r="H94" s="2">
        <v>24</v>
      </c>
      <c r="I94" s="2">
        <v>0</v>
      </c>
    </row>
    <row r="95" spans="1:9" x14ac:dyDescent="0.3">
      <c r="A95" s="2">
        <v>444</v>
      </c>
      <c r="B95" s="2">
        <v>1</v>
      </c>
      <c r="C95" s="2">
        <v>10</v>
      </c>
      <c r="D95" s="2">
        <v>0</v>
      </c>
      <c r="E95" s="2">
        <v>0</v>
      </c>
      <c r="F95" s="2">
        <v>146</v>
      </c>
      <c r="G95" s="2">
        <v>70</v>
      </c>
      <c r="H95" s="2">
        <v>24</v>
      </c>
      <c r="I95" s="2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0642E-EC32-428B-918A-0213FB4F1F0A}">
  <dimension ref="A1:E38"/>
  <sheetViews>
    <sheetView tabSelected="1" workbookViewId="0">
      <selection activeCell="I7" sqref="I7"/>
    </sheetView>
  </sheetViews>
  <sheetFormatPr defaultRowHeight="14.4" x14ac:dyDescent="0.3"/>
  <cols>
    <col min="2" max="2" width="24.6640625" customWidth="1"/>
    <col min="3" max="3" width="8.88671875" customWidth="1"/>
    <col min="4" max="4" width="12.21875" customWidth="1"/>
  </cols>
  <sheetData>
    <row r="1" spans="1:5" ht="27" x14ac:dyDescent="0.3">
      <c r="A1" s="1" t="s">
        <v>15</v>
      </c>
      <c r="B1" s="3" t="s">
        <v>16</v>
      </c>
      <c r="C1" s="1" t="s">
        <v>17</v>
      </c>
      <c r="D1" s="3" t="s">
        <v>18</v>
      </c>
      <c r="E1" s="1" t="s">
        <v>19</v>
      </c>
    </row>
    <row r="2" spans="1:5" ht="27" x14ac:dyDescent="0.3">
      <c r="A2" s="2">
        <v>77</v>
      </c>
      <c r="B2" s="5">
        <v>42333</v>
      </c>
      <c r="C2" s="2">
        <v>25</v>
      </c>
      <c r="D2" s="4" t="s">
        <v>20</v>
      </c>
      <c r="E2" s="2">
        <v>2015</v>
      </c>
    </row>
    <row r="3" spans="1:5" x14ac:dyDescent="0.3">
      <c r="A3" s="2">
        <v>78</v>
      </c>
      <c r="B3" s="5">
        <v>42515</v>
      </c>
      <c r="C3" s="2">
        <v>25</v>
      </c>
      <c r="D3" s="4" t="s">
        <v>21</v>
      </c>
      <c r="E3" s="2">
        <v>2016</v>
      </c>
    </row>
    <row r="4" spans="1:5" ht="27" x14ac:dyDescent="0.3">
      <c r="A4" s="2">
        <v>79</v>
      </c>
      <c r="B4" s="5">
        <v>43064</v>
      </c>
      <c r="C4" s="2">
        <v>25</v>
      </c>
      <c r="D4" s="4" t="s">
        <v>20</v>
      </c>
      <c r="E4" s="2">
        <v>2017</v>
      </c>
    </row>
    <row r="5" spans="1:5" ht="27" x14ac:dyDescent="0.3">
      <c r="A5" s="2">
        <v>80</v>
      </c>
      <c r="B5" s="5">
        <v>42638</v>
      </c>
      <c r="C5" s="2">
        <v>25</v>
      </c>
      <c r="D5" s="4" t="s">
        <v>22</v>
      </c>
      <c r="E5" s="2">
        <v>2016</v>
      </c>
    </row>
    <row r="6" spans="1:5" x14ac:dyDescent="0.3">
      <c r="A6" s="2">
        <v>121</v>
      </c>
      <c r="B6" s="5">
        <v>42029</v>
      </c>
      <c r="C6" s="2">
        <v>25</v>
      </c>
      <c r="D6" s="4" t="s">
        <v>23</v>
      </c>
      <c r="E6" s="2">
        <v>2015</v>
      </c>
    </row>
    <row r="7" spans="1:5" ht="27" x14ac:dyDescent="0.3">
      <c r="A7" s="2">
        <v>122</v>
      </c>
      <c r="B7" s="5">
        <v>42363</v>
      </c>
      <c r="C7" s="2">
        <v>25</v>
      </c>
      <c r="D7" s="4" t="s">
        <v>24</v>
      </c>
      <c r="E7" s="2">
        <v>2015</v>
      </c>
    </row>
    <row r="8" spans="1:5" x14ac:dyDescent="0.3">
      <c r="A8" s="2">
        <v>123</v>
      </c>
      <c r="B8" s="5">
        <v>42972</v>
      </c>
      <c r="C8" s="2">
        <v>25</v>
      </c>
      <c r="D8" s="4" t="s">
        <v>25</v>
      </c>
      <c r="E8" s="2">
        <v>2017</v>
      </c>
    </row>
    <row r="9" spans="1:5" x14ac:dyDescent="0.3">
      <c r="A9" s="2">
        <v>124</v>
      </c>
      <c r="B9" s="5">
        <v>42425</v>
      </c>
      <c r="C9" s="2">
        <v>25</v>
      </c>
      <c r="D9" s="4" t="s">
        <v>26</v>
      </c>
      <c r="E9" s="2">
        <v>2016</v>
      </c>
    </row>
    <row r="10" spans="1:5" x14ac:dyDescent="0.3">
      <c r="A10" s="2">
        <v>125</v>
      </c>
      <c r="B10" s="5">
        <v>42060</v>
      </c>
      <c r="C10" s="2">
        <v>25</v>
      </c>
      <c r="D10" s="4" t="s">
        <v>26</v>
      </c>
      <c r="E10" s="2">
        <v>2015</v>
      </c>
    </row>
    <row r="11" spans="1:5" x14ac:dyDescent="0.3">
      <c r="A11" s="2">
        <v>126</v>
      </c>
      <c r="B11" s="5">
        <v>42046</v>
      </c>
      <c r="C11" s="2">
        <v>11</v>
      </c>
      <c r="D11" s="4" t="s">
        <v>26</v>
      </c>
      <c r="E11" s="2">
        <v>2015</v>
      </c>
    </row>
    <row r="12" spans="1:5" x14ac:dyDescent="0.3">
      <c r="A12" s="2">
        <v>127</v>
      </c>
      <c r="B12" s="5">
        <v>42302</v>
      </c>
      <c r="C12" s="2">
        <v>25</v>
      </c>
      <c r="D12" s="4" t="s">
        <v>27</v>
      </c>
      <c r="E12" s="2">
        <v>2015</v>
      </c>
    </row>
    <row r="13" spans="1:5" x14ac:dyDescent="0.3">
      <c r="A13" s="2">
        <v>128</v>
      </c>
      <c r="B13" s="5">
        <v>43037</v>
      </c>
      <c r="C13" s="2">
        <v>29</v>
      </c>
      <c r="D13" s="4" t="s">
        <v>27</v>
      </c>
      <c r="E13" s="2">
        <v>2017</v>
      </c>
    </row>
    <row r="14" spans="1:5" x14ac:dyDescent="0.3">
      <c r="A14" s="2">
        <v>129</v>
      </c>
      <c r="B14" s="5">
        <v>43509</v>
      </c>
      <c r="C14" s="2">
        <v>13</v>
      </c>
      <c r="D14" s="4" t="s">
        <v>26</v>
      </c>
      <c r="E14" s="2">
        <v>2019</v>
      </c>
    </row>
    <row r="15" spans="1:5" x14ac:dyDescent="0.3">
      <c r="A15" s="2">
        <v>130</v>
      </c>
      <c r="B15" s="5">
        <v>42607</v>
      </c>
      <c r="C15" s="2">
        <v>25</v>
      </c>
      <c r="D15" s="4" t="s">
        <v>25</v>
      </c>
      <c r="E15" s="2">
        <v>2016</v>
      </c>
    </row>
    <row r="16" spans="1:5" x14ac:dyDescent="0.3">
      <c r="A16" s="2">
        <v>131</v>
      </c>
      <c r="B16" s="5">
        <v>42394</v>
      </c>
      <c r="C16" s="2">
        <v>25</v>
      </c>
      <c r="D16" s="4" t="s">
        <v>23</v>
      </c>
      <c r="E16" s="2">
        <v>2016</v>
      </c>
    </row>
    <row r="17" spans="1:5" x14ac:dyDescent="0.3">
      <c r="A17" s="2">
        <v>132</v>
      </c>
      <c r="B17" s="5">
        <v>42880</v>
      </c>
      <c r="C17" s="2">
        <v>25</v>
      </c>
      <c r="D17" s="4" t="s">
        <v>21</v>
      </c>
      <c r="E17" s="2">
        <v>2017</v>
      </c>
    </row>
    <row r="18" spans="1:5" x14ac:dyDescent="0.3">
      <c r="A18" s="2">
        <v>133</v>
      </c>
      <c r="B18" s="5">
        <v>43713</v>
      </c>
      <c r="C18" s="2">
        <v>5</v>
      </c>
      <c r="D18" s="4" t="s">
        <v>22</v>
      </c>
      <c r="E18" s="2">
        <v>2019</v>
      </c>
    </row>
    <row r="19" spans="1:5" x14ac:dyDescent="0.3">
      <c r="A19" s="2">
        <v>134</v>
      </c>
      <c r="B19" s="5">
        <v>42729</v>
      </c>
      <c r="C19" s="2">
        <v>25</v>
      </c>
      <c r="D19" s="4" t="s">
        <v>24</v>
      </c>
      <c r="E19" s="2">
        <v>2016</v>
      </c>
    </row>
    <row r="20" spans="1:5" x14ac:dyDescent="0.3">
      <c r="A20" s="2">
        <v>135</v>
      </c>
      <c r="B20" s="5">
        <v>42088</v>
      </c>
      <c r="C20" s="2">
        <v>25</v>
      </c>
      <c r="D20" s="4" t="s">
        <v>28</v>
      </c>
      <c r="E20" s="2">
        <v>2015</v>
      </c>
    </row>
    <row r="21" spans="1:5" x14ac:dyDescent="0.3">
      <c r="A21" s="2">
        <v>136</v>
      </c>
      <c r="B21" s="5">
        <v>42149</v>
      </c>
      <c r="C21" s="2">
        <v>25</v>
      </c>
      <c r="D21" s="4" t="s">
        <v>21</v>
      </c>
      <c r="E21" s="2">
        <v>2015</v>
      </c>
    </row>
    <row r="22" spans="1:5" x14ac:dyDescent="0.3">
      <c r="A22" s="2">
        <v>137</v>
      </c>
      <c r="B22" s="5">
        <v>42668</v>
      </c>
      <c r="C22" s="2">
        <v>25</v>
      </c>
      <c r="D22" s="4" t="s">
        <v>27</v>
      </c>
      <c r="E22" s="2">
        <v>2016</v>
      </c>
    </row>
    <row r="23" spans="1:5" x14ac:dyDescent="0.3">
      <c r="A23" s="2">
        <v>138</v>
      </c>
      <c r="B23" s="5">
        <v>43003</v>
      </c>
      <c r="C23" s="2">
        <v>25</v>
      </c>
      <c r="D23" s="4" t="s">
        <v>22</v>
      </c>
      <c r="E23" s="2">
        <v>2017</v>
      </c>
    </row>
    <row r="24" spans="1:5" x14ac:dyDescent="0.3">
      <c r="A24" s="2">
        <v>139</v>
      </c>
      <c r="B24" s="5">
        <v>42791</v>
      </c>
      <c r="C24" s="2">
        <v>25</v>
      </c>
      <c r="D24" s="4" t="s">
        <v>26</v>
      </c>
      <c r="E24" s="2">
        <v>2017</v>
      </c>
    </row>
    <row r="25" spans="1:5" x14ac:dyDescent="0.3">
      <c r="A25" s="2">
        <v>140</v>
      </c>
      <c r="B25" s="5">
        <v>43665</v>
      </c>
      <c r="C25" s="2">
        <v>19</v>
      </c>
      <c r="D25" s="4" t="s">
        <v>29</v>
      </c>
      <c r="E25" s="2">
        <v>2019</v>
      </c>
    </row>
    <row r="26" spans="1:5" x14ac:dyDescent="0.3">
      <c r="A26" s="2">
        <v>141</v>
      </c>
      <c r="B26" s="5">
        <v>42241</v>
      </c>
      <c r="C26" s="2">
        <v>25</v>
      </c>
      <c r="D26" s="4" t="s">
        <v>25</v>
      </c>
      <c r="E26" s="2">
        <v>2015</v>
      </c>
    </row>
    <row r="27" spans="1:5" x14ac:dyDescent="0.3">
      <c r="A27" s="2">
        <v>142</v>
      </c>
      <c r="B27" s="5">
        <v>42850</v>
      </c>
      <c r="C27" s="2">
        <v>25</v>
      </c>
      <c r="D27" s="4" t="s">
        <v>30</v>
      </c>
      <c r="E27" s="2">
        <v>2017</v>
      </c>
    </row>
    <row r="28" spans="1:5" x14ac:dyDescent="0.3">
      <c r="A28" s="2">
        <v>143</v>
      </c>
      <c r="B28" s="5">
        <v>42485</v>
      </c>
      <c r="C28" s="2">
        <v>25</v>
      </c>
      <c r="D28" s="4" t="s">
        <v>30</v>
      </c>
      <c r="E28" s="2">
        <v>2016</v>
      </c>
    </row>
    <row r="29" spans="1:5" x14ac:dyDescent="0.3">
      <c r="A29" s="2">
        <v>144</v>
      </c>
      <c r="B29" s="5">
        <v>42454</v>
      </c>
      <c r="C29" s="2">
        <v>25</v>
      </c>
      <c r="D29" s="4" t="s">
        <v>28</v>
      </c>
      <c r="E29" s="2">
        <v>2016</v>
      </c>
    </row>
    <row r="30" spans="1:5" x14ac:dyDescent="0.3">
      <c r="A30" s="2">
        <v>145</v>
      </c>
      <c r="B30" s="5">
        <v>42760</v>
      </c>
      <c r="C30" s="2">
        <v>25</v>
      </c>
      <c r="D30" s="4" t="s">
        <v>23</v>
      </c>
      <c r="E30" s="2">
        <v>2017</v>
      </c>
    </row>
    <row r="31" spans="1:5" x14ac:dyDescent="0.3">
      <c r="A31" s="2">
        <v>146</v>
      </c>
      <c r="B31" s="5">
        <v>42384</v>
      </c>
      <c r="C31" s="2">
        <v>15</v>
      </c>
      <c r="D31" s="4" t="s">
        <v>23</v>
      </c>
      <c r="E31" s="2">
        <v>2016</v>
      </c>
    </row>
    <row r="32" spans="1:5" x14ac:dyDescent="0.3">
      <c r="A32" s="2">
        <v>147</v>
      </c>
      <c r="B32" s="5">
        <v>42148</v>
      </c>
      <c r="C32" s="2">
        <v>24</v>
      </c>
      <c r="D32" s="4" t="s">
        <v>21</v>
      </c>
      <c r="E32" s="2">
        <v>2015</v>
      </c>
    </row>
    <row r="33" spans="1:5" x14ac:dyDescent="0.3">
      <c r="A33" s="2">
        <v>148</v>
      </c>
      <c r="B33" s="5">
        <v>42272</v>
      </c>
      <c r="C33" s="2">
        <v>25</v>
      </c>
      <c r="D33" s="4" t="s">
        <v>22</v>
      </c>
      <c r="E33" s="2">
        <v>2015</v>
      </c>
    </row>
    <row r="34" spans="1:5" x14ac:dyDescent="0.3">
      <c r="A34" s="2">
        <v>149</v>
      </c>
      <c r="B34" s="5">
        <v>43094</v>
      </c>
      <c r="C34" s="2">
        <v>25</v>
      </c>
      <c r="D34" s="4" t="s">
        <v>24</v>
      </c>
      <c r="E34" s="2">
        <v>2017</v>
      </c>
    </row>
    <row r="35" spans="1:5" x14ac:dyDescent="0.3">
      <c r="A35" s="2">
        <v>150</v>
      </c>
      <c r="B35" s="5">
        <v>43033</v>
      </c>
      <c r="C35" s="2">
        <v>25</v>
      </c>
      <c r="D35" s="4" t="s">
        <v>27</v>
      </c>
      <c r="E35" s="2">
        <v>2017</v>
      </c>
    </row>
    <row r="36" spans="1:5" x14ac:dyDescent="0.3">
      <c r="A36" s="2">
        <v>151</v>
      </c>
      <c r="B36" s="5">
        <v>42119</v>
      </c>
      <c r="C36" s="2">
        <v>25</v>
      </c>
      <c r="D36" s="4" t="s">
        <v>30</v>
      </c>
      <c r="E36" s="2">
        <v>2015</v>
      </c>
    </row>
    <row r="37" spans="1:5" x14ac:dyDescent="0.3">
      <c r="A37" s="2">
        <v>152</v>
      </c>
      <c r="B37" s="5">
        <v>42699</v>
      </c>
      <c r="C37" s="2">
        <v>25</v>
      </c>
      <c r="D37" s="4" t="s">
        <v>20</v>
      </c>
      <c r="E37" s="2">
        <v>2016</v>
      </c>
    </row>
    <row r="38" spans="1:5" x14ac:dyDescent="0.3">
      <c r="A38" s="2">
        <v>0</v>
      </c>
      <c r="B38" s="5">
        <v>46026</v>
      </c>
      <c r="C38" s="2">
        <v>4</v>
      </c>
      <c r="D38" s="4" t="s">
        <v>23</v>
      </c>
      <c r="E38" s="2">
        <v>2026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6ADF8-C5CF-4E0F-B06E-D931801B207F}">
  <dimension ref="A3:K10"/>
  <sheetViews>
    <sheetView workbookViewId="0">
      <selection activeCell="H18" sqref="H18"/>
    </sheetView>
  </sheetViews>
  <sheetFormatPr defaultRowHeight="14.4" x14ac:dyDescent="0.3"/>
  <cols>
    <col min="1" max="2" width="16" bestFit="1" customWidth="1"/>
    <col min="3" max="3" width="19.33203125" bestFit="1" customWidth="1"/>
    <col min="4" max="4" width="16" bestFit="1" customWidth="1"/>
    <col min="5" max="5" width="19.33203125" bestFit="1" customWidth="1"/>
    <col min="6" max="6" width="16" bestFit="1" customWidth="1"/>
    <col min="7" max="7" width="19.33203125" bestFit="1" customWidth="1"/>
    <col min="8" max="8" width="16" bestFit="1" customWidth="1"/>
    <col min="9" max="9" width="19.33203125" bestFit="1" customWidth="1"/>
    <col min="10" max="10" width="20.5546875" bestFit="1" customWidth="1"/>
    <col min="11" max="11" width="23.88671875" bestFit="1" customWidth="1"/>
  </cols>
  <sheetData>
    <row r="3" spans="1:11" x14ac:dyDescent="0.3">
      <c r="B3" s="6" t="s">
        <v>68</v>
      </c>
    </row>
    <row r="4" spans="1:11" x14ac:dyDescent="0.3">
      <c r="B4">
        <v>2015</v>
      </c>
      <c r="D4">
        <v>2016</v>
      </c>
      <c r="F4">
        <v>2017</v>
      </c>
      <c r="H4">
        <v>2019</v>
      </c>
      <c r="J4" t="s">
        <v>74</v>
      </c>
      <c r="K4" t="s">
        <v>72</v>
      </c>
    </row>
    <row r="5" spans="1:11" x14ac:dyDescent="0.3">
      <c r="A5" s="6" t="s">
        <v>66</v>
      </c>
      <c r="B5" t="s">
        <v>75</v>
      </c>
      <c r="C5" t="s">
        <v>69</v>
      </c>
      <c r="D5" t="s">
        <v>75</v>
      </c>
      <c r="E5" t="s">
        <v>69</v>
      </c>
      <c r="F5" t="s">
        <v>75</v>
      </c>
      <c r="G5" t="s">
        <v>69</v>
      </c>
      <c r="H5" t="s">
        <v>75</v>
      </c>
      <c r="I5" t="s">
        <v>69</v>
      </c>
    </row>
    <row r="6" spans="1:11" x14ac:dyDescent="0.3">
      <c r="A6" s="7" t="s">
        <v>38</v>
      </c>
      <c r="F6">
        <v>2</v>
      </c>
      <c r="G6">
        <v>2</v>
      </c>
      <c r="J6">
        <v>2</v>
      </c>
      <c r="K6">
        <v>2</v>
      </c>
    </row>
    <row r="7" spans="1:11" x14ac:dyDescent="0.3">
      <c r="A7" s="7" t="s">
        <v>45</v>
      </c>
      <c r="D7">
        <v>2</v>
      </c>
      <c r="E7">
        <v>2</v>
      </c>
      <c r="H7">
        <v>4</v>
      </c>
      <c r="I7">
        <v>4</v>
      </c>
      <c r="J7">
        <v>6</v>
      </c>
      <c r="K7">
        <v>6</v>
      </c>
    </row>
    <row r="8" spans="1:11" x14ac:dyDescent="0.3">
      <c r="A8" s="7" t="s">
        <v>48</v>
      </c>
      <c r="B8">
        <v>4</v>
      </c>
      <c r="C8">
        <v>4</v>
      </c>
      <c r="H8">
        <v>2</v>
      </c>
      <c r="I8">
        <v>2</v>
      </c>
      <c r="J8">
        <v>6</v>
      </c>
      <c r="K8">
        <v>6</v>
      </c>
    </row>
    <row r="9" spans="1:11" x14ac:dyDescent="0.3">
      <c r="A9" s="7" t="s">
        <v>40</v>
      </c>
      <c r="B9">
        <v>15</v>
      </c>
      <c r="C9">
        <v>23</v>
      </c>
      <c r="D9">
        <v>19</v>
      </c>
      <c r="E9">
        <v>29</v>
      </c>
      <c r="F9">
        <v>18</v>
      </c>
      <c r="G9">
        <v>28</v>
      </c>
      <c r="J9">
        <v>52</v>
      </c>
      <c r="K9">
        <v>80</v>
      </c>
    </row>
    <row r="10" spans="1:11" x14ac:dyDescent="0.3">
      <c r="A10" s="7" t="s">
        <v>67</v>
      </c>
      <c r="B10">
        <v>19</v>
      </c>
      <c r="C10">
        <v>27</v>
      </c>
      <c r="D10">
        <v>21</v>
      </c>
      <c r="E10">
        <v>31</v>
      </c>
      <c r="F10">
        <v>20</v>
      </c>
      <c r="G10">
        <v>30</v>
      </c>
      <c r="H10">
        <v>6</v>
      </c>
      <c r="I10">
        <v>6</v>
      </c>
      <c r="J10">
        <v>66</v>
      </c>
      <c r="K10">
        <v>94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CE77C-7397-4DCD-B46F-C8999D6936CA}">
  <dimension ref="A3:K23"/>
  <sheetViews>
    <sheetView workbookViewId="0">
      <selection activeCell="F12" sqref="F12"/>
    </sheetView>
  </sheetViews>
  <sheetFormatPr defaultRowHeight="14.4" x14ac:dyDescent="0.3"/>
  <cols>
    <col min="1" max="1" width="16" bestFit="1" customWidth="1"/>
    <col min="2" max="2" width="19.33203125" bestFit="1" customWidth="1"/>
    <col min="3" max="3" width="15.88671875" bestFit="1" customWidth="1"/>
    <col min="4" max="4" width="19.33203125" bestFit="1" customWidth="1"/>
    <col min="5" max="5" width="15.88671875" bestFit="1" customWidth="1"/>
    <col min="6" max="6" width="19.33203125" bestFit="1" customWidth="1"/>
    <col min="7" max="7" width="15.88671875" bestFit="1" customWidth="1"/>
    <col min="8" max="8" width="19.33203125" bestFit="1" customWidth="1"/>
    <col min="9" max="9" width="15.88671875" bestFit="1" customWidth="1"/>
    <col min="10" max="10" width="23.88671875" bestFit="1" customWidth="1"/>
    <col min="11" max="11" width="20.44140625" bestFit="1" customWidth="1"/>
    <col min="12" max="12" width="15.88671875" bestFit="1" customWidth="1"/>
    <col min="13" max="13" width="18.21875" bestFit="1" customWidth="1"/>
    <col min="14" max="14" width="20.5546875" bestFit="1" customWidth="1"/>
    <col min="15" max="15" width="20.44140625" bestFit="1" customWidth="1"/>
    <col min="16" max="16" width="22.77734375" bestFit="1" customWidth="1"/>
  </cols>
  <sheetData>
    <row r="3" spans="1:11" x14ac:dyDescent="0.3">
      <c r="B3" s="6" t="s">
        <v>68</v>
      </c>
    </row>
    <row r="4" spans="1:11" x14ac:dyDescent="0.3">
      <c r="B4">
        <v>2015</v>
      </c>
      <c r="D4">
        <v>2016</v>
      </c>
      <c r="F4">
        <v>2017</v>
      </c>
      <c r="H4">
        <v>2019</v>
      </c>
      <c r="J4" t="s">
        <v>72</v>
      </c>
      <c r="K4" t="s">
        <v>78</v>
      </c>
    </row>
    <row r="5" spans="1:11" x14ac:dyDescent="0.3">
      <c r="A5" s="6" t="s">
        <v>66</v>
      </c>
      <c r="B5" t="s">
        <v>69</v>
      </c>
      <c r="C5" t="s">
        <v>79</v>
      </c>
      <c r="D5" t="s">
        <v>69</v>
      </c>
      <c r="E5" t="s">
        <v>79</v>
      </c>
      <c r="F5" t="s">
        <v>69</v>
      </c>
      <c r="G5" t="s">
        <v>79</v>
      </c>
      <c r="H5" t="s">
        <v>69</v>
      </c>
      <c r="I5" t="s">
        <v>79</v>
      </c>
    </row>
    <row r="6" spans="1:11" x14ac:dyDescent="0.3">
      <c r="A6" s="7" t="s">
        <v>38</v>
      </c>
      <c r="F6">
        <v>2</v>
      </c>
      <c r="G6">
        <v>0</v>
      </c>
      <c r="J6">
        <v>2</v>
      </c>
      <c r="K6">
        <v>0</v>
      </c>
    </row>
    <row r="7" spans="1:11" x14ac:dyDescent="0.3">
      <c r="A7" s="7" t="s">
        <v>45</v>
      </c>
      <c r="D7">
        <v>2</v>
      </c>
      <c r="E7">
        <v>2</v>
      </c>
      <c r="H7">
        <v>4</v>
      </c>
      <c r="I7">
        <v>0</v>
      </c>
      <c r="J7">
        <v>6</v>
      </c>
      <c r="K7">
        <v>2</v>
      </c>
    </row>
    <row r="8" spans="1:11" x14ac:dyDescent="0.3">
      <c r="A8" s="7" t="s">
        <v>48</v>
      </c>
      <c r="B8">
        <v>4</v>
      </c>
      <c r="C8">
        <v>2</v>
      </c>
      <c r="H8">
        <v>2</v>
      </c>
      <c r="I8">
        <v>2</v>
      </c>
      <c r="J8">
        <v>6</v>
      </c>
      <c r="K8">
        <v>4</v>
      </c>
    </row>
    <row r="9" spans="1:11" x14ac:dyDescent="0.3">
      <c r="A9" s="7" t="s">
        <v>40</v>
      </c>
      <c r="B9">
        <v>23</v>
      </c>
      <c r="C9">
        <v>15</v>
      </c>
      <c r="D9">
        <v>29</v>
      </c>
      <c r="E9">
        <v>19</v>
      </c>
      <c r="F9">
        <v>28</v>
      </c>
      <c r="G9">
        <v>18</v>
      </c>
      <c r="J9">
        <v>80</v>
      </c>
      <c r="K9">
        <v>52</v>
      </c>
    </row>
    <row r="10" spans="1:11" x14ac:dyDescent="0.3">
      <c r="A10" s="7" t="s">
        <v>67</v>
      </c>
      <c r="B10">
        <v>27</v>
      </c>
      <c r="C10">
        <v>17</v>
      </c>
      <c r="D10">
        <v>31</v>
      </c>
      <c r="E10">
        <v>21</v>
      </c>
      <c r="F10">
        <v>30</v>
      </c>
      <c r="G10">
        <v>18</v>
      </c>
      <c r="H10">
        <v>6</v>
      </c>
      <c r="I10">
        <v>2</v>
      </c>
      <c r="J10">
        <v>94</v>
      </c>
      <c r="K10">
        <v>58</v>
      </c>
    </row>
    <row r="15" spans="1:11" x14ac:dyDescent="0.3">
      <c r="A15" t="s">
        <v>80</v>
      </c>
      <c r="B15" t="s">
        <v>71</v>
      </c>
      <c r="C15" t="s">
        <v>81</v>
      </c>
      <c r="D15" t="s">
        <v>82</v>
      </c>
      <c r="E15" t="s">
        <v>83</v>
      </c>
      <c r="F15" t="s">
        <v>84</v>
      </c>
    </row>
    <row r="16" spans="1:11" x14ac:dyDescent="0.3">
      <c r="A16" s="10" t="s">
        <v>40</v>
      </c>
      <c r="B16" s="10">
        <v>2015</v>
      </c>
      <c r="C16">
        <f>GETPIVOTDATA("[Measures].[Sum of CRIME_COUNT 3]",$A$3,"[Range 1].[Area_Name]","[Range 1].[Area_Name].&amp;[West Yorkshire]","[Range 1].[Year]","[Range 1].[Year].&amp;[2015]")</f>
        <v>23</v>
      </c>
      <c r="D16">
        <f>GETPIVOTDATA("[Measures].[Sum of Resolution]",$A$3,"[Range 1].[Area_Name]","[Range 1].[Area_Name].&amp;[West Yorkshire]","[Range 1].[Year]","[Range 1].[Year].&amp;[2015]")</f>
        <v>15</v>
      </c>
      <c r="E16">
        <f>(C16-D16)/C16</f>
        <v>0.34782608695652173</v>
      </c>
      <c r="F16">
        <v>0</v>
      </c>
    </row>
    <row r="17" spans="1:6" x14ac:dyDescent="0.3">
      <c r="A17" s="10" t="s">
        <v>40</v>
      </c>
      <c r="B17" s="10">
        <v>2016</v>
      </c>
      <c r="C17">
        <f>GETPIVOTDATA("[Measures].[Sum of CRIME_COUNT 3]",$A$3,"[Range 1].[Area_Name]","[Range 1].[Area_Name].&amp;[West Yorkshire]","[Range 1].[Year]","[Range 1].[Year].&amp;[2016]")</f>
        <v>29</v>
      </c>
      <c r="D17">
        <f>GETPIVOTDATA("[Measures].[Sum of Resolution]",$A$3,"[Range 1].[Area_Name]","[Range 1].[Area_Name].&amp;[West Yorkshire]","[Range 1].[Year]","[Range 1].[Year].&amp;[2016]")</f>
        <v>19</v>
      </c>
      <c r="E17">
        <f t="shared" ref="E17:E23" si="0">(C17-D17)/C17</f>
        <v>0.34482758620689657</v>
      </c>
      <c r="F17">
        <f>(C17-C16)/C16</f>
        <v>0.2608695652173913</v>
      </c>
    </row>
    <row r="18" spans="1:6" x14ac:dyDescent="0.3">
      <c r="A18" s="10" t="s">
        <v>40</v>
      </c>
      <c r="B18" s="10">
        <v>2017</v>
      </c>
      <c r="C18">
        <f>GETPIVOTDATA("[Measures].[Sum of CRIME_COUNT 3]",$A$3,"[Range 1].[Area_Name]","[Range 1].[Area_Name].&amp;[West Yorkshire]","[Range 1].[Year]","[Range 1].[Year].&amp;[2017]")</f>
        <v>28</v>
      </c>
      <c r="D18">
        <f>GETPIVOTDATA("[Measures].[Sum of Resolution]",$A$3,"[Range 1].[Area_Name]","[Range 1].[Area_Name].&amp;[West Yorkshire]","[Range 1].[Year]","[Range 1].[Year].&amp;[2017]")</f>
        <v>18</v>
      </c>
      <c r="E18">
        <f t="shared" si="0"/>
        <v>0.35714285714285715</v>
      </c>
      <c r="F18">
        <f t="shared" ref="F18:F23" si="1">(C18-C17)/C17</f>
        <v>-3.4482758620689655E-2</v>
      </c>
    </row>
    <row r="19" spans="1:6" x14ac:dyDescent="0.3">
      <c r="A19" s="10" t="s">
        <v>48</v>
      </c>
      <c r="B19" s="10">
        <v>2015</v>
      </c>
      <c r="C19" s="10">
        <f>GETPIVOTDATA("[Measures].[Sum of CRIME_COUNT 3]",$A$3,"[Range 1].[Area_Name]","[Range 1].[Area_Name].&amp;[North West, Wales]","[Range 1].[Year]","[Range 1].[Year].&amp;[2015]")</f>
        <v>4</v>
      </c>
      <c r="D19" s="10">
        <f>GETPIVOTDATA("[Measures].[Sum of Resolution]",$A$3,"[Range 1].[Area_Name]","[Range 1].[Area_Name].&amp;[North West, Wales]","[Range 1].[Year]","[Range 1].[Year].&amp;[2015]")</f>
        <v>2</v>
      </c>
      <c r="E19">
        <f t="shared" si="0"/>
        <v>0.5</v>
      </c>
      <c r="F19">
        <f t="shared" si="1"/>
        <v>-0.8571428571428571</v>
      </c>
    </row>
    <row r="20" spans="1:6" x14ac:dyDescent="0.3">
      <c r="A20" s="10" t="s">
        <v>48</v>
      </c>
      <c r="B20" s="10">
        <v>2019</v>
      </c>
      <c r="C20" s="10">
        <f>GETPIVOTDATA("[Measures].[Sum of CRIME_COUNT 3]",$A$3,"[Range 1].[Area_Name]","[Range 1].[Area_Name].&amp;[North West, Wales]","[Range 1].[Year]","[Range 1].[Year].&amp;[2019]")</f>
        <v>2</v>
      </c>
      <c r="D20" s="10">
        <f>GETPIVOTDATA("[Measures].[Sum of Resolution]",$A$3,"[Range 1].[Area_Name]","[Range 1].[Area_Name].&amp;[North West, Wales]","[Range 1].[Year]","[Range 1].[Year].&amp;[2019]")</f>
        <v>2</v>
      </c>
      <c r="E20">
        <f t="shared" si="0"/>
        <v>0</v>
      </c>
      <c r="F20">
        <f t="shared" si="1"/>
        <v>-0.5</v>
      </c>
    </row>
    <row r="21" spans="1:6" x14ac:dyDescent="0.3">
      <c r="A21" s="10" t="s">
        <v>45</v>
      </c>
      <c r="B21" s="10">
        <v>2016</v>
      </c>
      <c r="C21" s="10">
        <f>GETPIVOTDATA("[Measures].[Sum of CRIME_COUNT 3]",$A$3,"[Range 1].[Area_Name]","[Range 1].[Area_Name].&amp;[Mid Wales]","[Range 1].[Year]","[Range 1].[Year].&amp;[2016]")</f>
        <v>2</v>
      </c>
      <c r="D21" s="10">
        <f>GETPIVOTDATA("[Measures].[Sum of Resolution]",$A$3,"[Range 1].[Area_Name]","[Range 1].[Area_Name].&amp;[Mid Wales]","[Range 1].[Year]","[Range 1].[Year].&amp;[2016]")</f>
        <v>2</v>
      </c>
      <c r="E21">
        <f t="shared" si="0"/>
        <v>0</v>
      </c>
      <c r="F21">
        <f t="shared" si="1"/>
        <v>0</v>
      </c>
    </row>
    <row r="22" spans="1:6" x14ac:dyDescent="0.3">
      <c r="A22" s="10" t="s">
        <v>45</v>
      </c>
      <c r="B22" s="10">
        <v>2019</v>
      </c>
      <c r="C22" s="10">
        <f>GETPIVOTDATA("[Measures].[Sum of CRIME_COUNT 3]",$A$3,"[Range 1].[Area_Name]","[Range 1].[Area_Name].&amp;[Mid Wales]","[Range 1].[Year]","[Range 1].[Year].&amp;[2019]")</f>
        <v>4</v>
      </c>
      <c r="D22" s="10">
        <f>GETPIVOTDATA("[Measures].[Sum of Resolution]",$A$3,"[Range 1].[Area_Name]","[Range 1].[Area_Name].&amp;[Mid Wales]","[Range 1].[Year]","[Range 1].[Year].&amp;[2019]")</f>
        <v>0</v>
      </c>
      <c r="E22">
        <f t="shared" si="0"/>
        <v>1</v>
      </c>
      <c r="F22">
        <f t="shared" si="1"/>
        <v>1</v>
      </c>
    </row>
    <row r="23" spans="1:6" x14ac:dyDescent="0.3">
      <c r="A23" s="10" t="s">
        <v>38</v>
      </c>
      <c r="B23" s="10">
        <v>2017</v>
      </c>
      <c r="C23">
        <f>GETPIVOTDATA("[Measures].[Sum of CRIME_COUNT 3]",$A$3,"[Range 1].[Area_Name]","[Range 1].[Area_Name].&amp;[East Wales]","[Range 1].[Year]","[Range 1].[Year].&amp;[2017]")</f>
        <v>2</v>
      </c>
      <c r="D23">
        <f>GETPIVOTDATA("[Measures].[Sum of Resolution]",$A$3,"[Range 1].[Area_Name]","[Range 1].[Area_Name].&amp;[East Wales]","[Range 1].[Year]","[Range 1].[Year].&amp;[2017]")</f>
        <v>0</v>
      </c>
      <c r="E23">
        <f t="shared" si="0"/>
        <v>1</v>
      </c>
      <c r="F23">
        <f t="shared" si="1"/>
        <v>-0.5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7C694-68B3-4DCD-89AA-4692F056F655}">
  <dimension ref="A1"/>
  <sheetViews>
    <sheetView topLeftCell="A7" workbookViewId="0">
      <selection activeCell="O20" sqref="O20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4CE6E-04A8-48A3-9ED3-77DEA939CB2C}">
  <dimension ref="A3:I16"/>
  <sheetViews>
    <sheetView topLeftCell="A2" workbookViewId="0">
      <selection activeCell="J22" sqref="J22"/>
    </sheetView>
  </sheetViews>
  <sheetFormatPr defaultRowHeight="14.4" x14ac:dyDescent="0.3"/>
  <cols>
    <col min="1" max="1" width="19.33203125" bestFit="1" customWidth="1"/>
    <col min="2" max="2" width="15.5546875" bestFit="1" customWidth="1"/>
    <col min="3" max="3" width="12.44140625" bestFit="1" customWidth="1"/>
    <col min="4" max="4" width="17" bestFit="1" customWidth="1"/>
    <col min="5" max="5" width="7.109375" bestFit="1" customWidth="1"/>
    <col min="6" max="6" width="7.88671875" bestFit="1" customWidth="1"/>
    <col min="7" max="7" width="10.33203125" bestFit="1" customWidth="1"/>
    <col min="8" max="8" width="12.33203125" bestFit="1" customWidth="1"/>
    <col min="9" max="9" width="10.5546875" bestFit="1" customWidth="1"/>
  </cols>
  <sheetData>
    <row r="3" spans="1:9" x14ac:dyDescent="0.3">
      <c r="A3" s="6" t="s">
        <v>69</v>
      </c>
      <c r="B3" s="6" t="s">
        <v>68</v>
      </c>
    </row>
    <row r="4" spans="1:9" x14ac:dyDescent="0.3">
      <c r="A4" s="6" t="s">
        <v>66</v>
      </c>
      <c r="B4" t="s">
        <v>62</v>
      </c>
      <c r="C4" t="s">
        <v>60</v>
      </c>
      <c r="D4" t="s">
        <v>65</v>
      </c>
      <c r="E4" t="s">
        <v>64</v>
      </c>
      <c r="F4" t="s">
        <v>63</v>
      </c>
      <c r="G4" t="s">
        <v>14</v>
      </c>
      <c r="H4" t="s">
        <v>58</v>
      </c>
      <c r="I4" t="s">
        <v>67</v>
      </c>
    </row>
    <row r="5" spans="1:9" x14ac:dyDescent="0.3">
      <c r="A5" s="7" t="s">
        <v>91</v>
      </c>
      <c r="B5">
        <v>1</v>
      </c>
      <c r="C5">
        <v>3</v>
      </c>
      <c r="D5">
        <v>3</v>
      </c>
      <c r="F5">
        <v>3</v>
      </c>
      <c r="G5">
        <v>2</v>
      </c>
      <c r="H5">
        <v>3</v>
      </c>
      <c r="I5">
        <v>15</v>
      </c>
    </row>
    <row r="6" spans="1:9" x14ac:dyDescent="0.3">
      <c r="A6" s="7" t="s">
        <v>90</v>
      </c>
      <c r="E6">
        <v>1</v>
      </c>
      <c r="G6">
        <v>4</v>
      </c>
      <c r="H6">
        <v>2</v>
      </c>
      <c r="I6">
        <v>7</v>
      </c>
    </row>
    <row r="7" spans="1:9" x14ac:dyDescent="0.3">
      <c r="A7" s="7" t="s">
        <v>93</v>
      </c>
      <c r="B7">
        <v>2</v>
      </c>
      <c r="E7">
        <v>2</v>
      </c>
      <c r="I7">
        <v>4</v>
      </c>
    </row>
    <row r="8" spans="1:9" x14ac:dyDescent="0.3">
      <c r="A8" s="7" t="s">
        <v>87</v>
      </c>
      <c r="B8">
        <v>1</v>
      </c>
      <c r="C8">
        <v>3</v>
      </c>
      <c r="D8">
        <v>3</v>
      </c>
      <c r="F8">
        <v>3</v>
      </c>
      <c r="H8">
        <v>3</v>
      </c>
      <c r="I8">
        <v>13</v>
      </c>
    </row>
    <row r="9" spans="1:9" x14ac:dyDescent="0.3">
      <c r="A9" s="7" t="s">
        <v>94</v>
      </c>
      <c r="E9">
        <v>1</v>
      </c>
      <c r="G9">
        <v>2</v>
      </c>
      <c r="H9">
        <v>2</v>
      </c>
      <c r="I9">
        <v>5</v>
      </c>
    </row>
    <row r="10" spans="1:9" x14ac:dyDescent="0.3">
      <c r="A10" s="7" t="s">
        <v>92</v>
      </c>
      <c r="G10">
        <v>2</v>
      </c>
      <c r="I10">
        <v>2</v>
      </c>
    </row>
    <row r="11" spans="1:9" x14ac:dyDescent="0.3">
      <c r="A11" s="7" t="s">
        <v>88</v>
      </c>
      <c r="D11">
        <v>2</v>
      </c>
      <c r="E11">
        <v>2</v>
      </c>
      <c r="F11">
        <v>2</v>
      </c>
      <c r="H11">
        <v>4</v>
      </c>
      <c r="I11">
        <v>10</v>
      </c>
    </row>
    <row r="12" spans="1:9" x14ac:dyDescent="0.3">
      <c r="A12" s="7" t="s">
        <v>22</v>
      </c>
      <c r="C12">
        <v>1</v>
      </c>
      <c r="D12">
        <v>3</v>
      </c>
      <c r="E12">
        <v>2</v>
      </c>
      <c r="F12">
        <v>3</v>
      </c>
      <c r="G12">
        <v>2</v>
      </c>
      <c r="H12">
        <v>4</v>
      </c>
      <c r="I12">
        <v>15</v>
      </c>
    </row>
    <row r="13" spans="1:9" x14ac:dyDescent="0.3">
      <c r="A13" s="7" t="s">
        <v>96</v>
      </c>
      <c r="E13">
        <v>1</v>
      </c>
      <c r="G13">
        <v>2</v>
      </c>
      <c r="H13">
        <v>2</v>
      </c>
      <c r="I13">
        <v>5</v>
      </c>
    </row>
    <row r="14" spans="1:9" x14ac:dyDescent="0.3">
      <c r="A14" s="7" t="s">
        <v>95</v>
      </c>
      <c r="B14">
        <v>2</v>
      </c>
      <c r="C14">
        <v>3</v>
      </c>
      <c r="D14">
        <v>3</v>
      </c>
      <c r="E14">
        <v>1</v>
      </c>
      <c r="F14">
        <v>3</v>
      </c>
      <c r="H14">
        <v>3</v>
      </c>
      <c r="I14">
        <v>15</v>
      </c>
    </row>
    <row r="15" spans="1:9" x14ac:dyDescent="0.3">
      <c r="A15" s="7" t="s">
        <v>89</v>
      </c>
      <c r="E15">
        <v>1</v>
      </c>
      <c r="H15">
        <v>2</v>
      </c>
      <c r="I15">
        <v>3</v>
      </c>
    </row>
    <row r="16" spans="1:9" x14ac:dyDescent="0.3">
      <c r="A16" s="7" t="s">
        <v>67</v>
      </c>
      <c r="B16">
        <v>6</v>
      </c>
      <c r="C16">
        <v>10</v>
      </c>
      <c r="D16">
        <v>14</v>
      </c>
      <c r="E16">
        <v>11</v>
      </c>
      <c r="F16">
        <v>14</v>
      </c>
      <c r="G16">
        <v>14</v>
      </c>
      <c r="H16">
        <v>25</v>
      </c>
      <c r="I16">
        <v>94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FC765-6355-48D1-8481-0EF60FF6EFC6}">
  <dimension ref="A3:E21"/>
  <sheetViews>
    <sheetView workbookViewId="0">
      <selection activeCell="J25" sqref="J25"/>
    </sheetView>
  </sheetViews>
  <sheetFormatPr defaultRowHeight="14.4" x14ac:dyDescent="0.3"/>
  <cols>
    <col min="1" max="1" width="12.44140625" bestFit="1" customWidth="1"/>
    <col min="2" max="2" width="19.33203125" bestFit="1" customWidth="1"/>
    <col min="3" max="3" width="15.88671875" bestFit="1" customWidth="1"/>
    <col min="4" max="4" width="13.33203125" bestFit="1" customWidth="1"/>
  </cols>
  <sheetData>
    <row r="3" spans="1:5" x14ac:dyDescent="0.3">
      <c r="A3" s="6" t="s">
        <v>66</v>
      </c>
      <c r="B3" t="s">
        <v>69</v>
      </c>
      <c r="C3" t="s">
        <v>79</v>
      </c>
      <c r="D3" t="s">
        <v>98</v>
      </c>
    </row>
    <row r="4" spans="1:5" x14ac:dyDescent="0.3">
      <c r="A4" s="7" t="s">
        <v>49</v>
      </c>
      <c r="B4">
        <v>6</v>
      </c>
      <c r="C4">
        <v>4</v>
      </c>
      <c r="D4">
        <f>GETPIVOTDATA("[Measures].[Sum of Resolution 2]",$A$3,"[Range 3].[Station]","[Range 3].[Station].&amp;[Ashroad]")/GETPIVOTDATA("[Measures].[Sum of CRIME_COUNT 5]",$A$3,"[Range 3].[Station]","[Range 3].[Station].&amp;[Ashroad]")</f>
        <v>0.66666666666666663</v>
      </c>
    </row>
    <row r="5" spans="1:5" x14ac:dyDescent="0.3">
      <c r="A5" s="7" t="s">
        <v>43</v>
      </c>
      <c r="B5">
        <v>12</v>
      </c>
      <c r="C5">
        <v>12</v>
      </c>
      <c r="D5">
        <f>GETPIVOTDATA("[Measures].[Sum of Resolution 2]",$A$3,"[Range 3].[Station]","[Range 3].[Station].&amp;[Lawnswood]")/GETPIVOTDATA("[Measures].[Sum of CRIME_COUNT 5]",$A$3,"[Range 3].[Station]","[Range 3].[Station].&amp;[Lawnswood]")</f>
        <v>1</v>
      </c>
    </row>
    <row r="6" spans="1:5" x14ac:dyDescent="0.3">
      <c r="A6" s="7" t="s">
        <v>44</v>
      </c>
      <c r="B6">
        <v>68</v>
      </c>
      <c r="C6">
        <v>40</v>
      </c>
      <c r="D6">
        <f>GETPIVOTDATA("[Measures].[Sum of Resolution 2]",$A$3,"[Range 3].[Station]","[Range 3].[Station].&amp;[Meanwood]")/GETPIVOTDATA("[Measures].[Sum of CRIME_COUNT 5]",$A$3,"[Range 3].[Station]","[Range 3].[Station].&amp;[Meanwood]")</f>
        <v>0.58823529411764708</v>
      </c>
    </row>
    <row r="7" spans="1:5" x14ac:dyDescent="0.3">
      <c r="A7" s="7" t="s">
        <v>52</v>
      </c>
      <c r="B7">
        <v>4</v>
      </c>
      <c r="C7">
        <v>2</v>
      </c>
      <c r="D7">
        <f>GETPIVOTDATA("[Measures].[Sum of Resolution 2]",$A$3,"[Range 3].[Station]","[Range 3].[Station].&amp;[Street1]")/GETPIVOTDATA("[Measures].[Sum of CRIME_COUNT 5]",$A$3,"[Range 3].[Station]","[Range 3].[Station].&amp;[Street1]")</f>
        <v>0.5</v>
      </c>
    </row>
    <row r="8" spans="1:5" x14ac:dyDescent="0.3">
      <c r="A8" s="7" t="s">
        <v>39</v>
      </c>
      <c r="B8">
        <v>2</v>
      </c>
      <c r="C8">
        <v>0</v>
      </c>
      <c r="D8">
        <f>GETPIVOTDATA("[Measures].[Sum of Resolution 2]",$A$3,"[Range 3].[Station]","[Range 3].[Station].&amp;[Street3]")/GETPIVOTDATA("[Measures].[Sum of CRIME_COUNT 5]",$A$3,"[Range 3].[Station]","[Range 3].[Station].&amp;[Street3]")</f>
        <v>0</v>
      </c>
    </row>
    <row r="9" spans="1:5" x14ac:dyDescent="0.3">
      <c r="A9" s="7" t="s">
        <v>50</v>
      </c>
      <c r="B9">
        <v>2</v>
      </c>
      <c r="C9">
        <v>0</v>
      </c>
      <c r="D9">
        <f>GETPIVOTDATA("[Measures].[Sum of Resolution 2]",$A$3,"[Range 3].[Station]","[Range 3].[Station].&amp;[Street5]")/GETPIVOTDATA("[Measures].[Sum of CRIME_COUNT 5]",$A$3,"[Range 3].[Station]","[Range 3].[Station].&amp;[Street5]")</f>
        <v>0</v>
      </c>
    </row>
    <row r="10" spans="1:5" x14ac:dyDescent="0.3">
      <c r="A10" s="7" t="s">
        <v>67</v>
      </c>
      <c r="B10">
        <v>94</v>
      </c>
      <c r="C10">
        <v>58</v>
      </c>
      <c r="D10">
        <f>GETPIVOTDATA("[Measures].[Sum of Resolution 2]",$A$3)/GETPIVOTDATA("[Measures].[Sum of CRIME_COUNT 5]",$A$3)</f>
        <v>0.61702127659574468</v>
      </c>
    </row>
    <row r="15" spans="1:5" x14ac:dyDescent="0.3">
      <c r="B15" t="s">
        <v>97</v>
      </c>
      <c r="C15" t="s">
        <v>99</v>
      </c>
      <c r="D15" t="s">
        <v>100</v>
      </c>
      <c r="E15" t="s">
        <v>98</v>
      </c>
    </row>
    <row r="16" spans="1:5" x14ac:dyDescent="0.3">
      <c r="B16" s="7" t="s">
        <v>49</v>
      </c>
      <c r="C16">
        <v>6</v>
      </c>
      <c r="D16">
        <v>4</v>
      </c>
      <c r="E16">
        <f>GETPIVOTDATA("[Measures].[Sum of Resolution 2]",$A$3,"[Range 3].[Station]","[Range 3].[Station].&amp;[Ashroad]")/GETPIVOTDATA("[Measures].[Sum of CRIME_COUNT 5]",$A$3,"[Range 3].[Station]","[Range 3].[Station].&amp;[Ashroad]")</f>
        <v>0.66666666666666663</v>
      </c>
    </row>
    <row r="17" spans="2:5" x14ac:dyDescent="0.3">
      <c r="B17" s="7" t="s">
        <v>43</v>
      </c>
      <c r="C17">
        <v>12</v>
      </c>
      <c r="D17">
        <v>12</v>
      </c>
      <c r="E17">
        <f>GETPIVOTDATA("[Measures].[Sum of Resolution 2]",$A$3,"[Range 3].[Station]","[Range 3].[Station].&amp;[Lawnswood]")/GETPIVOTDATA("[Measures].[Sum of CRIME_COUNT 5]",$A$3,"[Range 3].[Station]","[Range 3].[Station].&amp;[Lawnswood]")</f>
        <v>1</v>
      </c>
    </row>
    <row r="18" spans="2:5" x14ac:dyDescent="0.3">
      <c r="B18" s="7" t="s">
        <v>44</v>
      </c>
      <c r="C18">
        <v>68</v>
      </c>
      <c r="D18">
        <v>40</v>
      </c>
      <c r="E18">
        <f>GETPIVOTDATA("[Measures].[Sum of Resolution 2]",$A$3,"[Range 3].[Station]","[Range 3].[Station].&amp;[Meanwood]")/GETPIVOTDATA("[Measures].[Sum of CRIME_COUNT 5]",$A$3,"[Range 3].[Station]","[Range 3].[Station].&amp;[Meanwood]")</f>
        <v>0.58823529411764708</v>
      </c>
    </row>
    <row r="19" spans="2:5" x14ac:dyDescent="0.3">
      <c r="B19" s="7" t="s">
        <v>52</v>
      </c>
      <c r="C19">
        <v>4</v>
      </c>
      <c r="D19">
        <v>2</v>
      </c>
      <c r="E19">
        <f>GETPIVOTDATA("[Measures].[Sum of Resolution 2]",$A$3,"[Range 3].[Station]","[Range 3].[Station].&amp;[Street1]")/GETPIVOTDATA("[Measures].[Sum of CRIME_COUNT 5]",$A$3,"[Range 3].[Station]","[Range 3].[Station].&amp;[Street1]")</f>
        <v>0.5</v>
      </c>
    </row>
    <row r="20" spans="2:5" x14ac:dyDescent="0.3">
      <c r="B20" s="7" t="s">
        <v>39</v>
      </c>
      <c r="C20">
        <v>2</v>
      </c>
      <c r="D20">
        <v>0</v>
      </c>
      <c r="E20">
        <f>GETPIVOTDATA("[Measures].[Sum of Resolution 2]",$A$3,"[Range 3].[Station]","[Range 3].[Station].&amp;[Street3]")/GETPIVOTDATA("[Measures].[Sum of CRIME_COUNT 5]",$A$3,"[Range 3].[Station]","[Range 3].[Station].&amp;[Street3]")</f>
        <v>0</v>
      </c>
    </row>
    <row r="21" spans="2:5" x14ac:dyDescent="0.3">
      <c r="B21" s="7" t="s">
        <v>50</v>
      </c>
      <c r="C21">
        <v>2</v>
      </c>
      <c r="D21">
        <v>0</v>
      </c>
      <c r="E21">
        <f>GETPIVOTDATA("[Measures].[Sum of Resolution 2]",$A$3,"[Range 3].[Station]","[Range 3].[Station].&amp;[Street5]")/GETPIVOTDATA("[Measures].[Sum of CRIME_COUNT 5]",$A$3,"[Range 3].[Station]","[Range 3].[Station].&amp;[Street5]")</f>
        <v>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FE54E-96C0-4515-B8F5-8F5394081D65}">
  <dimension ref="A3:I9"/>
  <sheetViews>
    <sheetView workbookViewId="0">
      <selection activeCell="J8" sqref="J8"/>
    </sheetView>
  </sheetViews>
  <sheetFormatPr defaultRowHeight="14.4" x14ac:dyDescent="0.3"/>
  <cols>
    <col min="1" max="1" width="19.33203125" bestFit="1" customWidth="1"/>
    <col min="2" max="2" width="15.5546875" bestFit="1" customWidth="1"/>
    <col min="3" max="3" width="12.44140625" bestFit="1" customWidth="1"/>
    <col min="4" max="4" width="17" bestFit="1" customWidth="1"/>
    <col min="5" max="5" width="7.109375" bestFit="1" customWidth="1"/>
    <col min="6" max="6" width="7.88671875" bestFit="1" customWidth="1"/>
    <col min="7" max="7" width="10.33203125" bestFit="1" customWidth="1"/>
    <col min="8" max="8" width="12.33203125" bestFit="1" customWidth="1"/>
    <col min="9" max="9" width="10.5546875" bestFit="1" customWidth="1"/>
  </cols>
  <sheetData>
    <row r="3" spans="1:9" x14ac:dyDescent="0.3">
      <c r="A3" s="6" t="s">
        <v>69</v>
      </c>
      <c r="B3" s="6" t="s">
        <v>68</v>
      </c>
    </row>
    <row r="4" spans="1:9" x14ac:dyDescent="0.3">
      <c r="A4" s="6" t="s">
        <v>66</v>
      </c>
      <c r="B4" t="s">
        <v>62</v>
      </c>
      <c r="C4" t="s">
        <v>60</v>
      </c>
      <c r="D4" t="s">
        <v>65</v>
      </c>
      <c r="E4" t="s">
        <v>64</v>
      </c>
      <c r="F4" t="s">
        <v>63</v>
      </c>
      <c r="G4" t="s">
        <v>14</v>
      </c>
      <c r="H4" t="s">
        <v>58</v>
      </c>
      <c r="I4" t="s">
        <v>67</v>
      </c>
    </row>
    <row r="5" spans="1:9" x14ac:dyDescent="0.3">
      <c r="A5" s="7" t="s">
        <v>38</v>
      </c>
      <c r="G5">
        <v>2</v>
      </c>
      <c r="I5">
        <v>2</v>
      </c>
    </row>
    <row r="6" spans="1:9" x14ac:dyDescent="0.3">
      <c r="A6" s="7" t="s">
        <v>45</v>
      </c>
      <c r="G6">
        <v>6</v>
      </c>
      <c r="I6">
        <v>6</v>
      </c>
    </row>
    <row r="7" spans="1:9" x14ac:dyDescent="0.3">
      <c r="A7" s="7" t="s">
        <v>48</v>
      </c>
      <c r="G7">
        <v>6</v>
      </c>
      <c r="I7">
        <v>6</v>
      </c>
    </row>
    <row r="8" spans="1:9" x14ac:dyDescent="0.3">
      <c r="A8" s="7" t="s">
        <v>40</v>
      </c>
      <c r="B8">
        <v>6</v>
      </c>
      <c r="C8">
        <v>10</v>
      </c>
      <c r="D8">
        <v>14</v>
      </c>
      <c r="E8">
        <v>11</v>
      </c>
      <c r="F8">
        <v>14</v>
      </c>
      <c r="H8">
        <v>25</v>
      </c>
      <c r="I8">
        <v>80</v>
      </c>
    </row>
    <row r="9" spans="1:9" x14ac:dyDescent="0.3">
      <c r="A9" s="7" t="s">
        <v>67</v>
      </c>
      <c r="B9">
        <v>6</v>
      </c>
      <c r="C9">
        <v>10</v>
      </c>
      <c r="D9">
        <v>14</v>
      </c>
      <c r="E9">
        <v>11</v>
      </c>
      <c r="F9">
        <v>14</v>
      </c>
      <c r="G9">
        <v>14</v>
      </c>
      <c r="H9">
        <v>25</v>
      </c>
      <c r="I9">
        <v>94</v>
      </c>
    </row>
  </sheetData>
  <conditionalFormatting pivot="1" sqref="B5:I8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241E3-6299-41DC-A469-CF96B06216F7}">
  <dimension ref="A1:R95"/>
  <sheetViews>
    <sheetView workbookViewId="0">
      <selection activeCell="J2" sqref="J2"/>
    </sheetView>
  </sheetViews>
  <sheetFormatPr defaultRowHeight="14.4" x14ac:dyDescent="0.3"/>
  <cols>
    <col min="10" max="10" width="16.44140625" bestFit="1" customWidth="1"/>
    <col min="16" max="16" width="16.5546875" bestFit="1" customWidth="1"/>
  </cols>
  <sheetData>
    <row r="1" spans="1:18" ht="53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8" t="s">
        <v>70</v>
      </c>
      <c r="K1" t="s">
        <v>71</v>
      </c>
      <c r="L1" t="s">
        <v>73</v>
      </c>
      <c r="M1" t="s">
        <v>76</v>
      </c>
      <c r="N1" t="s">
        <v>77</v>
      </c>
      <c r="O1" t="s">
        <v>85</v>
      </c>
      <c r="P1" t="s">
        <v>86</v>
      </c>
      <c r="Q1" t="s">
        <v>97</v>
      </c>
      <c r="R1" t="s">
        <v>101</v>
      </c>
    </row>
    <row r="2" spans="1:18" x14ac:dyDescent="0.3">
      <c r="A2" s="2">
        <v>225</v>
      </c>
      <c r="B2" s="2">
        <v>1</v>
      </c>
      <c r="C2" s="2">
        <v>1</v>
      </c>
      <c r="D2" s="2">
        <v>0</v>
      </c>
      <c r="E2" s="2">
        <v>0</v>
      </c>
      <c r="F2" s="2">
        <v>147</v>
      </c>
      <c r="G2" s="2">
        <v>67</v>
      </c>
      <c r="H2" s="2">
        <v>26</v>
      </c>
      <c r="I2" s="2">
        <v>0</v>
      </c>
      <c r="J2" s="9" t="str">
        <f>IFERROR(VLOOKUP(G2, Dim_Location!$A$1:$C$19, 3, FALSE), "Not Found")</f>
        <v>North West, Wales</v>
      </c>
      <c r="K2">
        <f>IFERROR(VLOOKUP(F2, Dim_Time!$A$1:$E$38, 5, FALSE), "Not Found")</f>
        <v>2015</v>
      </c>
      <c r="L2">
        <f xml:space="preserve"> (E2*2) + ((1 - D2)*1)</f>
        <v>1</v>
      </c>
      <c r="M2" t="str">
        <f>IFERROR(VLOOKUP(H2, Dim_Status!$A$1:$B$5, 2, FALSE), "Not Found")</f>
        <v>Closed</v>
      </c>
      <c r="N2">
        <f t="shared" ref="N2:N33" si="0">IF(OR(M2="Open", M2="Unknown", M2="Escalate"), 1, 0)</f>
        <v>0</v>
      </c>
      <c r="O2" t="str">
        <f>IFERROR(VLOOKUP(F2, Dim_Time!$A$1:$D$38, 4, FALSE), "Not Found")</f>
        <v xml:space="preserve">May      </v>
      </c>
      <c r="P2" t="str">
        <f>IFERROR(VLOOKUP(I2, Dim_CrimeType!$A$1:$C$10, 3, FALSE), "Not Found")</f>
        <v>UNKNOWN</v>
      </c>
      <c r="Q2" t="str">
        <f>IFERROR(VLOOKUP(G2, Dim_Location!$A$1:$G$19, 7, FALSE), "Not Found")</f>
        <v>Ashroad</v>
      </c>
    </row>
    <row r="3" spans="1:18" x14ac:dyDescent="0.3">
      <c r="A3" s="2">
        <v>226</v>
      </c>
      <c r="B3" s="2">
        <v>1</v>
      </c>
      <c r="C3" s="2">
        <v>2</v>
      </c>
      <c r="D3" s="2">
        <v>0</v>
      </c>
      <c r="E3" s="2">
        <v>0</v>
      </c>
      <c r="F3" s="2">
        <v>126</v>
      </c>
      <c r="G3" s="2">
        <v>67</v>
      </c>
      <c r="H3" s="2">
        <v>24</v>
      </c>
      <c r="I3" s="2">
        <v>0</v>
      </c>
      <c r="J3" s="9" t="str">
        <f>IFERROR(VLOOKUP(G3, Dim_Location!$A$1:$C$19, 3, FALSE), "Not Found")</f>
        <v>North West, Wales</v>
      </c>
      <c r="K3">
        <f>IFERROR(VLOOKUP(F3, Dim_Time!$A$1:$E$38, 5, FALSE), "Not Found")</f>
        <v>2015</v>
      </c>
      <c r="L3">
        <f t="shared" ref="L3:L33" si="1" xml:space="preserve"> (E3*2) + ((1 - D3)*1)</f>
        <v>1</v>
      </c>
      <c r="M3" t="str">
        <f>IFERROR(VLOOKUP(H3, Dim_Status!$A$1:$B$5, 2, FALSE), "Not Found")</f>
        <v>Open</v>
      </c>
      <c r="N3">
        <f t="shared" si="0"/>
        <v>1</v>
      </c>
      <c r="O3" t="str">
        <f>IFERROR(VLOOKUP(F3, Dim_Time!$A$1:$D$38, 4, FALSE), "Not Found")</f>
        <v xml:space="preserve">February </v>
      </c>
      <c r="P3" t="str">
        <f>IFERROR(VLOOKUP(I3, Dim_CrimeType!$A$1:$C$10, 3, FALSE), "Not Found")</f>
        <v>UNKNOWN</v>
      </c>
      <c r="Q3" t="str">
        <f>IFERROR(VLOOKUP(G3, Dim_Location!$A$1:$G$19, 7, FALSE), "Not Found")</f>
        <v>Ashroad</v>
      </c>
    </row>
    <row r="4" spans="1:18" x14ac:dyDescent="0.3">
      <c r="A4" s="2">
        <v>227</v>
      </c>
      <c r="B4" s="2">
        <v>1</v>
      </c>
      <c r="C4" s="2">
        <v>3</v>
      </c>
      <c r="D4" s="2">
        <v>0</v>
      </c>
      <c r="E4" s="2">
        <v>0</v>
      </c>
      <c r="F4" s="2">
        <v>146</v>
      </c>
      <c r="G4" s="2">
        <v>70</v>
      </c>
      <c r="H4" s="2">
        <v>24</v>
      </c>
      <c r="I4" s="2">
        <v>0</v>
      </c>
      <c r="J4" s="11" t="str">
        <f>IFERROR(VLOOKUP(G4, Dim_Location!$A$1:$C$19, 3, FALSE), "Not Found")</f>
        <v>Mid Wales</v>
      </c>
      <c r="K4">
        <f>IFERROR(VLOOKUP(F4, Dim_Time!$A$1:$E$38, 5, FALSE), "Not Found")</f>
        <v>2016</v>
      </c>
      <c r="L4">
        <f t="shared" si="1"/>
        <v>1</v>
      </c>
      <c r="M4" t="str">
        <f>IFERROR(VLOOKUP(H4, Dim_Status!$A$1:$B$5, 2, FALSE), "Not Found")</f>
        <v>Open</v>
      </c>
      <c r="N4">
        <f t="shared" si="0"/>
        <v>1</v>
      </c>
      <c r="O4" t="str">
        <f>IFERROR(VLOOKUP(F4, Dim_Time!$A$1:$D$38, 4, FALSE), "Not Found")</f>
        <v xml:space="preserve">January  </v>
      </c>
      <c r="P4" t="str">
        <f>IFERROR(VLOOKUP(I4, Dim_CrimeType!$A$1:$C$10, 3, FALSE), "Not Found")</f>
        <v>UNKNOWN</v>
      </c>
      <c r="Q4" t="str">
        <f>IFERROR(VLOOKUP(G4, Dim_Location!$A$1:$G$19, 7, FALSE), "Not Found")</f>
        <v>Street1</v>
      </c>
    </row>
    <row r="5" spans="1:18" x14ac:dyDescent="0.3">
      <c r="A5" s="2">
        <v>228</v>
      </c>
      <c r="B5" s="2">
        <v>1</v>
      </c>
      <c r="C5" s="2">
        <v>4</v>
      </c>
      <c r="D5" s="2">
        <v>0</v>
      </c>
      <c r="E5" s="2">
        <v>0</v>
      </c>
      <c r="F5" s="2">
        <v>128</v>
      </c>
      <c r="G5" s="2">
        <v>38</v>
      </c>
      <c r="H5" s="2">
        <v>26</v>
      </c>
      <c r="I5" s="2">
        <v>0</v>
      </c>
      <c r="J5" s="10" t="str">
        <f>IFERROR(VLOOKUP(G5, Dim_Location!$A$1:$C$19, 3, FALSE), "Not Found")</f>
        <v>East Wales</v>
      </c>
      <c r="K5">
        <f>IFERROR(VLOOKUP(F5, Dim_Time!$A$1:$E$38, 5, FALSE), "Not Found")</f>
        <v>2017</v>
      </c>
      <c r="L5">
        <f t="shared" si="1"/>
        <v>1</v>
      </c>
      <c r="M5" t="str">
        <f>IFERROR(VLOOKUP(H5, Dim_Status!$A$1:$B$5, 2, FALSE), "Not Found")</f>
        <v>Closed</v>
      </c>
      <c r="N5">
        <f t="shared" si="0"/>
        <v>0</v>
      </c>
      <c r="O5" t="str">
        <f>IFERROR(VLOOKUP(F5, Dim_Time!$A$1:$D$38, 4, FALSE), "Not Found")</f>
        <v xml:space="preserve">October  </v>
      </c>
      <c r="P5" t="str">
        <f>IFERROR(VLOOKUP(I5, Dim_CrimeType!$A$1:$C$10, 3, FALSE), "Not Found")</f>
        <v>UNKNOWN</v>
      </c>
      <c r="Q5" t="str">
        <f>IFERROR(VLOOKUP(G5, Dim_Location!$A$1:$G$19, 7, FALSE), "Not Found")</f>
        <v>Street3</v>
      </c>
    </row>
    <row r="6" spans="1:18" x14ac:dyDescent="0.3">
      <c r="A6" s="2">
        <v>229</v>
      </c>
      <c r="B6" s="2">
        <v>1</v>
      </c>
      <c r="C6" s="2">
        <v>5</v>
      </c>
      <c r="D6" s="2">
        <v>0</v>
      </c>
      <c r="E6" s="2">
        <v>0</v>
      </c>
      <c r="F6" s="2">
        <v>129</v>
      </c>
      <c r="G6" s="2">
        <v>67</v>
      </c>
      <c r="H6" s="2">
        <v>24</v>
      </c>
      <c r="I6" s="2">
        <v>0</v>
      </c>
      <c r="J6" s="9" t="str">
        <f>IFERROR(VLOOKUP(G6, Dim_Location!$A$1:$C$19, 3, FALSE), "Not Found")</f>
        <v>North West, Wales</v>
      </c>
      <c r="K6">
        <f>IFERROR(VLOOKUP(F6, Dim_Time!$A$1:$E$38, 5, FALSE), "Not Found")</f>
        <v>2019</v>
      </c>
      <c r="L6">
        <f t="shared" si="1"/>
        <v>1</v>
      </c>
      <c r="M6" t="str">
        <f>IFERROR(VLOOKUP(H6, Dim_Status!$A$1:$B$5, 2, FALSE), "Not Found")</f>
        <v>Open</v>
      </c>
      <c r="N6">
        <f t="shared" si="0"/>
        <v>1</v>
      </c>
      <c r="O6" t="str">
        <f>IFERROR(VLOOKUP(F6, Dim_Time!$A$1:$D$38, 4, FALSE), "Not Found")</f>
        <v xml:space="preserve">February </v>
      </c>
      <c r="P6" t="str">
        <f>IFERROR(VLOOKUP(I6, Dim_CrimeType!$A$1:$C$10, 3, FALSE), "Not Found")</f>
        <v>UNKNOWN</v>
      </c>
      <c r="Q6" t="str">
        <f>IFERROR(VLOOKUP(G6, Dim_Location!$A$1:$G$19, 7, FALSE), "Not Found")</f>
        <v>Ashroad</v>
      </c>
    </row>
    <row r="7" spans="1:18" x14ac:dyDescent="0.3">
      <c r="A7" s="2">
        <v>230</v>
      </c>
      <c r="B7" s="2">
        <v>1</v>
      </c>
      <c r="C7" s="2">
        <v>6</v>
      </c>
      <c r="D7" s="2">
        <v>0</v>
      </c>
      <c r="E7" s="2">
        <v>0</v>
      </c>
      <c r="F7" s="2">
        <v>133</v>
      </c>
      <c r="G7" s="2">
        <v>70</v>
      </c>
      <c r="H7" s="2">
        <v>26</v>
      </c>
      <c r="I7" s="2">
        <v>0</v>
      </c>
      <c r="J7" s="12" t="str">
        <f>IFERROR(VLOOKUP(G7, Dim_Location!$A$1:$C$19, 3, FALSE), "Not Found")</f>
        <v>Mid Wales</v>
      </c>
      <c r="K7">
        <f>IFERROR(VLOOKUP(F7, Dim_Time!$A$1:$E$38, 5, FALSE), "Not Found")</f>
        <v>2019</v>
      </c>
      <c r="L7">
        <f t="shared" si="1"/>
        <v>1</v>
      </c>
      <c r="M7" t="str">
        <f>IFERROR(VLOOKUP(H7, Dim_Status!$A$1:$B$5, 2, FALSE), "Not Found")</f>
        <v>Closed</v>
      </c>
      <c r="N7">
        <f t="shared" si="0"/>
        <v>0</v>
      </c>
      <c r="O7" t="str">
        <f>IFERROR(VLOOKUP(F7, Dim_Time!$A$1:$D$38, 4, FALSE), "Not Found")</f>
        <v>September</v>
      </c>
      <c r="P7" t="str">
        <f>IFERROR(VLOOKUP(I7, Dim_CrimeType!$A$1:$C$10, 3, FALSE), "Not Found")</f>
        <v>UNKNOWN</v>
      </c>
      <c r="Q7" t="str">
        <f>IFERROR(VLOOKUP(G7, Dim_Location!$A$1:$G$19, 7, FALSE), "Not Found")</f>
        <v>Street1</v>
      </c>
    </row>
    <row r="8" spans="1:18" x14ac:dyDescent="0.3">
      <c r="A8" s="2">
        <v>231</v>
      </c>
      <c r="B8" s="2">
        <v>1</v>
      </c>
      <c r="C8" s="2">
        <v>11</v>
      </c>
      <c r="D8" s="2">
        <v>0</v>
      </c>
      <c r="E8" s="2">
        <v>0</v>
      </c>
      <c r="F8" s="2">
        <v>128</v>
      </c>
      <c r="G8" s="2">
        <v>38</v>
      </c>
      <c r="H8" s="2">
        <v>26</v>
      </c>
      <c r="I8" s="2">
        <v>0</v>
      </c>
      <c r="J8" s="10" t="str">
        <f>IFERROR(VLOOKUP(G8, Dim_Location!$A$1:$C$19, 3, FALSE), "Not Found")</f>
        <v>East Wales</v>
      </c>
      <c r="K8">
        <f>IFERROR(VLOOKUP(F8, Dim_Time!$A$1:$E$38, 5, FALSE), "Not Found")</f>
        <v>2017</v>
      </c>
      <c r="L8">
        <f t="shared" si="1"/>
        <v>1</v>
      </c>
      <c r="M8" t="str">
        <f>IFERROR(VLOOKUP(H8, Dim_Status!$A$1:$B$5, 2, FALSE), "Not Found")</f>
        <v>Closed</v>
      </c>
      <c r="N8">
        <f t="shared" si="0"/>
        <v>0</v>
      </c>
      <c r="O8" t="str">
        <f>IFERROR(VLOOKUP(F8, Dim_Time!$A$1:$D$38, 4, FALSE), "Not Found")</f>
        <v xml:space="preserve">October  </v>
      </c>
      <c r="P8" t="str">
        <f>IFERROR(VLOOKUP(I8, Dim_CrimeType!$A$1:$C$10, 3, FALSE), "Not Found")</f>
        <v>UNKNOWN</v>
      </c>
      <c r="Q8" t="str">
        <f>IFERROR(VLOOKUP(G8, Dim_Location!$A$1:$G$19, 7, FALSE), "Not Found")</f>
        <v>Street3</v>
      </c>
    </row>
    <row r="9" spans="1:18" x14ac:dyDescent="0.3">
      <c r="A9" s="2">
        <v>232</v>
      </c>
      <c r="B9" s="2">
        <v>1</v>
      </c>
      <c r="C9" s="2">
        <v>21</v>
      </c>
      <c r="D9" s="2">
        <v>1</v>
      </c>
      <c r="E9" s="2">
        <v>0</v>
      </c>
      <c r="F9" s="2">
        <v>130</v>
      </c>
      <c r="G9" s="2">
        <v>72</v>
      </c>
      <c r="H9" s="2">
        <v>26</v>
      </c>
      <c r="I9" s="2">
        <v>29</v>
      </c>
      <c r="J9" s="9" t="str">
        <f>IFERROR(VLOOKUP(G9, Dim_Location!$A$1:$C$19, 3, FALSE), "Not Found")</f>
        <v>West Yorkshire</v>
      </c>
      <c r="K9">
        <f>IFERROR(VLOOKUP(F9, Dim_Time!$A$1:$E$38, 5, FALSE), "Not Found")</f>
        <v>2016</v>
      </c>
      <c r="L9">
        <f t="shared" si="1"/>
        <v>0</v>
      </c>
      <c r="M9" t="str">
        <f>IFERROR(VLOOKUP(H9, Dim_Status!$A$1:$B$5, 2, FALSE), "Not Found")</f>
        <v>Closed</v>
      </c>
      <c r="N9">
        <f t="shared" si="0"/>
        <v>0</v>
      </c>
      <c r="O9" t="str">
        <f>IFERROR(VLOOKUP(F9, Dim_Time!$A$1:$D$38, 4, FALSE), "Not Found")</f>
        <v xml:space="preserve">August   </v>
      </c>
      <c r="P9" t="str">
        <f>IFERROR(VLOOKUP(I9, Dim_CrimeType!$A$1:$C$10, 3, FALSE), "Not Found")</f>
        <v>Violent Crime</v>
      </c>
      <c r="Q9" t="str">
        <f>IFERROR(VLOOKUP(G9, Dim_Location!$A$1:$G$19, 7, FALSE), "Not Found")</f>
        <v>Meanwood</v>
      </c>
    </row>
    <row r="10" spans="1:18" x14ac:dyDescent="0.3">
      <c r="A10" s="2">
        <v>233</v>
      </c>
      <c r="B10" s="2">
        <v>1</v>
      </c>
      <c r="C10" s="2">
        <v>31</v>
      </c>
      <c r="D10" s="2">
        <v>0</v>
      </c>
      <c r="E10" s="2">
        <v>0</v>
      </c>
      <c r="F10" s="2">
        <v>130</v>
      </c>
      <c r="G10" s="2">
        <v>72</v>
      </c>
      <c r="H10" s="2">
        <v>24</v>
      </c>
      <c r="I10" s="2">
        <v>29</v>
      </c>
      <c r="J10" s="9" t="str">
        <f>IFERROR(VLOOKUP(G10, Dim_Location!$A$1:$C$19, 3, FALSE), "Not Found")</f>
        <v>West Yorkshire</v>
      </c>
      <c r="K10">
        <f>IFERROR(VLOOKUP(F10, Dim_Time!$A$1:$E$38, 5, FALSE), "Not Found")</f>
        <v>2016</v>
      </c>
      <c r="L10">
        <f t="shared" si="1"/>
        <v>1</v>
      </c>
      <c r="M10" t="str">
        <f>IFERROR(VLOOKUP(H10, Dim_Status!$A$1:$B$5, 2, FALSE), "Not Found")</f>
        <v>Open</v>
      </c>
      <c r="N10">
        <f t="shared" si="0"/>
        <v>1</v>
      </c>
      <c r="O10" t="str">
        <f>IFERROR(VLOOKUP(F10, Dim_Time!$A$1:$D$38, 4, FALSE), "Not Found")</f>
        <v xml:space="preserve">August   </v>
      </c>
      <c r="P10" t="str">
        <f>IFERROR(VLOOKUP(I10, Dim_CrimeType!$A$1:$C$10, 3, FALSE), "Not Found")</f>
        <v>Violent Crime</v>
      </c>
      <c r="Q10" t="str">
        <f>IFERROR(VLOOKUP(G10, Dim_Location!$A$1:$G$19, 7, FALSE), "Not Found")</f>
        <v>Meanwood</v>
      </c>
    </row>
    <row r="11" spans="1:18" x14ac:dyDescent="0.3">
      <c r="A11" s="2">
        <v>234</v>
      </c>
      <c r="B11" s="2">
        <v>1</v>
      </c>
      <c r="C11" s="2">
        <v>41</v>
      </c>
      <c r="D11" s="2">
        <v>0</v>
      </c>
      <c r="E11" s="2">
        <v>0</v>
      </c>
      <c r="F11" s="2">
        <v>130</v>
      </c>
      <c r="G11" s="2">
        <v>72</v>
      </c>
      <c r="H11" s="2">
        <v>24</v>
      </c>
      <c r="I11" s="2">
        <v>34</v>
      </c>
      <c r="J11" s="9" t="str">
        <f>IFERROR(VLOOKUP(G11, Dim_Location!$A$1:$C$19, 3, FALSE), "Not Found")</f>
        <v>West Yorkshire</v>
      </c>
      <c r="K11">
        <f>IFERROR(VLOOKUP(F11, Dim_Time!$A$1:$E$38, 5, FALSE), "Not Found")</f>
        <v>2016</v>
      </c>
      <c r="L11">
        <f t="shared" si="1"/>
        <v>1</v>
      </c>
      <c r="M11" t="str">
        <f>IFERROR(VLOOKUP(H11, Dim_Status!$A$1:$B$5, 2, FALSE), "Not Found")</f>
        <v>Open</v>
      </c>
      <c r="N11">
        <f t="shared" si="0"/>
        <v>1</v>
      </c>
      <c r="O11" t="str">
        <f>IFERROR(VLOOKUP(F11, Dim_Time!$A$1:$D$38, 4, FALSE), "Not Found")</f>
        <v xml:space="preserve">August   </v>
      </c>
      <c r="P11" t="str">
        <f>IFERROR(VLOOKUP(I11, Dim_CrimeType!$A$1:$C$10, 3, FALSE), "Not Found")</f>
        <v>Robbery</v>
      </c>
      <c r="Q11" t="str">
        <f>IFERROR(VLOOKUP(G11, Dim_Location!$A$1:$G$19, 7, FALSE), "Not Found")</f>
        <v>Meanwood</v>
      </c>
    </row>
    <row r="12" spans="1:18" x14ac:dyDescent="0.3">
      <c r="A12" s="2">
        <v>235</v>
      </c>
      <c r="B12" s="2">
        <v>1</v>
      </c>
      <c r="C12" s="2">
        <v>51</v>
      </c>
      <c r="D12" s="2">
        <v>0</v>
      </c>
      <c r="E12" s="2">
        <v>0</v>
      </c>
      <c r="F12" s="2">
        <v>130</v>
      </c>
      <c r="G12" s="2">
        <v>72</v>
      </c>
      <c r="H12" s="2">
        <v>24</v>
      </c>
      <c r="I12" s="2">
        <v>35</v>
      </c>
      <c r="J12" s="9" t="str">
        <f>IFERROR(VLOOKUP(G12, Dim_Location!$A$1:$C$19, 3, FALSE), "Not Found")</f>
        <v>West Yorkshire</v>
      </c>
      <c r="K12">
        <f>IFERROR(VLOOKUP(F12, Dim_Time!$A$1:$E$38, 5, FALSE), "Not Found")</f>
        <v>2016</v>
      </c>
      <c r="L12">
        <f t="shared" si="1"/>
        <v>1</v>
      </c>
      <c r="M12" t="str">
        <f>IFERROR(VLOOKUP(H12, Dim_Status!$A$1:$B$5, 2, FALSE), "Not Found")</f>
        <v>Open</v>
      </c>
      <c r="N12">
        <f t="shared" si="0"/>
        <v>1</v>
      </c>
      <c r="O12" t="str">
        <f>IFERROR(VLOOKUP(F12, Dim_Time!$A$1:$D$38, 4, FALSE), "Not Found")</f>
        <v xml:space="preserve">August   </v>
      </c>
      <c r="P12" t="str">
        <f>IFERROR(VLOOKUP(I12, Dim_CrimeType!$A$1:$C$10, 3, FALSE), "Not Found")</f>
        <v>Forgery</v>
      </c>
      <c r="Q12" t="str">
        <f>IFERROR(VLOOKUP(G12, Dim_Location!$A$1:$G$19, 7, FALSE), "Not Found")</f>
        <v>Meanwood</v>
      </c>
    </row>
    <row r="13" spans="1:18" x14ac:dyDescent="0.3">
      <c r="A13" s="2">
        <v>236</v>
      </c>
      <c r="B13" s="2">
        <v>1</v>
      </c>
      <c r="C13" s="2">
        <v>61</v>
      </c>
      <c r="D13" s="2">
        <v>1</v>
      </c>
      <c r="E13" s="2">
        <v>0</v>
      </c>
      <c r="F13" s="2">
        <v>130</v>
      </c>
      <c r="G13" s="2">
        <v>72</v>
      </c>
      <c r="H13" s="2">
        <v>26</v>
      </c>
      <c r="I13" s="2">
        <v>36</v>
      </c>
      <c r="J13" s="9" t="str">
        <f>IFERROR(VLOOKUP(G13, Dim_Location!$A$1:$C$19, 3, FALSE), "Not Found")</f>
        <v>West Yorkshire</v>
      </c>
      <c r="K13">
        <f>IFERROR(VLOOKUP(F13, Dim_Time!$A$1:$E$38, 5, FALSE), "Not Found")</f>
        <v>2016</v>
      </c>
      <c r="L13">
        <f t="shared" si="1"/>
        <v>0</v>
      </c>
      <c r="M13" t="str">
        <f>IFERROR(VLOOKUP(H13, Dim_Status!$A$1:$B$5, 2, FALSE), "Not Found")</f>
        <v>Closed</v>
      </c>
      <c r="N13">
        <f t="shared" si="0"/>
        <v>0</v>
      </c>
      <c r="O13" t="str">
        <f>IFERROR(VLOOKUP(F13, Dim_Time!$A$1:$D$38, 4, FALSE), "Not Found")</f>
        <v xml:space="preserve">August   </v>
      </c>
      <c r="P13" t="str">
        <f>IFERROR(VLOOKUP(I13, Dim_CrimeType!$A$1:$C$10, 3, FALSE), "Not Found")</f>
        <v>Drunk And Disorder</v>
      </c>
      <c r="Q13" t="str">
        <f>IFERROR(VLOOKUP(G13, Dim_Location!$A$1:$G$19, 7, FALSE), "Not Found")</f>
        <v>Meanwood</v>
      </c>
    </row>
    <row r="14" spans="1:18" x14ac:dyDescent="0.3">
      <c r="A14" s="2">
        <v>237</v>
      </c>
      <c r="B14" s="2">
        <v>1</v>
      </c>
      <c r="C14" s="2">
        <v>12</v>
      </c>
      <c r="D14" s="2">
        <v>0</v>
      </c>
      <c r="E14" s="2">
        <v>0</v>
      </c>
      <c r="F14" s="2">
        <v>129</v>
      </c>
      <c r="G14" s="2">
        <v>67</v>
      </c>
      <c r="H14" s="2">
        <v>24</v>
      </c>
      <c r="I14" s="2">
        <v>0</v>
      </c>
      <c r="J14" s="9" t="str">
        <f>IFERROR(VLOOKUP(G14, Dim_Location!$A$1:$C$19, 3, FALSE), "Not Found")</f>
        <v>North West, Wales</v>
      </c>
      <c r="K14">
        <f>IFERROR(VLOOKUP(F14, Dim_Time!$A$1:$E$38, 5, FALSE), "Not Found")</f>
        <v>2019</v>
      </c>
      <c r="L14">
        <f t="shared" si="1"/>
        <v>1</v>
      </c>
      <c r="M14" t="str">
        <f>IFERROR(VLOOKUP(H14, Dim_Status!$A$1:$B$5, 2, FALSE), "Not Found")</f>
        <v>Open</v>
      </c>
      <c r="N14">
        <f t="shared" si="0"/>
        <v>1</v>
      </c>
      <c r="O14" t="str">
        <f>IFERROR(VLOOKUP(F14, Dim_Time!$A$1:$D$38, 4, FALSE), "Not Found")</f>
        <v xml:space="preserve">February </v>
      </c>
      <c r="P14" t="str">
        <f>IFERROR(VLOOKUP(I14, Dim_CrimeType!$A$1:$C$10, 3, FALSE), "Not Found")</f>
        <v>UNKNOWN</v>
      </c>
      <c r="Q14" t="str">
        <f>IFERROR(VLOOKUP(G14, Dim_Location!$A$1:$G$19, 7, FALSE), "Not Found")</f>
        <v>Ashroad</v>
      </c>
    </row>
    <row r="15" spans="1:18" x14ac:dyDescent="0.3">
      <c r="A15" s="2">
        <v>238</v>
      </c>
      <c r="B15" s="2">
        <v>1</v>
      </c>
      <c r="C15" s="2">
        <v>22</v>
      </c>
      <c r="D15" s="2">
        <v>1</v>
      </c>
      <c r="E15" s="2">
        <v>0</v>
      </c>
      <c r="F15" s="2">
        <v>123</v>
      </c>
      <c r="G15" s="2">
        <v>72</v>
      </c>
      <c r="H15" s="2">
        <v>26</v>
      </c>
      <c r="I15" s="2">
        <v>29</v>
      </c>
      <c r="J15" s="9" t="str">
        <f>IFERROR(VLOOKUP(G15, Dim_Location!$A$1:$C$19, 3, FALSE), "Not Found")</f>
        <v>West Yorkshire</v>
      </c>
      <c r="K15">
        <f>IFERROR(VLOOKUP(F15, Dim_Time!$A$1:$E$38, 5, FALSE), "Not Found")</f>
        <v>2017</v>
      </c>
      <c r="L15">
        <f t="shared" si="1"/>
        <v>0</v>
      </c>
      <c r="M15" t="str">
        <f>IFERROR(VLOOKUP(H15, Dim_Status!$A$1:$B$5, 2, FALSE), "Not Found")</f>
        <v>Closed</v>
      </c>
      <c r="N15">
        <f t="shared" si="0"/>
        <v>0</v>
      </c>
      <c r="O15" t="str">
        <f>IFERROR(VLOOKUP(F15, Dim_Time!$A$1:$D$38, 4, FALSE), "Not Found")</f>
        <v xml:space="preserve">August   </v>
      </c>
      <c r="P15" t="str">
        <f>IFERROR(VLOOKUP(I15, Dim_CrimeType!$A$1:$C$10, 3, FALSE), "Not Found")</f>
        <v>Violent Crime</v>
      </c>
      <c r="Q15" t="str">
        <f>IFERROR(VLOOKUP(G15, Dim_Location!$A$1:$G$19, 7, FALSE), "Not Found")</f>
        <v>Meanwood</v>
      </c>
    </row>
    <row r="16" spans="1:18" x14ac:dyDescent="0.3">
      <c r="A16" s="2">
        <v>239</v>
      </c>
      <c r="B16" s="2">
        <v>1</v>
      </c>
      <c r="C16" s="2">
        <v>32</v>
      </c>
      <c r="D16" s="2">
        <v>0</v>
      </c>
      <c r="E16" s="2">
        <v>0</v>
      </c>
      <c r="F16" s="2">
        <v>123</v>
      </c>
      <c r="G16" s="2">
        <v>72</v>
      </c>
      <c r="H16" s="2">
        <v>24</v>
      </c>
      <c r="I16" s="2">
        <v>29</v>
      </c>
      <c r="J16" s="9" t="str">
        <f>IFERROR(VLOOKUP(G16, Dim_Location!$A$1:$C$19, 3, FALSE), "Not Found")</f>
        <v>West Yorkshire</v>
      </c>
      <c r="K16">
        <f>IFERROR(VLOOKUP(F16, Dim_Time!$A$1:$E$38, 5, FALSE), "Not Found")</f>
        <v>2017</v>
      </c>
      <c r="L16">
        <f t="shared" si="1"/>
        <v>1</v>
      </c>
      <c r="M16" t="str">
        <f>IFERROR(VLOOKUP(H16, Dim_Status!$A$1:$B$5, 2, FALSE), "Not Found")</f>
        <v>Open</v>
      </c>
      <c r="N16">
        <f t="shared" si="0"/>
        <v>1</v>
      </c>
      <c r="O16" t="str">
        <f>IFERROR(VLOOKUP(F16, Dim_Time!$A$1:$D$38, 4, FALSE), "Not Found")</f>
        <v xml:space="preserve">August   </v>
      </c>
      <c r="P16" t="str">
        <f>IFERROR(VLOOKUP(I16, Dim_CrimeType!$A$1:$C$10, 3, FALSE), "Not Found")</f>
        <v>Violent Crime</v>
      </c>
      <c r="Q16" t="str">
        <f>IFERROR(VLOOKUP(G16, Dim_Location!$A$1:$G$19, 7, FALSE), "Not Found")</f>
        <v>Meanwood</v>
      </c>
    </row>
    <row r="17" spans="1:17" x14ac:dyDescent="0.3">
      <c r="A17" s="2">
        <v>240</v>
      </c>
      <c r="B17" s="2">
        <v>1</v>
      </c>
      <c r="C17" s="2">
        <v>42</v>
      </c>
      <c r="D17" s="2">
        <v>0</v>
      </c>
      <c r="E17" s="2">
        <v>0</v>
      </c>
      <c r="F17" s="2">
        <v>123</v>
      </c>
      <c r="G17" s="2">
        <v>72</v>
      </c>
      <c r="H17" s="2">
        <v>24</v>
      </c>
      <c r="I17" s="2">
        <v>34</v>
      </c>
      <c r="J17" s="9" t="str">
        <f>IFERROR(VLOOKUP(G17, Dim_Location!$A$1:$C$19, 3, FALSE), "Not Found")</f>
        <v>West Yorkshire</v>
      </c>
      <c r="K17">
        <f>IFERROR(VLOOKUP(F17, Dim_Time!$A$1:$E$38, 5, FALSE), "Not Found")</f>
        <v>2017</v>
      </c>
      <c r="L17">
        <f t="shared" si="1"/>
        <v>1</v>
      </c>
      <c r="M17" t="str">
        <f>IFERROR(VLOOKUP(H17, Dim_Status!$A$1:$B$5, 2, FALSE), "Not Found")</f>
        <v>Open</v>
      </c>
      <c r="N17">
        <f t="shared" si="0"/>
        <v>1</v>
      </c>
      <c r="O17" t="str">
        <f>IFERROR(VLOOKUP(F17, Dim_Time!$A$1:$D$38, 4, FALSE), "Not Found")</f>
        <v xml:space="preserve">August   </v>
      </c>
      <c r="P17" t="str">
        <f>IFERROR(VLOOKUP(I17, Dim_CrimeType!$A$1:$C$10, 3, FALSE), "Not Found")</f>
        <v>Robbery</v>
      </c>
      <c r="Q17" t="str">
        <f>IFERROR(VLOOKUP(G17, Dim_Location!$A$1:$G$19, 7, FALSE), "Not Found")</f>
        <v>Meanwood</v>
      </c>
    </row>
    <row r="18" spans="1:17" x14ac:dyDescent="0.3">
      <c r="A18" s="2">
        <v>361</v>
      </c>
      <c r="B18" s="2">
        <v>1</v>
      </c>
      <c r="C18" s="2">
        <v>52</v>
      </c>
      <c r="D18" s="2">
        <v>0</v>
      </c>
      <c r="E18" s="2">
        <v>0</v>
      </c>
      <c r="F18" s="2">
        <v>123</v>
      </c>
      <c r="G18" s="2">
        <v>72</v>
      </c>
      <c r="H18" s="2">
        <v>24</v>
      </c>
      <c r="I18" s="2">
        <v>35</v>
      </c>
      <c r="J18" s="9" t="str">
        <f>IFERROR(VLOOKUP(G18, Dim_Location!$A$1:$C$19, 3, FALSE), "Not Found")</f>
        <v>West Yorkshire</v>
      </c>
      <c r="K18">
        <f>IFERROR(VLOOKUP(F18, Dim_Time!$A$1:$E$38, 5, FALSE), "Not Found")</f>
        <v>2017</v>
      </c>
      <c r="L18">
        <f t="shared" si="1"/>
        <v>1</v>
      </c>
      <c r="M18" t="str">
        <f>IFERROR(VLOOKUP(H18, Dim_Status!$A$1:$B$5, 2, FALSE), "Not Found")</f>
        <v>Open</v>
      </c>
      <c r="N18">
        <f t="shared" si="0"/>
        <v>1</v>
      </c>
      <c r="O18" t="str">
        <f>IFERROR(VLOOKUP(F18, Dim_Time!$A$1:$D$38, 4, FALSE), "Not Found")</f>
        <v xml:space="preserve">August   </v>
      </c>
      <c r="P18" t="str">
        <f>IFERROR(VLOOKUP(I18, Dim_CrimeType!$A$1:$C$10, 3, FALSE), "Not Found")</f>
        <v>Forgery</v>
      </c>
      <c r="Q18" t="str">
        <f>IFERROR(VLOOKUP(G18, Dim_Location!$A$1:$G$19, 7, FALSE), "Not Found")</f>
        <v>Meanwood</v>
      </c>
    </row>
    <row r="19" spans="1:17" x14ac:dyDescent="0.3">
      <c r="A19" s="2">
        <v>362</v>
      </c>
      <c r="B19" s="2">
        <v>1</v>
      </c>
      <c r="C19" s="2">
        <v>62</v>
      </c>
      <c r="D19" s="2">
        <v>1</v>
      </c>
      <c r="E19" s="2">
        <v>0</v>
      </c>
      <c r="F19" s="2">
        <v>123</v>
      </c>
      <c r="G19" s="2">
        <v>72</v>
      </c>
      <c r="H19" s="2">
        <v>26</v>
      </c>
      <c r="I19" s="2">
        <v>36</v>
      </c>
      <c r="J19" s="9" t="str">
        <f>IFERROR(VLOOKUP(G19, Dim_Location!$A$1:$C$19, 3, FALSE), "Not Found")</f>
        <v>West Yorkshire</v>
      </c>
      <c r="K19">
        <f>IFERROR(VLOOKUP(F19, Dim_Time!$A$1:$E$38, 5, FALSE), "Not Found")</f>
        <v>2017</v>
      </c>
      <c r="L19">
        <f t="shared" si="1"/>
        <v>0</v>
      </c>
      <c r="M19" t="str">
        <f>IFERROR(VLOOKUP(H19, Dim_Status!$A$1:$B$5, 2, FALSE), "Not Found")</f>
        <v>Closed</v>
      </c>
      <c r="N19">
        <f t="shared" si="0"/>
        <v>0</v>
      </c>
      <c r="O19" t="str">
        <f>IFERROR(VLOOKUP(F19, Dim_Time!$A$1:$D$38, 4, FALSE), "Not Found")</f>
        <v xml:space="preserve">August   </v>
      </c>
      <c r="P19" t="str">
        <f>IFERROR(VLOOKUP(I19, Dim_CrimeType!$A$1:$C$10, 3, FALSE), "Not Found")</f>
        <v>Drunk And Disorder</v>
      </c>
      <c r="Q19" t="str">
        <f>IFERROR(VLOOKUP(G19, Dim_Location!$A$1:$G$19, 7, FALSE), "Not Found")</f>
        <v>Meanwood</v>
      </c>
    </row>
    <row r="20" spans="1:17" x14ac:dyDescent="0.3">
      <c r="A20" s="2">
        <v>363</v>
      </c>
      <c r="B20" s="2">
        <v>1</v>
      </c>
      <c r="C20" s="2">
        <v>13</v>
      </c>
      <c r="D20" s="2">
        <v>0</v>
      </c>
      <c r="E20" s="2">
        <v>0</v>
      </c>
      <c r="F20" s="2">
        <v>133</v>
      </c>
      <c r="G20" s="2">
        <v>70</v>
      </c>
      <c r="H20" s="2">
        <v>26</v>
      </c>
      <c r="I20" s="2">
        <v>0</v>
      </c>
      <c r="J20" s="9" t="str">
        <f>IFERROR(VLOOKUP(G20, Dim_Location!$A$1:$C$19, 3, FALSE), "Not Found")</f>
        <v>Mid Wales</v>
      </c>
      <c r="K20">
        <f>IFERROR(VLOOKUP(F20, Dim_Time!$A$1:$E$38, 5, FALSE), "Not Found")</f>
        <v>2019</v>
      </c>
      <c r="L20">
        <f t="shared" si="1"/>
        <v>1</v>
      </c>
      <c r="M20" t="str">
        <f>IFERROR(VLOOKUP(H20, Dim_Status!$A$1:$B$5, 2, FALSE), "Not Found")</f>
        <v>Closed</v>
      </c>
      <c r="N20">
        <f t="shared" si="0"/>
        <v>0</v>
      </c>
      <c r="O20" t="str">
        <f>IFERROR(VLOOKUP(F20, Dim_Time!$A$1:$D$38, 4, FALSE), "Not Found")</f>
        <v>September</v>
      </c>
      <c r="P20" t="str">
        <f>IFERROR(VLOOKUP(I20, Dim_CrimeType!$A$1:$C$10, 3, FALSE), "Not Found")</f>
        <v>UNKNOWN</v>
      </c>
      <c r="Q20" t="str">
        <f>IFERROR(VLOOKUP(G20, Dim_Location!$A$1:$G$19, 7, FALSE), "Not Found")</f>
        <v>Street1</v>
      </c>
    </row>
    <row r="21" spans="1:17" x14ac:dyDescent="0.3">
      <c r="A21" s="2">
        <v>364</v>
      </c>
      <c r="B21" s="2">
        <v>1</v>
      </c>
      <c r="C21" s="2">
        <v>23</v>
      </c>
      <c r="D21" s="2">
        <v>1</v>
      </c>
      <c r="E21" s="2">
        <v>0</v>
      </c>
      <c r="F21" s="2">
        <v>127</v>
      </c>
      <c r="G21" s="2">
        <v>72</v>
      </c>
      <c r="H21" s="2">
        <v>26</v>
      </c>
      <c r="I21" s="2">
        <v>29</v>
      </c>
      <c r="J21" s="9" t="str">
        <f>IFERROR(VLOOKUP(G21, Dim_Location!$A$1:$C$19, 3, FALSE), "Not Found")</f>
        <v>West Yorkshire</v>
      </c>
      <c r="K21">
        <f>IFERROR(VLOOKUP(F21, Dim_Time!$A$1:$E$38, 5, FALSE), "Not Found")</f>
        <v>2015</v>
      </c>
      <c r="L21">
        <f t="shared" si="1"/>
        <v>0</v>
      </c>
      <c r="M21" t="str">
        <f>IFERROR(VLOOKUP(H21, Dim_Status!$A$1:$B$5, 2, FALSE), "Not Found")</f>
        <v>Closed</v>
      </c>
      <c r="N21">
        <f t="shared" si="0"/>
        <v>0</v>
      </c>
      <c r="O21" t="str">
        <f>IFERROR(VLOOKUP(F21, Dim_Time!$A$1:$D$38, 4, FALSE), "Not Found")</f>
        <v xml:space="preserve">October  </v>
      </c>
      <c r="P21" t="str">
        <f>IFERROR(VLOOKUP(I21, Dim_CrimeType!$A$1:$C$10, 3, FALSE), "Not Found")</f>
        <v>Violent Crime</v>
      </c>
      <c r="Q21" t="str">
        <f>IFERROR(VLOOKUP(G21, Dim_Location!$A$1:$G$19, 7, FALSE), "Not Found")</f>
        <v>Meanwood</v>
      </c>
    </row>
    <row r="22" spans="1:17" x14ac:dyDescent="0.3">
      <c r="A22" s="2">
        <v>365</v>
      </c>
      <c r="B22" s="2">
        <v>1</v>
      </c>
      <c r="C22" s="2">
        <v>33</v>
      </c>
      <c r="D22" s="2">
        <v>0</v>
      </c>
      <c r="E22" s="2">
        <v>0</v>
      </c>
      <c r="F22" s="2">
        <v>148</v>
      </c>
      <c r="G22" s="2">
        <v>66</v>
      </c>
      <c r="H22" s="2">
        <v>24</v>
      </c>
      <c r="I22" s="2">
        <v>29</v>
      </c>
      <c r="J22" s="9" t="str">
        <f>IFERROR(VLOOKUP(G22, Dim_Location!$A$1:$C$19, 3, FALSE), "Not Found")</f>
        <v>West Yorkshire</v>
      </c>
      <c r="K22">
        <f>IFERROR(VLOOKUP(F22, Dim_Time!$A$1:$E$38, 5, FALSE), "Not Found")</f>
        <v>2015</v>
      </c>
      <c r="L22">
        <f t="shared" si="1"/>
        <v>1</v>
      </c>
      <c r="M22" t="str">
        <f>IFERROR(VLOOKUP(H22, Dim_Status!$A$1:$B$5, 2, FALSE), "Not Found")</f>
        <v>Open</v>
      </c>
      <c r="N22">
        <f t="shared" si="0"/>
        <v>1</v>
      </c>
      <c r="O22" t="str">
        <f>IFERROR(VLOOKUP(F22, Dim_Time!$A$1:$D$38, 4, FALSE), "Not Found")</f>
        <v>September</v>
      </c>
      <c r="P22" t="str">
        <f>IFERROR(VLOOKUP(I22, Dim_CrimeType!$A$1:$C$10, 3, FALSE), "Not Found")</f>
        <v>Violent Crime</v>
      </c>
      <c r="Q22" t="str">
        <f>IFERROR(VLOOKUP(G22, Dim_Location!$A$1:$G$19, 7, FALSE), "Not Found")</f>
        <v>Lawnswood</v>
      </c>
    </row>
    <row r="23" spans="1:17" x14ac:dyDescent="0.3">
      <c r="A23" s="2">
        <v>366</v>
      </c>
      <c r="B23" s="2">
        <v>1</v>
      </c>
      <c r="C23" s="2">
        <v>43</v>
      </c>
      <c r="D23" s="2">
        <v>0</v>
      </c>
      <c r="E23" s="2">
        <v>0</v>
      </c>
      <c r="F23" s="2">
        <v>148</v>
      </c>
      <c r="G23" s="2">
        <v>72</v>
      </c>
      <c r="H23" s="2">
        <v>24</v>
      </c>
      <c r="I23" s="2">
        <v>34</v>
      </c>
      <c r="J23" s="9" t="str">
        <f>IFERROR(VLOOKUP(G23, Dim_Location!$A$1:$C$19, 3, FALSE), "Not Found")</f>
        <v>West Yorkshire</v>
      </c>
      <c r="K23">
        <f>IFERROR(VLOOKUP(F23, Dim_Time!$A$1:$E$38, 5, FALSE), "Not Found")</f>
        <v>2015</v>
      </c>
      <c r="L23">
        <f t="shared" si="1"/>
        <v>1</v>
      </c>
      <c r="M23" t="str">
        <f>IFERROR(VLOOKUP(H23, Dim_Status!$A$1:$B$5, 2, FALSE), "Not Found")</f>
        <v>Open</v>
      </c>
      <c r="N23">
        <f t="shared" si="0"/>
        <v>1</v>
      </c>
      <c r="O23" t="str">
        <f>IFERROR(VLOOKUP(F23, Dim_Time!$A$1:$D$38, 4, FALSE), "Not Found")</f>
        <v>September</v>
      </c>
      <c r="P23" t="str">
        <f>IFERROR(VLOOKUP(I23, Dim_CrimeType!$A$1:$C$10, 3, FALSE), "Not Found")</f>
        <v>Robbery</v>
      </c>
      <c r="Q23" t="str">
        <f>IFERROR(VLOOKUP(G23, Dim_Location!$A$1:$G$19, 7, FALSE), "Not Found")</f>
        <v>Meanwood</v>
      </c>
    </row>
    <row r="24" spans="1:17" x14ac:dyDescent="0.3">
      <c r="A24" s="2">
        <v>367</v>
      </c>
      <c r="B24" s="2">
        <v>1</v>
      </c>
      <c r="C24" s="2">
        <v>53</v>
      </c>
      <c r="D24" s="2">
        <v>0</v>
      </c>
      <c r="E24" s="2">
        <v>0</v>
      </c>
      <c r="F24" s="2">
        <v>148</v>
      </c>
      <c r="G24" s="2">
        <v>72</v>
      </c>
      <c r="H24" s="2">
        <v>24</v>
      </c>
      <c r="I24" s="2">
        <v>35</v>
      </c>
      <c r="J24" s="9" t="str">
        <f>IFERROR(VLOOKUP(G24, Dim_Location!$A$1:$C$19, 3, FALSE), "Not Found")</f>
        <v>West Yorkshire</v>
      </c>
      <c r="K24">
        <f>IFERROR(VLOOKUP(F24, Dim_Time!$A$1:$E$38, 5, FALSE), "Not Found")</f>
        <v>2015</v>
      </c>
      <c r="L24">
        <f t="shared" si="1"/>
        <v>1</v>
      </c>
      <c r="M24" t="str">
        <f>IFERROR(VLOOKUP(H24, Dim_Status!$A$1:$B$5, 2, FALSE), "Not Found")</f>
        <v>Open</v>
      </c>
      <c r="N24">
        <f t="shared" si="0"/>
        <v>1</v>
      </c>
      <c r="O24" t="str">
        <f>IFERROR(VLOOKUP(F24, Dim_Time!$A$1:$D$38, 4, FALSE), "Not Found")</f>
        <v>September</v>
      </c>
      <c r="P24" t="str">
        <f>IFERROR(VLOOKUP(I24, Dim_CrimeType!$A$1:$C$10, 3, FALSE), "Not Found")</f>
        <v>Forgery</v>
      </c>
      <c r="Q24" t="str">
        <f>IFERROR(VLOOKUP(G24, Dim_Location!$A$1:$G$19, 7, FALSE), "Not Found")</f>
        <v>Meanwood</v>
      </c>
    </row>
    <row r="25" spans="1:17" x14ac:dyDescent="0.3">
      <c r="A25" s="2">
        <v>368</v>
      </c>
      <c r="B25" s="2">
        <v>1</v>
      </c>
      <c r="C25" s="2">
        <v>63</v>
      </c>
      <c r="D25" s="2">
        <v>1</v>
      </c>
      <c r="E25" s="2">
        <v>0</v>
      </c>
      <c r="F25" s="2">
        <v>148</v>
      </c>
      <c r="G25" s="2">
        <v>72</v>
      </c>
      <c r="H25" s="2">
        <v>26</v>
      </c>
      <c r="I25" s="2">
        <v>36</v>
      </c>
      <c r="J25" s="9" t="str">
        <f>IFERROR(VLOOKUP(G25, Dim_Location!$A$1:$C$19, 3, FALSE), "Not Found")</f>
        <v>West Yorkshire</v>
      </c>
      <c r="K25">
        <f>IFERROR(VLOOKUP(F25, Dim_Time!$A$1:$E$38, 5, FALSE), "Not Found")</f>
        <v>2015</v>
      </c>
      <c r="L25">
        <f t="shared" si="1"/>
        <v>0</v>
      </c>
      <c r="M25" t="str">
        <f>IFERROR(VLOOKUP(H25, Dim_Status!$A$1:$B$5, 2, FALSE), "Not Found")</f>
        <v>Closed</v>
      </c>
      <c r="N25">
        <f t="shared" si="0"/>
        <v>0</v>
      </c>
      <c r="O25" t="str">
        <f>IFERROR(VLOOKUP(F25, Dim_Time!$A$1:$D$38, 4, FALSE), "Not Found")</f>
        <v>September</v>
      </c>
      <c r="P25" t="str">
        <f>IFERROR(VLOOKUP(I25, Dim_CrimeType!$A$1:$C$10, 3, FALSE), "Not Found")</f>
        <v>Drunk And Disorder</v>
      </c>
      <c r="Q25" t="str">
        <f>IFERROR(VLOOKUP(G25, Dim_Location!$A$1:$G$19, 7, FALSE), "Not Found")</f>
        <v>Meanwood</v>
      </c>
    </row>
    <row r="26" spans="1:17" x14ac:dyDescent="0.3">
      <c r="A26" s="2">
        <v>369</v>
      </c>
      <c r="B26" s="2">
        <v>1</v>
      </c>
      <c r="C26" s="2">
        <v>111</v>
      </c>
      <c r="D26" s="2">
        <v>0</v>
      </c>
      <c r="E26" s="2">
        <v>0</v>
      </c>
      <c r="F26" s="2">
        <v>80</v>
      </c>
      <c r="G26" s="2">
        <v>72</v>
      </c>
      <c r="H26" s="2">
        <v>0</v>
      </c>
      <c r="I26" s="2">
        <v>31</v>
      </c>
      <c r="J26" s="9" t="str">
        <f>IFERROR(VLOOKUP(G26, Dim_Location!$A$1:$C$19, 3, FALSE), "Not Found")</f>
        <v>West Yorkshire</v>
      </c>
      <c r="K26">
        <f>IFERROR(VLOOKUP(F26, Dim_Time!$A$1:$E$38, 5, FALSE), "Not Found")</f>
        <v>2016</v>
      </c>
      <c r="L26">
        <f t="shared" si="1"/>
        <v>1</v>
      </c>
      <c r="M26" t="str">
        <f>IFERROR(VLOOKUP(H26, Dim_Status!$A$1:$B$5, 2, FALSE), "Not Found")</f>
        <v>UNKNOWN</v>
      </c>
      <c r="N26">
        <f t="shared" si="0"/>
        <v>1</v>
      </c>
      <c r="O26" t="str">
        <f>IFERROR(VLOOKUP(F26, Dim_Time!$A$1:$D$38, 4, FALSE), "Not Found")</f>
        <v>September</v>
      </c>
      <c r="P26" t="str">
        <f>IFERROR(VLOOKUP(I26, Dim_CrimeType!$A$1:$C$10, 3, FALSE), "Not Found")</f>
        <v>Drugs Offence</v>
      </c>
      <c r="Q26" t="str">
        <f>IFERROR(VLOOKUP(G26, Dim_Location!$A$1:$G$19, 7, FALSE), "Not Found")</f>
        <v>Meanwood</v>
      </c>
    </row>
    <row r="27" spans="1:17" x14ac:dyDescent="0.3">
      <c r="A27" s="2">
        <v>370</v>
      </c>
      <c r="B27" s="2">
        <v>1</v>
      </c>
      <c r="C27" s="2">
        <v>211</v>
      </c>
      <c r="D27" s="2">
        <v>1</v>
      </c>
      <c r="E27" s="2">
        <v>0</v>
      </c>
      <c r="F27" s="2">
        <v>80</v>
      </c>
      <c r="G27" s="2">
        <v>72</v>
      </c>
      <c r="H27" s="2">
        <v>26</v>
      </c>
      <c r="I27" s="2">
        <v>29</v>
      </c>
      <c r="J27" s="9" t="str">
        <f>IFERROR(VLOOKUP(G27, Dim_Location!$A$1:$C$19, 3, FALSE), "Not Found")</f>
        <v>West Yorkshire</v>
      </c>
      <c r="K27">
        <f>IFERROR(VLOOKUP(F27, Dim_Time!$A$1:$E$38, 5, FALSE), "Not Found")</f>
        <v>2016</v>
      </c>
      <c r="L27">
        <f t="shared" si="1"/>
        <v>0</v>
      </c>
      <c r="M27" t="str">
        <f>IFERROR(VLOOKUP(H27, Dim_Status!$A$1:$B$5, 2, FALSE), "Not Found")</f>
        <v>Closed</v>
      </c>
      <c r="N27">
        <f t="shared" si="0"/>
        <v>0</v>
      </c>
      <c r="O27" t="str">
        <f>IFERROR(VLOOKUP(F27, Dim_Time!$A$1:$D$38, 4, FALSE), "Not Found")</f>
        <v>September</v>
      </c>
      <c r="P27" t="str">
        <f>IFERROR(VLOOKUP(I27, Dim_CrimeType!$A$1:$C$10, 3, FALSE), "Not Found")</f>
        <v>Violent Crime</v>
      </c>
      <c r="Q27" t="str">
        <f>IFERROR(VLOOKUP(G27, Dim_Location!$A$1:$G$19, 7, FALSE), "Not Found")</f>
        <v>Meanwood</v>
      </c>
    </row>
    <row r="28" spans="1:17" x14ac:dyDescent="0.3">
      <c r="A28" s="2">
        <v>371</v>
      </c>
      <c r="B28" s="2">
        <v>1</v>
      </c>
      <c r="C28" s="2">
        <v>311</v>
      </c>
      <c r="D28" s="2">
        <v>0</v>
      </c>
      <c r="E28" s="2">
        <v>0</v>
      </c>
      <c r="F28" s="2">
        <v>137</v>
      </c>
      <c r="G28" s="2">
        <v>66</v>
      </c>
      <c r="H28" s="2">
        <v>24</v>
      </c>
      <c r="I28" s="2">
        <v>29</v>
      </c>
      <c r="J28" s="9" t="str">
        <f>IFERROR(VLOOKUP(G28, Dim_Location!$A$1:$C$19, 3, FALSE), "Not Found")</f>
        <v>West Yorkshire</v>
      </c>
      <c r="K28">
        <f>IFERROR(VLOOKUP(F28, Dim_Time!$A$1:$E$38, 5, FALSE), "Not Found")</f>
        <v>2016</v>
      </c>
      <c r="L28">
        <f t="shared" si="1"/>
        <v>1</v>
      </c>
      <c r="M28" t="str">
        <f>IFERROR(VLOOKUP(H28, Dim_Status!$A$1:$B$5, 2, FALSE), "Not Found")</f>
        <v>Open</v>
      </c>
      <c r="N28">
        <f t="shared" si="0"/>
        <v>1</v>
      </c>
      <c r="O28" t="str">
        <f>IFERROR(VLOOKUP(F28, Dim_Time!$A$1:$D$38, 4, FALSE), "Not Found")</f>
        <v xml:space="preserve">October  </v>
      </c>
      <c r="P28" t="str">
        <f>IFERROR(VLOOKUP(I28, Dim_CrimeType!$A$1:$C$10, 3, FALSE), "Not Found")</f>
        <v>Violent Crime</v>
      </c>
      <c r="Q28" t="str">
        <f>IFERROR(VLOOKUP(G28, Dim_Location!$A$1:$G$19, 7, FALSE), "Not Found")</f>
        <v>Lawnswood</v>
      </c>
    </row>
    <row r="29" spans="1:17" x14ac:dyDescent="0.3">
      <c r="A29" s="2">
        <v>372</v>
      </c>
      <c r="B29" s="2">
        <v>1</v>
      </c>
      <c r="C29" s="2">
        <v>411</v>
      </c>
      <c r="D29" s="2">
        <v>0</v>
      </c>
      <c r="E29" s="2">
        <v>0</v>
      </c>
      <c r="F29" s="2">
        <v>80</v>
      </c>
      <c r="G29" s="2">
        <v>72</v>
      </c>
      <c r="H29" s="2">
        <v>24</v>
      </c>
      <c r="I29" s="2">
        <v>34</v>
      </c>
      <c r="J29" s="9" t="str">
        <f>IFERROR(VLOOKUP(G29, Dim_Location!$A$1:$C$19, 3, FALSE), "Not Found")</f>
        <v>West Yorkshire</v>
      </c>
      <c r="K29">
        <f>IFERROR(VLOOKUP(F29, Dim_Time!$A$1:$E$38, 5, FALSE), "Not Found")</f>
        <v>2016</v>
      </c>
      <c r="L29">
        <f t="shared" si="1"/>
        <v>1</v>
      </c>
      <c r="M29" t="str">
        <f>IFERROR(VLOOKUP(H29, Dim_Status!$A$1:$B$5, 2, FALSE), "Not Found")</f>
        <v>Open</v>
      </c>
      <c r="N29">
        <f t="shared" si="0"/>
        <v>1</v>
      </c>
      <c r="O29" t="str">
        <f>IFERROR(VLOOKUP(F29, Dim_Time!$A$1:$D$38, 4, FALSE), "Not Found")</f>
        <v>September</v>
      </c>
      <c r="P29" t="str">
        <f>IFERROR(VLOOKUP(I29, Dim_CrimeType!$A$1:$C$10, 3, FALSE), "Not Found")</f>
        <v>Robbery</v>
      </c>
      <c r="Q29" t="str">
        <f>IFERROR(VLOOKUP(G29, Dim_Location!$A$1:$G$19, 7, FALSE), "Not Found")</f>
        <v>Meanwood</v>
      </c>
    </row>
    <row r="30" spans="1:17" x14ac:dyDescent="0.3">
      <c r="A30" s="2">
        <v>373</v>
      </c>
      <c r="B30" s="2">
        <v>1</v>
      </c>
      <c r="C30" s="2">
        <v>511</v>
      </c>
      <c r="D30" s="2">
        <v>0</v>
      </c>
      <c r="E30" s="2">
        <v>0</v>
      </c>
      <c r="F30" s="2">
        <v>80</v>
      </c>
      <c r="G30" s="2">
        <v>72</v>
      </c>
      <c r="H30" s="2">
        <v>24</v>
      </c>
      <c r="I30" s="2">
        <v>35</v>
      </c>
      <c r="J30" s="9" t="str">
        <f>IFERROR(VLOOKUP(G30, Dim_Location!$A$1:$C$19, 3, FALSE), "Not Found")</f>
        <v>West Yorkshire</v>
      </c>
      <c r="K30">
        <f>IFERROR(VLOOKUP(F30, Dim_Time!$A$1:$E$38, 5, FALSE), "Not Found")</f>
        <v>2016</v>
      </c>
      <c r="L30">
        <f t="shared" si="1"/>
        <v>1</v>
      </c>
      <c r="M30" t="str">
        <f>IFERROR(VLOOKUP(H30, Dim_Status!$A$1:$B$5, 2, FALSE), "Not Found")</f>
        <v>Open</v>
      </c>
      <c r="N30">
        <f t="shared" si="0"/>
        <v>1</v>
      </c>
      <c r="O30" t="str">
        <f>IFERROR(VLOOKUP(F30, Dim_Time!$A$1:$D$38, 4, FALSE), "Not Found")</f>
        <v>September</v>
      </c>
      <c r="P30" t="str">
        <f>IFERROR(VLOOKUP(I30, Dim_CrimeType!$A$1:$C$10, 3, FALSE), "Not Found")</f>
        <v>Forgery</v>
      </c>
      <c r="Q30" t="str">
        <f>IFERROR(VLOOKUP(G30, Dim_Location!$A$1:$G$19, 7, FALSE), "Not Found")</f>
        <v>Meanwood</v>
      </c>
    </row>
    <row r="31" spans="1:17" x14ac:dyDescent="0.3">
      <c r="A31" s="2">
        <v>374</v>
      </c>
      <c r="B31" s="2">
        <v>1</v>
      </c>
      <c r="C31" s="2">
        <v>611</v>
      </c>
      <c r="D31" s="2">
        <v>1</v>
      </c>
      <c r="E31" s="2">
        <v>0</v>
      </c>
      <c r="F31" s="2">
        <v>80</v>
      </c>
      <c r="G31" s="2">
        <v>72</v>
      </c>
      <c r="H31" s="2">
        <v>26</v>
      </c>
      <c r="I31" s="2">
        <v>36</v>
      </c>
      <c r="J31" s="9" t="str">
        <f>IFERROR(VLOOKUP(G31, Dim_Location!$A$1:$C$19, 3, FALSE), "Not Found")</f>
        <v>West Yorkshire</v>
      </c>
      <c r="K31">
        <f>IFERROR(VLOOKUP(F31, Dim_Time!$A$1:$E$38, 5, FALSE), "Not Found")</f>
        <v>2016</v>
      </c>
      <c r="L31">
        <f t="shared" si="1"/>
        <v>0</v>
      </c>
      <c r="M31" t="str">
        <f>IFERROR(VLOOKUP(H31, Dim_Status!$A$1:$B$5, 2, FALSE), "Not Found")</f>
        <v>Closed</v>
      </c>
      <c r="N31">
        <f t="shared" si="0"/>
        <v>0</v>
      </c>
      <c r="O31" t="str">
        <f>IFERROR(VLOOKUP(F31, Dim_Time!$A$1:$D$38, 4, FALSE), "Not Found")</f>
        <v>September</v>
      </c>
      <c r="P31" t="str">
        <f>IFERROR(VLOOKUP(I31, Dim_CrimeType!$A$1:$C$10, 3, FALSE), "Not Found")</f>
        <v>Drunk And Disorder</v>
      </c>
      <c r="Q31" t="str">
        <f>IFERROR(VLOOKUP(G31, Dim_Location!$A$1:$G$19, 7, FALSE), "Not Found")</f>
        <v>Meanwood</v>
      </c>
    </row>
    <row r="32" spans="1:17" x14ac:dyDescent="0.3">
      <c r="A32" s="2">
        <v>375</v>
      </c>
      <c r="B32" s="2">
        <v>1</v>
      </c>
      <c r="C32" s="2">
        <v>14</v>
      </c>
      <c r="D32" s="2">
        <v>0</v>
      </c>
      <c r="E32" s="2">
        <v>0</v>
      </c>
      <c r="F32" s="2">
        <v>140</v>
      </c>
      <c r="G32" s="2">
        <v>68</v>
      </c>
      <c r="H32" s="2">
        <v>26</v>
      </c>
      <c r="I32" s="2">
        <v>0</v>
      </c>
      <c r="J32" s="9" t="str">
        <f>IFERROR(VLOOKUP(G32, Dim_Location!$A$1:$C$19, 3, FALSE), "Not Found")</f>
        <v>Mid Wales</v>
      </c>
      <c r="K32">
        <f>IFERROR(VLOOKUP(F32, Dim_Time!$A$1:$E$38, 5, FALSE), "Not Found")</f>
        <v>2019</v>
      </c>
      <c r="L32">
        <f t="shared" si="1"/>
        <v>1</v>
      </c>
      <c r="M32" t="str">
        <f>IFERROR(VLOOKUP(H32, Dim_Status!$A$1:$B$5, 2, FALSE), "Not Found")</f>
        <v>Closed</v>
      </c>
      <c r="N32">
        <f t="shared" si="0"/>
        <v>0</v>
      </c>
      <c r="O32" t="str">
        <f>IFERROR(VLOOKUP(F32, Dim_Time!$A$1:$D$38, 4, FALSE), "Not Found")</f>
        <v xml:space="preserve">July     </v>
      </c>
      <c r="P32" t="str">
        <f>IFERROR(VLOOKUP(I32, Dim_CrimeType!$A$1:$C$10, 3, FALSE), "Not Found")</f>
        <v>UNKNOWN</v>
      </c>
      <c r="Q32" t="str">
        <f>IFERROR(VLOOKUP(G32, Dim_Location!$A$1:$G$19, 7, FALSE), "Not Found")</f>
        <v>Street5</v>
      </c>
    </row>
    <row r="33" spans="1:17" x14ac:dyDescent="0.3">
      <c r="A33" s="2">
        <v>376</v>
      </c>
      <c r="B33" s="2">
        <v>1</v>
      </c>
      <c r="C33" s="2">
        <v>24</v>
      </c>
      <c r="D33" s="2">
        <v>1</v>
      </c>
      <c r="E33" s="2">
        <v>0</v>
      </c>
      <c r="F33" s="2">
        <v>138</v>
      </c>
      <c r="G33" s="2">
        <v>72</v>
      </c>
      <c r="H33" s="2">
        <v>26</v>
      </c>
      <c r="I33" s="2">
        <v>29</v>
      </c>
      <c r="J33" s="9" t="str">
        <f>IFERROR(VLOOKUP(G33, Dim_Location!$A$1:$C$19, 3, FALSE), "Not Found")</f>
        <v>West Yorkshire</v>
      </c>
      <c r="K33">
        <f>IFERROR(VLOOKUP(F33, Dim_Time!$A$1:$E$38, 5, FALSE), "Not Found")</f>
        <v>2017</v>
      </c>
      <c r="L33">
        <f t="shared" si="1"/>
        <v>0</v>
      </c>
      <c r="M33" t="str">
        <f>IFERROR(VLOOKUP(H33, Dim_Status!$A$1:$B$5, 2, FALSE), "Not Found")</f>
        <v>Closed</v>
      </c>
      <c r="N33">
        <f t="shared" si="0"/>
        <v>0</v>
      </c>
      <c r="O33" t="str">
        <f>IFERROR(VLOOKUP(F33, Dim_Time!$A$1:$D$38, 4, FALSE), "Not Found")</f>
        <v>September</v>
      </c>
      <c r="P33" t="str">
        <f>IFERROR(VLOOKUP(I33, Dim_CrimeType!$A$1:$C$10, 3, FALSE), "Not Found")</f>
        <v>Violent Crime</v>
      </c>
      <c r="Q33" t="str">
        <f>IFERROR(VLOOKUP(G33, Dim_Location!$A$1:$G$19, 7, FALSE), "Not Found")</f>
        <v>Meanwood</v>
      </c>
    </row>
    <row r="34" spans="1:17" x14ac:dyDescent="0.3">
      <c r="A34" s="2">
        <v>377</v>
      </c>
      <c r="B34" s="2">
        <v>1</v>
      </c>
      <c r="C34" s="2">
        <v>34</v>
      </c>
      <c r="D34" s="2">
        <v>0</v>
      </c>
      <c r="E34" s="2">
        <v>0</v>
      </c>
      <c r="F34" s="2">
        <v>138</v>
      </c>
      <c r="G34" s="2">
        <v>72</v>
      </c>
      <c r="H34" s="2">
        <v>24</v>
      </c>
      <c r="I34" s="2">
        <v>29</v>
      </c>
      <c r="J34" s="9" t="str">
        <f>IFERROR(VLOOKUP(G34, Dim_Location!$A$1:$C$19, 3, FALSE), "Not Found")</f>
        <v>West Yorkshire</v>
      </c>
      <c r="K34">
        <f>IFERROR(VLOOKUP(F34, Dim_Time!$A$1:$E$38, 5, FALSE), "Not Found")</f>
        <v>2017</v>
      </c>
      <c r="L34">
        <f t="shared" ref="L34:L65" si="2" xml:space="preserve"> (E34*2) + ((1 - D34)*1)</f>
        <v>1</v>
      </c>
      <c r="M34" t="str">
        <f>IFERROR(VLOOKUP(H34, Dim_Status!$A$1:$B$5, 2, FALSE), "Not Found")</f>
        <v>Open</v>
      </c>
      <c r="N34">
        <f t="shared" ref="N34:N65" si="3">IF(OR(M34="Open", M34="Unknown", M34="Escalate"), 1, 0)</f>
        <v>1</v>
      </c>
      <c r="O34" t="str">
        <f>IFERROR(VLOOKUP(F34, Dim_Time!$A$1:$D$38, 4, FALSE), "Not Found")</f>
        <v>September</v>
      </c>
      <c r="P34" t="str">
        <f>IFERROR(VLOOKUP(I34, Dim_CrimeType!$A$1:$C$10, 3, FALSE), "Not Found")</f>
        <v>Violent Crime</v>
      </c>
      <c r="Q34" t="str">
        <f>IFERROR(VLOOKUP(G34, Dim_Location!$A$1:$G$19, 7, FALSE), "Not Found")</f>
        <v>Meanwood</v>
      </c>
    </row>
    <row r="35" spans="1:17" x14ac:dyDescent="0.3">
      <c r="A35" s="2">
        <v>378</v>
      </c>
      <c r="B35" s="2">
        <v>1</v>
      </c>
      <c r="C35" s="2">
        <v>44</v>
      </c>
      <c r="D35" s="2">
        <v>0</v>
      </c>
      <c r="E35" s="2">
        <v>0</v>
      </c>
      <c r="F35" s="2">
        <v>138</v>
      </c>
      <c r="G35" s="2">
        <v>66</v>
      </c>
      <c r="H35" s="2">
        <v>24</v>
      </c>
      <c r="I35" s="2">
        <v>34</v>
      </c>
      <c r="J35" s="9" t="str">
        <f>IFERROR(VLOOKUP(G35, Dim_Location!$A$1:$C$19, 3, FALSE), "Not Found")</f>
        <v>West Yorkshire</v>
      </c>
      <c r="K35">
        <f>IFERROR(VLOOKUP(F35, Dim_Time!$A$1:$E$38, 5, FALSE), "Not Found")</f>
        <v>2017</v>
      </c>
      <c r="L35">
        <f t="shared" si="2"/>
        <v>1</v>
      </c>
      <c r="M35" t="str">
        <f>IFERROR(VLOOKUP(H35, Dim_Status!$A$1:$B$5, 2, FALSE), "Not Found")</f>
        <v>Open</v>
      </c>
      <c r="N35">
        <f t="shared" si="3"/>
        <v>1</v>
      </c>
      <c r="O35" t="str">
        <f>IFERROR(VLOOKUP(F35, Dim_Time!$A$1:$D$38, 4, FALSE), "Not Found")</f>
        <v>September</v>
      </c>
      <c r="P35" t="str">
        <f>IFERROR(VLOOKUP(I35, Dim_CrimeType!$A$1:$C$10, 3, FALSE), "Not Found")</f>
        <v>Robbery</v>
      </c>
      <c r="Q35" t="str">
        <f>IFERROR(VLOOKUP(G35, Dim_Location!$A$1:$G$19, 7, FALSE), "Not Found")</f>
        <v>Lawnswood</v>
      </c>
    </row>
    <row r="36" spans="1:17" x14ac:dyDescent="0.3">
      <c r="A36" s="2">
        <v>379</v>
      </c>
      <c r="B36" s="2">
        <v>1</v>
      </c>
      <c r="C36" s="2">
        <v>54</v>
      </c>
      <c r="D36" s="2">
        <v>0</v>
      </c>
      <c r="E36" s="2">
        <v>0</v>
      </c>
      <c r="F36" s="2">
        <v>150</v>
      </c>
      <c r="G36" s="2">
        <v>72</v>
      </c>
      <c r="H36" s="2">
        <v>24</v>
      </c>
      <c r="I36" s="2">
        <v>35</v>
      </c>
      <c r="J36" s="9" t="str">
        <f>IFERROR(VLOOKUP(G36, Dim_Location!$A$1:$C$19, 3, FALSE), "Not Found")</f>
        <v>West Yorkshire</v>
      </c>
      <c r="K36">
        <f>IFERROR(VLOOKUP(F36, Dim_Time!$A$1:$E$38, 5, FALSE), "Not Found")</f>
        <v>2017</v>
      </c>
      <c r="L36">
        <f t="shared" si="2"/>
        <v>1</v>
      </c>
      <c r="M36" t="str">
        <f>IFERROR(VLOOKUP(H36, Dim_Status!$A$1:$B$5, 2, FALSE), "Not Found")</f>
        <v>Open</v>
      </c>
      <c r="N36">
        <f t="shared" si="3"/>
        <v>1</v>
      </c>
      <c r="O36" t="str">
        <f>IFERROR(VLOOKUP(F36, Dim_Time!$A$1:$D$38, 4, FALSE), "Not Found")</f>
        <v xml:space="preserve">October  </v>
      </c>
      <c r="P36" t="str">
        <f>IFERROR(VLOOKUP(I36, Dim_CrimeType!$A$1:$C$10, 3, FALSE), "Not Found")</f>
        <v>Forgery</v>
      </c>
      <c r="Q36" t="str">
        <f>IFERROR(VLOOKUP(G36, Dim_Location!$A$1:$G$19, 7, FALSE), "Not Found")</f>
        <v>Meanwood</v>
      </c>
    </row>
    <row r="37" spans="1:17" x14ac:dyDescent="0.3">
      <c r="A37" s="2">
        <v>380</v>
      </c>
      <c r="B37" s="2">
        <v>1</v>
      </c>
      <c r="C37" s="2">
        <v>64</v>
      </c>
      <c r="D37" s="2">
        <v>1</v>
      </c>
      <c r="E37" s="2">
        <v>0</v>
      </c>
      <c r="F37" s="2">
        <v>138</v>
      </c>
      <c r="G37" s="2">
        <v>72</v>
      </c>
      <c r="H37" s="2">
        <v>26</v>
      </c>
      <c r="I37" s="2">
        <v>36</v>
      </c>
      <c r="J37" s="9" t="str">
        <f>IFERROR(VLOOKUP(G37, Dim_Location!$A$1:$C$19, 3, FALSE), "Not Found")</f>
        <v>West Yorkshire</v>
      </c>
      <c r="K37">
        <f>IFERROR(VLOOKUP(F37, Dim_Time!$A$1:$E$38, 5, FALSE), "Not Found")</f>
        <v>2017</v>
      </c>
      <c r="L37">
        <f t="shared" si="2"/>
        <v>0</v>
      </c>
      <c r="M37" t="str">
        <f>IFERROR(VLOOKUP(H37, Dim_Status!$A$1:$B$5, 2, FALSE), "Not Found")</f>
        <v>Closed</v>
      </c>
      <c r="N37">
        <f t="shared" si="3"/>
        <v>0</v>
      </c>
      <c r="O37" t="str">
        <f>IFERROR(VLOOKUP(F37, Dim_Time!$A$1:$D$38, 4, FALSE), "Not Found")</f>
        <v>September</v>
      </c>
      <c r="P37" t="str">
        <f>IFERROR(VLOOKUP(I37, Dim_CrimeType!$A$1:$C$10, 3, FALSE), "Not Found")</f>
        <v>Drunk And Disorder</v>
      </c>
      <c r="Q37" t="str">
        <f>IFERROR(VLOOKUP(G37, Dim_Location!$A$1:$G$19, 7, FALSE), "Not Found")</f>
        <v>Meanwood</v>
      </c>
    </row>
    <row r="38" spans="1:17" x14ac:dyDescent="0.3">
      <c r="A38" s="2">
        <v>381</v>
      </c>
      <c r="B38" s="2">
        <v>1</v>
      </c>
      <c r="C38" s="2">
        <v>15</v>
      </c>
      <c r="D38" s="2">
        <v>0</v>
      </c>
      <c r="E38" s="2">
        <v>0</v>
      </c>
      <c r="F38" s="2">
        <v>77</v>
      </c>
      <c r="G38" s="2">
        <v>72</v>
      </c>
      <c r="H38" s="2">
        <v>0</v>
      </c>
      <c r="I38" s="2">
        <v>31</v>
      </c>
      <c r="J38" s="9" t="str">
        <f>IFERROR(VLOOKUP(G38, Dim_Location!$A$1:$C$19, 3, FALSE), "Not Found")</f>
        <v>West Yorkshire</v>
      </c>
      <c r="K38">
        <f>IFERROR(VLOOKUP(F38, Dim_Time!$A$1:$E$38, 5, FALSE), "Not Found")</f>
        <v>2015</v>
      </c>
      <c r="L38">
        <f t="shared" si="2"/>
        <v>1</v>
      </c>
      <c r="M38" t="str">
        <f>IFERROR(VLOOKUP(H38, Dim_Status!$A$1:$B$5, 2, FALSE), "Not Found")</f>
        <v>UNKNOWN</v>
      </c>
      <c r="N38">
        <f t="shared" si="3"/>
        <v>1</v>
      </c>
      <c r="O38" t="str">
        <f>IFERROR(VLOOKUP(F38, Dim_Time!$A$1:$D$38, 4, FALSE), "Not Found")</f>
        <v xml:space="preserve">November </v>
      </c>
      <c r="P38" t="str">
        <f>IFERROR(VLOOKUP(I38, Dim_CrimeType!$A$1:$C$10, 3, FALSE), "Not Found")</f>
        <v>Drugs Offence</v>
      </c>
      <c r="Q38" t="str">
        <f>IFERROR(VLOOKUP(G38, Dim_Location!$A$1:$G$19, 7, FALSE), "Not Found")</f>
        <v>Meanwood</v>
      </c>
    </row>
    <row r="39" spans="1:17" x14ac:dyDescent="0.3">
      <c r="A39" s="2">
        <v>382</v>
      </c>
      <c r="B39" s="2">
        <v>1</v>
      </c>
      <c r="C39" s="2">
        <v>25</v>
      </c>
      <c r="D39" s="2">
        <v>1</v>
      </c>
      <c r="E39" s="2">
        <v>0</v>
      </c>
      <c r="F39" s="2">
        <v>122</v>
      </c>
      <c r="G39" s="2">
        <v>72</v>
      </c>
      <c r="H39" s="2">
        <v>26</v>
      </c>
      <c r="I39" s="2">
        <v>29</v>
      </c>
      <c r="J39" s="9" t="str">
        <f>IFERROR(VLOOKUP(G39, Dim_Location!$A$1:$C$19, 3, FALSE), "Not Found")</f>
        <v>West Yorkshire</v>
      </c>
      <c r="K39">
        <f>IFERROR(VLOOKUP(F39, Dim_Time!$A$1:$E$38, 5, FALSE), "Not Found")</f>
        <v>2015</v>
      </c>
      <c r="L39">
        <f t="shared" si="2"/>
        <v>0</v>
      </c>
      <c r="M39" t="str">
        <f>IFERROR(VLOOKUP(H39, Dim_Status!$A$1:$B$5, 2, FALSE), "Not Found")</f>
        <v>Closed</v>
      </c>
      <c r="N39">
        <f t="shared" si="3"/>
        <v>0</v>
      </c>
      <c r="O39" t="str">
        <f>IFERROR(VLOOKUP(F39, Dim_Time!$A$1:$D$38, 4, FALSE), "Not Found")</f>
        <v xml:space="preserve">December </v>
      </c>
      <c r="P39" t="str">
        <f>IFERROR(VLOOKUP(I39, Dim_CrimeType!$A$1:$C$10, 3, FALSE), "Not Found")</f>
        <v>Violent Crime</v>
      </c>
      <c r="Q39" t="str">
        <f>IFERROR(VLOOKUP(G39, Dim_Location!$A$1:$G$19, 7, FALSE), "Not Found")</f>
        <v>Meanwood</v>
      </c>
    </row>
    <row r="40" spans="1:17" x14ac:dyDescent="0.3">
      <c r="A40" s="2">
        <v>383</v>
      </c>
      <c r="B40" s="2">
        <v>1</v>
      </c>
      <c r="C40" s="2">
        <v>35</v>
      </c>
      <c r="D40" s="2">
        <v>0</v>
      </c>
      <c r="E40" s="2">
        <v>0</v>
      </c>
      <c r="F40" s="2">
        <v>77</v>
      </c>
      <c r="G40" s="2">
        <v>66</v>
      </c>
      <c r="H40" s="2">
        <v>24</v>
      </c>
      <c r="I40" s="2">
        <v>33</v>
      </c>
      <c r="J40" s="9" t="str">
        <f>IFERROR(VLOOKUP(G40, Dim_Location!$A$1:$C$19, 3, FALSE), "Not Found")</f>
        <v>West Yorkshire</v>
      </c>
      <c r="K40">
        <f>IFERROR(VLOOKUP(F40, Dim_Time!$A$1:$E$38, 5, FALSE), "Not Found")</f>
        <v>2015</v>
      </c>
      <c r="L40">
        <f t="shared" si="2"/>
        <v>1</v>
      </c>
      <c r="M40" t="str">
        <f>IFERROR(VLOOKUP(H40, Dim_Status!$A$1:$B$5, 2, FALSE), "Not Found")</f>
        <v>Open</v>
      </c>
      <c r="N40">
        <f t="shared" si="3"/>
        <v>1</v>
      </c>
      <c r="O40" t="str">
        <f>IFERROR(VLOOKUP(F40, Dim_Time!$A$1:$D$38, 4, FALSE), "Not Found")</f>
        <v xml:space="preserve">November </v>
      </c>
      <c r="P40" t="str">
        <f>IFERROR(VLOOKUP(I40, Dim_CrimeType!$A$1:$C$10, 3, FALSE), "Not Found")</f>
        <v>Car Theft</v>
      </c>
      <c r="Q40" t="str">
        <f>IFERROR(VLOOKUP(G40, Dim_Location!$A$1:$G$19, 7, FALSE), "Not Found")</f>
        <v>Lawnswood</v>
      </c>
    </row>
    <row r="41" spans="1:17" x14ac:dyDescent="0.3">
      <c r="A41" s="2">
        <v>384</v>
      </c>
      <c r="B41" s="2">
        <v>1</v>
      </c>
      <c r="C41" s="2">
        <v>45</v>
      </c>
      <c r="D41" s="2">
        <v>0</v>
      </c>
      <c r="E41" s="2">
        <v>0</v>
      </c>
      <c r="F41" s="2">
        <v>77</v>
      </c>
      <c r="G41" s="2">
        <v>72</v>
      </c>
      <c r="H41" s="2">
        <v>24</v>
      </c>
      <c r="I41" s="2">
        <v>34</v>
      </c>
      <c r="J41" s="9" t="str">
        <f>IFERROR(VLOOKUP(G41, Dim_Location!$A$1:$C$19, 3, FALSE), "Not Found")</f>
        <v>West Yorkshire</v>
      </c>
      <c r="K41">
        <f>IFERROR(VLOOKUP(F41, Dim_Time!$A$1:$E$38, 5, FALSE), "Not Found")</f>
        <v>2015</v>
      </c>
      <c r="L41">
        <f t="shared" si="2"/>
        <v>1</v>
      </c>
      <c r="M41" t="str">
        <f>IFERROR(VLOOKUP(H41, Dim_Status!$A$1:$B$5, 2, FALSE), "Not Found")</f>
        <v>Open</v>
      </c>
      <c r="N41">
        <f t="shared" si="3"/>
        <v>1</v>
      </c>
      <c r="O41" t="str">
        <f>IFERROR(VLOOKUP(F41, Dim_Time!$A$1:$D$38, 4, FALSE), "Not Found")</f>
        <v xml:space="preserve">November </v>
      </c>
      <c r="P41" t="str">
        <f>IFERROR(VLOOKUP(I41, Dim_CrimeType!$A$1:$C$10, 3, FALSE), "Not Found")</f>
        <v>Robbery</v>
      </c>
      <c r="Q41" t="str">
        <f>IFERROR(VLOOKUP(G41, Dim_Location!$A$1:$G$19, 7, FALSE), "Not Found")</f>
        <v>Meanwood</v>
      </c>
    </row>
    <row r="42" spans="1:17" x14ac:dyDescent="0.3">
      <c r="A42" s="2">
        <v>385</v>
      </c>
      <c r="B42" s="2">
        <v>1</v>
      </c>
      <c r="C42" s="2">
        <v>55</v>
      </c>
      <c r="D42" s="2">
        <v>0</v>
      </c>
      <c r="E42" s="2">
        <v>0</v>
      </c>
      <c r="F42" s="2">
        <v>77</v>
      </c>
      <c r="G42" s="2">
        <v>72</v>
      </c>
      <c r="H42" s="2">
        <v>24</v>
      </c>
      <c r="I42" s="2">
        <v>33</v>
      </c>
      <c r="J42" s="9" t="str">
        <f>IFERROR(VLOOKUP(G42, Dim_Location!$A$1:$C$19, 3, FALSE), "Not Found")</f>
        <v>West Yorkshire</v>
      </c>
      <c r="K42">
        <f>IFERROR(VLOOKUP(F42, Dim_Time!$A$1:$E$38, 5, FALSE), "Not Found")</f>
        <v>2015</v>
      </c>
      <c r="L42">
        <f t="shared" si="2"/>
        <v>1</v>
      </c>
      <c r="M42" t="str">
        <f>IFERROR(VLOOKUP(H42, Dim_Status!$A$1:$B$5, 2, FALSE), "Not Found")</f>
        <v>Open</v>
      </c>
      <c r="N42">
        <f t="shared" si="3"/>
        <v>1</v>
      </c>
      <c r="O42" t="str">
        <f>IFERROR(VLOOKUP(F42, Dim_Time!$A$1:$D$38, 4, FALSE), "Not Found")</f>
        <v xml:space="preserve">November </v>
      </c>
      <c r="P42" t="str">
        <f>IFERROR(VLOOKUP(I42, Dim_CrimeType!$A$1:$C$10, 3, FALSE), "Not Found")</f>
        <v>Car Theft</v>
      </c>
      <c r="Q42" t="str">
        <f>IFERROR(VLOOKUP(G42, Dim_Location!$A$1:$G$19, 7, FALSE), "Not Found")</f>
        <v>Meanwood</v>
      </c>
    </row>
    <row r="43" spans="1:17" x14ac:dyDescent="0.3">
      <c r="A43" s="2">
        <v>386</v>
      </c>
      <c r="B43" s="2">
        <v>1</v>
      </c>
      <c r="C43" s="2">
        <v>65</v>
      </c>
      <c r="D43" s="2">
        <v>1</v>
      </c>
      <c r="E43" s="2">
        <v>0</v>
      </c>
      <c r="F43" s="2">
        <v>77</v>
      </c>
      <c r="G43" s="2">
        <v>72</v>
      </c>
      <c r="H43" s="2">
        <v>26</v>
      </c>
      <c r="I43" s="2">
        <v>36</v>
      </c>
      <c r="J43" s="9" t="str">
        <f>IFERROR(VLOOKUP(G43, Dim_Location!$A$1:$C$19, 3, FALSE), "Not Found")</f>
        <v>West Yorkshire</v>
      </c>
      <c r="K43">
        <f>IFERROR(VLOOKUP(F43, Dim_Time!$A$1:$E$38, 5, FALSE), "Not Found")</f>
        <v>2015</v>
      </c>
      <c r="L43">
        <f t="shared" si="2"/>
        <v>0</v>
      </c>
      <c r="M43" t="str">
        <f>IFERROR(VLOOKUP(H43, Dim_Status!$A$1:$B$5, 2, FALSE), "Not Found")</f>
        <v>Closed</v>
      </c>
      <c r="N43">
        <f t="shared" si="3"/>
        <v>0</v>
      </c>
      <c r="O43" t="str">
        <f>IFERROR(VLOOKUP(F43, Dim_Time!$A$1:$D$38, 4, FALSE), "Not Found")</f>
        <v xml:space="preserve">November </v>
      </c>
      <c r="P43" t="str">
        <f>IFERROR(VLOOKUP(I43, Dim_CrimeType!$A$1:$C$10, 3, FALSE), "Not Found")</f>
        <v>Drunk And Disorder</v>
      </c>
      <c r="Q43" t="str">
        <f>IFERROR(VLOOKUP(G43, Dim_Location!$A$1:$G$19, 7, FALSE), "Not Found")</f>
        <v>Meanwood</v>
      </c>
    </row>
    <row r="44" spans="1:17" x14ac:dyDescent="0.3">
      <c r="A44" s="2">
        <v>387</v>
      </c>
      <c r="B44" s="2">
        <v>1</v>
      </c>
      <c r="C44" s="2">
        <v>115</v>
      </c>
      <c r="D44" s="2">
        <v>0</v>
      </c>
      <c r="E44" s="2">
        <v>0</v>
      </c>
      <c r="F44" s="2">
        <v>152</v>
      </c>
      <c r="G44" s="2">
        <v>72</v>
      </c>
      <c r="H44" s="2">
        <v>0</v>
      </c>
      <c r="I44" s="2">
        <v>31</v>
      </c>
      <c r="J44" s="9" t="str">
        <f>IFERROR(VLOOKUP(G44, Dim_Location!$A$1:$C$19, 3, FALSE), "Not Found")</f>
        <v>West Yorkshire</v>
      </c>
      <c r="K44">
        <f>IFERROR(VLOOKUP(F44, Dim_Time!$A$1:$E$38, 5, FALSE), "Not Found")</f>
        <v>2016</v>
      </c>
      <c r="L44">
        <f t="shared" si="2"/>
        <v>1</v>
      </c>
      <c r="M44" t="str">
        <f>IFERROR(VLOOKUP(H44, Dim_Status!$A$1:$B$5, 2, FALSE), "Not Found")</f>
        <v>UNKNOWN</v>
      </c>
      <c r="N44">
        <f t="shared" si="3"/>
        <v>1</v>
      </c>
      <c r="O44" t="str">
        <f>IFERROR(VLOOKUP(F44, Dim_Time!$A$1:$D$38, 4, FALSE), "Not Found")</f>
        <v xml:space="preserve">November </v>
      </c>
      <c r="P44" t="str">
        <f>IFERROR(VLOOKUP(I44, Dim_CrimeType!$A$1:$C$10, 3, FALSE), "Not Found")</f>
        <v>Drugs Offence</v>
      </c>
      <c r="Q44" t="str">
        <f>IFERROR(VLOOKUP(G44, Dim_Location!$A$1:$G$19, 7, FALSE), "Not Found")</f>
        <v>Meanwood</v>
      </c>
    </row>
    <row r="45" spans="1:17" x14ac:dyDescent="0.3">
      <c r="A45" s="2">
        <v>388</v>
      </c>
      <c r="B45" s="2">
        <v>1</v>
      </c>
      <c r="C45" s="2">
        <v>215</v>
      </c>
      <c r="D45" s="2">
        <v>1</v>
      </c>
      <c r="E45" s="2">
        <v>0</v>
      </c>
      <c r="F45" s="2">
        <v>152</v>
      </c>
      <c r="G45" s="2">
        <v>72</v>
      </c>
      <c r="H45" s="2">
        <v>26</v>
      </c>
      <c r="I45" s="2">
        <v>29</v>
      </c>
      <c r="J45" s="9" t="str">
        <f>IFERROR(VLOOKUP(G45, Dim_Location!$A$1:$C$19, 3, FALSE), "Not Found")</f>
        <v>West Yorkshire</v>
      </c>
      <c r="K45">
        <f>IFERROR(VLOOKUP(F45, Dim_Time!$A$1:$E$38, 5, FALSE), "Not Found")</f>
        <v>2016</v>
      </c>
      <c r="L45">
        <f t="shared" si="2"/>
        <v>0</v>
      </c>
      <c r="M45" t="str">
        <f>IFERROR(VLOOKUP(H45, Dim_Status!$A$1:$B$5, 2, FALSE), "Not Found")</f>
        <v>Closed</v>
      </c>
      <c r="N45">
        <f t="shared" si="3"/>
        <v>0</v>
      </c>
      <c r="O45" t="str">
        <f>IFERROR(VLOOKUP(F45, Dim_Time!$A$1:$D$38, 4, FALSE), "Not Found")</f>
        <v xml:space="preserve">November </v>
      </c>
      <c r="P45" t="str">
        <f>IFERROR(VLOOKUP(I45, Dim_CrimeType!$A$1:$C$10, 3, FALSE), "Not Found")</f>
        <v>Violent Crime</v>
      </c>
      <c r="Q45" t="str">
        <f>IFERROR(VLOOKUP(G45, Dim_Location!$A$1:$G$19, 7, FALSE), "Not Found")</f>
        <v>Meanwood</v>
      </c>
    </row>
    <row r="46" spans="1:17" x14ac:dyDescent="0.3">
      <c r="A46" s="2">
        <v>389</v>
      </c>
      <c r="B46" s="2">
        <v>1</v>
      </c>
      <c r="C46" s="2">
        <v>315</v>
      </c>
      <c r="D46" s="2">
        <v>0</v>
      </c>
      <c r="E46" s="2">
        <v>0</v>
      </c>
      <c r="F46" s="2">
        <v>134</v>
      </c>
      <c r="G46" s="2">
        <v>66</v>
      </c>
      <c r="H46" s="2">
        <v>24</v>
      </c>
      <c r="I46" s="2">
        <v>29</v>
      </c>
      <c r="J46" s="9" t="str">
        <f>IFERROR(VLOOKUP(G46, Dim_Location!$A$1:$C$19, 3, FALSE), "Not Found")</f>
        <v>West Yorkshire</v>
      </c>
      <c r="K46">
        <f>IFERROR(VLOOKUP(F46, Dim_Time!$A$1:$E$38, 5, FALSE), "Not Found")</f>
        <v>2016</v>
      </c>
      <c r="L46">
        <f t="shared" si="2"/>
        <v>1</v>
      </c>
      <c r="M46" t="str">
        <f>IFERROR(VLOOKUP(H46, Dim_Status!$A$1:$B$5, 2, FALSE), "Not Found")</f>
        <v>Open</v>
      </c>
      <c r="N46">
        <f t="shared" si="3"/>
        <v>1</v>
      </c>
      <c r="O46" t="str">
        <f>IFERROR(VLOOKUP(F46, Dim_Time!$A$1:$D$38, 4, FALSE), "Not Found")</f>
        <v xml:space="preserve">December </v>
      </c>
      <c r="P46" t="str">
        <f>IFERROR(VLOOKUP(I46, Dim_CrimeType!$A$1:$C$10, 3, FALSE), "Not Found")</f>
        <v>Violent Crime</v>
      </c>
      <c r="Q46" t="str">
        <f>IFERROR(VLOOKUP(G46, Dim_Location!$A$1:$G$19, 7, FALSE), "Not Found")</f>
        <v>Lawnswood</v>
      </c>
    </row>
    <row r="47" spans="1:17" x14ac:dyDescent="0.3">
      <c r="A47" s="2">
        <v>390</v>
      </c>
      <c r="B47" s="2">
        <v>1</v>
      </c>
      <c r="C47" s="2">
        <v>415</v>
      </c>
      <c r="D47" s="2">
        <v>0</v>
      </c>
      <c r="E47" s="2">
        <v>0</v>
      </c>
      <c r="F47" s="2">
        <v>152</v>
      </c>
      <c r="G47" s="2">
        <v>72</v>
      </c>
      <c r="H47" s="2">
        <v>24</v>
      </c>
      <c r="I47" s="2">
        <v>34</v>
      </c>
      <c r="J47" s="9" t="str">
        <f>IFERROR(VLOOKUP(G47, Dim_Location!$A$1:$C$19, 3, FALSE), "Not Found")</f>
        <v>West Yorkshire</v>
      </c>
      <c r="K47">
        <f>IFERROR(VLOOKUP(F47, Dim_Time!$A$1:$E$38, 5, FALSE), "Not Found")</f>
        <v>2016</v>
      </c>
      <c r="L47">
        <f t="shared" si="2"/>
        <v>1</v>
      </c>
      <c r="M47" t="str">
        <f>IFERROR(VLOOKUP(H47, Dim_Status!$A$1:$B$5, 2, FALSE), "Not Found")</f>
        <v>Open</v>
      </c>
      <c r="N47">
        <f t="shared" si="3"/>
        <v>1</v>
      </c>
      <c r="O47" t="str">
        <f>IFERROR(VLOOKUP(F47, Dim_Time!$A$1:$D$38, 4, FALSE), "Not Found")</f>
        <v xml:space="preserve">November </v>
      </c>
      <c r="P47" t="str">
        <f>IFERROR(VLOOKUP(I47, Dim_CrimeType!$A$1:$C$10, 3, FALSE), "Not Found")</f>
        <v>Robbery</v>
      </c>
      <c r="Q47" t="str">
        <f>IFERROR(VLOOKUP(G47, Dim_Location!$A$1:$G$19, 7, FALSE), "Not Found")</f>
        <v>Meanwood</v>
      </c>
    </row>
    <row r="48" spans="1:17" x14ac:dyDescent="0.3">
      <c r="A48" s="2">
        <v>391</v>
      </c>
      <c r="B48" s="2">
        <v>1</v>
      </c>
      <c r="C48" s="2">
        <v>515</v>
      </c>
      <c r="D48" s="2">
        <v>0</v>
      </c>
      <c r="E48" s="2">
        <v>0</v>
      </c>
      <c r="F48" s="2">
        <v>152</v>
      </c>
      <c r="G48" s="2">
        <v>72</v>
      </c>
      <c r="H48" s="2">
        <v>24</v>
      </c>
      <c r="I48" s="2">
        <v>35</v>
      </c>
      <c r="J48" s="9" t="str">
        <f>IFERROR(VLOOKUP(G48, Dim_Location!$A$1:$C$19, 3, FALSE), "Not Found")</f>
        <v>West Yorkshire</v>
      </c>
      <c r="K48">
        <f>IFERROR(VLOOKUP(F48, Dim_Time!$A$1:$E$38, 5, FALSE), "Not Found")</f>
        <v>2016</v>
      </c>
      <c r="L48">
        <f t="shared" si="2"/>
        <v>1</v>
      </c>
      <c r="M48" t="str">
        <f>IFERROR(VLOOKUP(H48, Dim_Status!$A$1:$B$5, 2, FALSE), "Not Found")</f>
        <v>Open</v>
      </c>
      <c r="N48">
        <f t="shared" si="3"/>
        <v>1</v>
      </c>
      <c r="O48" t="str">
        <f>IFERROR(VLOOKUP(F48, Dim_Time!$A$1:$D$38, 4, FALSE), "Not Found")</f>
        <v xml:space="preserve">November </v>
      </c>
      <c r="P48" t="str">
        <f>IFERROR(VLOOKUP(I48, Dim_CrimeType!$A$1:$C$10, 3, FALSE), "Not Found")</f>
        <v>Forgery</v>
      </c>
      <c r="Q48" t="str">
        <f>IFERROR(VLOOKUP(G48, Dim_Location!$A$1:$G$19, 7, FALSE), "Not Found")</f>
        <v>Meanwood</v>
      </c>
    </row>
    <row r="49" spans="1:17" x14ac:dyDescent="0.3">
      <c r="A49" s="2">
        <v>392</v>
      </c>
      <c r="B49" s="2">
        <v>1</v>
      </c>
      <c r="C49" s="2">
        <v>615</v>
      </c>
      <c r="D49" s="2">
        <v>1</v>
      </c>
      <c r="E49" s="2">
        <v>0</v>
      </c>
      <c r="F49" s="2">
        <v>152</v>
      </c>
      <c r="G49" s="2">
        <v>72</v>
      </c>
      <c r="H49" s="2">
        <v>26</v>
      </c>
      <c r="I49" s="2">
        <v>36</v>
      </c>
      <c r="J49" s="9" t="str">
        <f>IFERROR(VLOOKUP(G49, Dim_Location!$A$1:$C$19, 3, FALSE), "Not Found")</f>
        <v>West Yorkshire</v>
      </c>
      <c r="K49">
        <f>IFERROR(VLOOKUP(F49, Dim_Time!$A$1:$E$38, 5, FALSE), "Not Found")</f>
        <v>2016</v>
      </c>
      <c r="L49">
        <f t="shared" si="2"/>
        <v>0</v>
      </c>
      <c r="M49" t="str">
        <f>IFERROR(VLOOKUP(H49, Dim_Status!$A$1:$B$5, 2, FALSE), "Not Found")</f>
        <v>Closed</v>
      </c>
      <c r="N49">
        <f t="shared" si="3"/>
        <v>0</v>
      </c>
      <c r="O49" t="str">
        <f>IFERROR(VLOOKUP(F49, Dim_Time!$A$1:$D$38, 4, FALSE), "Not Found")</f>
        <v xml:space="preserve">November </v>
      </c>
      <c r="P49" t="str">
        <f>IFERROR(VLOOKUP(I49, Dim_CrimeType!$A$1:$C$10, 3, FALSE), "Not Found")</f>
        <v>Drunk And Disorder</v>
      </c>
      <c r="Q49" t="str">
        <f>IFERROR(VLOOKUP(G49, Dim_Location!$A$1:$G$19, 7, FALSE), "Not Found")</f>
        <v>Meanwood</v>
      </c>
    </row>
    <row r="50" spans="1:17" x14ac:dyDescent="0.3">
      <c r="A50" s="2">
        <v>393</v>
      </c>
      <c r="B50" s="2">
        <v>1</v>
      </c>
      <c r="C50" s="2">
        <v>16</v>
      </c>
      <c r="D50" s="2">
        <v>0</v>
      </c>
      <c r="E50" s="2">
        <v>0</v>
      </c>
      <c r="F50" s="2">
        <v>79</v>
      </c>
      <c r="G50" s="2">
        <v>72</v>
      </c>
      <c r="H50" s="2">
        <v>0</v>
      </c>
      <c r="I50" s="2">
        <v>31</v>
      </c>
      <c r="J50" s="9" t="str">
        <f>IFERROR(VLOOKUP(G50, Dim_Location!$A$1:$C$19, 3, FALSE), "Not Found")</f>
        <v>West Yorkshire</v>
      </c>
      <c r="K50">
        <f>IFERROR(VLOOKUP(F50, Dim_Time!$A$1:$E$38, 5, FALSE), "Not Found")</f>
        <v>2017</v>
      </c>
      <c r="L50">
        <f t="shared" si="2"/>
        <v>1</v>
      </c>
      <c r="M50" t="str">
        <f>IFERROR(VLOOKUP(H50, Dim_Status!$A$1:$B$5, 2, FALSE), "Not Found")</f>
        <v>UNKNOWN</v>
      </c>
      <c r="N50">
        <f t="shared" si="3"/>
        <v>1</v>
      </c>
      <c r="O50" t="str">
        <f>IFERROR(VLOOKUP(F50, Dim_Time!$A$1:$D$38, 4, FALSE), "Not Found")</f>
        <v xml:space="preserve">November </v>
      </c>
      <c r="P50" t="str">
        <f>IFERROR(VLOOKUP(I50, Dim_CrimeType!$A$1:$C$10, 3, FALSE), "Not Found")</f>
        <v>Drugs Offence</v>
      </c>
      <c r="Q50" t="str">
        <f>IFERROR(VLOOKUP(G50, Dim_Location!$A$1:$G$19, 7, FALSE), "Not Found")</f>
        <v>Meanwood</v>
      </c>
    </row>
    <row r="51" spans="1:17" x14ac:dyDescent="0.3">
      <c r="A51" s="2">
        <v>394</v>
      </c>
      <c r="B51" s="2">
        <v>1</v>
      </c>
      <c r="C51" s="2">
        <v>26</v>
      </c>
      <c r="D51" s="2">
        <v>1</v>
      </c>
      <c r="E51" s="2">
        <v>0</v>
      </c>
      <c r="F51" s="2">
        <v>79</v>
      </c>
      <c r="G51" s="2">
        <v>72</v>
      </c>
      <c r="H51" s="2">
        <v>26</v>
      </c>
      <c r="I51" s="2">
        <v>29</v>
      </c>
      <c r="J51" s="9" t="str">
        <f>IFERROR(VLOOKUP(G51, Dim_Location!$A$1:$C$19, 3, FALSE), "Not Found")</f>
        <v>West Yorkshire</v>
      </c>
      <c r="K51">
        <f>IFERROR(VLOOKUP(F51, Dim_Time!$A$1:$E$38, 5, FALSE), "Not Found")</f>
        <v>2017</v>
      </c>
      <c r="L51">
        <f t="shared" si="2"/>
        <v>0</v>
      </c>
      <c r="M51" t="str">
        <f>IFERROR(VLOOKUP(H51, Dim_Status!$A$1:$B$5, 2, FALSE), "Not Found")</f>
        <v>Closed</v>
      </c>
      <c r="N51">
        <f t="shared" si="3"/>
        <v>0</v>
      </c>
      <c r="O51" t="str">
        <f>IFERROR(VLOOKUP(F51, Dim_Time!$A$1:$D$38, 4, FALSE), "Not Found")</f>
        <v xml:space="preserve">November </v>
      </c>
      <c r="P51" t="str">
        <f>IFERROR(VLOOKUP(I51, Dim_CrimeType!$A$1:$C$10, 3, FALSE), "Not Found")</f>
        <v>Violent Crime</v>
      </c>
      <c r="Q51" t="str">
        <f>IFERROR(VLOOKUP(G51, Dim_Location!$A$1:$G$19, 7, FALSE), "Not Found")</f>
        <v>Meanwood</v>
      </c>
    </row>
    <row r="52" spans="1:17" x14ac:dyDescent="0.3">
      <c r="A52" s="2">
        <v>395</v>
      </c>
      <c r="B52" s="2">
        <v>1</v>
      </c>
      <c r="C52" s="2">
        <v>36</v>
      </c>
      <c r="D52" s="2">
        <v>0</v>
      </c>
      <c r="E52" s="2">
        <v>0</v>
      </c>
      <c r="F52" s="2">
        <v>79</v>
      </c>
      <c r="G52" s="2">
        <v>72</v>
      </c>
      <c r="H52" s="2">
        <v>24</v>
      </c>
      <c r="I52" s="2">
        <v>29</v>
      </c>
      <c r="J52" s="9" t="str">
        <f>IFERROR(VLOOKUP(G52, Dim_Location!$A$1:$C$19, 3, FALSE), "Not Found")</f>
        <v>West Yorkshire</v>
      </c>
      <c r="K52">
        <f>IFERROR(VLOOKUP(F52, Dim_Time!$A$1:$E$38, 5, FALSE), "Not Found")</f>
        <v>2017</v>
      </c>
      <c r="L52">
        <f t="shared" si="2"/>
        <v>1</v>
      </c>
      <c r="M52" t="str">
        <f>IFERROR(VLOOKUP(H52, Dim_Status!$A$1:$B$5, 2, FALSE), "Not Found")</f>
        <v>Open</v>
      </c>
      <c r="N52">
        <f t="shared" si="3"/>
        <v>1</v>
      </c>
      <c r="O52" t="str">
        <f>IFERROR(VLOOKUP(F52, Dim_Time!$A$1:$D$38, 4, FALSE), "Not Found")</f>
        <v xml:space="preserve">November </v>
      </c>
      <c r="P52" t="str">
        <f>IFERROR(VLOOKUP(I52, Dim_CrimeType!$A$1:$C$10, 3, FALSE), "Not Found")</f>
        <v>Violent Crime</v>
      </c>
      <c r="Q52" t="str">
        <f>IFERROR(VLOOKUP(G52, Dim_Location!$A$1:$G$19, 7, FALSE), "Not Found")</f>
        <v>Meanwood</v>
      </c>
    </row>
    <row r="53" spans="1:17" x14ac:dyDescent="0.3">
      <c r="A53" s="2">
        <v>396</v>
      </c>
      <c r="B53" s="2">
        <v>1</v>
      </c>
      <c r="C53" s="2">
        <v>46</v>
      </c>
      <c r="D53" s="2">
        <v>0</v>
      </c>
      <c r="E53" s="2">
        <v>0</v>
      </c>
      <c r="F53" s="2">
        <v>79</v>
      </c>
      <c r="G53" s="2">
        <v>66</v>
      </c>
      <c r="H53" s="2">
        <v>24</v>
      </c>
      <c r="I53" s="2">
        <v>34</v>
      </c>
      <c r="J53" s="9" t="str">
        <f>IFERROR(VLOOKUP(G53, Dim_Location!$A$1:$C$19, 3, FALSE), "Not Found")</f>
        <v>West Yorkshire</v>
      </c>
      <c r="K53">
        <f>IFERROR(VLOOKUP(F53, Dim_Time!$A$1:$E$38, 5, FALSE), "Not Found")</f>
        <v>2017</v>
      </c>
      <c r="L53">
        <f t="shared" si="2"/>
        <v>1</v>
      </c>
      <c r="M53" t="str">
        <f>IFERROR(VLOOKUP(H53, Dim_Status!$A$1:$B$5, 2, FALSE), "Not Found")</f>
        <v>Open</v>
      </c>
      <c r="N53">
        <f t="shared" si="3"/>
        <v>1</v>
      </c>
      <c r="O53" t="str">
        <f>IFERROR(VLOOKUP(F53, Dim_Time!$A$1:$D$38, 4, FALSE), "Not Found")</f>
        <v xml:space="preserve">November </v>
      </c>
      <c r="P53" t="str">
        <f>IFERROR(VLOOKUP(I53, Dim_CrimeType!$A$1:$C$10, 3, FALSE), "Not Found")</f>
        <v>Robbery</v>
      </c>
      <c r="Q53" t="str">
        <f>IFERROR(VLOOKUP(G53, Dim_Location!$A$1:$G$19, 7, FALSE), "Not Found")</f>
        <v>Lawnswood</v>
      </c>
    </row>
    <row r="54" spans="1:17" x14ac:dyDescent="0.3">
      <c r="A54" s="2">
        <v>397</v>
      </c>
      <c r="B54" s="2">
        <v>1</v>
      </c>
      <c r="C54" s="2">
        <v>56</v>
      </c>
      <c r="D54" s="2">
        <v>0</v>
      </c>
      <c r="E54" s="2">
        <v>0</v>
      </c>
      <c r="F54" s="2">
        <v>149</v>
      </c>
      <c r="G54" s="2">
        <v>72</v>
      </c>
      <c r="H54" s="2">
        <v>24</v>
      </c>
      <c r="I54" s="2">
        <v>35</v>
      </c>
      <c r="J54" s="9" t="str">
        <f>IFERROR(VLOOKUP(G54, Dim_Location!$A$1:$C$19, 3, FALSE), "Not Found")</f>
        <v>West Yorkshire</v>
      </c>
      <c r="K54">
        <f>IFERROR(VLOOKUP(F54, Dim_Time!$A$1:$E$38, 5, FALSE), "Not Found")</f>
        <v>2017</v>
      </c>
      <c r="L54">
        <f t="shared" si="2"/>
        <v>1</v>
      </c>
      <c r="M54" t="str">
        <f>IFERROR(VLOOKUP(H54, Dim_Status!$A$1:$B$5, 2, FALSE), "Not Found")</f>
        <v>Open</v>
      </c>
      <c r="N54">
        <f t="shared" si="3"/>
        <v>1</v>
      </c>
      <c r="O54" t="str">
        <f>IFERROR(VLOOKUP(F54, Dim_Time!$A$1:$D$38, 4, FALSE), "Not Found")</f>
        <v xml:space="preserve">December </v>
      </c>
      <c r="P54" t="str">
        <f>IFERROR(VLOOKUP(I54, Dim_CrimeType!$A$1:$C$10, 3, FALSE), "Not Found")</f>
        <v>Forgery</v>
      </c>
      <c r="Q54" t="str">
        <f>IFERROR(VLOOKUP(G54, Dim_Location!$A$1:$G$19, 7, FALSE), "Not Found")</f>
        <v>Meanwood</v>
      </c>
    </row>
    <row r="55" spans="1:17" x14ac:dyDescent="0.3">
      <c r="A55" s="2">
        <v>398</v>
      </c>
      <c r="B55" s="2">
        <v>1</v>
      </c>
      <c r="C55" s="2">
        <v>66</v>
      </c>
      <c r="D55" s="2">
        <v>1</v>
      </c>
      <c r="E55" s="2">
        <v>0</v>
      </c>
      <c r="F55" s="2">
        <v>79</v>
      </c>
      <c r="G55" s="2">
        <v>72</v>
      </c>
      <c r="H55" s="2">
        <v>26</v>
      </c>
      <c r="I55" s="2">
        <v>36</v>
      </c>
      <c r="J55" s="9" t="str">
        <f>IFERROR(VLOOKUP(G55, Dim_Location!$A$1:$C$19, 3, FALSE), "Not Found")</f>
        <v>West Yorkshire</v>
      </c>
      <c r="K55">
        <f>IFERROR(VLOOKUP(F55, Dim_Time!$A$1:$E$38, 5, FALSE), "Not Found")</f>
        <v>2017</v>
      </c>
      <c r="L55">
        <f t="shared" si="2"/>
        <v>0</v>
      </c>
      <c r="M55" t="str">
        <f>IFERROR(VLOOKUP(H55, Dim_Status!$A$1:$B$5, 2, FALSE), "Not Found")</f>
        <v>Closed</v>
      </c>
      <c r="N55">
        <f t="shared" si="3"/>
        <v>0</v>
      </c>
      <c r="O55" t="str">
        <f>IFERROR(VLOOKUP(F55, Dim_Time!$A$1:$D$38, 4, FALSE), "Not Found")</f>
        <v xml:space="preserve">November </v>
      </c>
      <c r="P55" t="str">
        <f>IFERROR(VLOOKUP(I55, Dim_CrimeType!$A$1:$C$10, 3, FALSE), "Not Found")</f>
        <v>Drunk And Disorder</v>
      </c>
      <c r="Q55" t="str">
        <f>IFERROR(VLOOKUP(G55, Dim_Location!$A$1:$G$19, 7, FALSE), "Not Found")</f>
        <v>Meanwood</v>
      </c>
    </row>
    <row r="56" spans="1:17" x14ac:dyDescent="0.3">
      <c r="A56" s="2">
        <v>399</v>
      </c>
      <c r="B56" s="2">
        <v>1</v>
      </c>
      <c r="C56" s="2">
        <v>17</v>
      </c>
      <c r="D56" s="2">
        <v>0</v>
      </c>
      <c r="E56" s="2">
        <v>0</v>
      </c>
      <c r="F56" s="2">
        <v>121</v>
      </c>
      <c r="G56" s="2">
        <v>72</v>
      </c>
      <c r="H56" s="2">
        <v>0</v>
      </c>
      <c r="I56" s="2">
        <v>31</v>
      </c>
      <c r="J56" s="9" t="str">
        <f>IFERROR(VLOOKUP(G56, Dim_Location!$A$1:$C$19, 3, FALSE), "Not Found")</f>
        <v>West Yorkshire</v>
      </c>
      <c r="K56">
        <f>IFERROR(VLOOKUP(F56, Dim_Time!$A$1:$E$38, 5, FALSE), "Not Found")</f>
        <v>2015</v>
      </c>
      <c r="L56">
        <f t="shared" si="2"/>
        <v>1</v>
      </c>
      <c r="M56" t="str">
        <f>IFERROR(VLOOKUP(H56, Dim_Status!$A$1:$B$5, 2, FALSE), "Not Found")</f>
        <v>UNKNOWN</v>
      </c>
      <c r="N56">
        <f t="shared" si="3"/>
        <v>1</v>
      </c>
      <c r="O56" t="str">
        <f>IFERROR(VLOOKUP(F56, Dim_Time!$A$1:$D$38, 4, FALSE), "Not Found")</f>
        <v xml:space="preserve">January  </v>
      </c>
      <c r="P56" t="str">
        <f>IFERROR(VLOOKUP(I56, Dim_CrimeType!$A$1:$C$10, 3, FALSE), "Not Found")</f>
        <v>Drugs Offence</v>
      </c>
      <c r="Q56" t="str">
        <f>IFERROR(VLOOKUP(G56, Dim_Location!$A$1:$G$19, 7, FALSE), "Not Found")</f>
        <v>Meanwood</v>
      </c>
    </row>
    <row r="57" spans="1:17" x14ac:dyDescent="0.3">
      <c r="A57" s="2">
        <v>400</v>
      </c>
      <c r="B57" s="2">
        <v>1</v>
      </c>
      <c r="C57" s="2">
        <v>27</v>
      </c>
      <c r="D57" s="2">
        <v>1</v>
      </c>
      <c r="E57" s="2">
        <v>0</v>
      </c>
      <c r="F57" s="2">
        <v>125</v>
      </c>
      <c r="G57" s="2">
        <v>72</v>
      </c>
      <c r="H57" s="2">
        <v>26</v>
      </c>
      <c r="I57" s="2">
        <v>29</v>
      </c>
      <c r="J57" s="9" t="str">
        <f>IFERROR(VLOOKUP(G57, Dim_Location!$A$1:$C$19, 3, FALSE), "Not Found")</f>
        <v>West Yorkshire</v>
      </c>
      <c r="K57">
        <f>IFERROR(VLOOKUP(F57, Dim_Time!$A$1:$E$38, 5, FALSE), "Not Found")</f>
        <v>2015</v>
      </c>
      <c r="L57">
        <f t="shared" si="2"/>
        <v>0</v>
      </c>
      <c r="M57" t="str">
        <f>IFERROR(VLOOKUP(H57, Dim_Status!$A$1:$B$5, 2, FALSE), "Not Found")</f>
        <v>Closed</v>
      </c>
      <c r="N57">
        <f t="shared" si="3"/>
        <v>0</v>
      </c>
      <c r="O57" t="str">
        <f>IFERROR(VLOOKUP(F57, Dim_Time!$A$1:$D$38, 4, FALSE), "Not Found")</f>
        <v xml:space="preserve">February </v>
      </c>
      <c r="P57" t="str">
        <f>IFERROR(VLOOKUP(I57, Dim_CrimeType!$A$1:$C$10, 3, FALSE), "Not Found")</f>
        <v>Violent Crime</v>
      </c>
      <c r="Q57" t="str">
        <f>IFERROR(VLOOKUP(G57, Dim_Location!$A$1:$G$19, 7, FALSE), "Not Found")</f>
        <v>Meanwood</v>
      </c>
    </row>
    <row r="58" spans="1:17" x14ac:dyDescent="0.3">
      <c r="A58" s="2">
        <v>401</v>
      </c>
      <c r="B58" s="2">
        <v>1</v>
      </c>
      <c r="C58" s="2">
        <v>37</v>
      </c>
      <c r="D58" s="2">
        <v>0</v>
      </c>
      <c r="E58" s="2">
        <v>0</v>
      </c>
      <c r="F58" s="2">
        <v>135</v>
      </c>
      <c r="G58" s="2">
        <v>66</v>
      </c>
      <c r="H58" s="2">
        <v>24</v>
      </c>
      <c r="I58" s="2">
        <v>33</v>
      </c>
      <c r="J58" s="9" t="str">
        <f>IFERROR(VLOOKUP(G58, Dim_Location!$A$1:$C$19, 3, FALSE), "Not Found")</f>
        <v>West Yorkshire</v>
      </c>
      <c r="K58">
        <f>IFERROR(VLOOKUP(F58, Dim_Time!$A$1:$E$38, 5, FALSE), "Not Found")</f>
        <v>2015</v>
      </c>
      <c r="L58">
        <f t="shared" si="2"/>
        <v>1</v>
      </c>
      <c r="M58" t="str">
        <f>IFERROR(VLOOKUP(H58, Dim_Status!$A$1:$B$5, 2, FALSE), "Not Found")</f>
        <v>Open</v>
      </c>
      <c r="N58">
        <f t="shared" si="3"/>
        <v>1</v>
      </c>
      <c r="O58" t="str">
        <f>IFERROR(VLOOKUP(F58, Dim_Time!$A$1:$D$38, 4, FALSE), "Not Found")</f>
        <v xml:space="preserve">March    </v>
      </c>
      <c r="P58" t="str">
        <f>IFERROR(VLOOKUP(I58, Dim_CrimeType!$A$1:$C$10, 3, FALSE), "Not Found")</f>
        <v>Car Theft</v>
      </c>
      <c r="Q58" t="str">
        <f>IFERROR(VLOOKUP(G58, Dim_Location!$A$1:$G$19, 7, FALSE), "Not Found")</f>
        <v>Lawnswood</v>
      </c>
    </row>
    <row r="59" spans="1:17" x14ac:dyDescent="0.3">
      <c r="A59" s="2">
        <v>402</v>
      </c>
      <c r="B59" s="2">
        <v>1</v>
      </c>
      <c r="C59" s="2">
        <v>47</v>
      </c>
      <c r="D59" s="2">
        <v>0</v>
      </c>
      <c r="E59" s="2">
        <v>0</v>
      </c>
      <c r="F59" s="2">
        <v>121</v>
      </c>
      <c r="G59" s="2">
        <v>72</v>
      </c>
      <c r="H59" s="2">
        <v>24</v>
      </c>
      <c r="I59" s="2">
        <v>34</v>
      </c>
      <c r="J59" s="9" t="str">
        <f>IFERROR(VLOOKUP(G59, Dim_Location!$A$1:$C$19, 3, FALSE), "Not Found")</f>
        <v>West Yorkshire</v>
      </c>
      <c r="K59">
        <f>IFERROR(VLOOKUP(F59, Dim_Time!$A$1:$E$38, 5, FALSE), "Not Found")</f>
        <v>2015</v>
      </c>
      <c r="L59">
        <f t="shared" si="2"/>
        <v>1</v>
      </c>
      <c r="M59" t="str">
        <f>IFERROR(VLOOKUP(H59, Dim_Status!$A$1:$B$5, 2, FALSE), "Not Found")</f>
        <v>Open</v>
      </c>
      <c r="N59">
        <f t="shared" si="3"/>
        <v>1</v>
      </c>
      <c r="O59" t="str">
        <f>IFERROR(VLOOKUP(F59, Dim_Time!$A$1:$D$38, 4, FALSE), "Not Found")</f>
        <v xml:space="preserve">January  </v>
      </c>
      <c r="P59" t="str">
        <f>IFERROR(VLOOKUP(I59, Dim_CrimeType!$A$1:$C$10, 3, FALSE), "Not Found")</f>
        <v>Robbery</v>
      </c>
      <c r="Q59" t="str">
        <f>IFERROR(VLOOKUP(G59, Dim_Location!$A$1:$G$19, 7, FALSE), "Not Found")</f>
        <v>Meanwood</v>
      </c>
    </row>
    <row r="60" spans="1:17" x14ac:dyDescent="0.3">
      <c r="A60" s="2">
        <v>403</v>
      </c>
      <c r="B60" s="2">
        <v>1</v>
      </c>
      <c r="C60" s="2">
        <v>57</v>
      </c>
      <c r="D60" s="2">
        <v>0</v>
      </c>
      <c r="E60" s="2">
        <v>0</v>
      </c>
      <c r="F60" s="2">
        <v>121</v>
      </c>
      <c r="G60" s="2">
        <v>72</v>
      </c>
      <c r="H60" s="2">
        <v>24</v>
      </c>
      <c r="I60" s="2">
        <v>33</v>
      </c>
      <c r="J60" s="9" t="str">
        <f>IFERROR(VLOOKUP(G60, Dim_Location!$A$1:$C$19, 3, FALSE), "Not Found")</f>
        <v>West Yorkshire</v>
      </c>
      <c r="K60">
        <f>IFERROR(VLOOKUP(F60, Dim_Time!$A$1:$E$38, 5, FALSE), "Not Found")</f>
        <v>2015</v>
      </c>
      <c r="L60">
        <f t="shared" si="2"/>
        <v>1</v>
      </c>
      <c r="M60" t="str">
        <f>IFERROR(VLOOKUP(H60, Dim_Status!$A$1:$B$5, 2, FALSE), "Not Found")</f>
        <v>Open</v>
      </c>
      <c r="N60">
        <f t="shared" si="3"/>
        <v>1</v>
      </c>
      <c r="O60" t="str">
        <f>IFERROR(VLOOKUP(F60, Dim_Time!$A$1:$D$38, 4, FALSE), "Not Found")</f>
        <v xml:space="preserve">January  </v>
      </c>
      <c r="P60" t="str">
        <f>IFERROR(VLOOKUP(I60, Dim_CrimeType!$A$1:$C$10, 3, FALSE), "Not Found")</f>
        <v>Car Theft</v>
      </c>
      <c r="Q60" t="str">
        <f>IFERROR(VLOOKUP(G60, Dim_Location!$A$1:$G$19, 7, FALSE), "Not Found")</f>
        <v>Meanwood</v>
      </c>
    </row>
    <row r="61" spans="1:17" x14ac:dyDescent="0.3">
      <c r="A61" s="2">
        <v>404</v>
      </c>
      <c r="B61" s="2">
        <v>1</v>
      </c>
      <c r="C61" s="2">
        <v>67</v>
      </c>
      <c r="D61" s="2">
        <v>1</v>
      </c>
      <c r="E61" s="2">
        <v>0</v>
      </c>
      <c r="F61" s="2">
        <v>121</v>
      </c>
      <c r="G61" s="2">
        <v>72</v>
      </c>
      <c r="H61" s="2">
        <v>26</v>
      </c>
      <c r="I61" s="2">
        <v>36</v>
      </c>
      <c r="J61" s="9" t="str">
        <f>IFERROR(VLOOKUP(G61, Dim_Location!$A$1:$C$19, 3, FALSE), "Not Found")</f>
        <v>West Yorkshire</v>
      </c>
      <c r="K61">
        <f>IFERROR(VLOOKUP(F61, Dim_Time!$A$1:$E$38, 5, FALSE), "Not Found")</f>
        <v>2015</v>
      </c>
      <c r="L61">
        <f t="shared" si="2"/>
        <v>0</v>
      </c>
      <c r="M61" t="str">
        <f>IFERROR(VLOOKUP(H61, Dim_Status!$A$1:$B$5, 2, FALSE), "Not Found")</f>
        <v>Closed</v>
      </c>
      <c r="N61">
        <f t="shared" si="3"/>
        <v>0</v>
      </c>
      <c r="O61" t="str">
        <f>IFERROR(VLOOKUP(F61, Dim_Time!$A$1:$D$38, 4, FALSE), "Not Found")</f>
        <v xml:space="preserve">January  </v>
      </c>
      <c r="P61" t="str">
        <f>IFERROR(VLOOKUP(I61, Dim_CrimeType!$A$1:$C$10, 3, FALSE), "Not Found")</f>
        <v>Drunk And Disorder</v>
      </c>
      <c r="Q61" t="str">
        <f>IFERROR(VLOOKUP(G61, Dim_Location!$A$1:$G$19, 7, FALSE), "Not Found")</f>
        <v>Meanwood</v>
      </c>
    </row>
    <row r="62" spans="1:17" x14ac:dyDescent="0.3">
      <c r="A62" s="2">
        <v>405</v>
      </c>
      <c r="B62" s="2">
        <v>1</v>
      </c>
      <c r="C62" s="2">
        <v>117</v>
      </c>
      <c r="D62" s="2">
        <v>0</v>
      </c>
      <c r="E62" s="2">
        <v>0</v>
      </c>
      <c r="F62" s="2">
        <v>131</v>
      </c>
      <c r="G62" s="2">
        <v>72</v>
      </c>
      <c r="H62" s="2">
        <v>0</v>
      </c>
      <c r="I62" s="2">
        <v>31</v>
      </c>
      <c r="J62" s="9" t="str">
        <f>IFERROR(VLOOKUP(G62, Dim_Location!$A$1:$C$19, 3, FALSE), "Not Found")</f>
        <v>West Yorkshire</v>
      </c>
      <c r="K62">
        <f>IFERROR(VLOOKUP(F62, Dim_Time!$A$1:$E$38, 5, FALSE), "Not Found")</f>
        <v>2016</v>
      </c>
      <c r="L62">
        <f t="shared" si="2"/>
        <v>1</v>
      </c>
      <c r="M62" t="str">
        <f>IFERROR(VLOOKUP(H62, Dim_Status!$A$1:$B$5, 2, FALSE), "Not Found")</f>
        <v>UNKNOWN</v>
      </c>
      <c r="N62">
        <f t="shared" si="3"/>
        <v>1</v>
      </c>
      <c r="O62" t="str">
        <f>IFERROR(VLOOKUP(F62, Dim_Time!$A$1:$D$38, 4, FALSE), "Not Found")</f>
        <v xml:space="preserve">January  </v>
      </c>
      <c r="P62" t="str">
        <f>IFERROR(VLOOKUP(I62, Dim_CrimeType!$A$1:$C$10, 3, FALSE), "Not Found")</f>
        <v>Drugs Offence</v>
      </c>
      <c r="Q62" t="str">
        <f>IFERROR(VLOOKUP(G62, Dim_Location!$A$1:$G$19, 7, FALSE), "Not Found")</f>
        <v>Meanwood</v>
      </c>
    </row>
    <row r="63" spans="1:17" x14ac:dyDescent="0.3">
      <c r="A63" s="2">
        <v>406</v>
      </c>
      <c r="B63" s="2">
        <v>1</v>
      </c>
      <c r="C63" s="2">
        <v>217</v>
      </c>
      <c r="D63" s="2">
        <v>1</v>
      </c>
      <c r="E63" s="2">
        <v>0</v>
      </c>
      <c r="F63" s="2">
        <v>131</v>
      </c>
      <c r="G63" s="2">
        <v>72</v>
      </c>
      <c r="H63" s="2">
        <v>26</v>
      </c>
      <c r="I63" s="2">
        <v>29</v>
      </c>
      <c r="J63" s="9" t="str">
        <f>IFERROR(VLOOKUP(G63, Dim_Location!$A$1:$C$19, 3, FALSE), "Not Found")</f>
        <v>West Yorkshire</v>
      </c>
      <c r="K63">
        <f>IFERROR(VLOOKUP(F63, Dim_Time!$A$1:$E$38, 5, FALSE), "Not Found")</f>
        <v>2016</v>
      </c>
      <c r="L63">
        <f t="shared" si="2"/>
        <v>0</v>
      </c>
      <c r="M63" t="str">
        <f>IFERROR(VLOOKUP(H63, Dim_Status!$A$1:$B$5, 2, FALSE), "Not Found")</f>
        <v>Closed</v>
      </c>
      <c r="N63">
        <f t="shared" si="3"/>
        <v>0</v>
      </c>
      <c r="O63" t="str">
        <f>IFERROR(VLOOKUP(F63, Dim_Time!$A$1:$D$38, 4, FALSE), "Not Found")</f>
        <v xml:space="preserve">January  </v>
      </c>
      <c r="P63" t="str">
        <f>IFERROR(VLOOKUP(I63, Dim_CrimeType!$A$1:$C$10, 3, FALSE), "Not Found")</f>
        <v>Violent Crime</v>
      </c>
      <c r="Q63" t="str">
        <f>IFERROR(VLOOKUP(G63, Dim_Location!$A$1:$G$19, 7, FALSE), "Not Found")</f>
        <v>Meanwood</v>
      </c>
    </row>
    <row r="64" spans="1:17" x14ac:dyDescent="0.3">
      <c r="A64" s="2">
        <v>407</v>
      </c>
      <c r="B64" s="2">
        <v>1</v>
      </c>
      <c r="C64" s="2">
        <v>317</v>
      </c>
      <c r="D64" s="2">
        <v>0</v>
      </c>
      <c r="E64" s="2">
        <v>0</v>
      </c>
      <c r="F64" s="2">
        <v>124</v>
      </c>
      <c r="G64" s="2">
        <v>66</v>
      </c>
      <c r="H64" s="2">
        <v>24</v>
      </c>
      <c r="I64" s="2">
        <v>29</v>
      </c>
      <c r="J64" s="9" t="str">
        <f>IFERROR(VLOOKUP(G64, Dim_Location!$A$1:$C$19, 3, FALSE), "Not Found")</f>
        <v>West Yorkshire</v>
      </c>
      <c r="K64">
        <f>IFERROR(VLOOKUP(F64, Dim_Time!$A$1:$E$38, 5, FALSE), "Not Found")</f>
        <v>2016</v>
      </c>
      <c r="L64">
        <f t="shared" si="2"/>
        <v>1</v>
      </c>
      <c r="M64" t="str">
        <f>IFERROR(VLOOKUP(H64, Dim_Status!$A$1:$B$5, 2, FALSE), "Not Found")</f>
        <v>Open</v>
      </c>
      <c r="N64">
        <f t="shared" si="3"/>
        <v>1</v>
      </c>
      <c r="O64" t="str">
        <f>IFERROR(VLOOKUP(F64, Dim_Time!$A$1:$D$38, 4, FALSE), "Not Found")</f>
        <v xml:space="preserve">February </v>
      </c>
      <c r="P64" t="str">
        <f>IFERROR(VLOOKUP(I64, Dim_CrimeType!$A$1:$C$10, 3, FALSE), "Not Found")</f>
        <v>Violent Crime</v>
      </c>
      <c r="Q64" t="str">
        <f>IFERROR(VLOOKUP(G64, Dim_Location!$A$1:$G$19, 7, FALSE), "Not Found")</f>
        <v>Lawnswood</v>
      </c>
    </row>
    <row r="65" spans="1:17" x14ac:dyDescent="0.3">
      <c r="A65" s="2">
        <v>408</v>
      </c>
      <c r="B65" s="2">
        <v>1</v>
      </c>
      <c r="C65" s="2">
        <v>417</v>
      </c>
      <c r="D65" s="2">
        <v>0</v>
      </c>
      <c r="E65" s="2">
        <v>0</v>
      </c>
      <c r="F65" s="2">
        <v>131</v>
      </c>
      <c r="G65" s="2">
        <v>72</v>
      </c>
      <c r="H65" s="2">
        <v>24</v>
      </c>
      <c r="I65" s="2">
        <v>34</v>
      </c>
      <c r="J65" s="9" t="str">
        <f>IFERROR(VLOOKUP(G65, Dim_Location!$A$1:$C$19, 3, FALSE), "Not Found")</f>
        <v>West Yorkshire</v>
      </c>
      <c r="K65">
        <f>IFERROR(VLOOKUP(F65, Dim_Time!$A$1:$E$38, 5, FALSE), "Not Found")</f>
        <v>2016</v>
      </c>
      <c r="L65">
        <f t="shared" si="2"/>
        <v>1</v>
      </c>
      <c r="M65" t="str">
        <f>IFERROR(VLOOKUP(H65, Dim_Status!$A$1:$B$5, 2, FALSE), "Not Found")</f>
        <v>Open</v>
      </c>
      <c r="N65">
        <f t="shared" si="3"/>
        <v>1</v>
      </c>
      <c r="O65" t="str">
        <f>IFERROR(VLOOKUP(F65, Dim_Time!$A$1:$D$38, 4, FALSE), "Not Found")</f>
        <v xml:space="preserve">January  </v>
      </c>
      <c r="P65" t="str">
        <f>IFERROR(VLOOKUP(I65, Dim_CrimeType!$A$1:$C$10, 3, FALSE), "Not Found")</f>
        <v>Robbery</v>
      </c>
      <c r="Q65" t="str">
        <f>IFERROR(VLOOKUP(G65, Dim_Location!$A$1:$G$19, 7, FALSE), "Not Found")</f>
        <v>Meanwood</v>
      </c>
    </row>
    <row r="66" spans="1:17" x14ac:dyDescent="0.3">
      <c r="A66" s="2">
        <v>409</v>
      </c>
      <c r="B66" s="2">
        <v>1</v>
      </c>
      <c r="C66" s="2">
        <v>517</v>
      </c>
      <c r="D66" s="2">
        <v>0</v>
      </c>
      <c r="E66" s="2">
        <v>0</v>
      </c>
      <c r="F66" s="2">
        <v>144</v>
      </c>
      <c r="G66" s="2">
        <v>72</v>
      </c>
      <c r="H66" s="2">
        <v>24</v>
      </c>
      <c r="I66" s="2">
        <v>35</v>
      </c>
      <c r="J66" s="9" t="str">
        <f>IFERROR(VLOOKUP(G66, Dim_Location!$A$1:$C$19, 3, FALSE), "Not Found")</f>
        <v>West Yorkshire</v>
      </c>
      <c r="K66">
        <f>IFERROR(VLOOKUP(F66, Dim_Time!$A$1:$E$38, 5, FALSE), "Not Found")</f>
        <v>2016</v>
      </c>
      <c r="L66">
        <f t="shared" ref="L66:L95" si="4" xml:space="preserve"> (E66*2) + ((1 - D66)*1)</f>
        <v>1</v>
      </c>
      <c r="M66" t="str">
        <f>IFERROR(VLOOKUP(H66, Dim_Status!$A$1:$B$5, 2, FALSE), "Not Found")</f>
        <v>Open</v>
      </c>
      <c r="N66">
        <f t="shared" ref="N66:N95" si="5">IF(OR(M66="Open", M66="Unknown", M66="Escalate"), 1, 0)</f>
        <v>1</v>
      </c>
      <c r="O66" t="str">
        <f>IFERROR(VLOOKUP(F66, Dim_Time!$A$1:$D$38, 4, FALSE), "Not Found")</f>
        <v xml:space="preserve">March    </v>
      </c>
      <c r="P66" t="str">
        <f>IFERROR(VLOOKUP(I66, Dim_CrimeType!$A$1:$C$10, 3, FALSE), "Not Found")</f>
        <v>Forgery</v>
      </c>
      <c r="Q66" t="str">
        <f>IFERROR(VLOOKUP(G66, Dim_Location!$A$1:$G$19, 7, FALSE), "Not Found")</f>
        <v>Meanwood</v>
      </c>
    </row>
    <row r="67" spans="1:17" x14ac:dyDescent="0.3">
      <c r="A67" s="2">
        <v>410</v>
      </c>
      <c r="B67" s="2">
        <v>1</v>
      </c>
      <c r="C67" s="2">
        <v>617</v>
      </c>
      <c r="D67" s="2">
        <v>1</v>
      </c>
      <c r="E67" s="2">
        <v>0</v>
      </c>
      <c r="F67" s="2">
        <v>131</v>
      </c>
      <c r="G67" s="2">
        <v>72</v>
      </c>
      <c r="H67" s="2">
        <v>26</v>
      </c>
      <c r="I67" s="2">
        <v>36</v>
      </c>
      <c r="J67" s="9" t="str">
        <f>IFERROR(VLOOKUP(G67, Dim_Location!$A$1:$C$19, 3, FALSE), "Not Found")</f>
        <v>West Yorkshire</v>
      </c>
      <c r="K67">
        <f>IFERROR(VLOOKUP(F67, Dim_Time!$A$1:$E$38, 5, FALSE), "Not Found")</f>
        <v>2016</v>
      </c>
      <c r="L67">
        <f t="shared" si="4"/>
        <v>0</v>
      </c>
      <c r="M67" t="str">
        <f>IFERROR(VLOOKUP(H67, Dim_Status!$A$1:$B$5, 2, FALSE), "Not Found")</f>
        <v>Closed</v>
      </c>
      <c r="N67">
        <f t="shared" si="5"/>
        <v>0</v>
      </c>
      <c r="O67" t="str">
        <f>IFERROR(VLOOKUP(F67, Dim_Time!$A$1:$D$38, 4, FALSE), "Not Found")</f>
        <v xml:space="preserve">January  </v>
      </c>
      <c r="P67" t="str">
        <f>IFERROR(VLOOKUP(I67, Dim_CrimeType!$A$1:$C$10, 3, FALSE), "Not Found")</f>
        <v>Drunk And Disorder</v>
      </c>
      <c r="Q67" t="str">
        <f>IFERROR(VLOOKUP(G67, Dim_Location!$A$1:$G$19, 7, FALSE), "Not Found")</f>
        <v>Meanwood</v>
      </c>
    </row>
    <row r="68" spans="1:17" x14ac:dyDescent="0.3">
      <c r="A68" s="2">
        <v>411</v>
      </c>
      <c r="B68" s="2">
        <v>1</v>
      </c>
      <c r="C68" s="2">
        <v>18</v>
      </c>
      <c r="D68" s="2">
        <v>0</v>
      </c>
      <c r="E68" s="2">
        <v>0</v>
      </c>
      <c r="F68" s="2">
        <v>145</v>
      </c>
      <c r="G68" s="2">
        <v>72</v>
      </c>
      <c r="H68" s="2">
        <v>0</v>
      </c>
      <c r="I68" s="2">
        <v>31</v>
      </c>
      <c r="J68" s="9" t="str">
        <f>IFERROR(VLOOKUP(G68, Dim_Location!$A$1:$C$19, 3, FALSE), "Not Found")</f>
        <v>West Yorkshire</v>
      </c>
      <c r="K68">
        <f>IFERROR(VLOOKUP(F68, Dim_Time!$A$1:$E$38, 5, FALSE), "Not Found")</f>
        <v>2017</v>
      </c>
      <c r="L68">
        <f t="shared" si="4"/>
        <v>1</v>
      </c>
      <c r="M68" t="str">
        <f>IFERROR(VLOOKUP(H68, Dim_Status!$A$1:$B$5, 2, FALSE), "Not Found")</f>
        <v>UNKNOWN</v>
      </c>
      <c r="N68">
        <f t="shared" si="5"/>
        <v>1</v>
      </c>
      <c r="O68" t="str">
        <f>IFERROR(VLOOKUP(F68, Dim_Time!$A$1:$D$38, 4, FALSE), "Not Found")</f>
        <v xml:space="preserve">January  </v>
      </c>
      <c r="P68" t="str">
        <f>IFERROR(VLOOKUP(I68, Dim_CrimeType!$A$1:$C$10, 3, FALSE), "Not Found")</f>
        <v>Drugs Offence</v>
      </c>
      <c r="Q68" t="str">
        <f>IFERROR(VLOOKUP(G68, Dim_Location!$A$1:$G$19, 7, FALSE), "Not Found")</f>
        <v>Meanwood</v>
      </c>
    </row>
    <row r="69" spans="1:17" x14ac:dyDescent="0.3">
      <c r="A69" s="2">
        <v>412</v>
      </c>
      <c r="B69" s="2">
        <v>1</v>
      </c>
      <c r="C69" s="2">
        <v>28</v>
      </c>
      <c r="D69" s="2">
        <v>1</v>
      </c>
      <c r="E69" s="2">
        <v>0</v>
      </c>
      <c r="F69" s="2">
        <v>145</v>
      </c>
      <c r="G69" s="2">
        <v>72</v>
      </c>
      <c r="H69" s="2">
        <v>26</v>
      </c>
      <c r="I69" s="2">
        <v>29</v>
      </c>
      <c r="J69" s="9" t="str">
        <f>IFERROR(VLOOKUP(G69, Dim_Location!$A$1:$C$19, 3, FALSE), "Not Found")</f>
        <v>West Yorkshire</v>
      </c>
      <c r="K69">
        <f>IFERROR(VLOOKUP(F69, Dim_Time!$A$1:$E$38, 5, FALSE), "Not Found")</f>
        <v>2017</v>
      </c>
      <c r="L69">
        <f t="shared" si="4"/>
        <v>0</v>
      </c>
      <c r="M69" t="str">
        <f>IFERROR(VLOOKUP(H69, Dim_Status!$A$1:$B$5, 2, FALSE), "Not Found")</f>
        <v>Closed</v>
      </c>
      <c r="N69">
        <f t="shared" si="5"/>
        <v>0</v>
      </c>
      <c r="O69" t="str">
        <f>IFERROR(VLOOKUP(F69, Dim_Time!$A$1:$D$38, 4, FALSE), "Not Found")</f>
        <v xml:space="preserve">January  </v>
      </c>
      <c r="P69" t="str">
        <f>IFERROR(VLOOKUP(I69, Dim_CrimeType!$A$1:$C$10, 3, FALSE), "Not Found")</f>
        <v>Violent Crime</v>
      </c>
      <c r="Q69" t="str">
        <f>IFERROR(VLOOKUP(G69, Dim_Location!$A$1:$G$19, 7, FALSE), "Not Found")</f>
        <v>Meanwood</v>
      </c>
    </row>
    <row r="70" spans="1:17" x14ac:dyDescent="0.3">
      <c r="A70" s="2">
        <v>413</v>
      </c>
      <c r="B70" s="2">
        <v>1</v>
      </c>
      <c r="C70" s="2">
        <v>38</v>
      </c>
      <c r="D70" s="2">
        <v>0</v>
      </c>
      <c r="E70" s="2">
        <v>0</v>
      </c>
      <c r="F70" s="2">
        <v>145</v>
      </c>
      <c r="G70" s="2">
        <v>72</v>
      </c>
      <c r="H70" s="2">
        <v>24</v>
      </c>
      <c r="I70" s="2">
        <v>29</v>
      </c>
      <c r="J70" s="9" t="str">
        <f>IFERROR(VLOOKUP(G70, Dim_Location!$A$1:$C$19, 3, FALSE), "Not Found")</f>
        <v>West Yorkshire</v>
      </c>
      <c r="K70">
        <f>IFERROR(VLOOKUP(F70, Dim_Time!$A$1:$E$38, 5, FALSE), "Not Found")</f>
        <v>2017</v>
      </c>
      <c r="L70">
        <f t="shared" si="4"/>
        <v>1</v>
      </c>
      <c r="M70" t="str">
        <f>IFERROR(VLOOKUP(H70, Dim_Status!$A$1:$B$5, 2, FALSE), "Not Found")</f>
        <v>Open</v>
      </c>
      <c r="N70">
        <f t="shared" si="5"/>
        <v>1</v>
      </c>
      <c r="O70" t="str">
        <f>IFERROR(VLOOKUP(F70, Dim_Time!$A$1:$D$38, 4, FALSE), "Not Found")</f>
        <v xml:space="preserve">January  </v>
      </c>
      <c r="P70" t="str">
        <f>IFERROR(VLOOKUP(I70, Dim_CrimeType!$A$1:$C$10, 3, FALSE), "Not Found")</f>
        <v>Violent Crime</v>
      </c>
      <c r="Q70" t="str">
        <f>IFERROR(VLOOKUP(G70, Dim_Location!$A$1:$G$19, 7, FALSE), "Not Found")</f>
        <v>Meanwood</v>
      </c>
    </row>
    <row r="71" spans="1:17" x14ac:dyDescent="0.3">
      <c r="A71" s="2">
        <v>414</v>
      </c>
      <c r="B71" s="2">
        <v>1</v>
      </c>
      <c r="C71" s="2">
        <v>48</v>
      </c>
      <c r="D71" s="2">
        <v>0</v>
      </c>
      <c r="E71" s="2">
        <v>0</v>
      </c>
      <c r="F71" s="2">
        <v>145</v>
      </c>
      <c r="G71" s="2">
        <v>66</v>
      </c>
      <c r="H71" s="2">
        <v>24</v>
      </c>
      <c r="I71" s="2">
        <v>34</v>
      </c>
      <c r="J71" s="9" t="str">
        <f>IFERROR(VLOOKUP(G71, Dim_Location!$A$1:$C$19, 3, FALSE), "Not Found")</f>
        <v>West Yorkshire</v>
      </c>
      <c r="K71">
        <f>IFERROR(VLOOKUP(F71, Dim_Time!$A$1:$E$38, 5, FALSE), "Not Found")</f>
        <v>2017</v>
      </c>
      <c r="L71">
        <f t="shared" si="4"/>
        <v>1</v>
      </c>
      <c r="M71" t="str">
        <f>IFERROR(VLOOKUP(H71, Dim_Status!$A$1:$B$5, 2, FALSE), "Not Found")</f>
        <v>Open</v>
      </c>
      <c r="N71">
        <f t="shared" si="5"/>
        <v>1</v>
      </c>
      <c r="O71" t="str">
        <f>IFERROR(VLOOKUP(F71, Dim_Time!$A$1:$D$38, 4, FALSE), "Not Found")</f>
        <v xml:space="preserve">January  </v>
      </c>
      <c r="P71" t="str">
        <f>IFERROR(VLOOKUP(I71, Dim_CrimeType!$A$1:$C$10, 3, FALSE), "Not Found")</f>
        <v>Robbery</v>
      </c>
      <c r="Q71" t="str">
        <f>IFERROR(VLOOKUP(G71, Dim_Location!$A$1:$G$19, 7, FALSE), "Not Found")</f>
        <v>Lawnswood</v>
      </c>
    </row>
    <row r="72" spans="1:17" x14ac:dyDescent="0.3">
      <c r="A72" s="2">
        <v>415</v>
      </c>
      <c r="B72" s="2">
        <v>1</v>
      </c>
      <c r="C72" s="2">
        <v>58</v>
      </c>
      <c r="D72" s="2">
        <v>0</v>
      </c>
      <c r="E72" s="2">
        <v>0</v>
      </c>
      <c r="F72" s="2">
        <v>139</v>
      </c>
      <c r="G72" s="2">
        <v>72</v>
      </c>
      <c r="H72" s="2">
        <v>24</v>
      </c>
      <c r="I72" s="2">
        <v>35</v>
      </c>
      <c r="J72" s="9" t="str">
        <f>IFERROR(VLOOKUP(G72, Dim_Location!$A$1:$C$19, 3, FALSE), "Not Found")</f>
        <v>West Yorkshire</v>
      </c>
      <c r="K72">
        <f>IFERROR(VLOOKUP(F72, Dim_Time!$A$1:$E$38, 5, FALSE), "Not Found")</f>
        <v>2017</v>
      </c>
      <c r="L72">
        <f t="shared" si="4"/>
        <v>1</v>
      </c>
      <c r="M72" t="str">
        <f>IFERROR(VLOOKUP(H72, Dim_Status!$A$1:$B$5, 2, FALSE), "Not Found")</f>
        <v>Open</v>
      </c>
      <c r="N72">
        <f t="shared" si="5"/>
        <v>1</v>
      </c>
      <c r="O72" t="str">
        <f>IFERROR(VLOOKUP(F72, Dim_Time!$A$1:$D$38, 4, FALSE), "Not Found")</f>
        <v xml:space="preserve">February </v>
      </c>
      <c r="P72" t="str">
        <f>IFERROR(VLOOKUP(I72, Dim_CrimeType!$A$1:$C$10, 3, FALSE), "Not Found")</f>
        <v>Forgery</v>
      </c>
      <c r="Q72" t="str">
        <f>IFERROR(VLOOKUP(G72, Dim_Location!$A$1:$G$19, 7, FALSE), "Not Found")</f>
        <v>Meanwood</v>
      </c>
    </row>
    <row r="73" spans="1:17" x14ac:dyDescent="0.3">
      <c r="A73" s="2">
        <v>416</v>
      </c>
      <c r="B73" s="2">
        <v>1</v>
      </c>
      <c r="C73" s="2">
        <v>68</v>
      </c>
      <c r="D73" s="2">
        <v>1</v>
      </c>
      <c r="E73" s="2">
        <v>0</v>
      </c>
      <c r="F73" s="2">
        <v>145</v>
      </c>
      <c r="G73" s="2">
        <v>72</v>
      </c>
      <c r="H73" s="2">
        <v>26</v>
      </c>
      <c r="I73" s="2">
        <v>36</v>
      </c>
      <c r="J73" s="9" t="str">
        <f>IFERROR(VLOOKUP(G73, Dim_Location!$A$1:$C$19, 3, FALSE), "Not Found")</f>
        <v>West Yorkshire</v>
      </c>
      <c r="K73">
        <f>IFERROR(VLOOKUP(F73, Dim_Time!$A$1:$E$38, 5, FALSE), "Not Found")</f>
        <v>2017</v>
      </c>
      <c r="L73">
        <f t="shared" si="4"/>
        <v>0</v>
      </c>
      <c r="M73" t="str">
        <f>IFERROR(VLOOKUP(H73, Dim_Status!$A$1:$B$5, 2, FALSE), "Not Found")</f>
        <v>Closed</v>
      </c>
      <c r="N73">
        <f t="shared" si="5"/>
        <v>0</v>
      </c>
      <c r="O73" t="str">
        <f>IFERROR(VLOOKUP(F73, Dim_Time!$A$1:$D$38, 4, FALSE), "Not Found")</f>
        <v xml:space="preserve">January  </v>
      </c>
      <c r="P73" t="str">
        <f>IFERROR(VLOOKUP(I73, Dim_CrimeType!$A$1:$C$10, 3, FALSE), "Not Found")</f>
        <v>Drunk And Disorder</v>
      </c>
      <c r="Q73" t="str">
        <f>IFERROR(VLOOKUP(G73, Dim_Location!$A$1:$G$19, 7, FALSE), "Not Found")</f>
        <v>Meanwood</v>
      </c>
    </row>
    <row r="74" spans="1:17" x14ac:dyDescent="0.3">
      <c r="A74" s="2">
        <v>417</v>
      </c>
      <c r="B74" s="2">
        <v>1</v>
      </c>
      <c r="C74" s="2">
        <v>19</v>
      </c>
      <c r="D74" s="2">
        <v>0</v>
      </c>
      <c r="E74" s="2">
        <v>0</v>
      </c>
      <c r="F74" s="2">
        <v>151</v>
      </c>
      <c r="G74" s="2">
        <v>72</v>
      </c>
      <c r="H74" s="2">
        <v>0</v>
      </c>
      <c r="I74" s="2">
        <v>31</v>
      </c>
      <c r="J74" s="9" t="str">
        <f>IFERROR(VLOOKUP(G74, Dim_Location!$A$1:$C$19, 3, FALSE), "Not Found")</f>
        <v>West Yorkshire</v>
      </c>
      <c r="K74">
        <f>IFERROR(VLOOKUP(F74, Dim_Time!$A$1:$E$38, 5, FALSE), "Not Found")</f>
        <v>2015</v>
      </c>
      <c r="L74">
        <f t="shared" si="4"/>
        <v>1</v>
      </c>
      <c r="M74" t="str">
        <f>IFERROR(VLOOKUP(H74, Dim_Status!$A$1:$B$5, 2, FALSE), "Not Found")</f>
        <v>UNKNOWN</v>
      </c>
      <c r="N74">
        <f t="shared" si="5"/>
        <v>1</v>
      </c>
      <c r="O74" t="str">
        <f>IFERROR(VLOOKUP(F74, Dim_Time!$A$1:$D$38, 4, FALSE), "Not Found")</f>
        <v xml:space="preserve">April    </v>
      </c>
      <c r="P74" t="str">
        <f>IFERROR(VLOOKUP(I74, Dim_CrimeType!$A$1:$C$10, 3, FALSE), "Not Found")</f>
        <v>Drugs Offence</v>
      </c>
      <c r="Q74" t="str">
        <f>IFERROR(VLOOKUP(G74, Dim_Location!$A$1:$G$19, 7, FALSE), "Not Found")</f>
        <v>Meanwood</v>
      </c>
    </row>
    <row r="75" spans="1:17" x14ac:dyDescent="0.3">
      <c r="A75" s="2">
        <v>418</v>
      </c>
      <c r="B75" s="2">
        <v>1</v>
      </c>
      <c r="C75" s="2">
        <v>29</v>
      </c>
      <c r="D75" s="2">
        <v>1</v>
      </c>
      <c r="E75" s="2">
        <v>0</v>
      </c>
      <c r="F75" s="2">
        <v>136</v>
      </c>
      <c r="G75" s="2">
        <v>72</v>
      </c>
      <c r="H75" s="2">
        <v>26</v>
      </c>
      <c r="I75" s="2">
        <v>29</v>
      </c>
      <c r="J75" s="9" t="str">
        <f>IFERROR(VLOOKUP(G75, Dim_Location!$A$1:$C$19, 3, FALSE), "Not Found")</f>
        <v>West Yorkshire</v>
      </c>
      <c r="K75">
        <f>IFERROR(VLOOKUP(F75, Dim_Time!$A$1:$E$38, 5, FALSE), "Not Found")</f>
        <v>2015</v>
      </c>
      <c r="L75">
        <f t="shared" si="4"/>
        <v>0</v>
      </c>
      <c r="M75" t="str">
        <f>IFERROR(VLOOKUP(H75, Dim_Status!$A$1:$B$5, 2, FALSE), "Not Found")</f>
        <v>Closed</v>
      </c>
      <c r="N75">
        <f t="shared" si="5"/>
        <v>0</v>
      </c>
      <c r="O75" t="str">
        <f>IFERROR(VLOOKUP(F75, Dim_Time!$A$1:$D$38, 4, FALSE), "Not Found")</f>
        <v xml:space="preserve">May      </v>
      </c>
      <c r="P75" t="str">
        <f>IFERROR(VLOOKUP(I75, Dim_CrimeType!$A$1:$C$10, 3, FALSE), "Not Found")</f>
        <v>Violent Crime</v>
      </c>
      <c r="Q75" t="str">
        <f>IFERROR(VLOOKUP(G75, Dim_Location!$A$1:$G$19, 7, FALSE), "Not Found")</f>
        <v>Meanwood</v>
      </c>
    </row>
    <row r="76" spans="1:17" x14ac:dyDescent="0.3">
      <c r="A76" s="2">
        <v>419</v>
      </c>
      <c r="B76" s="2">
        <v>1</v>
      </c>
      <c r="C76" s="2">
        <v>39</v>
      </c>
      <c r="D76" s="2">
        <v>0</v>
      </c>
      <c r="E76" s="2">
        <v>0</v>
      </c>
      <c r="F76" s="2">
        <v>135</v>
      </c>
      <c r="G76" s="2">
        <v>66</v>
      </c>
      <c r="H76" s="2">
        <v>24</v>
      </c>
      <c r="I76" s="2">
        <v>33</v>
      </c>
      <c r="J76" s="9" t="str">
        <f>IFERROR(VLOOKUP(G76, Dim_Location!$A$1:$C$19, 3, FALSE), "Not Found")</f>
        <v>West Yorkshire</v>
      </c>
      <c r="K76">
        <f>IFERROR(VLOOKUP(F76, Dim_Time!$A$1:$E$38, 5, FALSE), "Not Found")</f>
        <v>2015</v>
      </c>
      <c r="L76">
        <f t="shared" si="4"/>
        <v>1</v>
      </c>
      <c r="M76" t="str">
        <f>IFERROR(VLOOKUP(H76, Dim_Status!$A$1:$B$5, 2, FALSE), "Not Found")</f>
        <v>Open</v>
      </c>
      <c r="N76">
        <f t="shared" si="5"/>
        <v>1</v>
      </c>
      <c r="O76" t="str">
        <f>IFERROR(VLOOKUP(F76, Dim_Time!$A$1:$D$38, 4, FALSE), "Not Found")</f>
        <v xml:space="preserve">March    </v>
      </c>
      <c r="P76" t="str">
        <f>IFERROR(VLOOKUP(I76, Dim_CrimeType!$A$1:$C$10, 3, FALSE), "Not Found")</f>
        <v>Car Theft</v>
      </c>
      <c r="Q76" t="str">
        <f>IFERROR(VLOOKUP(G76, Dim_Location!$A$1:$G$19, 7, FALSE), "Not Found")</f>
        <v>Lawnswood</v>
      </c>
    </row>
    <row r="77" spans="1:17" x14ac:dyDescent="0.3">
      <c r="A77" s="2">
        <v>420</v>
      </c>
      <c r="B77" s="2">
        <v>1</v>
      </c>
      <c r="C77" s="2">
        <v>49</v>
      </c>
      <c r="D77" s="2">
        <v>0</v>
      </c>
      <c r="E77" s="2">
        <v>0</v>
      </c>
      <c r="F77" s="2">
        <v>151</v>
      </c>
      <c r="G77" s="2">
        <v>72</v>
      </c>
      <c r="H77" s="2">
        <v>24</v>
      </c>
      <c r="I77" s="2">
        <v>34</v>
      </c>
      <c r="J77" s="9" t="str">
        <f>IFERROR(VLOOKUP(G77, Dim_Location!$A$1:$C$19, 3, FALSE), "Not Found")</f>
        <v>West Yorkshire</v>
      </c>
      <c r="K77">
        <f>IFERROR(VLOOKUP(F77, Dim_Time!$A$1:$E$38, 5, FALSE), "Not Found")</f>
        <v>2015</v>
      </c>
      <c r="L77">
        <f t="shared" si="4"/>
        <v>1</v>
      </c>
      <c r="M77" t="str">
        <f>IFERROR(VLOOKUP(H77, Dim_Status!$A$1:$B$5, 2, FALSE), "Not Found")</f>
        <v>Open</v>
      </c>
      <c r="N77">
        <f t="shared" si="5"/>
        <v>1</v>
      </c>
      <c r="O77" t="str">
        <f>IFERROR(VLOOKUP(F77, Dim_Time!$A$1:$D$38, 4, FALSE), "Not Found")</f>
        <v xml:space="preserve">April    </v>
      </c>
      <c r="P77" t="str">
        <f>IFERROR(VLOOKUP(I77, Dim_CrimeType!$A$1:$C$10, 3, FALSE), "Not Found")</f>
        <v>Robbery</v>
      </c>
      <c r="Q77" t="str">
        <f>IFERROR(VLOOKUP(G77, Dim_Location!$A$1:$G$19, 7, FALSE), "Not Found")</f>
        <v>Meanwood</v>
      </c>
    </row>
    <row r="78" spans="1:17" x14ac:dyDescent="0.3">
      <c r="A78" s="2">
        <v>421</v>
      </c>
      <c r="B78" s="2">
        <v>1</v>
      </c>
      <c r="C78" s="2">
        <v>59</v>
      </c>
      <c r="D78" s="2">
        <v>0</v>
      </c>
      <c r="E78" s="2">
        <v>0</v>
      </c>
      <c r="F78" s="2">
        <v>151</v>
      </c>
      <c r="G78" s="2">
        <v>72</v>
      </c>
      <c r="H78" s="2">
        <v>24</v>
      </c>
      <c r="I78" s="2">
        <v>33</v>
      </c>
      <c r="J78" s="9" t="str">
        <f>IFERROR(VLOOKUP(G78, Dim_Location!$A$1:$C$19, 3, FALSE), "Not Found")</f>
        <v>West Yorkshire</v>
      </c>
      <c r="K78">
        <f>IFERROR(VLOOKUP(F78, Dim_Time!$A$1:$E$38, 5, FALSE), "Not Found")</f>
        <v>2015</v>
      </c>
      <c r="L78">
        <f t="shared" si="4"/>
        <v>1</v>
      </c>
      <c r="M78" t="str">
        <f>IFERROR(VLOOKUP(H78, Dim_Status!$A$1:$B$5, 2, FALSE), "Not Found")</f>
        <v>Open</v>
      </c>
      <c r="N78">
        <f t="shared" si="5"/>
        <v>1</v>
      </c>
      <c r="O78" t="str">
        <f>IFERROR(VLOOKUP(F78, Dim_Time!$A$1:$D$38, 4, FALSE), "Not Found")</f>
        <v xml:space="preserve">April    </v>
      </c>
      <c r="P78" t="str">
        <f>IFERROR(VLOOKUP(I78, Dim_CrimeType!$A$1:$C$10, 3, FALSE), "Not Found")</f>
        <v>Car Theft</v>
      </c>
      <c r="Q78" t="str">
        <f>IFERROR(VLOOKUP(G78, Dim_Location!$A$1:$G$19, 7, FALSE), "Not Found")</f>
        <v>Meanwood</v>
      </c>
    </row>
    <row r="79" spans="1:17" x14ac:dyDescent="0.3">
      <c r="A79" s="2">
        <v>422</v>
      </c>
      <c r="B79" s="2">
        <v>1</v>
      </c>
      <c r="C79" s="2">
        <v>69</v>
      </c>
      <c r="D79" s="2">
        <v>1</v>
      </c>
      <c r="E79" s="2">
        <v>0</v>
      </c>
      <c r="F79" s="2">
        <v>151</v>
      </c>
      <c r="G79" s="2">
        <v>72</v>
      </c>
      <c r="H79" s="2">
        <v>26</v>
      </c>
      <c r="I79" s="2">
        <v>36</v>
      </c>
      <c r="J79" s="9" t="str">
        <f>IFERROR(VLOOKUP(G79, Dim_Location!$A$1:$C$19, 3, FALSE), "Not Found")</f>
        <v>West Yorkshire</v>
      </c>
      <c r="K79">
        <f>IFERROR(VLOOKUP(F79, Dim_Time!$A$1:$E$38, 5, FALSE), "Not Found")</f>
        <v>2015</v>
      </c>
      <c r="L79">
        <f t="shared" si="4"/>
        <v>0</v>
      </c>
      <c r="M79" t="str">
        <f>IFERROR(VLOOKUP(H79, Dim_Status!$A$1:$B$5, 2, FALSE), "Not Found")</f>
        <v>Closed</v>
      </c>
      <c r="N79">
        <f t="shared" si="5"/>
        <v>0</v>
      </c>
      <c r="O79" t="str">
        <f>IFERROR(VLOOKUP(F79, Dim_Time!$A$1:$D$38, 4, FALSE), "Not Found")</f>
        <v xml:space="preserve">April    </v>
      </c>
      <c r="P79" t="str">
        <f>IFERROR(VLOOKUP(I79, Dim_CrimeType!$A$1:$C$10, 3, FALSE), "Not Found")</f>
        <v>Drunk And Disorder</v>
      </c>
      <c r="Q79" t="str">
        <f>IFERROR(VLOOKUP(G79, Dim_Location!$A$1:$G$19, 7, FALSE), "Not Found")</f>
        <v>Meanwood</v>
      </c>
    </row>
    <row r="80" spans="1:17" x14ac:dyDescent="0.3">
      <c r="A80" s="2">
        <v>423</v>
      </c>
      <c r="B80" s="2">
        <v>1</v>
      </c>
      <c r="C80" s="2">
        <v>119</v>
      </c>
      <c r="D80" s="2">
        <v>0</v>
      </c>
      <c r="E80" s="2">
        <v>0</v>
      </c>
      <c r="F80" s="2">
        <v>143</v>
      </c>
      <c r="G80" s="2">
        <v>72</v>
      </c>
      <c r="H80" s="2">
        <v>0</v>
      </c>
      <c r="I80" s="2">
        <v>31</v>
      </c>
      <c r="J80" s="9" t="str">
        <f>IFERROR(VLOOKUP(G80, Dim_Location!$A$1:$C$19, 3, FALSE), "Not Found")</f>
        <v>West Yorkshire</v>
      </c>
      <c r="K80">
        <f>IFERROR(VLOOKUP(F80, Dim_Time!$A$1:$E$38, 5, FALSE), "Not Found")</f>
        <v>2016</v>
      </c>
      <c r="L80">
        <f t="shared" si="4"/>
        <v>1</v>
      </c>
      <c r="M80" t="str">
        <f>IFERROR(VLOOKUP(H80, Dim_Status!$A$1:$B$5, 2, FALSE), "Not Found")</f>
        <v>UNKNOWN</v>
      </c>
      <c r="N80">
        <f t="shared" si="5"/>
        <v>1</v>
      </c>
      <c r="O80" t="str">
        <f>IFERROR(VLOOKUP(F80, Dim_Time!$A$1:$D$38, 4, FALSE), "Not Found")</f>
        <v xml:space="preserve">April    </v>
      </c>
      <c r="P80" t="str">
        <f>IFERROR(VLOOKUP(I80, Dim_CrimeType!$A$1:$C$10, 3, FALSE), "Not Found")</f>
        <v>Drugs Offence</v>
      </c>
      <c r="Q80" t="str">
        <f>IFERROR(VLOOKUP(G80, Dim_Location!$A$1:$G$19, 7, FALSE), "Not Found")</f>
        <v>Meanwood</v>
      </c>
    </row>
    <row r="81" spans="1:17" x14ac:dyDescent="0.3">
      <c r="A81" s="2">
        <v>424</v>
      </c>
      <c r="B81" s="2">
        <v>1</v>
      </c>
      <c r="C81" s="2">
        <v>219</v>
      </c>
      <c r="D81" s="2">
        <v>1</v>
      </c>
      <c r="E81" s="2">
        <v>0</v>
      </c>
      <c r="F81" s="2">
        <v>143</v>
      </c>
      <c r="G81" s="2">
        <v>72</v>
      </c>
      <c r="H81" s="2">
        <v>26</v>
      </c>
      <c r="I81" s="2">
        <v>29</v>
      </c>
      <c r="J81" s="9" t="str">
        <f>IFERROR(VLOOKUP(G81, Dim_Location!$A$1:$C$19, 3, FALSE), "Not Found")</f>
        <v>West Yorkshire</v>
      </c>
      <c r="K81">
        <f>IFERROR(VLOOKUP(F81, Dim_Time!$A$1:$E$38, 5, FALSE), "Not Found")</f>
        <v>2016</v>
      </c>
      <c r="L81">
        <f t="shared" si="4"/>
        <v>0</v>
      </c>
      <c r="M81" t="str">
        <f>IFERROR(VLOOKUP(H81, Dim_Status!$A$1:$B$5, 2, FALSE), "Not Found")</f>
        <v>Closed</v>
      </c>
      <c r="N81">
        <f t="shared" si="5"/>
        <v>0</v>
      </c>
      <c r="O81" t="str">
        <f>IFERROR(VLOOKUP(F81, Dim_Time!$A$1:$D$38, 4, FALSE), "Not Found")</f>
        <v xml:space="preserve">April    </v>
      </c>
      <c r="P81" t="str">
        <f>IFERROR(VLOOKUP(I81, Dim_CrimeType!$A$1:$C$10, 3, FALSE), "Not Found")</f>
        <v>Violent Crime</v>
      </c>
      <c r="Q81" t="str">
        <f>IFERROR(VLOOKUP(G81, Dim_Location!$A$1:$G$19, 7, FALSE), "Not Found")</f>
        <v>Meanwood</v>
      </c>
    </row>
    <row r="82" spans="1:17" x14ac:dyDescent="0.3">
      <c r="A82" s="2">
        <v>425</v>
      </c>
      <c r="B82" s="2">
        <v>1</v>
      </c>
      <c r="C82" s="2">
        <v>319</v>
      </c>
      <c r="D82" s="2">
        <v>0</v>
      </c>
      <c r="E82" s="2">
        <v>0</v>
      </c>
      <c r="F82" s="2">
        <v>78</v>
      </c>
      <c r="G82" s="2">
        <v>66</v>
      </c>
      <c r="H82" s="2">
        <v>24</v>
      </c>
      <c r="I82" s="2">
        <v>29</v>
      </c>
      <c r="J82" s="9" t="str">
        <f>IFERROR(VLOOKUP(G82, Dim_Location!$A$1:$C$19, 3, FALSE), "Not Found")</f>
        <v>West Yorkshire</v>
      </c>
      <c r="K82">
        <f>IFERROR(VLOOKUP(F82, Dim_Time!$A$1:$E$38, 5, FALSE), "Not Found")</f>
        <v>2016</v>
      </c>
      <c r="L82">
        <f t="shared" si="4"/>
        <v>1</v>
      </c>
      <c r="M82" t="str">
        <f>IFERROR(VLOOKUP(H82, Dim_Status!$A$1:$B$5, 2, FALSE), "Not Found")</f>
        <v>Open</v>
      </c>
      <c r="N82">
        <f t="shared" si="5"/>
        <v>1</v>
      </c>
      <c r="O82" t="str">
        <f>IFERROR(VLOOKUP(F82, Dim_Time!$A$1:$D$38, 4, FALSE), "Not Found")</f>
        <v xml:space="preserve">May      </v>
      </c>
      <c r="P82" t="str">
        <f>IFERROR(VLOOKUP(I82, Dim_CrimeType!$A$1:$C$10, 3, FALSE), "Not Found")</f>
        <v>Violent Crime</v>
      </c>
      <c r="Q82" t="str">
        <f>IFERROR(VLOOKUP(G82, Dim_Location!$A$1:$G$19, 7, FALSE), "Not Found")</f>
        <v>Lawnswood</v>
      </c>
    </row>
    <row r="83" spans="1:17" x14ac:dyDescent="0.3">
      <c r="A83" s="2">
        <v>426</v>
      </c>
      <c r="B83" s="2">
        <v>1</v>
      </c>
      <c r="C83" s="2">
        <v>419</v>
      </c>
      <c r="D83" s="2">
        <v>0</v>
      </c>
      <c r="E83" s="2">
        <v>0</v>
      </c>
      <c r="F83" s="2">
        <v>143</v>
      </c>
      <c r="G83" s="2">
        <v>72</v>
      </c>
      <c r="H83" s="2">
        <v>24</v>
      </c>
      <c r="I83" s="2">
        <v>34</v>
      </c>
      <c r="J83" s="9" t="str">
        <f>IFERROR(VLOOKUP(G83, Dim_Location!$A$1:$C$19, 3, FALSE), "Not Found")</f>
        <v>West Yorkshire</v>
      </c>
      <c r="K83">
        <f>IFERROR(VLOOKUP(F83, Dim_Time!$A$1:$E$38, 5, FALSE), "Not Found")</f>
        <v>2016</v>
      </c>
      <c r="L83">
        <f t="shared" si="4"/>
        <v>1</v>
      </c>
      <c r="M83" t="str">
        <f>IFERROR(VLOOKUP(H83, Dim_Status!$A$1:$B$5, 2, FALSE), "Not Found")</f>
        <v>Open</v>
      </c>
      <c r="N83">
        <f t="shared" si="5"/>
        <v>1</v>
      </c>
      <c r="O83" t="str">
        <f>IFERROR(VLOOKUP(F83, Dim_Time!$A$1:$D$38, 4, FALSE), "Not Found")</f>
        <v xml:space="preserve">April    </v>
      </c>
      <c r="P83" t="str">
        <f>IFERROR(VLOOKUP(I83, Dim_CrimeType!$A$1:$C$10, 3, FALSE), "Not Found")</f>
        <v>Robbery</v>
      </c>
      <c r="Q83" t="str">
        <f>IFERROR(VLOOKUP(G83, Dim_Location!$A$1:$G$19, 7, FALSE), "Not Found")</f>
        <v>Meanwood</v>
      </c>
    </row>
    <row r="84" spans="1:17" x14ac:dyDescent="0.3">
      <c r="A84" s="2">
        <v>427</v>
      </c>
      <c r="B84" s="2">
        <v>1</v>
      </c>
      <c r="C84" s="2">
        <v>519</v>
      </c>
      <c r="D84" s="2">
        <v>0</v>
      </c>
      <c r="E84" s="2">
        <v>0</v>
      </c>
      <c r="F84" s="2">
        <v>144</v>
      </c>
      <c r="G84" s="2">
        <v>72</v>
      </c>
      <c r="H84" s="2">
        <v>24</v>
      </c>
      <c r="I84" s="2">
        <v>35</v>
      </c>
      <c r="J84" s="9" t="str">
        <f>IFERROR(VLOOKUP(G84, Dim_Location!$A$1:$C$19, 3, FALSE), "Not Found")</f>
        <v>West Yorkshire</v>
      </c>
      <c r="K84">
        <f>IFERROR(VLOOKUP(F84, Dim_Time!$A$1:$E$38, 5, FALSE), "Not Found")</f>
        <v>2016</v>
      </c>
      <c r="L84">
        <f t="shared" si="4"/>
        <v>1</v>
      </c>
      <c r="M84" t="str">
        <f>IFERROR(VLOOKUP(H84, Dim_Status!$A$1:$B$5, 2, FALSE), "Not Found")</f>
        <v>Open</v>
      </c>
      <c r="N84">
        <f t="shared" si="5"/>
        <v>1</v>
      </c>
      <c r="O84" t="str">
        <f>IFERROR(VLOOKUP(F84, Dim_Time!$A$1:$D$38, 4, FALSE), "Not Found")</f>
        <v xml:space="preserve">March    </v>
      </c>
      <c r="P84" t="str">
        <f>IFERROR(VLOOKUP(I84, Dim_CrimeType!$A$1:$C$10, 3, FALSE), "Not Found")</f>
        <v>Forgery</v>
      </c>
      <c r="Q84" t="str">
        <f>IFERROR(VLOOKUP(G84, Dim_Location!$A$1:$G$19, 7, FALSE), "Not Found")</f>
        <v>Meanwood</v>
      </c>
    </row>
    <row r="85" spans="1:17" x14ac:dyDescent="0.3">
      <c r="A85" s="2">
        <v>428</v>
      </c>
      <c r="B85" s="2">
        <v>1</v>
      </c>
      <c r="C85" s="2">
        <v>619</v>
      </c>
      <c r="D85" s="2">
        <v>1</v>
      </c>
      <c r="E85" s="2">
        <v>0</v>
      </c>
      <c r="F85" s="2">
        <v>143</v>
      </c>
      <c r="G85" s="2">
        <v>72</v>
      </c>
      <c r="H85" s="2">
        <v>26</v>
      </c>
      <c r="I85" s="2">
        <v>36</v>
      </c>
      <c r="J85" s="9" t="str">
        <f>IFERROR(VLOOKUP(G85, Dim_Location!$A$1:$C$19, 3, FALSE), "Not Found")</f>
        <v>West Yorkshire</v>
      </c>
      <c r="K85">
        <f>IFERROR(VLOOKUP(F85, Dim_Time!$A$1:$E$38, 5, FALSE), "Not Found")</f>
        <v>2016</v>
      </c>
      <c r="L85">
        <f t="shared" si="4"/>
        <v>0</v>
      </c>
      <c r="M85" t="str">
        <f>IFERROR(VLOOKUP(H85, Dim_Status!$A$1:$B$5, 2, FALSE), "Not Found")</f>
        <v>Closed</v>
      </c>
      <c r="N85">
        <f t="shared" si="5"/>
        <v>0</v>
      </c>
      <c r="O85" t="str">
        <f>IFERROR(VLOOKUP(F85, Dim_Time!$A$1:$D$38, 4, FALSE), "Not Found")</f>
        <v xml:space="preserve">April    </v>
      </c>
      <c r="P85" t="str">
        <f>IFERROR(VLOOKUP(I85, Dim_CrimeType!$A$1:$C$10, 3, FALSE), "Not Found")</f>
        <v>Drunk And Disorder</v>
      </c>
      <c r="Q85" t="str">
        <f>IFERROR(VLOOKUP(G85, Dim_Location!$A$1:$G$19, 7, FALSE), "Not Found")</f>
        <v>Meanwood</v>
      </c>
    </row>
    <row r="86" spans="1:17" x14ac:dyDescent="0.3">
      <c r="A86" s="2">
        <v>429</v>
      </c>
      <c r="B86" s="2">
        <v>1</v>
      </c>
      <c r="C86" s="2">
        <v>140</v>
      </c>
      <c r="D86" s="2">
        <v>0</v>
      </c>
      <c r="E86" s="2">
        <v>0</v>
      </c>
      <c r="F86" s="2">
        <v>142</v>
      </c>
      <c r="G86" s="2">
        <v>72</v>
      </c>
      <c r="H86" s="2">
        <v>0</v>
      </c>
      <c r="I86" s="2">
        <v>31</v>
      </c>
      <c r="J86" s="9" t="str">
        <f>IFERROR(VLOOKUP(G86, Dim_Location!$A$1:$C$19, 3, FALSE), "Not Found")</f>
        <v>West Yorkshire</v>
      </c>
      <c r="K86">
        <f>IFERROR(VLOOKUP(F86, Dim_Time!$A$1:$E$38, 5, FALSE), "Not Found")</f>
        <v>2017</v>
      </c>
      <c r="L86">
        <f t="shared" si="4"/>
        <v>1</v>
      </c>
      <c r="M86" t="str">
        <f>IFERROR(VLOOKUP(H86, Dim_Status!$A$1:$B$5, 2, FALSE), "Not Found")</f>
        <v>UNKNOWN</v>
      </c>
      <c r="N86">
        <f t="shared" si="5"/>
        <v>1</v>
      </c>
      <c r="O86" t="str">
        <f>IFERROR(VLOOKUP(F86, Dim_Time!$A$1:$D$38, 4, FALSE), "Not Found")</f>
        <v xml:space="preserve">April    </v>
      </c>
      <c r="P86" t="str">
        <f>IFERROR(VLOOKUP(I86, Dim_CrimeType!$A$1:$C$10, 3, FALSE), "Not Found")</f>
        <v>Drugs Offence</v>
      </c>
      <c r="Q86" t="str">
        <f>IFERROR(VLOOKUP(G86, Dim_Location!$A$1:$G$19, 7, FALSE), "Not Found")</f>
        <v>Meanwood</v>
      </c>
    </row>
    <row r="87" spans="1:17" x14ac:dyDescent="0.3">
      <c r="A87" s="2">
        <v>430</v>
      </c>
      <c r="B87" s="2">
        <v>1</v>
      </c>
      <c r="C87" s="2">
        <v>240</v>
      </c>
      <c r="D87" s="2">
        <v>1</v>
      </c>
      <c r="E87" s="2">
        <v>0</v>
      </c>
      <c r="F87" s="2">
        <v>142</v>
      </c>
      <c r="G87" s="2">
        <v>72</v>
      </c>
      <c r="H87" s="2">
        <v>26</v>
      </c>
      <c r="I87" s="2">
        <v>29</v>
      </c>
      <c r="J87" s="9" t="str">
        <f>IFERROR(VLOOKUP(G87, Dim_Location!$A$1:$C$19, 3, FALSE), "Not Found")</f>
        <v>West Yorkshire</v>
      </c>
      <c r="K87">
        <f>IFERROR(VLOOKUP(F87, Dim_Time!$A$1:$E$38, 5, FALSE), "Not Found")</f>
        <v>2017</v>
      </c>
      <c r="L87">
        <f t="shared" si="4"/>
        <v>0</v>
      </c>
      <c r="M87" t="str">
        <f>IFERROR(VLOOKUP(H87, Dim_Status!$A$1:$B$5, 2, FALSE), "Not Found")</f>
        <v>Closed</v>
      </c>
      <c r="N87">
        <f t="shared" si="5"/>
        <v>0</v>
      </c>
      <c r="O87" t="str">
        <f>IFERROR(VLOOKUP(F87, Dim_Time!$A$1:$D$38, 4, FALSE), "Not Found")</f>
        <v xml:space="preserve">April    </v>
      </c>
      <c r="P87" t="str">
        <f>IFERROR(VLOOKUP(I87, Dim_CrimeType!$A$1:$C$10, 3, FALSE), "Not Found")</f>
        <v>Violent Crime</v>
      </c>
      <c r="Q87" t="str">
        <f>IFERROR(VLOOKUP(G87, Dim_Location!$A$1:$G$19, 7, FALSE), "Not Found")</f>
        <v>Meanwood</v>
      </c>
    </row>
    <row r="88" spans="1:17" x14ac:dyDescent="0.3">
      <c r="A88" s="2">
        <v>431</v>
      </c>
      <c r="B88" s="2">
        <v>1</v>
      </c>
      <c r="C88" s="2">
        <v>340</v>
      </c>
      <c r="D88" s="2">
        <v>0</v>
      </c>
      <c r="E88" s="2">
        <v>0</v>
      </c>
      <c r="F88" s="2">
        <v>142</v>
      </c>
      <c r="G88" s="2">
        <v>72</v>
      </c>
      <c r="H88" s="2">
        <v>24</v>
      </c>
      <c r="I88" s="2">
        <v>29</v>
      </c>
      <c r="J88" s="9" t="str">
        <f>IFERROR(VLOOKUP(G88, Dim_Location!$A$1:$C$19, 3, FALSE), "Not Found")</f>
        <v>West Yorkshire</v>
      </c>
      <c r="K88">
        <f>IFERROR(VLOOKUP(F88, Dim_Time!$A$1:$E$38, 5, FALSE), "Not Found")</f>
        <v>2017</v>
      </c>
      <c r="L88">
        <f t="shared" si="4"/>
        <v>1</v>
      </c>
      <c r="M88" t="str">
        <f>IFERROR(VLOOKUP(H88, Dim_Status!$A$1:$B$5, 2, FALSE), "Not Found")</f>
        <v>Open</v>
      </c>
      <c r="N88">
        <f t="shared" si="5"/>
        <v>1</v>
      </c>
      <c r="O88" t="str">
        <f>IFERROR(VLOOKUP(F88, Dim_Time!$A$1:$D$38, 4, FALSE), "Not Found")</f>
        <v xml:space="preserve">April    </v>
      </c>
      <c r="P88" t="str">
        <f>IFERROR(VLOOKUP(I88, Dim_CrimeType!$A$1:$C$10, 3, FALSE), "Not Found")</f>
        <v>Violent Crime</v>
      </c>
      <c r="Q88" t="str">
        <f>IFERROR(VLOOKUP(G88, Dim_Location!$A$1:$G$19, 7, FALSE), "Not Found")</f>
        <v>Meanwood</v>
      </c>
    </row>
    <row r="89" spans="1:17" x14ac:dyDescent="0.3">
      <c r="A89" s="2">
        <v>432</v>
      </c>
      <c r="B89" s="2">
        <v>1</v>
      </c>
      <c r="C89" s="2">
        <v>440</v>
      </c>
      <c r="D89" s="2">
        <v>0</v>
      </c>
      <c r="E89" s="2">
        <v>0</v>
      </c>
      <c r="F89" s="2">
        <v>142</v>
      </c>
      <c r="G89" s="2">
        <v>66</v>
      </c>
      <c r="H89" s="2">
        <v>24</v>
      </c>
      <c r="I89" s="2">
        <v>34</v>
      </c>
      <c r="J89" s="9" t="str">
        <f>IFERROR(VLOOKUP(G89, Dim_Location!$A$1:$C$19, 3, FALSE), "Not Found")</f>
        <v>West Yorkshire</v>
      </c>
      <c r="K89">
        <f>IFERROR(VLOOKUP(F89, Dim_Time!$A$1:$E$38, 5, FALSE), "Not Found")</f>
        <v>2017</v>
      </c>
      <c r="L89">
        <f t="shared" si="4"/>
        <v>1</v>
      </c>
      <c r="M89" t="str">
        <f>IFERROR(VLOOKUP(H89, Dim_Status!$A$1:$B$5, 2, FALSE), "Not Found")</f>
        <v>Open</v>
      </c>
      <c r="N89">
        <f t="shared" si="5"/>
        <v>1</v>
      </c>
      <c r="O89" t="str">
        <f>IFERROR(VLOOKUP(F89, Dim_Time!$A$1:$D$38, 4, FALSE), "Not Found")</f>
        <v xml:space="preserve">April    </v>
      </c>
      <c r="P89" t="str">
        <f>IFERROR(VLOOKUP(I89, Dim_CrimeType!$A$1:$C$10, 3, FALSE), "Not Found")</f>
        <v>Robbery</v>
      </c>
      <c r="Q89" t="str">
        <f>IFERROR(VLOOKUP(G89, Dim_Location!$A$1:$G$19, 7, FALSE), "Not Found")</f>
        <v>Lawnswood</v>
      </c>
    </row>
    <row r="90" spans="1:17" x14ac:dyDescent="0.3">
      <c r="A90" s="2">
        <v>433</v>
      </c>
      <c r="B90" s="2">
        <v>1</v>
      </c>
      <c r="C90" s="2">
        <v>540</v>
      </c>
      <c r="D90" s="2">
        <v>0</v>
      </c>
      <c r="E90" s="2">
        <v>0</v>
      </c>
      <c r="F90" s="2">
        <v>132</v>
      </c>
      <c r="G90" s="2">
        <v>72</v>
      </c>
      <c r="H90" s="2">
        <v>24</v>
      </c>
      <c r="I90" s="2">
        <v>35</v>
      </c>
      <c r="J90" s="9" t="str">
        <f>IFERROR(VLOOKUP(G90, Dim_Location!$A$1:$C$19, 3, FALSE), "Not Found")</f>
        <v>West Yorkshire</v>
      </c>
      <c r="K90">
        <f>IFERROR(VLOOKUP(F90, Dim_Time!$A$1:$E$38, 5, FALSE), "Not Found")</f>
        <v>2017</v>
      </c>
      <c r="L90">
        <f t="shared" si="4"/>
        <v>1</v>
      </c>
      <c r="M90" t="str">
        <f>IFERROR(VLOOKUP(H90, Dim_Status!$A$1:$B$5, 2, FALSE), "Not Found")</f>
        <v>Open</v>
      </c>
      <c r="N90">
        <f t="shared" si="5"/>
        <v>1</v>
      </c>
      <c r="O90" t="str">
        <f>IFERROR(VLOOKUP(F90, Dim_Time!$A$1:$D$38, 4, FALSE), "Not Found")</f>
        <v xml:space="preserve">May      </v>
      </c>
      <c r="P90" t="str">
        <f>IFERROR(VLOOKUP(I90, Dim_CrimeType!$A$1:$C$10, 3, FALSE), "Not Found")</f>
        <v>Forgery</v>
      </c>
      <c r="Q90" t="str">
        <f>IFERROR(VLOOKUP(G90, Dim_Location!$A$1:$G$19, 7, FALSE), "Not Found")</f>
        <v>Meanwood</v>
      </c>
    </row>
    <row r="91" spans="1:17" x14ac:dyDescent="0.3">
      <c r="A91" s="2">
        <v>434</v>
      </c>
      <c r="B91" s="2">
        <v>1</v>
      </c>
      <c r="C91" s="2">
        <v>640</v>
      </c>
      <c r="D91" s="2">
        <v>1</v>
      </c>
      <c r="E91" s="2">
        <v>0</v>
      </c>
      <c r="F91" s="2">
        <v>142</v>
      </c>
      <c r="G91" s="2">
        <v>72</v>
      </c>
      <c r="H91" s="2">
        <v>26</v>
      </c>
      <c r="I91" s="2">
        <v>36</v>
      </c>
      <c r="J91" s="9" t="str">
        <f>IFERROR(VLOOKUP(G91, Dim_Location!$A$1:$C$19, 3, FALSE), "Not Found")</f>
        <v>West Yorkshire</v>
      </c>
      <c r="K91">
        <f>IFERROR(VLOOKUP(F91, Dim_Time!$A$1:$E$38, 5, FALSE), "Not Found")</f>
        <v>2017</v>
      </c>
      <c r="L91">
        <f t="shared" si="4"/>
        <v>0</v>
      </c>
      <c r="M91" t="str">
        <f>IFERROR(VLOOKUP(H91, Dim_Status!$A$1:$B$5, 2, FALSE), "Not Found")</f>
        <v>Closed</v>
      </c>
      <c r="N91">
        <f t="shared" si="5"/>
        <v>0</v>
      </c>
      <c r="O91" t="str">
        <f>IFERROR(VLOOKUP(F91, Dim_Time!$A$1:$D$38, 4, FALSE), "Not Found")</f>
        <v xml:space="preserve">April    </v>
      </c>
      <c r="P91" t="str">
        <f>IFERROR(VLOOKUP(I91, Dim_CrimeType!$A$1:$C$10, 3, FALSE), "Not Found")</f>
        <v>Drunk And Disorder</v>
      </c>
      <c r="Q91" t="str">
        <f>IFERROR(VLOOKUP(G91, Dim_Location!$A$1:$G$19, 7, FALSE), "Not Found")</f>
        <v>Meanwood</v>
      </c>
    </row>
    <row r="92" spans="1:17" x14ac:dyDescent="0.3">
      <c r="A92" s="2">
        <v>441</v>
      </c>
      <c r="B92" s="2">
        <v>1</v>
      </c>
      <c r="C92" s="2">
        <v>7</v>
      </c>
      <c r="D92" s="2">
        <v>0</v>
      </c>
      <c r="E92" s="2">
        <v>0</v>
      </c>
      <c r="F92" s="2">
        <v>140</v>
      </c>
      <c r="G92" s="2">
        <v>68</v>
      </c>
      <c r="H92" s="2">
        <v>26</v>
      </c>
      <c r="I92" s="2">
        <v>0</v>
      </c>
      <c r="J92" s="9" t="str">
        <f>IFERROR(VLOOKUP(G92, Dim_Location!$A$1:$C$19, 3, FALSE), "Not Found")</f>
        <v>Mid Wales</v>
      </c>
      <c r="K92">
        <f>IFERROR(VLOOKUP(F92, Dim_Time!$A$1:$E$38, 5, FALSE), "Not Found")</f>
        <v>2019</v>
      </c>
      <c r="L92">
        <f t="shared" si="4"/>
        <v>1</v>
      </c>
      <c r="M92" t="str">
        <f>IFERROR(VLOOKUP(H92, Dim_Status!$A$1:$B$5, 2, FALSE), "Not Found")</f>
        <v>Closed</v>
      </c>
      <c r="N92">
        <f t="shared" si="5"/>
        <v>0</v>
      </c>
      <c r="O92" t="str">
        <f>IFERROR(VLOOKUP(F92, Dim_Time!$A$1:$D$38, 4, FALSE), "Not Found")</f>
        <v xml:space="preserve">July     </v>
      </c>
      <c r="P92" t="str">
        <f>IFERROR(VLOOKUP(I92, Dim_CrimeType!$A$1:$C$10, 3, FALSE), "Not Found")</f>
        <v>UNKNOWN</v>
      </c>
      <c r="Q92" t="str">
        <f>IFERROR(VLOOKUP(G92, Dim_Location!$A$1:$G$19, 7, FALSE), "Not Found")</f>
        <v>Street5</v>
      </c>
    </row>
    <row r="93" spans="1:17" x14ac:dyDescent="0.3">
      <c r="A93" s="2">
        <v>442</v>
      </c>
      <c r="B93" s="2">
        <v>1</v>
      </c>
      <c r="C93" s="2">
        <v>8</v>
      </c>
      <c r="D93" s="2">
        <v>0</v>
      </c>
      <c r="E93" s="2">
        <v>0</v>
      </c>
      <c r="F93" s="2">
        <v>147</v>
      </c>
      <c r="G93" s="2">
        <v>67</v>
      </c>
      <c r="H93" s="2">
        <v>26</v>
      </c>
      <c r="I93" s="2">
        <v>0</v>
      </c>
      <c r="J93" s="9" t="str">
        <f>IFERROR(VLOOKUP(G93, Dim_Location!$A$1:$C$19, 3, FALSE), "Not Found")</f>
        <v>North West, Wales</v>
      </c>
      <c r="K93">
        <f>IFERROR(VLOOKUP(F93, Dim_Time!$A$1:$E$38, 5, FALSE), "Not Found")</f>
        <v>2015</v>
      </c>
      <c r="L93">
        <f t="shared" si="4"/>
        <v>1</v>
      </c>
      <c r="M93" t="str">
        <f>IFERROR(VLOOKUP(H93, Dim_Status!$A$1:$B$5, 2, FALSE), "Not Found")</f>
        <v>Closed</v>
      </c>
      <c r="N93">
        <f t="shared" si="5"/>
        <v>0</v>
      </c>
      <c r="O93" t="str">
        <f>IFERROR(VLOOKUP(F93, Dim_Time!$A$1:$D$38, 4, FALSE), "Not Found")</f>
        <v xml:space="preserve">May      </v>
      </c>
      <c r="P93" t="str">
        <f>IFERROR(VLOOKUP(I93, Dim_CrimeType!$A$1:$C$10, 3, FALSE), "Not Found")</f>
        <v>UNKNOWN</v>
      </c>
      <c r="Q93" t="str">
        <f>IFERROR(VLOOKUP(G93, Dim_Location!$A$1:$G$19, 7, FALSE), "Not Found")</f>
        <v>Ashroad</v>
      </c>
    </row>
    <row r="94" spans="1:17" x14ac:dyDescent="0.3">
      <c r="A94" s="2">
        <v>443</v>
      </c>
      <c r="B94" s="2">
        <v>1</v>
      </c>
      <c r="C94" s="2">
        <v>9</v>
      </c>
      <c r="D94" s="2">
        <v>0</v>
      </c>
      <c r="E94" s="2">
        <v>0</v>
      </c>
      <c r="F94" s="2">
        <v>126</v>
      </c>
      <c r="G94" s="2">
        <v>67</v>
      </c>
      <c r="H94" s="2">
        <v>24</v>
      </c>
      <c r="I94" s="2">
        <v>0</v>
      </c>
      <c r="J94" s="9" t="str">
        <f>IFERROR(VLOOKUP(G94, Dim_Location!$A$1:$C$19, 3, FALSE), "Not Found")</f>
        <v>North West, Wales</v>
      </c>
      <c r="K94">
        <f>IFERROR(VLOOKUP(F94, Dim_Time!$A$1:$E$38, 5, FALSE), "Not Found")</f>
        <v>2015</v>
      </c>
      <c r="L94">
        <f t="shared" si="4"/>
        <v>1</v>
      </c>
      <c r="M94" t="str">
        <f>IFERROR(VLOOKUP(H94, Dim_Status!$A$1:$B$5, 2, FALSE), "Not Found")</f>
        <v>Open</v>
      </c>
      <c r="N94">
        <f t="shared" si="5"/>
        <v>1</v>
      </c>
      <c r="O94" t="str">
        <f>IFERROR(VLOOKUP(F94, Dim_Time!$A$1:$D$38, 4, FALSE), "Not Found")</f>
        <v xml:space="preserve">February </v>
      </c>
      <c r="P94" t="str">
        <f>IFERROR(VLOOKUP(I94, Dim_CrimeType!$A$1:$C$10, 3, FALSE), "Not Found")</f>
        <v>UNKNOWN</v>
      </c>
      <c r="Q94" t="str">
        <f>IFERROR(VLOOKUP(G94, Dim_Location!$A$1:$G$19, 7, FALSE), "Not Found")</f>
        <v>Ashroad</v>
      </c>
    </row>
    <row r="95" spans="1:17" x14ac:dyDescent="0.3">
      <c r="A95" s="2">
        <v>444</v>
      </c>
      <c r="B95" s="2">
        <v>1</v>
      </c>
      <c r="C95" s="2">
        <v>10</v>
      </c>
      <c r="D95" s="2">
        <v>0</v>
      </c>
      <c r="E95" s="2">
        <v>0</v>
      </c>
      <c r="F95" s="2">
        <v>146</v>
      </c>
      <c r="G95" s="2">
        <v>70</v>
      </c>
      <c r="H95" s="2">
        <v>24</v>
      </c>
      <c r="I95" s="2">
        <v>0</v>
      </c>
      <c r="J95" s="11" t="str">
        <f>IFERROR(VLOOKUP(G95, Dim_Location!$A$1:$C$19, 3, FALSE), "Not Found")</f>
        <v>Mid Wales</v>
      </c>
      <c r="K95">
        <f>IFERROR(VLOOKUP(F95, Dim_Time!$A$1:$E$38, 5, FALSE), "Not Found")</f>
        <v>2016</v>
      </c>
      <c r="L95">
        <f t="shared" si="4"/>
        <v>1</v>
      </c>
      <c r="M95" t="str">
        <f>IFERROR(VLOOKUP(H95, Dim_Status!$A$1:$B$5, 2, FALSE), "Not Found")</f>
        <v>Open</v>
      </c>
      <c r="N95">
        <f t="shared" si="5"/>
        <v>1</v>
      </c>
      <c r="O95" t="str">
        <f>IFERROR(VLOOKUP(F95, Dim_Time!$A$1:$D$38, 4, FALSE), "Not Found")</f>
        <v xml:space="preserve">January  </v>
      </c>
      <c r="P95" t="str">
        <f>IFERROR(VLOOKUP(I95, Dim_CrimeType!$A$1:$C$10, 3, FALSE), "Not Found")</f>
        <v>UNKNOWN</v>
      </c>
      <c r="Q95" t="str">
        <f>IFERROR(VLOOKUP(G95, Dim_Location!$A$1:$G$19, 7, FALSE), "Not Found")</f>
        <v>Street1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FA9E0-4B9F-45D8-B842-8DE9A61E528D}">
  <dimension ref="A1:G19"/>
  <sheetViews>
    <sheetView topLeftCell="A12" workbookViewId="0">
      <selection activeCell="C1" sqref="C1"/>
    </sheetView>
  </sheetViews>
  <sheetFormatPr defaultRowHeight="14.4" x14ac:dyDescent="0.3"/>
  <cols>
    <col min="1" max="1" width="14.44140625" customWidth="1"/>
    <col min="2" max="2" width="22.88671875" customWidth="1"/>
    <col min="3" max="3" width="17.21875" customWidth="1"/>
    <col min="4" max="4" width="23" customWidth="1"/>
    <col min="5" max="5" width="16.109375" customWidth="1"/>
    <col min="6" max="6" width="22.109375" customWidth="1"/>
    <col min="7" max="7" width="13.33203125" customWidth="1"/>
  </cols>
  <sheetData>
    <row r="1" spans="1:7" ht="40.200000000000003" x14ac:dyDescent="0.3">
      <c r="A1" s="1" t="s">
        <v>31</v>
      </c>
      <c r="B1" s="1" t="s">
        <v>32</v>
      </c>
      <c r="C1" s="3" t="s">
        <v>33</v>
      </c>
      <c r="D1" s="1" t="s">
        <v>34</v>
      </c>
      <c r="E1" s="3" t="s">
        <v>35</v>
      </c>
      <c r="F1" s="1" t="s">
        <v>36</v>
      </c>
      <c r="G1" s="3" t="s">
        <v>37</v>
      </c>
    </row>
    <row r="2" spans="1:7" ht="27" x14ac:dyDescent="0.3">
      <c r="A2" s="2">
        <v>38</v>
      </c>
      <c r="B2" s="2">
        <v>4</v>
      </c>
      <c r="C2" s="4" t="s">
        <v>38</v>
      </c>
      <c r="D2" s="2">
        <v>4</v>
      </c>
      <c r="E2" s="4" t="s">
        <v>38</v>
      </c>
      <c r="F2" s="2">
        <v>4</v>
      </c>
      <c r="G2" s="4" t="s">
        <v>39</v>
      </c>
    </row>
    <row r="3" spans="1:7" ht="27" x14ac:dyDescent="0.3">
      <c r="A3" s="2">
        <v>39</v>
      </c>
      <c r="B3" s="2">
        <v>4</v>
      </c>
      <c r="C3" s="4" t="s">
        <v>38</v>
      </c>
      <c r="D3" s="2">
        <v>4</v>
      </c>
      <c r="E3" s="4" t="s">
        <v>38</v>
      </c>
      <c r="F3" s="2">
        <v>6</v>
      </c>
      <c r="G3" s="4" t="s">
        <v>39</v>
      </c>
    </row>
    <row r="4" spans="1:7" ht="27" x14ac:dyDescent="0.3">
      <c r="A4" s="2">
        <v>40</v>
      </c>
      <c r="B4" s="2">
        <v>2</v>
      </c>
      <c r="C4" s="4" t="s">
        <v>40</v>
      </c>
      <c r="D4" s="2"/>
      <c r="E4" s="4"/>
      <c r="F4" s="2">
        <v>21</v>
      </c>
      <c r="G4" s="4" t="s">
        <v>41</v>
      </c>
    </row>
    <row r="5" spans="1:7" ht="27" x14ac:dyDescent="0.3">
      <c r="A5" s="2">
        <v>61</v>
      </c>
      <c r="B5" s="2">
        <v>2</v>
      </c>
      <c r="C5" s="4" t="s">
        <v>40</v>
      </c>
      <c r="D5" s="2"/>
      <c r="E5" s="4"/>
      <c r="F5" s="2">
        <v>24</v>
      </c>
      <c r="G5" s="4" t="s">
        <v>42</v>
      </c>
    </row>
    <row r="6" spans="1:7" ht="27" x14ac:dyDescent="0.3">
      <c r="A6" s="2">
        <v>62</v>
      </c>
      <c r="B6" s="2">
        <v>2</v>
      </c>
      <c r="C6" s="4" t="s">
        <v>40</v>
      </c>
      <c r="D6" s="2"/>
      <c r="E6" s="4"/>
      <c r="F6" s="2">
        <v>25</v>
      </c>
      <c r="G6" s="4" t="s">
        <v>43</v>
      </c>
    </row>
    <row r="7" spans="1:7" ht="27" x14ac:dyDescent="0.3">
      <c r="A7" s="2">
        <v>63</v>
      </c>
      <c r="B7" s="2">
        <v>2</v>
      </c>
      <c r="C7" s="4" t="s">
        <v>40</v>
      </c>
      <c r="D7" s="2"/>
      <c r="E7" s="4"/>
      <c r="F7" s="2">
        <v>27</v>
      </c>
      <c r="G7" s="4" t="s">
        <v>44</v>
      </c>
    </row>
    <row r="8" spans="1:7" ht="27" x14ac:dyDescent="0.3">
      <c r="A8" s="2">
        <v>64</v>
      </c>
      <c r="B8" s="2">
        <v>2</v>
      </c>
      <c r="C8" s="4" t="s">
        <v>45</v>
      </c>
      <c r="D8" s="2">
        <v>2</v>
      </c>
      <c r="E8" s="4" t="s">
        <v>45</v>
      </c>
      <c r="F8" s="2">
        <v>9</v>
      </c>
      <c r="G8" s="4" t="s">
        <v>46</v>
      </c>
    </row>
    <row r="9" spans="1:7" ht="27" x14ac:dyDescent="0.3">
      <c r="A9" s="2">
        <v>65</v>
      </c>
      <c r="B9" s="2">
        <v>1</v>
      </c>
      <c r="C9" s="4" t="s">
        <v>47</v>
      </c>
      <c r="D9" s="2"/>
      <c r="E9" s="4"/>
      <c r="F9" s="2">
        <v>10</v>
      </c>
      <c r="G9" s="4" t="s">
        <v>42</v>
      </c>
    </row>
    <row r="10" spans="1:7" ht="27" x14ac:dyDescent="0.3">
      <c r="A10" s="2">
        <v>66</v>
      </c>
      <c r="B10" s="2">
        <v>2</v>
      </c>
      <c r="C10" s="4" t="s">
        <v>40</v>
      </c>
      <c r="D10" s="2"/>
      <c r="E10" s="4"/>
      <c r="F10" s="2">
        <v>20</v>
      </c>
      <c r="G10" s="4" t="s">
        <v>43</v>
      </c>
    </row>
    <row r="11" spans="1:7" ht="40.200000000000003" x14ac:dyDescent="0.3">
      <c r="A11" s="2">
        <v>67</v>
      </c>
      <c r="B11" s="2">
        <v>5</v>
      </c>
      <c r="C11" s="4" t="s">
        <v>48</v>
      </c>
      <c r="D11" s="2">
        <v>5</v>
      </c>
      <c r="E11" s="4" t="s">
        <v>48</v>
      </c>
      <c r="F11" s="2">
        <v>1</v>
      </c>
      <c r="G11" s="4" t="s">
        <v>49</v>
      </c>
    </row>
    <row r="12" spans="1:7" ht="27" x14ac:dyDescent="0.3">
      <c r="A12" s="2">
        <v>68</v>
      </c>
      <c r="B12" s="2">
        <v>2</v>
      </c>
      <c r="C12" s="4" t="s">
        <v>45</v>
      </c>
      <c r="D12" s="2">
        <v>2</v>
      </c>
      <c r="E12" s="4" t="s">
        <v>45</v>
      </c>
      <c r="F12" s="2">
        <v>5</v>
      </c>
      <c r="G12" s="4" t="s">
        <v>50</v>
      </c>
    </row>
    <row r="13" spans="1:7" ht="40.200000000000003" x14ac:dyDescent="0.3">
      <c r="A13" s="2">
        <v>69</v>
      </c>
      <c r="B13" s="2">
        <v>3</v>
      </c>
      <c r="C13" s="4" t="s">
        <v>51</v>
      </c>
      <c r="D13" s="2">
        <v>3</v>
      </c>
      <c r="E13" s="4" t="s">
        <v>51</v>
      </c>
      <c r="F13" s="2">
        <v>8</v>
      </c>
      <c r="G13" s="4" t="s">
        <v>39</v>
      </c>
    </row>
    <row r="14" spans="1:7" ht="27" x14ac:dyDescent="0.3">
      <c r="A14" s="2">
        <v>70</v>
      </c>
      <c r="B14" s="2">
        <v>2</v>
      </c>
      <c r="C14" s="4" t="s">
        <v>45</v>
      </c>
      <c r="D14" s="2">
        <v>2</v>
      </c>
      <c r="E14" s="4" t="s">
        <v>45</v>
      </c>
      <c r="F14" s="2">
        <v>2</v>
      </c>
      <c r="G14" s="4" t="s">
        <v>52</v>
      </c>
    </row>
    <row r="15" spans="1:7" ht="27" x14ac:dyDescent="0.3">
      <c r="A15" s="2">
        <v>71</v>
      </c>
      <c r="B15" s="2">
        <v>3</v>
      </c>
      <c r="C15" s="4" t="s">
        <v>51</v>
      </c>
      <c r="D15" s="2">
        <v>3</v>
      </c>
      <c r="E15" s="4" t="s">
        <v>51</v>
      </c>
      <c r="F15" s="2">
        <v>3</v>
      </c>
      <c r="G15" s="4" t="s">
        <v>50</v>
      </c>
    </row>
    <row r="16" spans="1:7" x14ac:dyDescent="0.3">
      <c r="A16" s="2">
        <v>72</v>
      </c>
      <c r="B16" s="2">
        <v>2</v>
      </c>
      <c r="C16" s="4" t="s">
        <v>40</v>
      </c>
      <c r="D16" s="2"/>
      <c r="E16" s="4"/>
      <c r="F16" s="2">
        <v>22</v>
      </c>
      <c r="G16" s="4" t="s">
        <v>44</v>
      </c>
    </row>
    <row r="17" spans="1:7" x14ac:dyDescent="0.3">
      <c r="A17" s="2">
        <v>73</v>
      </c>
      <c r="B17" s="2">
        <v>2</v>
      </c>
      <c r="C17" s="4" t="s">
        <v>40</v>
      </c>
      <c r="D17" s="2"/>
      <c r="E17" s="4"/>
      <c r="F17" s="2">
        <v>23</v>
      </c>
      <c r="G17" s="4" t="s">
        <v>53</v>
      </c>
    </row>
    <row r="18" spans="1:7" ht="27" x14ac:dyDescent="0.3">
      <c r="A18" s="2">
        <v>74</v>
      </c>
      <c r="B18" s="2">
        <v>5</v>
      </c>
      <c r="C18" s="4" t="s">
        <v>48</v>
      </c>
      <c r="D18" s="2">
        <v>5</v>
      </c>
      <c r="E18" s="4" t="s">
        <v>48</v>
      </c>
      <c r="F18" s="2">
        <v>7</v>
      </c>
      <c r="G18" s="4" t="s">
        <v>54</v>
      </c>
    </row>
    <row r="19" spans="1:7" x14ac:dyDescent="0.3">
      <c r="A19" s="2">
        <v>0</v>
      </c>
      <c r="B19" s="2">
        <v>0</v>
      </c>
      <c r="C19" s="4" t="s">
        <v>14</v>
      </c>
      <c r="D19" s="2">
        <v>0</v>
      </c>
      <c r="E19" s="4" t="s">
        <v>14</v>
      </c>
      <c r="F19" s="2">
        <v>0</v>
      </c>
      <c r="G19" s="4" t="s">
        <v>14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DBDBF-9520-48A9-8E42-C5E9F8CF907F}">
  <dimension ref="A1:C10"/>
  <sheetViews>
    <sheetView workbookViewId="0">
      <selection activeCell="J7" sqref="J7"/>
    </sheetView>
  </sheetViews>
  <sheetFormatPr defaultRowHeight="14.4" x14ac:dyDescent="0.3"/>
  <cols>
    <col min="1" max="1" width="16" customWidth="1"/>
    <col min="2" max="2" width="25.5546875" customWidth="1"/>
    <col min="3" max="3" width="28.33203125" customWidth="1"/>
  </cols>
  <sheetData>
    <row r="1" spans="1:3" ht="53.4" x14ac:dyDescent="0.3">
      <c r="A1" s="1" t="s">
        <v>55</v>
      </c>
      <c r="B1" s="1" t="s">
        <v>56</v>
      </c>
      <c r="C1" s="3" t="s">
        <v>57</v>
      </c>
    </row>
    <row r="2" spans="1:3" ht="27" x14ac:dyDescent="0.3">
      <c r="A2" s="2">
        <v>29</v>
      </c>
      <c r="B2" s="2">
        <v>110</v>
      </c>
      <c r="C2" s="4" t="s">
        <v>58</v>
      </c>
    </row>
    <row r="3" spans="1:3" x14ac:dyDescent="0.3">
      <c r="A3" s="2">
        <v>30</v>
      </c>
      <c r="B3" s="2">
        <v>210</v>
      </c>
      <c r="C3" s="4" t="s">
        <v>59</v>
      </c>
    </row>
    <row r="4" spans="1:3" ht="27" x14ac:dyDescent="0.3">
      <c r="A4" s="2">
        <v>31</v>
      </c>
      <c r="B4" s="2">
        <v>100</v>
      </c>
      <c r="C4" s="4" t="s">
        <v>60</v>
      </c>
    </row>
    <row r="5" spans="1:3" x14ac:dyDescent="0.3">
      <c r="A5" s="2">
        <v>32</v>
      </c>
      <c r="B5" s="2">
        <v>120</v>
      </c>
      <c r="C5" s="4" t="s">
        <v>61</v>
      </c>
    </row>
    <row r="6" spans="1:3" x14ac:dyDescent="0.3">
      <c r="A6" s="2">
        <v>33</v>
      </c>
      <c r="B6" s="2">
        <v>130</v>
      </c>
      <c r="C6" s="4" t="s">
        <v>62</v>
      </c>
    </row>
    <row r="7" spans="1:3" x14ac:dyDescent="0.3">
      <c r="A7" s="2">
        <v>34</v>
      </c>
      <c r="B7" s="2">
        <v>200</v>
      </c>
      <c r="C7" s="4" t="s">
        <v>63</v>
      </c>
    </row>
    <row r="8" spans="1:3" x14ac:dyDescent="0.3">
      <c r="A8" s="2">
        <v>35</v>
      </c>
      <c r="B8" s="2">
        <v>300</v>
      </c>
      <c r="C8" s="4" t="s">
        <v>64</v>
      </c>
    </row>
    <row r="9" spans="1:3" ht="40.200000000000003" x14ac:dyDescent="0.3">
      <c r="A9" s="2">
        <v>36</v>
      </c>
      <c r="B9" s="2">
        <v>310</v>
      </c>
      <c r="C9" s="4" t="s">
        <v>65</v>
      </c>
    </row>
    <row r="10" spans="1:3" ht="27" x14ac:dyDescent="0.3">
      <c r="A10" s="2">
        <v>0</v>
      </c>
      <c r="B10" s="2">
        <v>0</v>
      </c>
      <c r="C10" s="4" t="s">
        <v>14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091DC-70CA-4170-B45A-184D949B23E1}">
  <dimension ref="A1:B5"/>
  <sheetViews>
    <sheetView workbookViewId="0">
      <selection activeCell="B5" sqref="B5"/>
    </sheetView>
  </sheetViews>
  <sheetFormatPr defaultRowHeight="14.4" x14ac:dyDescent="0.3"/>
  <cols>
    <col min="1" max="1" width="11" customWidth="1"/>
    <col min="2" max="2" width="22.88671875" customWidth="1"/>
  </cols>
  <sheetData>
    <row r="1" spans="1:2" ht="40.200000000000003" x14ac:dyDescent="0.3">
      <c r="A1" s="1" t="s">
        <v>9</v>
      </c>
      <c r="B1" s="3" t="s">
        <v>10</v>
      </c>
    </row>
    <row r="2" spans="1:2" x14ac:dyDescent="0.3">
      <c r="A2" s="2">
        <v>24</v>
      </c>
      <c r="B2" s="4" t="s">
        <v>11</v>
      </c>
    </row>
    <row r="3" spans="1:2" x14ac:dyDescent="0.3">
      <c r="A3" s="2">
        <v>25</v>
      </c>
      <c r="B3" s="4" t="s">
        <v>12</v>
      </c>
    </row>
    <row r="4" spans="1:2" x14ac:dyDescent="0.3">
      <c r="A4" s="2">
        <v>26</v>
      </c>
      <c r="B4" s="4" t="s">
        <v>13</v>
      </c>
    </row>
    <row r="5" spans="1:2" ht="27" x14ac:dyDescent="0.3">
      <c r="A5" s="2">
        <v>0</v>
      </c>
      <c r="B5" s="4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Fact_Crime_Type_Frequency</vt:lpstr>
      <vt:lpstr>Dim_Time</vt:lpstr>
      <vt:lpstr>Crime Severity Risk Index</vt:lpstr>
      <vt:lpstr>Crime Growth and Resolution</vt:lpstr>
      <vt:lpstr>Dashboard</vt:lpstr>
      <vt:lpstr>Monthly Crime Type Trend</vt:lpstr>
      <vt:lpstr>Station_Workload</vt:lpstr>
      <vt:lpstr>Crimes by Area and Type</vt:lpstr>
      <vt:lpstr>CrimeAnalysis</vt:lpstr>
      <vt:lpstr>Dim_Location</vt:lpstr>
      <vt:lpstr>Dim_CrimeType</vt:lpstr>
      <vt:lpstr>Dim_Status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Ojaswi Shrestha</dc:creator>
  <cp:lastModifiedBy>Ojaswi Shrestha</cp:lastModifiedBy>
  <dcterms:created xsi:type="dcterms:W3CDTF">2026-01-08T01:20:54Z</dcterms:created>
  <dcterms:modified xsi:type="dcterms:W3CDTF">2026-01-11T10:54:40Z</dcterms:modified>
</cp:coreProperties>
</file>