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ch\Documents\TU Delft\BSc-3\AE3212-II Simulation, Verification &amp; Validation\Aerodynamics\31\B31\Testflightdata\"/>
    </mc:Choice>
  </mc:AlternateContent>
  <xr:revisionPtr revIDLastSave="0" documentId="13_ncr:1_{30564960-F89A-439B-8E6A-F14473D2C8D2}" xr6:coauthVersionLast="45" xr6:coauthVersionMax="45" xr10:uidLastSave="{00000000-0000-0000-0000-000000000000}"/>
  <bookViews>
    <workbookView xWindow="38290" yWindow="-5600" windowWidth="38620" windowHeight="21360" activeTab="1" xr2:uid="{00000000-000D-0000-FFFF-FFFF00000000}"/>
  </bookViews>
  <sheets>
    <sheet name="Imperial Units" sheetId="1" r:id="rId1"/>
    <sheet name="Metric Unit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8" i="2" l="1"/>
  <c r="P29" i="2" s="1"/>
  <c r="P30" i="2" s="1"/>
  <c r="P31" i="2" s="1"/>
  <c r="P32" i="2" s="1"/>
  <c r="P33" i="2" s="1"/>
  <c r="P22" i="2"/>
  <c r="J84" i="2"/>
  <c r="H84" i="2"/>
  <c r="G84" i="2"/>
  <c r="E84" i="2"/>
  <c r="D84" i="2"/>
  <c r="J83" i="2"/>
  <c r="H83" i="2"/>
  <c r="G83" i="2"/>
  <c r="E83" i="2"/>
  <c r="D83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J49" i="2"/>
  <c r="I49" i="2"/>
  <c r="H49" i="2"/>
  <c r="G49" i="2"/>
  <c r="F49" i="2"/>
  <c r="E49" i="2"/>
  <c r="D49" i="2"/>
  <c r="J48" i="2"/>
  <c r="I48" i="2"/>
  <c r="H48" i="2"/>
  <c r="G48" i="2"/>
  <c r="F48" i="2"/>
  <c r="E48" i="2"/>
  <c r="D48" i="2"/>
  <c r="B48" i="2"/>
  <c r="C48" i="2" s="1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B46" i="2"/>
  <c r="C46" i="2" s="1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B44" i="2"/>
  <c r="C44" i="2" s="1"/>
  <c r="J33" i="2"/>
  <c r="I33" i="2"/>
  <c r="H33" i="2"/>
  <c r="G33" i="2"/>
  <c r="F33" i="2"/>
  <c r="E33" i="2"/>
  <c r="D33" i="2"/>
  <c r="C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B31" i="2"/>
  <c r="C31" i="2" s="1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B29" i="2"/>
  <c r="C29" i="2" s="1"/>
  <c r="J28" i="2"/>
  <c r="I28" i="2"/>
  <c r="H28" i="2"/>
  <c r="G28" i="2"/>
  <c r="F28" i="2"/>
  <c r="E28" i="2"/>
  <c r="D28" i="2"/>
  <c r="C28" i="2"/>
  <c r="B28" i="2"/>
  <c r="C49" i="2" s="1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Q28" i="2" l="1"/>
  <c r="R28" i="2" s="1"/>
  <c r="Q29" i="2"/>
  <c r="R29" i="2" s="1"/>
  <c r="Q30" i="2" l="1"/>
  <c r="R30" i="2" s="1"/>
  <c r="Q31" i="2" l="1"/>
  <c r="R31" i="2" s="1"/>
  <c r="Q33" i="2" l="1"/>
  <c r="R33" i="2" s="1"/>
  <c r="Q32" i="2"/>
  <c r="R32" i="2" s="1"/>
</calcChain>
</file>

<file path=xl/sharedStrings.xml><?xml version="1.0" encoding="utf-8"?>
<sst xmlns="http://schemas.openxmlformats.org/spreadsheetml/2006/main" count="291" uniqueCount="96">
  <si>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</si>
  <si>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</si>
  <si>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</si>
  <si>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</si>
  <si>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</si>
  <si>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</si>
  <si>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</si>
  <si>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</si>
  <si>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</si>
  <si>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</si>
  <si>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</si>
  <si>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</si>
  <si>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</si>
  <si>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</si>
  <si>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</si>
  <si>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</si>
  <si>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</si>
  <si>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</si>
  <si>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</si>
  <si>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</si>
  <si>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</si>
  <si>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</si>
  <si>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</si>
  <si>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</si>
  <si>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</si>
  <si>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</si>
  <si>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</si>
  <si>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</si>
  <si>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</si>
  <si>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</si>
  <si>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</si>
  <si>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</si>
  <si>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</si>
  <si>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</si>
  <si>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</si>
  <si>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</si>
  <si>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</si>
  <si>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</si>
  <si>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</si>
  <si>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</si>
  <si>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</si>
  <si>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</si>
  <si>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</si>
  <si>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</si>
  <si>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</si>
  <si>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</si>
  <si>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</si>
  <si>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</si>
  <si>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</si>
  <si>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</si>
  <si>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</si>
  <si>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</si>
  <si>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</si>
  <si>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</si>
  <si>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</si>
  <si>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</si>
  <si>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</si>
  <si>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</si>
  <si>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</si>
  <si>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</si>
  <si>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Jari</t>
  </si>
  <si>
    <t>Martin</t>
  </si>
  <si>
    <t>Wessel</t>
  </si>
  <si>
    <t>Simon</t>
  </si>
  <si>
    <t>Niek</t>
  </si>
  <si>
    <t>Julian</t>
  </si>
  <si>
    <t>Marta</t>
  </si>
  <si>
    <t>Chipke</t>
  </si>
  <si>
    <t>Hans</t>
  </si>
  <si>
    <t>3R</t>
  </si>
  <si>
    <t>FRONT</t>
  </si>
  <si>
    <t>Post-Flight Data Sheet AE3202 - Metric</t>
  </si>
  <si>
    <t>data of flight:</t>
  </si>
  <si>
    <t>flight number</t>
  </si>
  <si>
    <t>V3</t>
  </si>
  <si>
    <t>co-ordinator</t>
  </si>
  <si>
    <t>block fuel [kg]:</t>
  </si>
  <si>
    <t>lift</t>
  </si>
  <si>
    <t>Stationary measurments CL-CD Series 1</t>
  </si>
  <si>
    <t>Clean</t>
  </si>
  <si>
    <t>[m]</t>
  </si>
  <si>
    <t>[m/s]</t>
  </si>
  <si>
    <t>[kg/hr]</t>
  </si>
  <si>
    <t>[kg]</t>
  </si>
  <si>
    <t>Lift</t>
  </si>
  <si>
    <t>CL</t>
  </si>
  <si>
    <t>Stationary measurements CL-CD Series 2</t>
  </si>
  <si>
    <t>position</t>
  </si>
  <si>
    <t>5 3 20</t>
  </si>
  <si>
    <t>CD</t>
  </si>
  <si>
    <t>S</t>
  </si>
  <si>
    <t>c</t>
  </si>
  <si>
    <t>b</t>
  </si>
  <si>
    <t>A</t>
  </si>
  <si>
    <t>CD0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</si>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</sst>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F400]h:mm:ss\ AM/PM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46" fontId="0" fillId="0" borderId="0" xfId="0" applyNumberFormat="1" applyProtection="1">
      <protection locked="0"/>
    </xf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0" fontId="2" fillId="0" borderId="0" xfId="0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quotePrefix="1" applyProtection="1">
      <protection locked="0"/>
    </xf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[1]Sheet1!$F$28:$F$33</c:f>
              <c:numCache>
                <c:formatCode>General</c:formatCode>
                <c:ptCount val="6"/>
                <c:pt idx="0">
                  <c:v>1.8</c:v>
                </c:pt>
                <c:pt idx="1">
                  <c:v>2.5</c:v>
                </c:pt>
                <c:pt idx="2">
                  <c:v>3.9</c:v>
                </c:pt>
                <c:pt idx="3">
                  <c:v>5.7</c:v>
                </c:pt>
                <c:pt idx="4">
                  <c:v>8.1999999999999993</c:v>
                </c:pt>
                <c:pt idx="5">
                  <c:v>10.3</c:v>
                </c:pt>
              </c:numCache>
            </c:numRef>
          </c:xVal>
          <c:yVal>
            <c:numRef>
              <c:f>[1]Sheet1!$Q$28:$Q$33</c:f>
              <c:numCache>
                <c:formatCode>General</c:formatCode>
                <c:ptCount val="6"/>
                <c:pt idx="0">
                  <c:v>5.8386682072143845E-3</c:v>
                </c:pt>
                <c:pt idx="1">
                  <c:v>7.3301208723085525E-3</c:v>
                </c:pt>
                <c:pt idx="2">
                  <c:v>1.009585658731935E-2</c:v>
                </c:pt>
                <c:pt idx="3">
                  <c:v>1.3887680307737106E-2</c:v>
                </c:pt>
                <c:pt idx="4">
                  <c:v>1.914788131248011E-2</c:v>
                </c:pt>
                <c:pt idx="5">
                  <c:v>2.3697841964277998E-2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5-41AB-B55F-905DE842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Units'!$R$28:$R$33</c:f>
              <c:numCache>
                <c:formatCode>General</c:formatCode>
                <c:ptCount val="6"/>
                <c:pt idx="0">
                  <c:v>4.0230666837175869E-2</c:v>
                </c:pt>
                <c:pt idx="1">
                  <c:v>4.0362151202501514E-2</c:v>
                </c:pt>
                <c:pt idx="2">
                  <c:v>4.0684080169129458E-2</c:v>
                </c:pt>
                <c:pt idx="3">
                  <c:v>4.1288325036624177E-2</c:v>
                </c:pt>
                <c:pt idx="4">
                  <c:v>4.2436876416565503E-2</c:v>
                </c:pt>
                <c:pt idx="5">
                  <c:v>4.3712716797531775E-2</c:v>
                </c:pt>
              </c:numCache>
            </c:numRef>
          </c:xVal>
          <c:yVal>
            <c:numRef>
              <c:f>[1]Sheet1!$Q$28:$Q$33</c:f>
              <c:numCache>
                <c:formatCode>General</c:formatCode>
                <c:ptCount val="6"/>
                <c:pt idx="0">
                  <c:v>5.8386682072143845E-3</c:v>
                </c:pt>
                <c:pt idx="1">
                  <c:v>7.3301208723085525E-3</c:v>
                </c:pt>
                <c:pt idx="2">
                  <c:v>1.009585658731935E-2</c:v>
                </c:pt>
                <c:pt idx="3">
                  <c:v>1.3887680307737106E-2</c:v>
                </c:pt>
                <c:pt idx="4">
                  <c:v>1.914788131248011E-2</c:v>
                </c:pt>
                <c:pt idx="5">
                  <c:v>2.3697841964277998E-2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5-49AE-B5D1-37433B5D1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[1]Sheet1!$F$28:$F$33</c:f>
              <c:numCache>
                <c:formatCode>General</c:formatCode>
                <c:ptCount val="6"/>
                <c:pt idx="0">
                  <c:v>1.8</c:v>
                </c:pt>
                <c:pt idx="1">
                  <c:v>2.5</c:v>
                </c:pt>
                <c:pt idx="2">
                  <c:v>3.9</c:v>
                </c:pt>
                <c:pt idx="3">
                  <c:v>5.7</c:v>
                </c:pt>
                <c:pt idx="4">
                  <c:v>8.1999999999999993</c:v>
                </c:pt>
                <c:pt idx="5">
                  <c:v>10.3</c:v>
                </c:pt>
              </c:numCache>
            </c:numRef>
          </c:xVal>
          <c:yVal>
            <c:numRef>
              <c:f>'Metric Units'!$R$28:$R$33</c:f>
              <c:numCache>
                <c:formatCode>General</c:formatCode>
                <c:ptCount val="6"/>
                <c:pt idx="0">
                  <c:v>4.0230666837175869E-2</c:v>
                </c:pt>
                <c:pt idx="1">
                  <c:v>4.0362151202501514E-2</c:v>
                </c:pt>
                <c:pt idx="2">
                  <c:v>4.0684080169129458E-2</c:v>
                </c:pt>
                <c:pt idx="3">
                  <c:v>4.1288325036624177E-2</c:v>
                </c:pt>
                <c:pt idx="4">
                  <c:v>4.2436876416565503E-2</c:v>
                </c:pt>
                <c:pt idx="5">
                  <c:v>4.3712716797531775E-2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B-4967-AE4B-351A56165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170814</xdr:colOff>
      <xdr:row>19</xdr:row>
      <xdr:rowOff>132080</xdr:rowOff>
    </xdr:from>
    <xdr:to>
      <xdr:col>36</xdr:col>
      <xdr:colOff>439419</xdr:colOff>
      <xdr:row>41</xdr:row>
      <xdr:rowOff>45719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7704E-2274-4232-BF29-8DD10ECBA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363220</xdr:colOff>
      <xdr:row>19</xdr:row>
      <xdr:rowOff>182880</xdr:rowOff>
    </xdr:from>
    <xdr:to>
      <xdr:col>27</xdr:col>
      <xdr:colOff>633095</xdr:colOff>
      <xdr:row>41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D843A-BD66-4722-AEF9-109252FC0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393700</xdr:colOff>
      <xdr:row>19</xdr:row>
      <xdr:rowOff>146050</xdr:rowOff>
    </xdr:from>
    <xdr:to>
      <xdr:col>46</xdr:col>
      <xdr:colOff>23495</xdr:colOff>
      <xdr:row>41</xdr:row>
      <xdr:rowOff>58419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8ECB8D-B11B-450B-B97D-1A781146C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305_V3_me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">
          <cell r="F28">
            <v>1.8</v>
          </cell>
          <cell r="Q28">
            <v>5.8386682072143845E-3</v>
          </cell>
        </row>
        <row r="29">
          <cell r="F29">
            <v>2.5</v>
          </cell>
          <cell r="Q29">
            <v>7.3301208723085525E-3</v>
          </cell>
        </row>
        <row r="30">
          <cell r="F30">
            <v>3.9</v>
          </cell>
          <cell r="Q30">
            <v>1.009585658731935E-2</v>
          </cell>
        </row>
        <row r="31">
          <cell r="F31">
            <v>5.7</v>
          </cell>
          <cell r="Q31">
            <v>1.3887680307737106E-2</v>
          </cell>
        </row>
        <row r="32">
          <cell r="F32">
            <v>8.1999999999999993</v>
          </cell>
          <cell r="Q32">
            <v>1.914788131248011E-2</v>
          </cell>
        </row>
        <row r="33">
          <cell r="F33">
            <v>10.3</v>
          </cell>
          <cell r="Q33">
            <v>2.3697841964277998E-2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workbookViewId="0">
      <selection activeCell="J31" sqref="J31"/>
    </sheetView>
  </sheetViews>
  <sheetFormatPr defaultRowHeight="14.4" x14ac:dyDescent="0.55000000000000004"/>
  <cols>
    <col min="1" max="1" width="3" customWidth="1"/>
    <col min="2" max="2" width="8.15625" customWidth="1"/>
    <col min="3" max="3" width="7" customWidth="1"/>
    <col min="4" max="4" width="7.15625" customWidth="1"/>
    <col min="5" max="13" width="7" customWidth="1"/>
  </cols>
  <sheetData>
    <row r="1" spans="1:8" x14ac:dyDescent="0.55000000000000004">
      <c r="A1" s="1" t="s">
        <v>0</v>
      </c>
    </row>
    <row r="3" spans="1:8" x14ac:dyDescent="0.55000000000000004">
      <c r="A3" t="s">
        <v>1</v>
      </c>
      <c r="D3" s="15" t="s">
        <v>88</v>
      </c>
      <c r="F3" t="s">
        <v>2</v>
      </c>
      <c r="H3" s="2"/>
    </row>
    <row r="4" spans="1:8" x14ac:dyDescent="0.55000000000000004">
      <c r="A4" t="s">
        <v>3</v>
      </c>
      <c r="D4" s="15" t="s">
        <v>74</v>
      </c>
      <c r="F4" t="s">
        <v>4</v>
      </c>
      <c r="H4" s="2"/>
    </row>
    <row r="6" spans="1:8" x14ac:dyDescent="0.55000000000000004">
      <c r="A6" s="1" t="s">
        <v>5</v>
      </c>
      <c r="B6" s="1"/>
    </row>
    <row r="7" spans="1:8" x14ac:dyDescent="0.55000000000000004">
      <c r="D7" t="s">
        <v>6</v>
      </c>
      <c r="H7" t="s">
        <v>7</v>
      </c>
    </row>
    <row r="8" spans="1:8" x14ac:dyDescent="0.55000000000000004">
      <c r="A8" t="s">
        <v>47</v>
      </c>
      <c r="D8" s="2" t="s">
        <v>67</v>
      </c>
      <c r="H8" s="2">
        <v>80</v>
      </c>
    </row>
    <row r="9" spans="1:8" x14ac:dyDescent="0.55000000000000004">
      <c r="A9" t="s">
        <v>48</v>
      </c>
      <c r="D9" s="2" t="s">
        <v>68</v>
      </c>
      <c r="H9" s="2">
        <v>102</v>
      </c>
    </row>
    <row r="10" spans="1:8" x14ac:dyDescent="0.55000000000000004">
      <c r="A10" t="s">
        <v>49</v>
      </c>
      <c r="D10" s="2" t="s">
        <v>66</v>
      </c>
      <c r="H10" s="2">
        <v>60</v>
      </c>
    </row>
    <row r="11" spans="1:8" x14ac:dyDescent="0.55000000000000004">
      <c r="A11" t="s">
        <v>50</v>
      </c>
      <c r="D11" s="2" t="s">
        <v>60</v>
      </c>
      <c r="H11" s="2">
        <v>75</v>
      </c>
    </row>
    <row r="12" spans="1:8" x14ac:dyDescent="0.55000000000000004">
      <c r="A12" t="s">
        <v>51</v>
      </c>
      <c r="D12" s="2" t="s">
        <v>61</v>
      </c>
      <c r="H12" s="2">
        <v>83</v>
      </c>
    </row>
    <row r="13" spans="1:8" x14ac:dyDescent="0.55000000000000004">
      <c r="A13" t="s">
        <v>52</v>
      </c>
      <c r="D13" s="2" t="s">
        <v>62</v>
      </c>
      <c r="H13" s="2">
        <v>66</v>
      </c>
    </row>
    <row r="14" spans="1:8" x14ac:dyDescent="0.55000000000000004">
      <c r="A14" t="s">
        <v>53</v>
      </c>
      <c r="D14" s="2" t="s">
        <v>63</v>
      </c>
      <c r="H14" s="2">
        <v>89</v>
      </c>
    </row>
    <row r="15" spans="1:8" x14ac:dyDescent="0.55000000000000004">
      <c r="A15" t="s">
        <v>54</v>
      </c>
      <c r="D15" s="2" t="s">
        <v>64</v>
      </c>
      <c r="H15" s="2">
        <v>85</v>
      </c>
    </row>
    <row r="16" spans="1:8" x14ac:dyDescent="0.55000000000000004">
      <c r="A16" t="s">
        <v>55</v>
      </c>
      <c r="D16" s="2" t="s">
        <v>65</v>
      </c>
      <c r="H16" s="2">
        <v>90</v>
      </c>
    </row>
    <row r="18" spans="1:10" x14ac:dyDescent="0.55000000000000004">
      <c r="A18" t="s">
        <v>46</v>
      </c>
      <c r="D18" s="2"/>
    </row>
    <row r="21" spans="1:10" x14ac:dyDescent="0.55000000000000004">
      <c r="A21" s="1" t="s">
        <v>8</v>
      </c>
    </row>
    <row r="23" spans="1:10" x14ac:dyDescent="0.55000000000000004">
      <c r="A23" t="s">
        <v>44</v>
      </c>
      <c r="E23" t="s">
        <v>9</v>
      </c>
    </row>
    <row r="25" spans="1:10" x14ac:dyDescent="0.55000000000000004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55000000000000004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55000000000000004">
      <c r="A28">
        <v>1</v>
      </c>
      <c r="B28" s="3">
        <v>0.65208333333333335</v>
      </c>
      <c r="C28" s="2"/>
      <c r="D28" s="2">
        <v>5020</v>
      </c>
      <c r="E28" s="2">
        <v>248</v>
      </c>
      <c r="F28" s="2">
        <v>1.8</v>
      </c>
      <c r="G28" s="2">
        <v>750</v>
      </c>
      <c r="H28" s="2">
        <v>803</v>
      </c>
      <c r="I28" s="2">
        <v>297</v>
      </c>
      <c r="J28" s="2">
        <v>10.199999999999999</v>
      </c>
    </row>
    <row r="29" spans="1:10" x14ac:dyDescent="0.55000000000000004">
      <c r="A29">
        <v>2</v>
      </c>
      <c r="B29" s="3">
        <v>0.72152777777777777</v>
      </c>
      <c r="C29" s="2"/>
      <c r="D29" s="2">
        <v>5020</v>
      </c>
      <c r="E29" s="2">
        <v>221</v>
      </c>
      <c r="F29" s="2">
        <v>2.5</v>
      </c>
      <c r="G29" s="2">
        <v>636</v>
      </c>
      <c r="H29" s="2">
        <v>685</v>
      </c>
      <c r="I29" s="2">
        <v>334</v>
      </c>
      <c r="J29" s="2">
        <v>8.5</v>
      </c>
    </row>
    <row r="30" spans="1:10" x14ac:dyDescent="0.55000000000000004">
      <c r="A30">
        <v>3</v>
      </c>
      <c r="B30" s="3">
        <v>0.80555555555555547</v>
      </c>
      <c r="C30" s="2"/>
      <c r="D30" s="2">
        <v>5020</v>
      </c>
      <c r="E30" s="2">
        <v>188</v>
      </c>
      <c r="F30" s="2">
        <v>3.9</v>
      </c>
      <c r="G30" s="2">
        <v>538</v>
      </c>
      <c r="H30" s="2">
        <v>582</v>
      </c>
      <c r="I30" s="2">
        <v>362</v>
      </c>
      <c r="J30" s="2">
        <v>6.8</v>
      </c>
    </row>
    <row r="31" spans="1:10" x14ac:dyDescent="0.55000000000000004">
      <c r="A31">
        <v>4</v>
      </c>
      <c r="B31" s="3">
        <v>0.89722222222222225</v>
      </c>
      <c r="C31" s="2"/>
      <c r="D31" s="2">
        <v>5020</v>
      </c>
      <c r="E31" s="2">
        <v>160</v>
      </c>
      <c r="F31" s="2">
        <v>5.7</v>
      </c>
      <c r="G31" s="2">
        <v>462</v>
      </c>
      <c r="H31" s="2">
        <v>497</v>
      </c>
      <c r="I31" s="2">
        <v>399</v>
      </c>
      <c r="J31" s="2">
        <v>5.2</v>
      </c>
    </row>
    <row r="32" spans="1:10" x14ac:dyDescent="0.55000000000000004">
      <c r="A32">
        <v>5</v>
      </c>
      <c r="B32" s="3">
        <v>0.95694444444444438</v>
      </c>
      <c r="C32" s="2"/>
      <c r="D32" s="2">
        <v>5010</v>
      </c>
      <c r="E32" s="2">
        <v>136</v>
      </c>
      <c r="F32" s="2">
        <v>8.1999999999999993</v>
      </c>
      <c r="G32" s="2">
        <v>435</v>
      </c>
      <c r="H32" s="2">
        <v>478</v>
      </c>
      <c r="I32" s="2">
        <v>418</v>
      </c>
      <c r="J32" s="2">
        <v>4</v>
      </c>
    </row>
    <row r="33" spans="1:10" x14ac:dyDescent="0.55000000000000004">
      <c r="A33">
        <v>6</v>
      </c>
      <c r="B33" s="6">
        <v>1.01875</v>
      </c>
      <c r="C33" s="2"/>
      <c r="D33" s="2">
        <v>5020</v>
      </c>
      <c r="E33" s="2">
        <v>122</v>
      </c>
      <c r="F33" s="2">
        <v>10.3</v>
      </c>
      <c r="G33" s="2">
        <v>432</v>
      </c>
      <c r="H33" s="2">
        <v>477</v>
      </c>
      <c r="I33" s="2">
        <v>441</v>
      </c>
      <c r="J33" s="2">
        <v>3.8</v>
      </c>
    </row>
    <row r="34" spans="1:10" x14ac:dyDescent="0.55000000000000004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55000000000000004">
      <c r="C35" t="s">
        <v>43</v>
      </c>
    </row>
    <row r="37" spans="1:10" x14ac:dyDescent="0.55000000000000004">
      <c r="A37" s="1" t="s">
        <v>27</v>
      </c>
    </row>
    <row r="39" spans="1:10" x14ac:dyDescent="0.55000000000000004">
      <c r="A39" t="s">
        <v>45</v>
      </c>
      <c r="E39" s="2"/>
    </row>
    <row r="41" spans="1:10" x14ac:dyDescent="0.55000000000000004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55000000000000004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55000000000000004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55000000000000004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55000000000000004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55000000000000004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55000000000000004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55000000000000004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55000000000000004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55000000000000004">
      <c r="C51" t="s">
        <v>43</v>
      </c>
    </row>
    <row r="52" spans="1:13" x14ac:dyDescent="0.55000000000000004">
      <c r="A52" s="1" t="s">
        <v>28</v>
      </c>
    </row>
    <row r="54" spans="1:13" x14ac:dyDescent="0.55000000000000004">
      <c r="A54" t="s">
        <v>44</v>
      </c>
      <c r="E54" t="s">
        <v>9</v>
      </c>
    </row>
    <row r="56" spans="1:13" x14ac:dyDescent="0.55000000000000004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55000000000000004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55000000000000004">
      <c r="A59">
        <v>1</v>
      </c>
      <c r="B59" s="4">
        <v>2.013888888888889E-2</v>
      </c>
      <c r="C59" s="2">
        <v>25</v>
      </c>
      <c r="D59" s="2">
        <v>6530</v>
      </c>
      <c r="E59" s="2">
        <v>160</v>
      </c>
      <c r="F59" s="2">
        <v>5.5</v>
      </c>
      <c r="G59" s="2">
        <v>-0.1</v>
      </c>
      <c r="H59" s="2">
        <v>3.1</v>
      </c>
      <c r="I59" s="2">
        <v>-1</v>
      </c>
      <c r="J59" s="2">
        <v>442</v>
      </c>
      <c r="K59" s="2">
        <v>479</v>
      </c>
      <c r="L59" s="2">
        <v>535</v>
      </c>
      <c r="M59" s="2">
        <v>2.5</v>
      </c>
    </row>
    <row r="60" spans="1:13" x14ac:dyDescent="0.55000000000000004">
      <c r="A60">
        <v>2</v>
      </c>
      <c r="B60" s="4">
        <v>2.0833333333333332E-2</v>
      </c>
      <c r="C60" s="2">
        <v>35</v>
      </c>
      <c r="D60" s="2">
        <v>6710</v>
      </c>
      <c r="E60" s="2">
        <v>149</v>
      </c>
      <c r="F60" s="2">
        <v>6.5</v>
      </c>
      <c r="G60" s="2">
        <v>-0.4</v>
      </c>
      <c r="H60" s="2">
        <v>3.1</v>
      </c>
      <c r="I60" s="2">
        <v>-25</v>
      </c>
      <c r="J60" s="2">
        <v>438</v>
      </c>
      <c r="K60" s="2">
        <v>475</v>
      </c>
      <c r="L60" s="2">
        <v>557</v>
      </c>
      <c r="M60" s="2">
        <v>2</v>
      </c>
    </row>
    <row r="61" spans="1:13" x14ac:dyDescent="0.55000000000000004">
      <c r="A61">
        <v>3</v>
      </c>
      <c r="B61" s="4">
        <v>2.1527777777777781E-2</v>
      </c>
      <c r="C61" s="2">
        <v>28</v>
      </c>
      <c r="D61" s="2">
        <v>6880</v>
      </c>
      <c r="E61" s="2">
        <v>140</v>
      </c>
      <c r="F61" s="2">
        <v>7.5</v>
      </c>
      <c r="G61" s="2">
        <v>-0.9</v>
      </c>
      <c r="H61" s="2">
        <v>3.1</v>
      </c>
      <c r="I61" s="2">
        <v>-39</v>
      </c>
      <c r="J61" s="2">
        <v>434</v>
      </c>
      <c r="K61" s="2">
        <v>471</v>
      </c>
      <c r="L61" s="2">
        <v>568</v>
      </c>
      <c r="M61" s="2">
        <v>1.5</v>
      </c>
    </row>
    <row r="62" spans="1:13" x14ac:dyDescent="0.55000000000000004">
      <c r="A62">
        <v>4</v>
      </c>
      <c r="B62" s="4">
        <v>2.2916666666666669E-2</v>
      </c>
      <c r="C62" s="2">
        <v>17</v>
      </c>
      <c r="D62" s="2">
        <v>7150</v>
      </c>
      <c r="E62" s="2">
        <v>130</v>
      </c>
      <c r="F62" s="2">
        <v>9.1</v>
      </c>
      <c r="G62" s="2">
        <v>-1.5</v>
      </c>
      <c r="H62" s="2">
        <v>3.1</v>
      </c>
      <c r="I62" s="2">
        <v>-50</v>
      </c>
      <c r="J62" s="2">
        <v>430</v>
      </c>
      <c r="K62" s="2">
        <v>466</v>
      </c>
      <c r="L62" s="2">
        <v>592</v>
      </c>
      <c r="M62" s="2">
        <v>0.8</v>
      </c>
    </row>
    <row r="63" spans="1:13" x14ac:dyDescent="0.55000000000000004">
      <c r="A63">
        <v>5</v>
      </c>
      <c r="B63" s="4">
        <v>2.361111111111111E-2</v>
      </c>
      <c r="C63" s="2">
        <v>50</v>
      </c>
      <c r="D63" s="2">
        <v>6430</v>
      </c>
      <c r="E63" s="2">
        <v>171</v>
      </c>
      <c r="F63" s="2">
        <v>4.8</v>
      </c>
      <c r="G63" s="2">
        <v>0.3</v>
      </c>
      <c r="H63" s="2">
        <v>3.1</v>
      </c>
      <c r="I63" s="2">
        <v>29</v>
      </c>
      <c r="J63" s="2">
        <v>446</v>
      </c>
      <c r="K63" s="2">
        <v>483</v>
      </c>
      <c r="L63" s="2">
        <v>616</v>
      </c>
      <c r="M63" s="2">
        <v>3.2</v>
      </c>
    </row>
    <row r="64" spans="1:13" x14ac:dyDescent="0.55000000000000004">
      <c r="A64">
        <v>6</v>
      </c>
      <c r="B64" s="4">
        <v>2.4305555555555556E-2</v>
      </c>
      <c r="C64" s="2">
        <v>36</v>
      </c>
      <c r="D64" s="2">
        <v>5950</v>
      </c>
      <c r="E64" s="2">
        <v>182</v>
      </c>
      <c r="F64" s="2">
        <v>4</v>
      </c>
      <c r="G64" s="2">
        <v>0.6</v>
      </c>
      <c r="H64" s="2">
        <v>3.1</v>
      </c>
      <c r="I64" s="2">
        <v>43</v>
      </c>
      <c r="J64" s="2">
        <v>455</v>
      </c>
      <c r="K64" s="2">
        <v>491</v>
      </c>
      <c r="L64" s="2">
        <v>635</v>
      </c>
      <c r="M64" s="2">
        <v>4.2</v>
      </c>
    </row>
    <row r="65" spans="1:13" x14ac:dyDescent="0.55000000000000004">
      <c r="A65">
        <v>7</v>
      </c>
      <c r="B65" s="4">
        <v>2.6388888888888889E-2</v>
      </c>
      <c r="C65" s="2">
        <v>10</v>
      </c>
      <c r="D65" s="2">
        <v>5060</v>
      </c>
      <c r="E65" s="2">
        <v>190</v>
      </c>
      <c r="F65" s="2">
        <v>3.6</v>
      </c>
      <c r="G65" s="2">
        <v>0.9</v>
      </c>
      <c r="H65" s="2">
        <v>3.1</v>
      </c>
      <c r="I65" s="2">
        <v>79</v>
      </c>
      <c r="J65" s="2">
        <v>466</v>
      </c>
      <c r="K65" s="2">
        <v>504</v>
      </c>
      <c r="L65" s="2">
        <v>670</v>
      </c>
      <c r="M65" s="2">
        <v>6.8</v>
      </c>
    </row>
    <row r="66" spans="1:13" x14ac:dyDescent="0.55000000000000004">
      <c r="C66" t="s">
        <v>43</v>
      </c>
    </row>
    <row r="68" spans="1:13" x14ac:dyDescent="0.55000000000000004">
      <c r="A68" s="1" t="s">
        <v>33</v>
      </c>
    </row>
    <row r="70" spans="1:13" x14ac:dyDescent="0.55000000000000004">
      <c r="A70" t="s">
        <v>56</v>
      </c>
      <c r="C70" s="2" t="s">
        <v>65</v>
      </c>
    </row>
    <row r="71" spans="1:13" x14ac:dyDescent="0.55000000000000004">
      <c r="A71" t="s">
        <v>57</v>
      </c>
      <c r="C71" s="2" t="s">
        <v>69</v>
      </c>
      <c r="E71" t="s">
        <v>34</v>
      </c>
      <c r="H71" s="2" t="s">
        <v>70</v>
      </c>
    </row>
    <row r="73" spans="1:13" x14ac:dyDescent="0.55000000000000004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55000000000000004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55000000000000004">
      <c r="A75">
        <v>1</v>
      </c>
      <c r="B75" s="4">
        <v>2.7083333333333334E-2</v>
      </c>
      <c r="C75" s="2">
        <v>55</v>
      </c>
      <c r="D75" s="2">
        <v>5500</v>
      </c>
      <c r="E75" s="2">
        <v>159</v>
      </c>
      <c r="F75" s="2">
        <v>5.7</v>
      </c>
      <c r="G75" s="2">
        <v>0</v>
      </c>
      <c r="H75" s="2">
        <v>3.1</v>
      </c>
      <c r="I75" s="2">
        <v>0</v>
      </c>
      <c r="J75" s="2">
        <v>448</v>
      </c>
      <c r="K75" s="2">
        <v>484</v>
      </c>
      <c r="L75" s="2">
        <v>699</v>
      </c>
      <c r="M75" s="2">
        <v>4.2</v>
      </c>
    </row>
    <row r="76" spans="1:13" x14ac:dyDescent="0.55000000000000004">
      <c r="A76">
        <v>2</v>
      </c>
      <c r="B76" s="4">
        <v>2.8472222222222222E-2</v>
      </c>
      <c r="C76" s="2">
        <v>37</v>
      </c>
      <c r="D76" s="2">
        <v>5570</v>
      </c>
      <c r="E76" s="2">
        <v>158</v>
      </c>
      <c r="F76" s="2">
        <v>5.9</v>
      </c>
      <c r="G76" s="2">
        <v>-0.6</v>
      </c>
      <c r="H76" s="2">
        <v>3.1</v>
      </c>
      <c r="I76" s="2">
        <v>-33</v>
      </c>
      <c r="J76" s="2">
        <v>447</v>
      </c>
      <c r="K76" s="2">
        <v>483</v>
      </c>
      <c r="L76" s="2">
        <v>726</v>
      </c>
      <c r="M76" s="2">
        <v>4.2</v>
      </c>
    </row>
    <row r="77" spans="1:13" x14ac:dyDescent="0.55000000000000004">
      <c r="C77" t="s">
        <v>43</v>
      </c>
    </row>
    <row r="79" spans="1:13" x14ac:dyDescent="0.55000000000000004">
      <c r="A79" s="1" t="s">
        <v>35</v>
      </c>
    </row>
    <row r="81" spans="1:10" x14ac:dyDescent="0.55000000000000004">
      <c r="D81" t="s">
        <v>36</v>
      </c>
      <c r="G81" t="s">
        <v>36</v>
      </c>
      <c r="J81" t="s">
        <v>36</v>
      </c>
    </row>
    <row r="82" spans="1:10" x14ac:dyDescent="0.55000000000000004">
      <c r="D82" t="s">
        <v>58</v>
      </c>
      <c r="G82" t="s">
        <v>58</v>
      </c>
      <c r="J82" t="s">
        <v>58</v>
      </c>
    </row>
    <row r="83" spans="1:10" x14ac:dyDescent="0.55000000000000004">
      <c r="A83" t="s">
        <v>37</v>
      </c>
      <c r="D83" s="4">
        <v>2.9166666666666664E-2</v>
      </c>
      <c r="E83" t="s">
        <v>38</v>
      </c>
      <c r="G83" s="4">
        <v>3.1944444444444449E-2</v>
      </c>
      <c r="H83" t="s">
        <v>39</v>
      </c>
      <c r="J83" s="4">
        <v>3.3333333333333333E-2</v>
      </c>
    </row>
    <row r="84" spans="1:10" x14ac:dyDescent="0.55000000000000004">
      <c r="A84" t="s">
        <v>40</v>
      </c>
      <c r="D84" s="4">
        <v>3.125E-2</v>
      </c>
      <c r="E84" t="s">
        <v>41</v>
      </c>
      <c r="G84" s="4">
        <v>3.2638888888888891E-2</v>
      </c>
      <c r="H84" t="s">
        <v>42</v>
      </c>
      <c r="J84" s="4">
        <v>3.6111111111111115E-2</v>
      </c>
    </row>
  </sheetData>
  <sheetProtection sheet="1" objects="1" scenarios="1" selectLockedCells="1"/>
  <conditionalFormatting sqref="H3:H4 D8:D16 H8:H16">
    <cfRule type="containsBlanks" dxfId="16" priority="24">
      <formula>LEN(TRIM(D3))=0</formula>
    </cfRule>
  </conditionalFormatting>
  <conditionalFormatting sqref="B34:J34">
    <cfRule type="containsBlanks" dxfId="15" priority="17">
      <formula>LEN(TRIM(B34))=0</formula>
    </cfRule>
  </conditionalFormatting>
  <conditionalFormatting sqref="D18">
    <cfRule type="containsBlanks" dxfId="14" priority="19">
      <formula>LEN(TRIM(D18))=0</formula>
    </cfRule>
  </conditionalFormatting>
  <conditionalFormatting sqref="B28:J33">
    <cfRule type="containsBlanks" dxfId="13" priority="18">
      <formula>LEN(TRIM(B28))=0</formula>
    </cfRule>
  </conditionalFormatting>
  <conditionalFormatting sqref="C59:M65">
    <cfRule type="containsBlanks" dxfId="12" priority="15">
      <formula>LEN(TRIM(C59))=0</formula>
    </cfRule>
  </conditionalFormatting>
  <conditionalFormatting sqref="C44:J50">
    <cfRule type="containsBlanks" dxfId="11" priority="16">
      <formula>LEN(TRIM(C44))=0</formula>
    </cfRule>
  </conditionalFormatting>
  <conditionalFormatting sqref="C70">
    <cfRule type="containsBlanks" dxfId="10" priority="14">
      <formula>LEN(TRIM(C70))=0</formula>
    </cfRule>
  </conditionalFormatting>
  <conditionalFormatting sqref="C71">
    <cfRule type="containsBlanks" dxfId="9" priority="13">
      <formula>LEN(TRIM(C71))=0</formula>
    </cfRule>
  </conditionalFormatting>
  <conditionalFormatting sqref="H71">
    <cfRule type="containsBlanks" dxfId="8" priority="12">
      <formula>LEN(TRIM(H71))=0</formula>
    </cfRule>
  </conditionalFormatting>
  <conditionalFormatting sqref="B75:M76">
    <cfRule type="containsBlanks" dxfId="7" priority="11">
      <formula>LEN(TRIM(B75))=0</formula>
    </cfRule>
  </conditionalFormatting>
  <conditionalFormatting sqref="D3:D4">
    <cfRule type="containsBlanks" dxfId="6" priority="6">
      <formula>LEN(TRIM(D3))=0</formula>
    </cfRule>
  </conditionalFormatting>
  <conditionalFormatting sqref="E39">
    <cfRule type="containsBlanks" dxfId="5" priority="7">
      <formula>LEN(TRIM(E39))=0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J83:J84">
    <cfRule type="containsBlanks" dxfId="2" priority="3">
      <formula>LEN(TRIM(J83))=0</formula>
    </cfRule>
  </conditionalFormatting>
  <conditionalFormatting sqref="B59:B65">
    <cfRule type="containsBlanks" dxfId="1" priority="2">
      <formula>LEN(TRIM(B59))=0</formula>
    </cfRule>
  </conditionalFormatting>
  <conditionalFormatting sqref="B44:B50">
    <cfRule type="containsBlanks" dxfId="0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ACE1-108F-4DFD-BAD3-8A4DFF8C9086}">
  <dimension ref="A1:R84"/>
  <sheetViews>
    <sheetView tabSelected="1" topLeftCell="L1" workbookViewId="0">
      <selection activeCell="AF48" sqref="AF48"/>
    </sheetView>
  </sheetViews>
  <sheetFormatPr defaultRowHeight="14.4" x14ac:dyDescent="0.55000000000000004"/>
  <cols>
    <col min="3" max="3" width="10.15625" bestFit="1" customWidth="1"/>
    <col min="15" max="15" width="11.20703125" bestFit="1" customWidth="1"/>
    <col min="16" max="16" width="9.15625" bestFit="1" customWidth="1"/>
  </cols>
  <sheetData>
    <row r="1" spans="1:7" x14ac:dyDescent="0.55000000000000004">
      <c r="A1" s="1" t="s">
        <v>71</v>
      </c>
    </row>
    <row r="3" spans="1:7" x14ac:dyDescent="0.55000000000000004">
      <c r="A3" t="s">
        <v>72</v>
      </c>
      <c r="C3" s="7">
        <v>43895</v>
      </c>
      <c r="E3" t="s">
        <v>2</v>
      </c>
    </row>
    <row r="4" spans="1:7" x14ac:dyDescent="0.55000000000000004">
      <c r="A4" t="s">
        <v>73</v>
      </c>
      <c r="C4" t="s">
        <v>74</v>
      </c>
      <c r="E4" t="s">
        <v>4</v>
      </c>
    </row>
    <row r="6" spans="1:7" x14ac:dyDescent="0.55000000000000004">
      <c r="A6" t="s">
        <v>5</v>
      </c>
    </row>
    <row r="7" spans="1:7" x14ac:dyDescent="0.55000000000000004">
      <c r="C7" t="s">
        <v>6</v>
      </c>
      <c r="G7" t="s">
        <v>7</v>
      </c>
    </row>
    <row r="8" spans="1:7" x14ac:dyDescent="0.55000000000000004">
      <c r="A8" t="s">
        <v>47</v>
      </c>
      <c r="C8" t="str">
        <f>'Imperial Units'!$D8</f>
        <v>Chipke</v>
      </c>
      <c r="G8">
        <f>'Imperial Units'!$H8</f>
        <v>80</v>
      </c>
    </row>
    <row r="9" spans="1:7" x14ac:dyDescent="0.55000000000000004">
      <c r="A9" t="s">
        <v>48</v>
      </c>
      <c r="C9" t="str">
        <f>'Imperial Units'!$D9</f>
        <v>Hans</v>
      </c>
      <c r="G9">
        <f>'Imperial Units'!$H9</f>
        <v>102</v>
      </c>
    </row>
    <row r="10" spans="1:7" x14ac:dyDescent="0.55000000000000004">
      <c r="A10" t="s">
        <v>75</v>
      </c>
      <c r="C10" t="str">
        <f>'Imperial Units'!$D10</f>
        <v>Marta</v>
      </c>
      <c r="G10">
        <f>'Imperial Units'!$H10</f>
        <v>60</v>
      </c>
    </row>
    <row r="11" spans="1:7" x14ac:dyDescent="0.55000000000000004">
      <c r="A11" t="s">
        <v>50</v>
      </c>
      <c r="C11" t="str">
        <f>'Imperial Units'!$D11</f>
        <v>Jari</v>
      </c>
      <c r="G11">
        <f>'Imperial Units'!$H11</f>
        <v>75</v>
      </c>
    </row>
    <row r="12" spans="1:7" x14ac:dyDescent="0.55000000000000004">
      <c r="A12" t="s">
        <v>51</v>
      </c>
      <c r="C12" t="str">
        <f>'Imperial Units'!$D12</f>
        <v>Martin</v>
      </c>
      <c r="G12">
        <f>'Imperial Units'!$H12</f>
        <v>83</v>
      </c>
    </row>
    <row r="13" spans="1:7" x14ac:dyDescent="0.55000000000000004">
      <c r="A13" t="s">
        <v>52</v>
      </c>
      <c r="C13" t="str">
        <f>'Imperial Units'!$D13</f>
        <v>Wessel</v>
      </c>
      <c r="G13">
        <f>'Imperial Units'!$H13</f>
        <v>66</v>
      </c>
    </row>
    <row r="14" spans="1:7" x14ac:dyDescent="0.55000000000000004">
      <c r="A14" t="s">
        <v>53</v>
      </c>
      <c r="C14" t="str">
        <f>'Imperial Units'!$D14</f>
        <v>Simon</v>
      </c>
      <c r="G14">
        <f>'Imperial Units'!$H14</f>
        <v>89</v>
      </c>
    </row>
    <row r="15" spans="1:7" x14ac:dyDescent="0.55000000000000004">
      <c r="A15" t="s">
        <v>54</v>
      </c>
      <c r="C15" t="str">
        <f>'Imperial Units'!$D15</f>
        <v>Niek</v>
      </c>
      <c r="G15">
        <f>'Imperial Units'!$H15</f>
        <v>85</v>
      </c>
    </row>
    <row r="16" spans="1:7" x14ac:dyDescent="0.55000000000000004">
      <c r="A16" t="s">
        <v>55</v>
      </c>
      <c r="C16" t="str">
        <f>'Imperial Units'!$D16</f>
        <v>Julian</v>
      </c>
      <c r="G16">
        <f>'Imperial Units'!$H16</f>
        <v>90</v>
      </c>
    </row>
    <row r="18" spans="1:18" x14ac:dyDescent="0.55000000000000004">
      <c r="A18" t="s">
        <v>76</v>
      </c>
      <c r="D18">
        <v>50000</v>
      </c>
      <c r="O18" t="s">
        <v>77</v>
      </c>
      <c r="P18">
        <v>300000</v>
      </c>
    </row>
    <row r="19" spans="1:18" x14ac:dyDescent="0.55000000000000004">
      <c r="O19" t="s">
        <v>90</v>
      </c>
      <c r="P19">
        <v>30</v>
      </c>
    </row>
    <row r="20" spans="1:18" x14ac:dyDescent="0.55000000000000004">
      <c r="O20" t="s">
        <v>91</v>
      </c>
      <c r="P20">
        <v>2.0569000000000002</v>
      </c>
    </row>
    <row r="21" spans="1:18" x14ac:dyDescent="0.55000000000000004">
      <c r="A21" s="1" t="s">
        <v>78</v>
      </c>
      <c r="O21" t="s">
        <v>92</v>
      </c>
      <c r="P21">
        <v>15.911</v>
      </c>
    </row>
    <row r="22" spans="1:18" x14ac:dyDescent="0.55000000000000004">
      <c r="O22" t="s">
        <v>93</v>
      </c>
      <c r="P22">
        <f>P21^2/P19</f>
        <v>8.4386640333333336</v>
      </c>
    </row>
    <row r="23" spans="1:18" x14ac:dyDescent="0.55000000000000004">
      <c r="A23" t="s">
        <v>44</v>
      </c>
      <c r="D23" t="s">
        <v>79</v>
      </c>
      <c r="O23" t="s">
        <v>94</v>
      </c>
      <c r="P23">
        <v>0.04</v>
      </c>
    </row>
    <row r="24" spans="1:18" x14ac:dyDescent="0.55000000000000004">
      <c r="O24" t="s">
        <v>95</v>
      </c>
      <c r="P24">
        <v>0.8</v>
      </c>
    </row>
    <row r="25" spans="1:18" x14ac:dyDescent="0.55000000000000004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8" x14ac:dyDescent="0.55000000000000004">
      <c r="B26" t="s">
        <v>58</v>
      </c>
      <c r="C26" t="s">
        <v>14</v>
      </c>
      <c r="D26" t="s">
        <v>80</v>
      </c>
      <c r="E26" t="s">
        <v>81</v>
      </c>
      <c r="F26" t="s">
        <v>20</v>
      </c>
      <c r="G26" t="s">
        <v>82</v>
      </c>
      <c r="H26" t="s">
        <v>82</v>
      </c>
      <c r="I26" t="s">
        <v>83</v>
      </c>
      <c r="J26" t="s">
        <v>26</v>
      </c>
    </row>
    <row r="27" spans="1:18" x14ac:dyDescent="0.55000000000000004">
      <c r="P27" t="s">
        <v>84</v>
      </c>
      <c r="Q27" t="s">
        <v>85</v>
      </c>
      <c r="R27" t="s">
        <v>89</v>
      </c>
    </row>
    <row r="28" spans="1:18" x14ac:dyDescent="0.55000000000000004">
      <c r="A28">
        <v>1</v>
      </c>
      <c r="B28" s="8">
        <f>'Imperial Units'!B28</f>
        <v>0.65208333333333335</v>
      </c>
      <c r="C28" s="8">
        <f>B28-$B$28</f>
        <v>0</v>
      </c>
      <c r="D28" s="9">
        <f>'Imperial Units'!D28*0.3048</f>
        <v>1530.096</v>
      </c>
      <c r="E28" s="9">
        <f>'Imperial Units'!E28/0.514444</f>
        <v>482.07385060375861</v>
      </c>
      <c r="F28" s="10">
        <f>'Imperial Units'!F28</f>
        <v>1.8</v>
      </c>
      <c r="G28" s="9">
        <f>'Imperial Units'!G28*0.45359237</f>
        <v>340.1942775</v>
      </c>
      <c r="H28" s="9">
        <f>'Imperial Units'!H28*0.45359237</f>
        <v>364.23467311000002</v>
      </c>
      <c r="I28" s="9">
        <f>'Imperial Units'!I28*0.45359237</f>
        <v>134.71693389000001</v>
      </c>
      <c r="J28" s="9">
        <f>'Imperial Units'!J28</f>
        <v>10.199999999999999</v>
      </c>
      <c r="P28" s="9">
        <f>P18-I28*9.81</f>
        <v>298678.42687853909</v>
      </c>
      <c r="Q28" s="11">
        <f>2*P28/(1.225*E28^2*$P$19)</f>
        <v>6.9943821752081081E-2</v>
      </c>
      <c r="R28" s="11">
        <f>$P$23+Q28^2/(PI()*$P$22*$P$24)</f>
        <v>4.0230666837175869E-2</v>
      </c>
    </row>
    <row r="29" spans="1:18" x14ac:dyDescent="0.55000000000000004">
      <c r="A29">
        <v>2</v>
      </c>
      <c r="B29" s="8">
        <f>'Imperial Units'!B29</f>
        <v>0.72152777777777777</v>
      </c>
      <c r="C29" s="8">
        <f t="shared" ref="C29:C33" si="0">B29-$B$28</f>
        <v>6.944444444444442E-2</v>
      </c>
      <c r="D29" s="9">
        <f>'Imperial Units'!D29*0.3048</f>
        <v>1530.096</v>
      </c>
      <c r="E29" s="9">
        <f>'Imperial Units'!E29/0.514444</f>
        <v>429.59000396544616</v>
      </c>
      <c r="F29" s="10">
        <f>'Imperial Units'!F29</f>
        <v>2.5</v>
      </c>
      <c r="G29" s="9">
        <f>'Imperial Units'!G29*0.45359237</f>
        <v>288.48474732</v>
      </c>
      <c r="H29" s="9">
        <f>'Imperial Units'!H29*0.45359237</f>
        <v>310.71077345000003</v>
      </c>
      <c r="I29" s="9">
        <f>'Imperial Units'!I29*0.45359237</f>
        <v>151.49985158000001</v>
      </c>
      <c r="J29" s="9">
        <f>'Imperial Units'!J29</f>
        <v>8.5</v>
      </c>
      <c r="P29" s="9">
        <f>P28-I29*9.81</f>
        <v>297192.21333453926</v>
      </c>
      <c r="Q29" s="11">
        <f t="shared" ref="Q29:Q33" si="1">2*P29/(1.225*E29^2*$P$19)</f>
        <v>8.7639873901786611E-2</v>
      </c>
      <c r="R29" s="11">
        <f t="shared" ref="R29:R33" si="2">$P$23+Q29^2/(PI()*$P$22*$P$24)</f>
        <v>4.0362151202501514E-2</v>
      </c>
    </row>
    <row r="30" spans="1:18" x14ac:dyDescent="0.55000000000000004">
      <c r="A30">
        <v>3</v>
      </c>
      <c r="B30" s="8">
        <f>'Imperial Units'!B30</f>
        <v>0.80555555555555547</v>
      </c>
      <c r="C30" s="8">
        <f t="shared" si="0"/>
        <v>0.15347222222222212</v>
      </c>
      <c r="D30" s="9">
        <f>'Imperial Units'!D30*0.3048</f>
        <v>1530.096</v>
      </c>
      <c r="E30" s="9">
        <f>'Imperial Units'!E30/0.514444</f>
        <v>365.44308029639768</v>
      </c>
      <c r="F30" s="10">
        <f>'Imperial Units'!F30</f>
        <v>3.9</v>
      </c>
      <c r="G30" s="9">
        <f>'Imperial Units'!G30*0.45359237</f>
        <v>244.03269506000001</v>
      </c>
      <c r="H30" s="9">
        <f>'Imperial Units'!H30*0.45359237</f>
        <v>263.99075934000001</v>
      </c>
      <c r="I30" s="9">
        <f>'Imperial Units'!I30*0.45359237</f>
        <v>164.20043794</v>
      </c>
      <c r="J30" s="9">
        <f>'Imperial Units'!J30</f>
        <v>6.8</v>
      </c>
      <c r="P30" s="9">
        <f t="shared" ref="P30:P33" si="3">P29-I30*9.81</f>
        <v>295581.40703834785</v>
      </c>
      <c r="Q30" s="11">
        <f t="shared" si="1"/>
        <v>0.12045096358498925</v>
      </c>
      <c r="R30" s="11">
        <f t="shared" si="2"/>
        <v>4.0684080169129458E-2</v>
      </c>
    </row>
    <row r="31" spans="1:18" x14ac:dyDescent="0.55000000000000004">
      <c r="A31">
        <v>4</v>
      </c>
      <c r="B31" s="8">
        <f>'Imperial Units'!B31</f>
        <v>0.89722222222222225</v>
      </c>
      <c r="C31" s="8">
        <f t="shared" si="0"/>
        <v>0.24513888888888891</v>
      </c>
      <c r="D31" s="9">
        <f>'Imperial Units'!D31*0.3048</f>
        <v>1530.096</v>
      </c>
      <c r="E31" s="9">
        <f>'Imperial Units'!E31/0.514444</f>
        <v>311.01538748629588</v>
      </c>
      <c r="F31" s="10">
        <f>'Imperial Units'!F31</f>
        <v>5.7</v>
      </c>
      <c r="G31" s="9">
        <f>'Imperial Units'!G31*0.45359237</f>
        <v>209.55967494000001</v>
      </c>
      <c r="H31" s="9">
        <f>'Imperial Units'!H31*0.45359237</f>
        <v>225.43540789000002</v>
      </c>
      <c r="I31" s="9">
        <f>'Imperial Units'!I31*0.45359237</f>
        <v>180.98335563000001</v>
      </c>
      <c r="J31" s="9">
        <f>'Imperial Units'!J31</f>
        <v>5.2</v>
      </c>
      <c r="P31" s="9">
        <f t="shared" si="3"/>
        <v>293805.96031961753</v>
      </c>
      <c r="Q31" s="11">
        <f t="shared" si="1"/>
        <v>0.165298724180302</v>
      </c>
      <c r="R31" s="11">
        <f t="shared" si="2"/>
        <v>4.1288325036624177E-2</v>
      </c>
    </row>
    <row r="32" spans="1:18" x14ac:dyDescent="0.55000000000000004">
      <c r="A32">
        <v>5</v>
      </c>
      <c r="B32" s="8">
        <f>'Imperial Units'!B32</f>
        <v>0.95694444444444438</v>
      </c>
      <c r="C32" s="8">
        <f t="shared" si="0"/>
        <v>0.30486111111111103</v>
      </c>
      <c r="D32" s="9">
        <f>'Imperial Units'!D32*0.3048</f>
        <v>1527.048</v>
      </c>
      <c r="E32" s="9">
        <f>'Imperial Units'!E32/0.514444</f>
        <v>264.36307936335152</v>
      </c>
      <c r="F32" s="10">
        <f>'Imperial Units'!F32</f>
        <v>8.1999999999999993</v>
      </c>
      <c r="G32" s="9">
        <f>'Imperial Units'!G32*0.45359237</f>
        <v>197.31268095000001</v>
      </c>
      <c r="H32" s="9">
        <f>'Imperial Units'!H32*0.45359237</f>
        <v>216.81715286000002</v>
      </c>
      <c r="I32" s="9">
        <f>'Imperial Units'!I32*0.45359237</f>
        <v>189.60161066000001</v>
      </c>
      <c r="J32" s="9">
        <f>'Imperial Units'!J32</f>
        <v>4</v>
      </c>
      <c r="P32" s="9">
        <f t="shared" si="3"/>
        <v>291945.96851904294</v>
      </c>
      <c r="Q32" s="11">
        <f t="shared" si="1"/>
        <v>0.2273387829667767</v>
      </c>
      <c r="R32" s="11">
        <f t="shared" si="2"/>
        <v>4.2436876416565503E-2</v>
      </c>
    </row>
    <row r="33" spans="1:18" x14ac:dyDescent="0.55000000000000004">
      <c r="A33">
        <v>6</v>
      </c>
      <c r="B33" s="12">
        <v>2.0187499999999998</v>
      </c>
      <c r="C33" s="8">
        <f t="shared" si="0"/>
        <v>1.3666666666666665</v>
      </c>
      <c r="D33" s="9">
        <f>'Imperial Units'!D33*0.3048</f>
        <v>1530.096</v>
      </c>
      <c r="E33" s="9">
        <f>'Imperial Units'!E33/0.514444</f>
        <v>237.14923295830062</v>
      </c>
      <c r="F33" s="10">
        <f>'Imperial Units'!F33</f>
        <v>10.3</v>
      </c>
      <c r="G33" s="9">
        <f>'Imperial Units'!G33*0.45359237</f>
        <v>195.95190384</v>
      </c>
      <c r="H33" s="9">
        <f>'Imperial Units'!H33*0.45359237</f>
        <v>216.36356049</v>
      </c>
      <c r="I33" s="9">
        <f>'Imperial Units'!I33*0.45359237</f>
        <v>200.03423517000002</v>
      </c>
      <c r="J33" s="9">
        <f>'Imperial Units'!J33</f>
        <v>3.8</v>
      </c>
      <c r="P33" s="9">
        <f t="shared" si="3"/>
        <v>289983.63267202524</v>
      </c>
      <c r="Q33" s="11">
        <f t="shared" si="1"/>
        <v>0.28060970660384815</v>
      </c>
      <c r="R33" s="11">
        <f t="shared" si="2"/>
        <v>4.3712716797531775E-2</v>
      </c>
    </row>
    <row r="34" spans="1:18" x14ac:dyDescent="0.55000000000000004">
      <c r="A34">
        <v>7</v>
      </c>
      <c r="B34" s="8"/>
    </row>
    <row r="35" spans="1:18" x14ac:dyDescent="0.55000000000000004">
      <c r="C35" t="s">
        <v>43</v>
      </c>
    </row>
    <row r="37" spans="1:18" x14ac:dyDescent="0.55000000000000004">
      <c r="A37" s="1" t="s">
        <v>86</v>
      </c>
    </row>
    <row r="39" spans="1:18" x14ac:dyDescent="0.55000000000000004">
      <c r="A39" t="s">
        <v>44</v>
      </c>
    </row>
    <row r="41" spans="1:18" x14ac:dyDescent="0.55000000000000004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8" x14ac:dyDescent="0.55000000000000004">
      <c r="B42" t="s">
        <v>58</v>
      </c>
      <c r="C42" t="s">
        <v>14</v>
      </c>
      <c r="D42" t="s">
        <v>80</v>
      </c>
      <c r="E42" t="s">
        <v>81</v>
      </c>
      <c r="F42" t="s">
        <v>20</v>
      </c>
      <c r="G42" t="s">
        <v>82</v>
      </c>
      <c r="H42" t="s">
        <v>82</v>
      </c>
      <c r="I42" t="s">
        <v>83</v>
      </c>
      <c r="J42" t="s">
        <v>26</v>
      </c>
    </row>
    <row r="44" spans="1:18" x14ac:dyDescent="0.55000000000000004">
      <c r="A44">
        <v>1</v>
      </c>
      <c r="B44" s="8">
        <f>'Imperial Units'!B44</f>
        <v>0</v>
      </c>
      <c r="C44" s="8">
        <f>B44-$B$28</f>
        <v>-0.65208333333333335</v>
      </c>
      <c r="D44" s="9">
        <f>'Imperial Units'!D44*0.3048</f>
        <v>0</v>
      </c>
      <c r="E44" s="9">
        <f>'Imperial Units'!E44/0.514444</f>
        <v>0</v>
      </c>
      <c r="F44" s="9">
        <f>'Imperial Units'!F44</f>
        <v>0</v>
      </c>
      <c r="G44" s="9">
        <f>'Imperial Units'!G44*0.45359237</f>
        <v>0</v>
      </c>
      <c r="H44" s="9">
        <f>'Imperial Units'!H44*0.45359237</f>
        <v>0</v>
      </c>
      <c r="I44" s="9">
        <f>'Imperial Units'!I44*0.45359237</f>
        <v>0</v>
      </c>
      <c r="J44" s="9">
        <f>'Imperial Units'!J44</f>
        <v>0</v>
      </c>
    </row>
    <row r="45" spans="1:18" x14ac:dyDescent="0.55000000000000004">
      <c r="A45">
        <v>2</v>
      </c>
      <c r="B45" s="8">
        <f>'Imperial Units'!B45</f>
        <v>0</v>
      </c>
      <c r="C45" s="8">
        <f t="shared" ref="C45:C49" si="4">B45-$B$28</f>
        <v>-0.65208333333333335</v>
      </c>
      <c r="D45" s="9">
        <f>'Imperial Units'!D45*0.3048</f>
        <v>0</v>
      </c>
      <c r="E45" s="9">
        <f>'Imperial Units'!E45/0.514444</f>
        <v>0</v>
      </c>
      <c r="F45" s="9">
        <f>'Imperial Units'!F45</f>
        <v>0</v>
      </c>
      <c r="G45" s="9">
        <f>'Imperial Units'!G45*0.45359237</f>
        <v>0</v>
      </c>
      <c r="H45" s="9">
        <f>'Imperial Units'!H45*0.45359237</f>
        <v>0</v>
      </c>
      <c r="I45" s="9">
        <f>'Imperial Units'!I45*0.45359237</f>
        <v>0</v>
      </c>
      <c r="J45" s="9">
        <f>'Imperial Units'!J45</f>
        <v>0</v>
      </c>
    </row>
    <row r="46" spans="1:18" x14ac:dyDescent="0.55000000000000004">
      <c r="A46">
        <v>3</v>
      </c>
      <c r="B46" s="8">
        <f>'Imperial Units'!B46</f>
        <v>0</v>
      </c>
      <c r="C46" s="8">
        <f t="shared" si="4"/>
        <v>-0.65208333333333335</v>
      </c>
      <c r="D46" s="9">
        <f>'Imperial Units'!D46*0.3048</f>
        <v>0</v>
      </c>
      <c r="E46" s="9">
        <f>'Imperial Units'!E46/0.514444</f>
        <v>0</v>
      </c>
      <c r="F46" s="9">
        <f>'Imperial Units'!F46</f>
        <v>0</v>
      </c>
      <c r="G46" s="9">
        <f>'Imperial Units'!G46*0.45359237</f>
        <v>0</v>
      </c>
      <c r="H46" s="9">
        <f>'Imperial Units'!H46*0.45359237</f>
        <v>0</v>
      </c>
      <c r="I46" s="9">
        <f>'Imperial Units'!I46*0.45359237</f>
        <v>0</v>
      </c>
      <c r="J46" s="9">
        <f>'Imperial Units'!J46</f>
        <v>0</v>
      </c>
    </row>
    <row r="47" spans="1:18" x14ac:dyDescent="0.55000000000000004">
      <c r="A47">
        <v>4</v>
      </c>
      <c r="B47" s="8">
        <f>'Imperial Units'!B47</f>
        <v>0</v>
      </c>
      <c r="C47" s="8">
        <f t="shared" si="4"/>
        <v>-0.65208333333333335</v>
      </c>
      <c r="D47" s="9">
        <f>'Imperial Units'!D47*0.3048</f>
        <v>0</v>
      </c>
      <c r="E47" s="9">
        <f>'Imperial Units'!E47/0.514444</f>
        <v>0</v>
      </c>
      <c r="F47" s="9">
        <f>'Imperial Units'!F47</f>
        <v>0</v>
      </c>
      <c r="G47" s="9">
        <f>'Imperial Units'!G47*0.45359237</f>
        <v>0</v>
      </c>
      <c r="H47" s="9">
        <f>'Imperial Units'!H47*0.45359237</f>
        <v>0</v>
      </c>
      <c r="I47" s="9">
        <f>'Imperial Units'!I47*0.45359237</f>
        <v>0</v>
      </c>
      <c r="J47" s="9">
        <f>'Imperial Units'!J47</f>
        <v>0</v>
      </c>
    </row>
    <row r="48" spans="1:18" x14ac:dyDescent="0.55000000000000004">
      <c r="A48">
        <v>5</v>
      </c>
      <c r="B48" s="8">
        <f>'Imperial Units'!B48</f>
        <v>0</v>
      </c>
      <c r="C48" s="8">
        <f t="shared" si="4"/>
        <v>-0.65208333333333335</v>
      </c>
      <c r="D48" s="9">
        <f>'Imperial Units'!D48*0.3048</f>
        <v>0</v>
      </c>
      <c r="E48" s="9">
        <f>'Imperial Units'!E48/0.514444</f>
        <v>0</v>
      </c>
      <c r="F48" s="9">
        <f>'Imperial Units'!F48</f>
        <v>0</v>
      </c>
      <c r="G48" s="9">
        <f>'Imperial Units'!G48*0.45359237</f>
        <v>0</v>
      </c>
      <c r="H48" s="9">
        <f>'Imperial Units'!H48*0.45359237</f>
        <v>0</v>
      </c>
      <c r="I48" s="9">
        <f>'Imperial Units'!I48*0.45359237</f>
        <v>0</v>
      </c>
      <c r="J48" s="9">
        <f>'Imperial Units'!J48</f>
        <v>0</v>
      </c>
    </row>
    <row r="49" spans="1:13" x14ac:dyDescent="0.55000000000000004">
      <c r="A49">
        <v>6</v>
      </c>
      <c r="B49" s="12"/>
      <c r="C49" s="8">
        <f t="shared" si="4"/>
        <v>-0.65208333333333335</v>
      </c>
      <c r="D49" s="9">
        <f>'Imperial Units'!D49*0.3048</f>
        <v>0</v>
      </c>
      <c r="E49" s="9">
        <f>'Imperial Units'!E49/0.514444</f>
        <v>0</v>
      </c>
      <c r="F49" s="9">
        <f>'Imperial Units'!F49</f>
        <v>0</v>
      </c>
      <c r="G49" s="9">
        <f>'Imperial Units'!G49*0.45359237</f>
        <v>0</v>
      </c>
      <c r="H49" s="9">
        <f>'Imperial Units'!H49*0.45359237</f>
        <v>0</v>
      </c>
      <c r="I49" s="9">
        <f>'Imperial Units'!I49*0.45359237</f>
        <v>0</v>
      </c>
      <c r="J49" s="9">
        <f>'Imperial Units'!J49</f>
        <v>0</v>
      </c>
    </row>
    <row r="50" spans="1:13" x14ac:dyDescent="0.55000000000000004">
      <c r="A50">
        <v>7</v>
      </c>
      <c r="B50" s="8"/>
    </row>
    <row r="52" spans="1:13" x14ac:dyDescent="0.55000000000000004">
      <c r="A52" s="1" t="s">
        <v>28</v>
      </c>
    </row>
    <row r="54" spans="1:13" x14ac:dyDescent="0.55000000000000004">
      <c r="A54" t="s">
        <v>44</v>
      </c>
      <c r="D54" t="s">
        <v>79</v>
      </c>
    </row>
    <row r="56" spans="1:13" x14ac:dyDescent="0.55000000000000004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55000000000000004">
      <c r="B57" t="s">
        <v>58</v>
      </c>
      <c r="C57" t="s">
        <v>14</v>
      </c>
      <c r="D57" t="s">
        <v>80</v>
      </c>
      <c r="E57" t="s">
        <v>81</v>
      </c>
      <c r="F57" t="s">
        <v>20</v>
      </c>
      <c r="G57" t="s">
        <v>20</v>
      </c>
      <c r="H57" t="s">
        <v>20</v>
      </c>
      <c r="I57" t="s">
        <v>32</v>
      </c>
      <c r="J57" t="s">
        <v>82</v>
      </c>
      <c r="K57" t="s">
        <v>82</v>
      </c>
      <c r="L57" t="s">
        <v>83</v>
      </c>
      <c r="M57" t="s">
        <v>26</v>
      </c>
    </row>
    <row r="59" spans="1:13" x14ac:dyDescent="0.55000000000000004">
      <c r="A59">
        <v>1</v>
      </c>
      <c r="B59" s="12">
        <f>'Imperial Units'!B59</f>
        <v>2.013888888888889E-2</v>
      </c>
      <c r="C59" s="13">
        <f>'Imperial Units'!C59</f>
        <v>25</v>
      </c>
      <c r="D59" s="13">
        <f>'Imperial Units'!D59*0.3048</f>
        <v>1990.3440000000001</v>
      </c>
      <c r="E59" s="13">
        <f>'Imperial Units'!E59/0.514444</f>
        <v>311.01538748629588</v>
      </c>
      <c r="F59" s="14">
        <f>'Imperial Units'!F59</f>
        <v>5.5</v>
      </c>
      <c r="G59" s="14">
        <f>'Imperial Units'!G59</f>
        <v>-0.1</v>
      </c>
      <c r="H59" s="14">
        <f>'Imperial Units'!H59</f>
        <v>3.1</v>
      </c>
      <c r="I59" s="13">
        <f>'Imperial Units'!I59</f>
        <v>-1</v>
      </c>
      <c r="J59" s="13">
        <f>'Imperial Units'!J59*0.45359237</f>
        <v>200.48782754000001</v>
      </c>
      <c r="K59" s="13">
        <f>'Imperial Units'!K59*0.45359237</f>
        <v>217.27074523000002</v>
      </c>
      <c r="L59" s="13">
        <f>'Imperial Units'!L59*0.45359237</f>
        <v>242.67191795000002</v>
      </c>
      <c r="M59" s="14">
        <f>'Imperial Units'!M59</f>
        <v>2.5</v>
      </c>
    </row>
    <row r="60" spans="1:13" x14ac:dyDescent="0.55000000000000004">
      <c r="A60">
        <v>2</v>
      </c>
      <c r="B60" s="12">
        <f>'Imperial Units'!B60</f>
        <v>2.0833333333333332E-2</v>
      </c>
      <c r="C60" s="13">
        <f>'Imperial Units'!C60</f>
        <v>35</v>
      </c>
      <c r="D60" s="13">
        <f>'Imperial Units'!D60*0.3048</f>
        <v>2045.2080000000001</v>
      </c>
      <c r="E60" s="13">
        <f>'Imperial Units'!E60/0.514444</f>
        <v>289.63307959661302</v>
      </c>
      <c r="F60" s="14">
        <f>'Imperial Units'!F60</f>
        <v>6.5</v>
      </c>
      <c r="G60" s="14">
        <f>'Imperial Units'!G60</f>
        <v>-0.4</v>
      </c>
      <c r="H60" s="14">
        <f>'Imperial Units'!H60</f>
        <v>3.1</v>
      </c>
      <c r="I60" s="13">
        <f>'Imperial Units'!I60</f>
        <v>-25</v>
      </c>
      <c r="J60" s="13">
        <f>'Imperial Units'!J60*0.45359237</f>
        <v>198.67345806</v>
      </c>
      <c r="K60" s="13">
        <f>'Imperial Units'!K60*0.45359237</f>
        <v>215.45637575000001</v>
      </c>
      <c r="L60" s="13">
        <f>'Imperial Units'!L60*0.45359237</f>
        <v>252.65095009000001</v>
      </c>
      <c r="M60" s="14">
        <f>'Imperial Units'!M60</f>
        <v>2</v>
      </c>
    </row>
    <row r="61" spans="1:13" x14ac:dyDescent="0.55000000000000004">
      <c r="A61">
        <v>3</v>
      </c>
      <c r="B61" s="12">
        <f>'Imperial Units'!B61</f>
        <v>2.1527777777777781E-2</v>
      </c>
      <c r="C61" s="13">
        <f>'Imperial Units'!C61</f>
        <v>28</v>
      </c>
      <c r="D61" s="13">
        <f>'Imperial Units'!D61*0.3048</f>
        <v>2097.0239999999999</v>
      </c>
      <c r="E61" s="13">
        <f>'Imperial Units'!E61/0.514444</f>
        <v>272.1384640505089</v>
      </c>
      <c r="F61" s="14">
        <f>'Imperial Units'!F61</f>
        <v>7.5</v>
      </c>
      <c r="G61" s="14">
        <f>'Imperial Units'!G61</f>
        <v>-0.9</v>
      </c>
      <c r="H61" s="14">
        <f>'Imperial Units'!H61</f>
        <v>3.1</v>
      </c>
      <c r="I61" s="13">
        <f>'Imperial Units'!I61</f>
        <v>-39</v>
      </c>
      <c r="J61" s="13">
        <f>'Imperial Units'!J61*0.45359237</f>
        <v>196.85908858000002</v>
      </c>
      <c r="K61" s="13">
        <f>'Imperial Units'!K61*0.45359237</f>
        <v>213.64200627000002</v>
      </c>
      <c r="L61" s="13">
        <f>'Imperial Units'!L61*0.45359237</f>
        <v>257.64046616000002</v>
      </c>
      <c r="M61" s="14">
        <f>'Imperial Units'!M61</f>
        <v>1.5</v>
      </c>
    </row>
    <row r="62" spans="1:13" x14ac:dyDescent="0.55000000000000004">
      <c r="A62">
        <v>4</v>
      </c>
      <c r="B62" s="12">
        <f>'Imperial Units'!B62</f>
        <v>2.2916666666666669E-2</v>
      </c>
      <c r="C62" s="13">
        <f>'Imperial Units'!C62</f>
        <v>17</v>
      </c>
      <c r="D62" s="13">
        <f>'Imperial Units'!D62*0.3048</f>
        <v>2179.3200000000002</v>
      </c>
      <c r="E62" s="13">
        <f>'Imperial Units'!E62/0.514444</f>
        <v>252.70000233261541</v>
      </c>
      <c r="F62" s="14">
        <f>'Imperial Units'!F62</f>
        <v>9.1</v>
      </c>
      <c r="G62" s="14">
        <f>'Imperial Units'!G62</f>
        <v>-1.5</v>
      </c>
      <c r="H62" s="14">
        <f>'Imperial Units'!H62</f>
        <v>3.1</v>
      </c>
      <c r="I62" s="13">
        <f>'Imperial Units'!I62</f>
        <v>-50</v>
      </c>
      <c r="J62" s="13">
        <f>'Imperial Units'!J62*0.45359237</f>
        <v>195.04471910000001</v>
      </c>
      <c r="K62" s="13">
        <f>'Imperial Units'!K62*0.45359237</f>
        <v>211.37404442000002</v>
      </c>
      <c r="L62" s="13">
        <f>'Imperial Units'!L62*0.45359237</f>
        <v>268.52668304000002</v>
      </c>
      <c r="M62" s="14">
        <f>'Imperial Units'!M62</f>
        <v>0.8</v>
      </c>
    </row>
    <row r="63" spans="1:13" x14ac:dyDescent="0.55000000000000004">
      <c r="A63">
        <v>5</v>
      </c>
      <c r="B63" s="12">
        <f>'Imperial Units'!B63</f>
        <v>2.361111111111111E-2</v>
      </c>
      <c r="C63" s="13">
        <f>'Imperial Units'!C63</f>
        <v>50</v>
      </c>
      <c r="D63" s="13">
        <f>'Imperial Units'!D63*0.3048</f>
        <v>1959.864</v>
      </c>
      <c r="E63" s="13">
        <f>'Imperial Units'!E63/0.514444</f>
        <v>332.39769537597874</v>
      </c>
      <c r="F63" s="14">
        <f>'Imperial Units'!F63</f>
        <v>4.8</v>
      </c>
      <c r="G63" s="14">
        <f>'Imperial Units'!G63</f>
        <v>0.3</v>
      </c>
      <c r="H63" s="14">
        <f>'Imperial Units'!H63</f>
        <v>3.1</v>
      </c>
      <c r="I63" s="13">
        <f>'Imperial Units'!I63</f>
        <v>29</v>
      </c>
      <c r="J63" s="13">
        <f>'Imperial Units'!J63*0.45359237</f>
        <v>202.30219702000002</v>
      </c>
      <c r="K63" s="13">
        <f>'Imperial Units'!K63*0.45359237</f>
        <v>219.08511471</v>
      </c>
      <c r="L63" s="13">
        <f>'Imperial Units'!L63*0.45359237</f>
        <v>279.41289992000003</v>
      </c>
      <c r="M63" s="14">
        <f>'Imperial Units'!M63</f>
        <v>3.2</v>
      </c>
    </row>
    <row r="64" spans="1:13" x14ac:dyDescent="0.55000000000000004">
      <c r="A64">
        <v>6</v>
      </c>
      <c r="B64" s="12">
        <f>'Imperial Units'!B64</f>
        <v>2.4305555555555556E-2</v>
      </c>
      <c r="C64" s="13">
        <f>'Imperial Units'!C64</f>
        <v>36</v>
      </c>
      <c r="D64" s="13">
        <f>'Imperial Units'!D64*0.3048</f>
        <v>1813.5600000000002</v>
      </c>
      <c r="E64" s="13">
        <f>'Imperial Units'!E64/0.514444</f>
        <v>353.78000326566155</v>
      </c>
      <c r="F64" s="14">
        <f>'Imperial Units'!F64</f>
        <v>4</v>
      </c>
      <c r="G64" s="14">
        <f>'Imperial Units'!G64</f>
        <v>0.6</v>
      </c>
      <c r="H64" s="14">
        <f>'Imperial Units'!H64</f>
        <v>3.1</v>
      </c>
      <c r="I64" s="13">
        <f>'Imperial Units'!I64</f>
        <v>43</v>
      </c>
      <c r="J64" s="13">
        <f>'Imperial Units'!J64*0.45359237</f>
        <v>206.38452835000001</v>
      </c>
      <c r="K64" s="13">
        <f>'Imperial Units'!K64*0.45359237</f>
        <v>222.71385367000002</v>
      </c>
      <c r="L64" s="13">
        <f>'Imperial Units'!L64*0.45359237</f>
        <v>288.03115495000003</v>
      </c>
      <c r="M64" s="14">
        <f>'Imperial Units'!M64</f>
        <v>4.2</v>
      </c>
    </row>
    <row r="65" spans="1:13" x14ac:dyDescent="0.55000000000000004">
      <c r="A65">
        <v>7</v>
      </c>
      <c r="B65" s="12">
        <f>'Imperial Units'!B65</f>
        <v>2.6388888888888889E-2</v>
      </c>
      <c r="C65" s="13">
        <f>'Imperial Units'!C65</f>
        <v>10</v>
      </c>
      <c r="D65" s="13">
        <f>'Imperial Units'!D65*0.3048</f>
        <v>1542.288</v>
      </c>
      <c r="E65" s="13">
        <f>'Imperial Units'!E65/0.514444</f>
        <v>369.33077263997637</v>
      </c>
      <c r="F65" s="14">
        <f>'Imperial Units'!F65</f>
        <v>3.6</v>
      </c>
      <c r="G65" s="14">
        <f>'Imperial Units'!G65</f>
        <v>0.9</v>
      </c>
      <c r="H65" s="14">
        <f>'Imperial Units'!H65</f>
        <v>3.1</v>
      </c>
      <c r="I65" s="13">
        <f>'Imperial Units'!I65</f>
        <v>79</v>
      </c>
      <c r="J65" s="13">
        <f>'Imperial Units'!J65*0.45359237</f>
        <v>211.37404442000002</v>
      </c>
      <c r="K65" s="13">
        <f>'Imperial Units'!K65*0.45359237</f>
        <v>228.61055448000002</v>
      </c>
      <c r="L65" s="13">
        <f>'Imperial Units'!L65*0.45359237</f>
        <v>303.90688790000002</v>
      </c>
      <c r="M65" s="14">
        <f>'Imperial Units'!M65</f>
        <v>6.8</v>
      </c>
    </row>
    <row r="68" spans="1:13" x14ac:dyDescent="0.55000000000000004">
      <c r="A68" s="1" t="s">
        <v>33</v>
      </c>
    </row>
    <row r="70" spans="1:13" x14ac:dyDescent="0.55000000000000004">
      <c r="A70" t="s">
        <v>56</v>
      </c>
      <c r="C70" t="s">
        <v>65</v>
      </c>
    </row>
    <row r="71" spans="1:13" x14ac:dyDescent="0.55000000000000004">
      <c r="A71" t="s">
        <v>87</v>
      </c>
      <c r="C71" t="s">
        <v>69</v>
      </c>
      <c r="E71" t="s">
        <v>34</v>
      </c>
      <c r="G71" t="s">
        <v>70</v>
      </c>
    </row>
    <row r="73" spans="1:13" x14ac:dyDescent="0.55000000000000004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55000000000000004">
      <c r="B74" t="s">
        <v>58</v>
      </c>
      <c r="C74" t="s">
        <v>14</v>
      </c>
      <c r="D74" t="s">
        <v>80</v>
      </c>
      <c r="E74" t="s">
        <v>81</v>
      </c>
      <c r="F74" t="s">
        <v>20</v>
      </c>
      <c r="G74" t="s">
        <v>20</v>
      </c>
      <c r="H74" t="s">
        <v>20</v>
      </c>
      <c r="I74" t="s">
        <v>32</v>
      </c>
      <c r="J74" t="s">
        <v>82</v>
      </c>
      <c r="K74" t="s">
        <v>82</v>
      </c>
      <c r="L74" t="s">
        <v>83</v>
      </c>
      <c r="M74" t="s">
        <v>26</v>
      </c>
    </row>
    <row r="75" spans="1:13" x14ac:dyDescent="0.55000000000000004">
      <c r="A75">
        <v>1</v>
      </c>
      <c r="B75" s="12">
        <f>'Imperial Units'!B75</f>
        <v>2.7083333333333334E-2</v>
      </c>
      <c r="C75" s="13">
        <f>'Imperial Units'!C75</f>
        <v>55</v>
      </c>
      <c r="D75" s="13">
        <f>'Imperial Units'!D75*0.3048</f>
        <v>1676.4</v>
      </c>
      <c r="E75" s="13">
        <f>'Imperial Units'!E75/0.514444</f>
        <v>309.07154131450653</v>
      </c>
      <c r="F75" s="14">
        <f>'Imperial Units'!F75</f>
        <v>5.7</v>
      </c>
      <c r="G75" s="14">
        <f>'Imperial Units'!G75</f>
        <v>0</v>
      </c>
      <c r="H75" s="14">
        <f>'Imperial Units'!H75</f>
        <v>3.1</v>
      </c>
      <c r="I75" s="13">
        <f>'Imperial Units'!I75</f>
        <v>0</v>
      </c>
      <c r="J75" s="13">
        <f>'Imperial Units'!J75*0.45359237</f>
        <v>203.20938176000001</v>
      </c>
      <c r="K75" s="13">
        <f>'Imperial Units'!K75*0.45359237</f>
        <v>219.53870708000002</v>
      </c>
      <c r="L75" s="13">
        <f>'Imperial Units'!L75*0.45359237</f>
        <v>317.06106663000003</v>
      </c>
      <c r="M75" s="14">
        <f>'Imperial Units'!M75</f>
        <v>4.2</v>
      </c>
    </row>
    <row r="76" spans="1:13" x14ac:dyDescent="0.55000000000000004">
      <c r="A76">
        <v>2</v>
      </c>
      <c r="B76" s="12">
        <f>'Imperial Units'!B76</f>
        <v>2.8472222222222222E-2</v>
      </c>
      <c r="C76" s="13">
        <f>'Imperial Units'!C76</f>
        <v>37</v>
      </c>
      <c r="D76" s="13">
        <f>'Imperial Units'!D76*0.3048</f>
        <v>1697.7360000000001</v>
      </c>
      <c r="E76" s="13">
        <f>'Imperial Units'!E76/0.514444</f>
        <v>307.12769514271719</v>
      </c>
      <c r="F76" s="14">
        <f>'Imperial Units'!F76</f>
        <v>5.9</v>
      </c>
      <c r="G76" s="14">
        <f>'Imperial Units'!G76</f>
        <v>-0.6</v>
      </c>
      <c r="H76" s="14">
        <f>'Imperial Units'!H76</f>
        <v>3.1</v>
      </c>
      <c r="I76" s="13">
        <f>'Imperial Units'!I76</f>
        <v>-33</v>
      </c>
      <c r="J76" s="13">
        <f>'Imperial Units'!J76*0.45359237</f>
        <v>202.75578939000002</v>
      </c>
      <c r="K76" s="13">
        <f>'Imperial Units'!K76*0.45359237</f>
        <v>219.08511471</v>
      </c>
      <c r="L76" s="13">
        <f>'Imperial Units'!L76*0.45359237</f>
        <v>329.30806061999999</v>
      </c>
      <c r="M76" s="14">
        <f>'Imperial Units'!M76</f>
        <v>4.2</v>
      </c>
    </row>
    <row r="79" spans="1:13" x14ac:dyDescent="0.55000000000000004">
      <c r="A79" s="1" t="s">
        <v>35</v>
      </c>
    </row>
    <row r="81" spans="1:10" x14ac:dyDescent="0.55000000000000004">
      <c r="D81" t="s">
        <v>36</v>
      </c>
      <c r="G81" t="s">
        <v>36</v>
      </c>
      <c r="J81" t="s">
        <v>36</v>
      </c>
    </row>
    <row r="82" spans="1:10" x14ac:dyDescent="0.55000000000000004">
      <c r="D82" t="s">
        <v>58</v>
      </c>
      <c r="G82" t="s">
        <v>58</v>
      </c>
      <c r="J82" t="s">
        <v>58</v>
      </c>
    </row>
    <row r="83" spans="1:10" x14ac:dyDescent="0.55000000000000004">
      <c r="A83" t="s">
        <v>37</v>
      </c>
      <c r="D83" s="8">
        <f>'Imperial Units'!D83</f>
        <v>2.9166666666666664E-2</v>
      </c>
      <c r="E83" s="8" t="str">
        <f>'Imperial Units'!E83</f>
        <v>Dutch Roll</v>
      </c>
      <c r="F83" s="8"/>
      <c r="G83" s="8">
        <f>'Imperial Units'!G83</f>
        <v>3.1944444444444449E-2</v>
      </c>
      <c r="H83" s="8" t="str">
        <f>'Imperial Units'!H83</f>
        <v>Aper. Roll</v>
      </c>
      <c r="I83" s="8"/>
      <c r="J83" s="8">
        <f>'Imperial Units'!J83</f>
        <v>3.3333333333333333E-2</v>
      </c>
    </row>
    <row r="84" spans="1:10" x14ac:dyDescent="0.55000000000000004">
      <c r="A84" t="s">
        <v>40</v>
      </c>
      <c r="D84" s="8">
        <f>'Imperial Units'!D84</f>
        <v>3.125E-2</v>
      </c>
      <c r="E84" s="8" t="str">
        <f>'Imperial Units'!E84</f>
        <v>Dutch Roll YD</v>
      </c>
      <c r="F84" s="8"/>
      <c r="G84" s="8">
        <f>'Imperial Units'!G84</f>
        <v>3.2638888888888891E-2</v>
      </c>
      <c r="H84" s="8" t="str">
        <f>'Imperial Units'!H84</f>
        <v xml:space="preserve">Spiral </v>
      </c>
      <c r="I84" s="8"/>
      <c r="J84" s="8">
        <f>'Imperial Units'!J84</f>
        <v>3.6111111111111115E-2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Imperial Units</vt:lpstr>
      <vt:lpstr>Metric Units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Mitchell Lubout</cp:lastModifiedBy>
  <cp:lastPrinted>2013-02-27T10:55:04Z</cp:lastPrinted>
  <dcterms:created xsi:type="dcterms:W3CDTF">2013-02-25T15:54:42Z</dcterms:created>
  <dcterms:modified xsi:type="dcterms:W3CDTF">2020-03-21T15:39:00Z</dcterms:modified>
</cp:coreProperties>
</file>