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88ac5db3e9756e7/Documents/MATLAB/31/B31/Testflightdata/"/>
    </mc:Choice>
  </mc:AlternateContent>
  <xr:revisionPtr revIDLastSave="4" documentId="13_ncr:1_{87D9673C-669A-48EE-84EB-126651A6B02F}" xr6:coauthVersionLast="45" xr6:coauthVersionMax="45" xr10:uidLastSave="{25E8A786-7441-444D-8C99-FB49118896D8}"/>
  <bookViews>
    <workbookView xWindow="6150" yWindow="580" windowWidth="30470" windowHeight="17170" activeTab="1" xr2:uid="{00000000-000D-0000-FFFF-FFFF00000000}"/>
  </bookViews>
  <sheets>
    <sheet name="Imperial Units" sheetId="1" r:id="rId1"/>
    <sheet name="Metric Units" sheetId="2" r:id="rId2"/>
  </sheets>
  <externalReferences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4" i="2" l="1"/>
  <c r="N76" i="2"/>
  <c r="N75" i="2"/>
  <c r="N60" i="2"/>
  <c r="N61" i="2"/>
  <c r="N62" i="2"/>
  <c r="N63" i="2"/>
  <c r="N64" i="2"/>
  <c r="N65" i="2"/>
  <c r="N59" i="2"/>
  <c r="K29" i="2"/>
  <c r="K30" i="2"/>
  <c r="K31" i="2"/>
  <c r="K32" i="2"/>
  <c r="K33" i="2"/>
  <c r="K28" i="2"/>
  <c r="E76" i="2"/>
  <c r="E75" i="2"/>
  <c r="E60" i="2"/>
  <c r="E61" i="2"/>
  <c r="E62" i="2"/>
  <c r="E63" i="2"/>
  <c r="E64" i="2"/>
  <c r="E65" i="2"/>
  <c r="E59" i="2"/>
  <c r="E29" i="2"/>
  <c r="E30" i="2"/>
  <c r="E31" i="2"/>
  <c r="E32" i="2"/>
  <c r="E33" i="2"/>
  <c r="E28" i="2"/>
  <c r="C29" i="1"/>
  <c r="C30" i="1"/>
  <c r="C31" i="1"/>
  <c r="C32" i="1"/>
  <c r="C33" i="1"/>
  <c r="C28" i="1"/>
  <c r="Q4" i="2"/>
  <c r="Q6" i="2"/>
  <c r="Q7" i="2"/>
  <c r="Q8" i="2"/>
  <c r="Q9" i="2"/>
  <c r="Q10" i="2"/>
  <c r="Q11" i="2"/>
  <c r="Q12" i="2"/>
  <c r="Q13" i="2"/>
  <c r="Q14" i="2"/>
  <c r="Q2" i="2"/>
  <c r="P2" i="2"/>
  <c r="T5" i="2" l="1"/>
  <c r="J84" i="2"/>
  <c r="H84" i="2"/>
  <c r="G84" i="2"/>
  <c r="E84" i="2"/>
  <c r="D84" i="2"/>
  <c r="J83" i="2"/>
  <c r="H83" i="2"/>
  <c r="G83" i="2"/>
  <c r="E83" i="2"/>
  <c r="D83" i="2"/>
  <c r="M76" i="2"/>
  <c r="L76" i="2"/>
  <c r="K76" i="2"/>
  <c r="J76" i="2"/>
  <c r="I76" i="2"/>
  <c r="H76" i="2"/>
  <c r="G76" i="2"/>
  <c r="F76" i="2"/>
  <c r="D76" i="2"/>
  <c r="C76" i="2"/>
  <c r="B76" i="2"/>
  <c r="M75" i="2"/>
  <c r="L75" i="2"/>
  <c r="K75" i="2"/>
  <c r="J75" i="2"/>
  <c r="I75" i="2"/>
  <c r="H75" i="2"/>
  <c r="G75" i="2"/>
  <c r="F75" i="2"/>
  <c r="D75" i="2"/>
  <c r="C75" i="2"/>
  <c r="B75" i="2"/>
  <c r="M65" i="2"/>
  <c r="L65" i="2"/>
  <c r="K65" i="2"/>
  <c r="J65" i="2"/>
  <c r="I65" i="2"/>
  <c r="H65" i="2"/>
  <c r="G65" i="2"/>
  <c r="F65" i="2"/>
  <c r="D65" i="2"/>
  <c r="C65" i="2"/>
  <c r="B65" i="2"/>
  <c r="M64" i="2"/>
  <c r="L64" i="2"/>
  <c r="K64" i="2"/>
  <c r="J64" i="2"/>
  <c r="I64" i="2"/>
  <c r="H64" i="2"/>
  <c r="G64" i="2"/>
  <c r="F64" i="2"/>
  <c r="D64" i="2"/>
  <c r="C64" i="2"/>
  <c r="B64" i="2"/>
  <c r="M63" i="2"/>
  <c r="L63" i="2"/>
  <c r="K63" i="2"/>
  <c r="J63" i="2"/>
  <c r="I63" i="2"/>
  <c r="H63" i="2"/>
  <c r="G63" i="2"/>
  <c r="F63" i="2"/>
  <c r="D63" i="2"/>
  <c r="C63" i="2"/>
  <c r="B63" i="2"/>
  <c r="M62" i="2"/>
  <c r="L62" i="2"/>
  <c r="K62" i="2"/>
  <c r="J62" i="2"/>
  <c r="I62" i="2"/>
  <c r="H62" i="2"/>
  <c r="G62" i="2"/>
  <c r="F62" i="2"/>
  <c r="D62" i="2"/>
  <c r="C62" i="2"/>
  <c r="B62" i="2"/>
  <c r="M61" i="2"/>
  <c r="L61" i="2"/>
  <c r="K61" i="2"/>
  <c r="J61" i="2"/>
  <c r="I61" i="2"/>
  <c r="H61" i="2"/>
  <c r="G61" i="2"/>
  <c r="F61" i="2"/>
  <c r="D61" i="2"/>
  <c r="C61" i="2"/>
  <c r="B61" i="2"/>
  <c r="M60" i="2"/>
  <c r="L60" i="2"/>
  <c r="K60" i="2"/>
  <c r="J60" i="2"/>
  <c r="I60" i="2"/>
  <c r="H60" i="2"/>
  <c r="G60" i="2"/>
  <c r="F60" i="2"/>
  <c r="D60" i="2"/>
  <c r="C60" i="2"/>
  <c r="B60" i="2"/>
  <c r="M59" i="2"/>
  <c r="L59" i="2"/>
  <c r="K59" i="2"/>
  <c r="J59" i="2"/>
  <c r="I59" i="2"/>
  <c r="H59" i="2"/>
  <c r="G59" i="2"/>
  <c r="F59" i="2"/>
  <c r="D59" i="2"/>
  <c r="C59" i="2"/>
  <c r="B59" i="2"/>
  <c r="J49" i="2"/>
  <c r="I49" i="2"/>
  <c r="H49" i="2"/>
  <c r="G49" i="2"/>
  <c r="F49" i="2"/>
  <c r="E49" i="2"/>
  <c r="D49" i="2"/>
  <c r="J48" i="2"/>
  <c r="I48" i="2"/>
  <c r="H48" i="2"/>
  <c r="G48" i="2"/>
  <c r="F48" i="2"/>
  <c r="E48" i="2"/>
  <c r="D48" i="2"/>
  <c r="B48" i="2"/>
  <c r="J47" i="2"/>
  <c r="I47" i="2"/>
  <c r="H47" i="2"/>
  <c r="G47" i="2"/>
  <c r="F47" i="2"/>
  <c r="E47" i="2"/>
  <c r="D47" i="2"/>
  <c r="B47" i="2"/>
  <c r="C47" i="2" s="1"/>
  <c r="J46" i="2"/>
  <c r="I46" i="2"/>
  <c r="H46" i="2"/>
  <c r="G46" i="2"/>
  <c r="F46" i="2"/>
  <c r="E46" i="2"/>
  <c r="D46" i="2"/>
  <c r="B46" i="2"/>
  <c r="J45" i="2"/>
  <c r="I45" i="2"/>
  <c r="H45" i="2"/>
  <c r="G45" i="2"/>
  <c r="F45" i="2"/>
  <c r="E45" i="2"/>
  <c r="D45" i="2"/>
  <c r="B45" i="2"/>
  <c r="J44" i="2"/>
  <c r="I44" i="2"/>
  <c r="H44" i="2"/>
  <c r="G44" i="2"/>
  <c r="F44" i="2"/>
  <c r="E44" i="2"/>
  <c r="D44" i="2"/>
  <c r="B44" i="2"/>
  <c r="J33" i="2"/>
  <c r="I33" i="2"/>
  <c r="H33" i="2"/>
  <c r="G33" i="2"/>
  <c r="F33" i="2"/>
  <c r="D33" i="2"/>
  <c r="J32" i="2"/>
  <c r="I32" i="2"/>
  <c r="H32" i="2"/>
  <c r="G32" i="2"/>
  <c r="F32" i="2"/>
  <c r="D32" i="2"/>
  <c r="B32" i="2"/>
  <c r="C32" i="2" s="1"/>
  <c r="J31" i="2"/>
  <c r="I31" i="2"/>
  <c r="H31" i="2"/>
  <c r="G31" i="2"/>
  <c r="F31" i="2"/>
  <c r="D31" i="2"/>
  <c r="B31" i="2"/>
  <c r="J30" i="2"/>
  <c r="I30" i="2"/>
  <c r="H30" i="2"/>
  <c r="G30" i="2"/>
  <c r="F30" i="2"/>
  <c r="D30" i="2"/>
  <c r="B30" i="2"/>
  <c r="C30" i="2" s="1"/>
  <c r="J29" i="2"/>
  <c r="I29" i="2"/>
  <c r="H29" i="2"/>
  <c r="G29" i="2"/>
  <c r="F29" i="2"/>
  <c r="D29" i="2"/>
  <c r="B29" i="2"/>
  <c r="J28" i="2"/>
  <c r="I28" i="2"/>
  <c r="H28" i="2"/>
  <c r="G28" i="2"/>
  <c r="F28" i="2"/>
  <c r="D28" i="2"/>
  <c r="B28" i="2"/>
  <c r="C49" i="2" s="1"/>
  <c r="D16" i="2"/>
  <c r="P14" i="2" s="1"/>
  <c r="C16" i="2"/>
  <c r="D15" i="2"/>
  <c r="P13" i="2" s="1"/>
  <c r="C15" i="2"/>
  <c r="D14" i="2"/>
  <c r="P12" i="2" s="1"/>
  <c r="C14" i="2"/>
  <c r="D13" i="2"/>
  <c r="P11" i="2" s="1"/>
  <c r="C13" i="2"/>
  <c r="D12" i="2"/>
  <c r="P10" i="2" s="1"/>
  <c r="C12" i="2"/>
  <c r="D11" i="2"/>
  <c r="P9" i="2" s="1"/>
  <c r="C11" i="2"/>
  <c r="D10" i="2"/>
  <c r="P8" i="2" s="1"/>
  <c r="C10" i="2"/>
  <c r="D9" i="2"/>
  <c r="P7" i="2" s="1"/>
  <c r="C9" i="2"/>
  <c r="D8" i="2"/>
  <c r="P6" i="2" s="1"/>
  <c r="C8" i="2"/>
  <c r="C45" i="2" l="1"/>
  <c r="C46" i="2"/>
  <c r="C28" i="2"/>
  <c r="C29" i="2"/>
  <c r="C48" i="2"/>
  <c r="C31" i="2"/>
  <c r="P16" i="2"/>
  <c r="C33" i="2"/>
  <c r="C44" i="2"/>
  <c r="P75" i="2" l="1"/>
  <c r="Q75" i="2" s="1"/>
  <c r="R75" i="2" s="1"/>
  <c r="P60" i="2"/>
  <c r="Q60" i="2" s="1"/>
  <c r="R60" i="2" s="1"/>
  <c r="P64" i="2"/>
  <c r="Q64" i="2" s="1"/>
  <c r="R64" i="2" s="1"/>
  <c r="P29" i="2"/>
  <c r="Q29" i="2" s="1"/>
  <c r="R29" i="2" s="1"/>
  <c r="P33" i="2"/>
  <c r="Q16" i="2"/>
  <c r="P62" i="2"/>
  <c r="Q62" i="2" s="1"/>
  <c r="R62" i="2" s="1"/>
  <c r="P32" i="2"/>
  <c r="P61" i="2"/>
  <c r="Q61" i="2" s="1"/>
  <c r="R61" i="2" s="1"/>
  <c r="P65" i="2"/>
  <c r="Q65" i="2" s="1"/>
  <c r="R65" i="2" s="1"/>
  <c r="P30" i="2"/>
  <c r="Q30" i="2" s="1"/>
  <c r="R30" i="2" s="1"/>
  <c r="P28" i="2"/>
  <c r="Q28" i="2" s="1"/>
  <c r="R28" i="2" s="1"/>
  <c r="P59" i="2"/>
  <c r="Q59" i="2" s="1"/>
  <c r="R59" i="2" s="1"/>
  <c r="P31" i="2"/>
  <c r="P76" i="2"/>
  <c r="Q76" i="2" s="1"/>
  <c r="R76" i="2" s="1"/>
  <c r="P63" i="2"/>
  <c r="Q63" i="2" s="1"/>
  <c r="R63" i="2" s="1"/>
  <c r="S29" i="2"/>
  <c r="T29" i="2"/>
  <c r="S28" i="2"/>
  <c r="T28" i="2"/>
  <c r="S76" i="2" l="1"/>
  <c r="T76" i="2"/>
  <c r="S62" i="2"/>
  <c r="T62" i="2"/>
  <c r="S64" i="2"/>
  <c r="T64" i="2"/>
  <c r="S65" i="2"/>
  <c r="T65" i="2"/>
  <c r="S60" i="2"/>
  <c r="T60" i="2"/>
  <c r="S59" i="2"/>
  <c r="T59" i="2"/>
  <c r="T61" i="2"/>
  <c r="S61" i="2"/>
  <c r="T75" i="2"/>
  <c r="S75" i="2"/>
  <c r="S63" i="2"/>
  <c r="T63" i="2"/>
  <c r="Q31" i="2"/>
  <c r="R31" i="2" s="1"/>
  <c r="S30" i="2"/>
  <c r="T30" i="2"/>
  <c r="Q33" i="2" l="1"/>
  <c r="R33" i="2" s="1"/>
  <c r="Q32" i="2"/>
  <c r="R32" i="2" s="1"/>
  <c r="S31" i="2"/>
  <c r="T31" i="2"/>
  <c r="S33" i="2" l="1"/>
  <c r="T33" i="2"/>
  <c r="S32" i="2"/>
  <c r="T32" i="2"/>
</calcChain>
</file>

<file path=xl/sharedStrings.xml><?xml version="1.0" encoding="utf-8"?>
<sst xmlns="http://schemas.openxmlformats.org/spreadsheetml/2006/main" count="315" uniqueCount="104">
  <si>
    <t>Post-Flight Data Sheet AE3202</t>
  </si>
  <si>
    <t>date of flight:</t>
  </si>
  <si>
    <t>T/O time:</t>
  </si>
  <si>
    <t>flight number:</t>
  </si>
  <si>
    <t>LND time:</t>
  </si>
  <si>
    <t>Weights</t>
  </si>
  <si>
    <t>name</t>
  </si>
  <si>
    <t>mass [kg]</t>
  </si>
  <si>
    <t>Stationary measurements CL-CD Series 1</t>
  </si>
  <si>
    <t>clean</t>
  </si>
  <si>
    <t>nr.</t>
  </si>
  <si>
    <t>time</t>
  </si>
  <si>
    <t>[hrs:min]</t>
  </si>
  <si>
    <t>ET*</t>
  </si>
  <si>
    <t>[sec]</t>
  </si>
  <si>
    <t>hp</t>
  </si>
  <si>
    <t>[ft]</t>
  </si>
  <si>
    <t>IAS</t>
  </si>
  <si>
    <t>[kts]</t>
  </si>
  <si>
    <t>a</t>
  </si>
  <si>
    <t>[deg]</t>
  </si>
  <si>
    <t>FFl</t>
  </si>
  <si>
    <t>[lbs/hr]</t>
  </si>
  <si>
    <t>FFr</t>
  </si>
  <si>
    <t>[lbs]</t>
  </si>
  <si>
    <t>TAT</t>
  </si>
  <si>
    <t>[°C]</t>
  </si>
  <si>
    <t>Stationary measurements CL - CD Series 2</t>
  </si>
  <si>
    <t>Stationary measurements Elevator Trim Curve</t>
  </si>
  <si>
    <t>de</t>
  </si>
  <si>
    <t>detr</t>
  </si>
  <si>
    <t>Fe</t>
  </si>
  <si>
    <t>[N]</t>
  </si>
  <si>
    <t>Shift in center of gravity</t>
  </si>
  <si>
    <t>moved to position:</t>
  </si>
  <si>
    <t>Eigenmotions</t>
  </si>
  <si>
    <t>Time</t>
  </si>
  <si>
    <t>Phugoid</t>
  </si>
  <si>
    <t>Dutch Roll</t>
  </si>
  <si>
    <t>Aper. Roll</t>
  </si>
  <si>
    <t>Short period</t>
  </si>
  <si>
    <t>Dutch Roll YD</t>
  </si>
  <si>
    <t xml:space="preserve">Spiral </t>
  </si>
  <si>
    <t>* ET = Elapsed Time</t>
  </si>
  <si>
    <t>Aircraft configuration:</t>
  </si>
  <si>
    <t>Aircraft configuration :</t>
  </si>
  <si>
    <t>block fuel [lbs]:</t>
  </si>
  <si>
    <t>pilot 1:</t>
  </si>
  <si>
    <t>pilot 2:</t>
  </si>
  <si>
    <t>co-ordinator:</t>
  </si>
  <si>
    <t>observer 1L:</t>
  </si>
  <si>
    <t>observer 1R:</t>
  </si>
  <si>
    <t>observer 2L:</t>
  </si>
  <si>
    <t>observer 2R:</t>
  </si>
  <si>
    <t>observer 3L:</t>
  </si>
  <si>
    <t>observer 3R:</t>
  </si>
  <si>
    <t>name:</t>
  </si>
  <si>
    <t>position:</t>
  </si>
  <si>
    <t>[hh:mm]</t>
  </si>
  <si>
    <t>F. used</t>
  </si>
  <si>
    <t>Jari</t>
  </si>
  <si>
    <t>Martin</t>
  </si>
  <si>
    <t>Wessel</t>
  </si>
  <si>
    <t>Simon</t>
  </si>
  <si>
    <t>Niek</t>
  </si>
  <si>
    <t>Julian</t>
  </si>
  <si>
    <t>Marta</t>
  </si>
  <si>
    <t>Chipke</t>
  </si>
  <si>
    <t>Hans</t>
  </si>
  <si>
    <t>3R</t>
  </si>
  <si>
    <t>FRONT</t>
  </si>
  <si>
    <t>Post-Flight Data Sheet AE3202 - Metric</t>
  </si>
  <si>
    <t>data of flight:</t>
  </si>
  <si>
    <t>flight number</t>
  </si>
  <si>
    <t>V3</t>
  </si>
  <si>
    <t>co-ordinator</t>
  </si>
  <si>
    <t>block fuel [kg]:</t>
  </si>
  <si>
    <t>lift</t>
  </si>
  <si>
    <t>Stationary measurments CL-CD Series 1</t>
  </si>
  <si>
    <t>Clean</t>
  </si>
  <si>
    <t>[m]</t>
  </si>
  <si>
    <t>[m/s]</t>
  </si>
  <si>
    <t>[kg/hr]</t>
  </si>
  <si>
    <t>[kg]</t>
  </si>
  <si>
    <t>CL</t>
  </si>
  <si>
    <t>Stationary measurements CL-CD Series 2</t>
  </si>
  <si>
    <t>position</t>
  </si>
  <si>
    <t>5 3 20</t>
  </si>
  <si>
    <t>CD</t>
  </si>
  <si>
    <t>S</t>
  </si>
  <si>
    <t>c</t>
  </si>
  <si>
    <t>b</t>
  </si>
  <si>
    <t>A</t>
  </si>
  <si>
    <t>CD0</t>
  </si>
  <si>
    <t>e</t>
  </si>
  <si>
    <t>Wrong</t>
  </si>
  <si>
    <t>Assigment value</t>
  </si>
  <si>
    <t>CL^2</t>
  </si>
  <si>
    <t>OEW [kg]:</t>
  </si>
  <si>
    <t>pax W [kg]:</t>
  </si>
  <si>
    <t>lbs-kg</t>
  </si>
  <si>
    <t>TAKE-OFF WEIGHT</t>
  </si>
  <si>
    <t>Substract fuel [kg]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</si>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</sst>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h:mm;@"/>
    <numFmt numFmtId="165" formatCode="[$-F400]h:mm:ss\ AM/PM"/>
    <numFmt numFmtId="166" formatCode="0.0"/>
    <numFmt numFmtId="167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49998474074526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0" fillId="0" borderId="0" xfId="0" applyProtection="1">
      <protection locked="0"/>
    </xf>
    <xf numFmtId="20" fontId="0" fillId="0" borderId="0" xfId="0" applyNumberFormat="1" applyProtection="1">
      <protection locked="0"/>
    </xf>
    <xf numFmtId="164" fontId="0" fillId="0" borderId="0" xfId="0" applyNumberFormat="1" applyProtection="1">
      <protection locked="0"/>
    </xf>
    <xf numFmtId="0" fontId="0" fillId="0" borderId="0" xfId="0" applyAlignment="1">
      <alignment horizontal="center"/>
    </xf>
    <xf numFmtId="46" fontId="0" fillId="0" borderId="0" xfId="0" applyNumberFormat="1" applyProtection="1">
      <protection locked="0"/>
    </xf>
    <xf numFmtId="14" fontId="0" fillId="0" borderId="0" xfId="0" applyNumberFormat="1"/>
    <xf numFmtId="20" fontId="0" fillId="0" borderId="0" xfId="0" applyNumberFormat="1"/>
    <xf numFmtId="2" fontId="0" fillId="0" borderId="0" xfId="0" applyNumberFormat="1"/>
    <xf numFmtId="2" fontId="2" fillId="0" borderId="0" xfId="0" applyNumberFormat="1" applyFont="1"/>
    <xf numFmtId="165" fontId="0" fillId="0" borderId="0" xfId="0" applyNumberFormat="1"/>
    <xf numFmtId="1" fontId="0" fillId="0" borderId="0" xfId="0" applyNumberFormat="1"/>
    <xf numFmtId="166" fontId="0" fillId="0" borderId="0" xfId="0" applyNumberFormat="1"/>
    <xf numFmtId="0" fontId="0" fillId="0" borderId="0" xfId="0" quotePrefix="1" applyProtection="1">
      <protection locked="0"/>
    </xf>
    <xf numFmtId="0" fontId="0" fillId="0" borderId="0" xfId="0" applyFill="1"/>
    <xf numFmtId="0" fontId="0" fillId="2" borderId="0" xfId="0" applyFill="1"/>
    <xf numFmtId="0" fontId="0" fillId="2" borderId="1" xfId="0" applyFill="1" applyBorder="1"/>
    <xf numFmtId="1" fontId="0" fillId="2" borderId="0" xfId="0" applyNumberFormat="1" applyFill="1"/>
    <xf numFmtId="0" fontId="0" fillId="3" borderId="0" xfId="0" applyFill="1"/>
    <xf numFmtId="1" fontId="1" fillId="2" borderId="0" xfId="0" applyNumberFormat="1" applyFont="1" applyFill="1"/>
    <xf numFmtId="0" fontId="0" fillId="2" borderId="2" xfId="0" applyFill="1" applyBorder="1"/>
    <xf numFmtId="0" fontId="0" fillId="2" borderId="3" xfId="0" applyFill="1" applyBorder="1"/>
    <xf numFmtId="0" fontId="1" fillId="2" borderId="2" xfId="0" applyFont="1" applyFill="1" applyBorder="1"/>
    <xf numFmtId="1" fontId="0" fillId="4" borderId="3" xfId="0" applyNumberFormat="1" applyFill="1" applyBorder="1"/>
    <xf numFmtId="1" fontId="0" fillId="4" borderId="1" xfId="0" applyNumberFormat="1" applyFill="1" applyBorder="1"/>
    <xf numFmtId="0" fontId="0" fillId="5" borderId="0" xfId="0" applyFill="1"/>
    <xf numFmtId="167" fontId="4" fillId="3" borderId="0" xfId="0" applyNumberFormat="1" applyFont="1" applyFill="1"/>
    <xf numFmtId="167" fontId="0" fillId="3" borderId="0" xfId="0" applyNumberFormat="1" applyFill="1"/>
    <xf numFmtId="2" fontId="4" fillId="3" borderId="0" xfId="0" applyNumberFormat="1" applyFont="1" applyFill="1"/>
    <xf numFmtId="2" fontId="0" fillId="3" borderId="0" xfId="0" applyNumberFormat="1" applyFill="1"/>
  </cellXfs>
  <cellStyles count="1">
    <cellStyle name="Normal" xfId="0" builtinId="0"/>
  </cellStyles>
  <dxfs count="17"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CL - CD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'Metric Units'!$S$28:$S$33</c:f>
              <c:numCache>
                <c:formatCode>0.000</c:formatCode>
                <c:ptCount val="6"/>
                <c:pt idx="0">
                  <c:v>4.2216175016557923E-2</c:v>
                </c:pt>
                <c:pt idx="1">
                  <c:v>4.3496505739740031E-2</c:v>
                </c:pt>
                <c:pt idx="2">
                  <c:v>4.6651164861071029E-2</c:v>
                </c:pt>
                <c:pt idx="3">
                  <c:v>5.2613390514462628E-2</c:v>
                </c:pt>
                <c:pt idx="4">
                  <c:v>6.4099903457022128E-2</c:v>
                </c:pt>
                <c:pt idx="5">
                  <c:v>7.7097837419158349E-2</c:v>
                </c:pt>
              </c:numCache>
            </c:numRef>
          </c:xVal>
          <c:yVal>
            <c:numRef>
              <c:f>[1]Sheet1!$Q$28:$Q$33</c:f>
              <c:numCache>
                <c:formatCode>General</c:formatCode>
                <c:ptCount val="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39-4E87-BA35-9A1F20201B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222975"/>
        <c:axId val="661598095"/>
      </c:scatterChart>
      <c:valAx>
        <c:axId val="755222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defRPr>
                </a:pPr>
                <a:r>
                  <a:rPr lang="nl-NL" sz="1400" b="0" i="1" baseline="0">
                    <a:effectLst/>
                    <a:latin typeface="Cambria Math" panose="02040503050406030204" pitchFamily="18" charset="0"/>
                    <a:ea typeface="Cambria Math" panose="02040503050406030204" pitchFamily="18" charset="0"/>
                  </a:rPr>
                  <a:t>C</a:t>
                </a:r>
                <a:r>
                  <a:rPr lang="nl-NL" sz="1400" b="0" i="1" baseline="-25000">
                    <a:effectLst/>
                    <a:latin typeface="Cambria Math" panose="02040503050406030204" pitchFamily="18" charset="0"/>
                    <a:ea typeface="Cambria Math" panose="02040503050406030204" pitchFamily="18" charset="0"/>
                  </a:rPr>
                  <a:t>D</a:t>
                </a:r>
                <a:r>
                  <a:rPr lang="nl-NL" sz="1400" b="0" i="1" baseline="0">
                    <a:effectLst/>
                    <a:latin typeface="Cambria Math" panose="02040503050406030204" pitchFamily="18" charset="0"/>
                    <a:ea typeface="Cambria Math" panose="02040503050406030204" pitchFamily="18" charset="0"/>
                  </a:rPr>
                  <a:t> </a:t>
                </a:r>
                <a:r>
                  <a:rPr lang="nl-NL" sz="1400" b="0" i="0" baseline="0">
                    <a:effectLst/>
                    <a:latin typeface="Cambria Math" panose="02040503050406030204" pitchFamily="18" charset="0"/>
                    <a:ea typeface="Cambria Math" panose="02040503050406030204" pitchFamily="18" charset="0"/>
                  </a:rPr>
                  <a:t>[-]</a:t>
                </a:r>
                <a:endParaRPr lang="nl-NL" sz="1400">
                  <a:effectLst/>
                  <a:latin typeface="Cambria Math" panose="02040503050406030204" pitchFamily="18" charset="0"/>
                  <a:ea typeface="Cambria Math" panose="020405030504060302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defRPr>
              </a:pPr>
              <a:endParaRPr lang="nl-NL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61598095"/>
        <c:crosses val="autoZero"/>
        <c:crossBetween val="midCat"/>
      </c:valAx>
      <c:valAx>
        <c:axId val="661598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defRPr>
                </a:pPr>
                <a:r>
                  <a:rPr lang="nl-NL" sz="1400" i="1">
                    <a:latin typeface="Cambria Math" panose="02040503050406030204" pitchFamily="18" charset="0"/>
                    <a:ea typeface="Cambria Math" panose="02040503050406030204" pitchFamily="18" charset="0"/>
                  </a:rPr>
                  <a:t>C</a:t>
                </a:r>
                <a:r>
                  <a:rPr lang="nl-NL" sz="1400" i="1" baseline="-25000">
                    <a:latin typeface="Cambria Math" panose="02040503050406030204" pitchFamily="18" charset="0"/>
                    <a:ea typeface="Cambria Math" panose="02040503050406030204" pitchFamily="18" charset="0"/>
                  </a:rPr>
                  <a:t>L</a:t>
                </a:r>
                <a:r>
                  <a:rPr lang="nl-NL" sz="1400" i="1" baseline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 </a:t>
                </a:r>
                <a:r>
                  <a:rPr lang="nl-NL" sz="1400" i="0" baseline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[-]</a:t>
                </a:r>
                <a:endParaRPr lang="nl-NL" sz="1400" i="1">
                  <a:latin typeface="Cambria Math" panose="02040503050406030204" pitchFamily="18" charset="0"/>
                  <a:ea typeface="Cambria Math" panose="020405030504060302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55222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CL - alpha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[1]Sheet1!$F$28:$F$33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[1]Sheet1!$Q$28:$Q$33</c:f>
              <c:numCache>
                <c:formatCode>General</c:formatCode>
                <c:ptCount val="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11-4DC7-9247-01349E584C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222975"/>
        <c:axId val="661598095"/>
      </c:scatterChart>
      <c:valAx>
        <c:axId val="755222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defRPr>
                </a:pPr>
                <a:r>
                  <a:rPr lang="el-GR" sz="1400" i="1">
                    <a:latin typeface="Cambria Math" panose="02040503050406030204" pitchFamily="18" charset="0"/>
                    <a:ea typeface="Cambria Math" panose="02040503050406030204" pitchFamily="18" charset="0"/>
                  </a:rPr>
                  <a:t>α</a:t>
                </a:r>
                <a:r>
                  <a:rPr lang="en-GB" sz="1400">
                    <a:latin typeface="Cambria Math" panose="02040503050406030204" pitchFamily="18" charset="0"/>
                    <a:ea typeface="Cambria Math" panose="02040503050406030204" pitchFamily="18" charset="0"/>
                  </a:rPr>
                  <a:t> [°]</a:t>
                </a:r>
                <a:endParaRPr lang="nl-NL" sz="1400">
                  <a:latin typeface="Cambria Math" panose="02040503050406030204" pitchFamily="18" charset="0"/>
                  <a:ea typeface="Cambria Math" panose="020405030504060302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61598095"/>
        <c:crosses val="autoZero"/>
        <c:crossBetween val="midCat"/>
      </c:valAx>
      <c:valAx>
        <c:axId val="661598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defRPr>
                </a:pPr>
                <a:r>
                  <a:rPr lang="nl-NL" sz="1400" i="1">
                    <a:latin typeface="Cambria Math" panose="02040503050406030204" pitchFamily="18" charset="0"/>
                    <a:ea typeface="Cambria Math" panose="02040503050406030204" pitchFamily="18" charset="0"/>
                  </a:rPr>
                  <a:t>C</a:t>
                </a:r>
                <a:r>
                  <a:rPr lang="nl-NL" sz="1400" i="1" baseline="-25000">
                    <a:latin typeface="Cambria Math" panose="02040503050406030204" pitchFamily="18" charset="0"/>
                    <a:ea typeface="Cambria Math" panose="02040503050406030204" pitchFamily="18" charset="0"/>
                  </a:rPr>
                  <a:t>L</a:t>
                </a:r>
                <a:r>
                  <a:rPr lang="nl-NL" sz="1400" i="1" baseline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 </a:t>
                </a:r>
                <a:r>
                  <a:rPr lang="nl-NL" sz="1400" i="0" baseline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[-]</a:t>
                </a:r>
                <a:endParaRPr lang="nl-NL" sz="1400" i="1">
                  <a:latin typeface="Cambria Math" panose="02040503050406030204" pitchFamily="18" charset="0"/>
                  <a:ea typeface="Cambria Math" panose="020405030504060302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55222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CL - alpha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[1]Sheet1!$F$28:$F$33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'Metric Units'!$S$28:$S$33</c:f>
              <c:numCache>
                <c:formatCode>0.000</c:formatCode>
                <c:ptCount val="6"/>
                <c:pt idx="0">
                  <c:v>4.2216175016557923E-2</c:v>
                </c:pt>
                <c:pt idx="1">
                  <c:v>4.3496505739740031E-2</c:v>
                </c:pt>
                <c:pt idx="2">
                  <c:v>4.6651164861071029E-2</c:v>
                </c:pt>
                <c:pt idx="3">
                  <c:v>5.2613390514462628E-2</c:v>
                </c:pt>
                <c:pt idx="4">
                  <c:v>6.4099903457022128E-2</c:v>
                </c:pt>
                <c:pt idx="5">
                  <c:v>7.7097837419158349E-2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FE-46A1-A5FA-36B654C315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222975"/>
        <c:axId val="661598095"/>
      </c:scatterChart>
      <c:valAx>
        <c:axId val="755222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defRPr>
                </a:pPr>
                <a:r>
                  <a:rPr lang="el-GR" sz="1400" i="1">
                    <a:latin typeface="Cambria Math" panose="02040503050406030204" pitchFamily="18" charset="0"/>
                    <a:ea typeface="Cambria Math" panose="02040503050406030204" pitchFamily="18" charset="0"/>
                  </a:rPr>
                  <a:t>α</a:t>
                </a:r>
                <a:r>
                  <a:rPr lang="en-GB" sz="1400">
                    <a:latin typeface="Cambria Math" panose="02040503050406030204" pitchFamily="18" charset="0"/>
                    <a:ea typeface="Cambria Math" panose="02040503050406030204" pitchFamily="18" charset="0"/>
                  </a:rPr>
                  <a:t> [°]</a:t>
                </a:r>
                <a:endParaRPr lang="nl-NL" sz="1400">
                  <a:latin typeface="Cambria Math" panose="02040503050406030204" pitchFamily="18" charset="0"/>
                  <a:ea typeface="Cambria Math" panose="020405030504060302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61598095"/>
        <c:crosses val="autoZero"/>
        <c:crossBetween val="midCat"/>
      </c:valAx>
      <c:valAx>
        <c:axId val="661598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defRPr>
                </a:pPr>
                <a:r>
                  <a:rPr lang="nl-NL" sz="1400" i="1">
                    <a:latin typeface="Cambria Math" panose="02040503050406030204" pitchFamily="18" charset="0"/>
                    <a:ea typeface="Cambria Math" panose="02040503050406030204" pitchFamily="18" charset="0"/>
                  </a:rPr>
                  <a:t>C</a:t>
                </a:r>
                <a:r>
                  <a:rPr lang="nl-NL" sz="1400" i="1" baseline="-25000">
                    <a:latin typeface="Cambria Math" panose="02040503050406030204" pitchFamily="18" charset="0"/>
                    <a:ea typeface="Cambria Math" panose="02040503050406030204" pitchFamily="18" charset="0"/>
                  </a:rPr>
                  <a:t>D</a:t>
                </a:r>
                <a:r>
                  <a:rPr lang="nl-NL" sz="1400" i="0" baseline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[-]</a:t>
                </a:r>
                <a:endParaRPr lang="nl-NL" sz="1400" i="1">
                  <a:latin typeface="Cambria Math" panose="02040503050406030204" pitchFamily="18" charset="0"/>
                  <a:ea typeface="Cambria Math" panose="020405030504060302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defRPr>
              </a:pPr>
              <a:endParaRPr lang="nl-NL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55222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CL^2 - CD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'Metric Units'!$S$28:$S$33</c:f>
              <c:numCache>
                <c:formatCode>0.000</c:formatCode>
                <c:ptCount val="6"/>
                <c:pt idx="0">
                  <c:v>4.2216175016557923E-2</c:v>
                </c:pt>
                <c:pt idx="1">
                  <c:v>4.3496505739740031E-2</c:v>
                </c:pt>
                <c:pt idx="2">
                  <c:v>4.6651164861071029E-2</c:v>
                </c:pt>
                <c:pt idx="3">
                  <c:v>5.2613390514462628E-2</c:v>
                </c:pt>
                <c:pt idx="4">
                  <c:v>6.4099903457022128E-2</c:v>
                </c:pt>
                <c:pt idx="5">
                  <c:v>7.7097837419158349E-2</c:v>
                </c:pt>
              </c:numCache>
            </c:numRef>
          </c:xVal>
          <c:yVal>
            <c:numRef>
              <c:f>'Metric Units'!$T$28:$T$33</c:f>
              <c:numCache>
                <c:formatCode>0.000</c:formatCode>
                <c:ptCount val="6"/>
                <c:pt idx="0">
                  <c:v>4.7002137767096719E-2</c:v>
                </c:pt>
                <c:pt idx="1">
                  <c:v>7.4156257179524079E-2</c:v>
                </c:pt>
                <c:pt idx="2">
                  <c:v>0.14106240020577471</c:v>
                </c:pt>
                <c:pt idx="3">
                  <c:v>0.26751331200897871</c:v>
                </c:pt>
                <c:pt idx="4">
                  <c:v>0.51112704276398835</c:v>
                </c:pt>
                <c:pt idx="5">
                  <c:v>0.78679601214205896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EB-44A5-B46A-BB6112C3B1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222975"/>
        <c:axId val="661598095"/>
      </c:scatterChart>
      <c:valAx>
        <c:axId val="755222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defRPr>
                </a:pPr>
                <a:r>
                  <a:rPr lang="nl-NL" sz="1400" b="0" i="1" baseline="0">
                    <a:effectLst/>
                    <a:latin typeface="Cambria Math" panose="02040503050406030204" pitchFamily="18" charset="0"/>
                    <a:ea typeface="Cambria Math" panose="02040503050406030204" pitchFamily="18" charset="0"/>
                  </a:rPr>
                  <a:t>C</a:t>
                </a:r>
                <a:r>
                  <a:rPr lang="nl-NL" sz="1400" b="0" i="1" baseline="-25000">
                    <a:effectLst/>
                    <a:latin typeface="Cambria Math" panose="02040503050406030204" pitchFamily="18" charset="0"/>
                    <a:ea typeface="Cambria Math" panose="02040503050406030204" pitchFamily="18" charset="0"/>
                  </a:rPr>
                  <a:t>D</a:t>
                </a:r>
                <a:r>
                  <a:rPr lang="nl-NL" sz="1400" b="0" i="1" baseline="0">
                    <a:effectLst/>
                    <a:latin typeface="Cambria Math" panose="02040503050406030204" pitchFamily="18" charset="0"/>
                    <a:ea typeface="Cambria Math" panose="02040503050406030204" pitchFamily="18" charset="0"/>
                  </a:rPr>
                  <a:t> </a:t>
                </a:r>
                <a:r>
                  <a:rPr lang="nl-NL" sz="1400" b="0" i="0" baseline="0">
                    <a:effectLst/>
                    <a:latin typeface="Cambria Math" panose="02040503050406030204" pitchFamily="18" charset="0"/>
                    <a:ea typeface="Cambria Math" panose="02040503050406030204" pitchFamily="18" charset="0"/>
                  </a:rPr>
                  <a:t>[-]</a:t>
                </a:r>
                <a:endParaRPr lang="nl-NL" sz="1400">
                  <a:effectLst/>
                  <a:latin typeface="Cambria Math" panose="02040503050406030204" pitchFamily="18" charset="0"/>
                  <a:ea typeface="Cambria Math" panose="020405030504060302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defRPr>
              </a:pPr>
              <a:endParaRPr lang="nl-NL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61598095"/>
        <c:crosses val="autoZero"/>
        <c:crossBetween val="midCat"/>
      </c:valAx>
      <c:valAx>
        <c:axId val="661598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defRPr>
                </a:pPr>
                <a:r>
                  <a:rPr lang="nl-NL" sz="1400" i="1">
                    <a:latin typeface="Cambria Math" panose="02040503050406030204" pitchFamily="18" charset="0"/>
                    <a:ea typeface="Cambria Math" panose="02040503050406030204" pitchFamily="18" charset="0"/>
                  </a:rPr>
                  <a:t>C</a:t>
                </a:r>
                <a:r>
                  <a:rPr lang="nl-NL" sz="1400" i="1" baseline="-25000">
                    <a:latin typeface="Cambria Math" panose="02040503050406030204" pitchFamily="18" charset="0"/>
                    <a:ea typeface="Cambria Math" panose="02040503050406030204" pitchFamily="18" charset="0"/>
                  </a:rPr>
                  <a:t>L</a:t>
                </a:r>
                <a:r>
                  <a:rPr lang="nl-NL" sz="1400" i="1" baseline="30000">
                    <a:latin typeface="Cambria Math" panose="02040503050406030204" pitchFamily="18" charset="0"/>
                    <a:ea typeface="Cambria Math" panose="02040503050406030204" pitchFamily="18" charset="0"/>
                  </a:rPr>
                  <a:t>2</a:t>
                </a:r>
                <a:r>
                  <a:rPr lang="nl-NL" sz="1400" i="1" baseline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 </a:t>
                </a:r>
                <a:r>
                  <a:rPr lang="nl-NL" sz="1400" i="0" baseline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[-]</a:t>
                </a:r>
                <a:endParaRPr lang="nl-NL" sz="1400" i="1">
                  <a:latin typeface="Cambria Math" panose="02040503050406030204" pitchFamily="18" charset="0"/>
                  <a:ea typeface="Cambria Math" panose="020405030504060302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defRPr>
              </a:pPr>
              <a:endParaRPr lang="nl-NL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55222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CL - CD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'Metric Units'!$S$59:$S$65</c:f>
              <c:numCache>
                <c:formatCode>0.00</c:formatCode>
                <c:ptCount val="7"/>
                <c:pt idx="0">
                  <c:v>5.2377491582914923E-2</c:v>
                </c:pt>
                <c:pt idx="1">
                  <c:v>5.6407176571454255E-2</c:v>
                </c:pt>
                <c:pt idx="2">
                  <c:v>6.1018377690061076E-2</c:v>
                </c:pt>
                <c:pt idx="3">
                  <c:v>6.8176015633290898E-2</c:v>
                </c:pt>
                <c:pt idx="4">
                  <c:v>4.9380106058440343E-2</c:v>
                </c:pt>
                <c:pt idx="5">
                  <c:v>4.7290350831026291E-2</c:v>
                </c:pt>
                <c:pt idx="6">
                  <c:v>4.6107760231027826E-2</c:v>
                </c:pt>
              </c:numCache>
            </c:numRef>
          </c:xVal>
          <c:yVal>
            <c:numRef>
              <c:f>'Metric Units'!$R$59:$R$65</c:f>
              <c:numCache>
                <c:formatCode>0.00</c:formatCode>
                <c:ptCount val="7"/>
                <c:pt idx="0">
                  <c:v>0.51235750020238557</c:v>
                </c:pt>
                <c:pt idx="1">
                  <c:v>0.58989362693827274</c:v>
                </c:pt>
                <c:pt idx="2">
                  <c:v>0.66766156198440596</c:v>
                </c:pt>
                <c:pt idx="3">
                  <c:v>0.77303039075602054</c:v>
                </c:pt>
                <c:pt idx="4">
                  <c:v>0.4460264899510662</c:v>
                </c:pt>
                <c:pt idx="5">
                  <c:v>0.39321582917293663</c:v>
                </c:pt>
                <c:pt idx="6">
                  <c:v>0.35991319439458458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7B-467A-880C-FA6A4D330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222975"/>
        <c:axId val="661598095"/>
      </c:scatterChart>
      <c:valAx>
        <c:axId val="755222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defRPr>
                </a:pPr>
                <a:r>
                  <a:rPr lang="nl-NL" sz="1400" b="0" i="1" baseline="0">
                    <a:effectLst/>
                    <a:latin typeface="Cambria Math" panose="02040503050406030204" pitchFamily="18" charset="0"/>
                    <a:ea typeface="Cambria Math" panose="02040503050406030204" pitchFamily="18" charset="0"/>
                  </a:rPr>
                  <a:t>C</a:t>
                </a:r>
                <a:r>
                  <a:rPr lang="nl-NL" sz="1400" b="0" i="1" baseline="-25000">
                    <a:effectLst/>
                    <a:latin typeface="Cambria Math" panose="02040503050406030204" pitchFamily="18" charset="0"/>
                    <a:ea typeface="Cambria Math" panose="02040503050406030204" pitchFamily="18" charset="0"/>
                  </a:rPr>
                  <a:t>D</a:t>
                </a:r>
                <a:r>
                  <a:rPr lang="nl-NL" sz="1400" b="0" i="1" baseline="0">
                    <a:effectLst/>
                    <a:latin typeface="Cambria Math" panose="02040503050406030204" pitchFamily="18" charset="0"/>
                    <a:ea typeface="Cambria Math" panose="02040503050406030204" pitchFamily="18" charset="0"/>
                  </a:rPr>
                  <a:t> </a:t>
                </a:r>
                <a:r>
                  <a:rPr lang="nl-NL" sz="1400" b="0" i="0" baseline="0">
                    <a:effectLst/>
                    <a:latin typeface="Cambria Math" panose="02040503050406030204" pitchFamily="18" charset="0"/>
                    <a:ea typeface="Cambria Math" panose="02040503050406030204" pitchFamily="18" charset="0"/>
                  </a:rPr>
                  <a:t>[-]</a:t>
                </a:r>
                <a:endParaRPr lang="nl-NL" sz="1400">
                  <a:effectLst/>
                  <a:latin typeface="Cambria Math" panose="02040503050406030204" pitchFamily="18" charset="0"/>
                  <a:ea typeface="Cambria Math" panose="020405030504060302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defRPr>
              </a:pPr>
              <a:endParaRPr lang="nl-N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61598095"/>
        <c:crosses val="autoZero"/>
        <c:crossBetween val="midCat"/>
      </c:valAx>
      <c:valAx>
        <c:axId val="661598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defRPr>
                </a:pPr>
                <a:r>
                  <a:rPr lang="nl-NL" sz="1400" i="1">
                    <a:latin typeface="Cambria Math" panose="02040503050406030204" pitchFamily="18" charset="0"/>
                    <a:ea typeface="Cambria Math" panose="02040503050406030204" pitchFamily="18" charset="0"/>
                  </a:rPr>
                  <a:t>C</a:t>
                </a:r>
                <a:r>
                  <a:rPr lang="nl-NL" sz="1400" i="1" baseline="-25000">
                    <a:latin typeface="Cambria Math" panose="02040503050406030204" pitchFamily="18" charset="0"/>
                    <a:ea typeface="Cambria Math" panose="02040503050406030204" pitchFamily="18" charset="0"/>
                  </a:rPr>
                  <a:t>L</a:t>
                </a:r>
                <a:r>
                  <a:rPr lang="nl-NL" sz="1400" i="1" baseline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 </a:t>
                </a:r>
                <a:r>
                  <a:rPr lang="nl-NL" sz="1400" i="0" baseline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[-]</a:t>
                </a:r>
                <a:endParaRPr lang="nl-NL" sz="1400" i="1">
                  <a:latin typeface="Cambria Math" panose="02040503050406030204" pitchFamily="18" charset="0"/>
                  <a:ea typeface="Cambria Math" panose="020405030504060302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defRPr>
              </a:pPr>
              <a:endParaRPr lang="nl-N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55222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CL - alpha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'Metric Units'!$F$59:$F$65</c:f>
              <c:numCache>
                <c:formatCode>0.0</c:formatCode>
                <c:ptCount val="7"/>
                <c:pt idx="0">
                  <c:v>5.5</c:v>
                </c:pt>
                <c:pt idx="1">
                  <c:v>6.5</c:v>
                </c:pt>
                <c:pt idx="2">
                  <c:v>7.5</c:v>
                </c:pt>
                <c:pt idx="3">
                  <c:v>9.1</c:v>
                </c:pt>
                <c:pt idx="4">
                  <c:v>4.8</c:v>
                </c:pt>
                <c:pt idx="5">
                  <c:v>4</c:v>
                </c:pt>
                <c:pt idx="6">
                  <c:v>3.6</c:v>
                </c:pt>
              </c:numCache>
            </c:numRef>
          </c:xVal>
          <c:yVal>
            <c:numRef>
              <c:f>'Metric Units'!$R$59:$R$65</c:f>
              <c:numCache>
                <c:formatCode>0.00</c:formatCode>
                <c:ptCount val="7"/>
                <c:pt idx="0">
                  <c:v>0.51235750020238557</c:v>
                </c:pt>
                <c:pt idx="1">
                  <c:v>0.58989362693827274</c:v>
                </c:pt>
                <c:pt idx="2">
                  <c:v>0.66766156198440596</c:v>
                </c:pt>
                <c:pt idx="3">
                  <c:v>0.77303039075602054</c:v>
                </c:pt>
                <c:pt idx="4">
                  <c:v>0.4460264899510662</c:v>
                </c:pt>
                <c:pt idx="5">
                  <c:v>0.39321582917293663</c:v>
                </c:pt>
                <c:pt idx="6">
                  <c:v>0.35991319439458458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F5-4FDB-B960-EC1BD21E96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222975"/>
        <c:axId val="661598095"/>
      </c:scatterChart>
      <c:valAx>
        <c:axId val="755222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defRPr>
                </a:pPr>
                <a:r>
                  <a:rPr lang="el-GR" sz="1400" i="1">
                    <a:latin typeface="Cambria Math" panose="02040503050406030204" pitchFamily="18" charset="0"/>
                    <a:ea typeface="Cambria Math" panose="02040503050406030204" pitchFamily="18" charset="0"/>
                  </a:rPr>
                  <a:t>α</a:t>
                </a:r>
                <a:r>
                  <a:rPr lang="en-GB" sz="1400">
                    <a:latin typeface="Cambria Math" panose="02040503050406030204" pitchFamily="18" charset="0"/>
                    <a:ea typeface="Cambria Math" panose="02040503050406030204" pitchFamily="18" charset="0"/>
                  </a:rPr>
                  <a:t> [°]</a:t>
                </a:r>
                <a:endParaRPr lang="nl-NL" sz="1400">
                  <a:latin typeface="Cambria Math" panose="02040503050406030204" pitchFamily="18" charset="0"/>
                  <a:ea typeface="Cambria Math" panose="020405030504060302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defRPr>
              </a:pPr>
              <a:endParaRPr lang="nl-NL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61598095"/>
        <c:crosses val="autoZero"/>
        <c:crossBetween val="midCat"/>
      </c:valAx>
      <c:valAx>
        <c:axId val="661598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defRPr>
                </a:pPr>
                <a:r>
                  <a:rPr lang="nl-NL" sz="1400" i="1">
                    <a:latin typeface="Cambria Math" panose="02040503050406030204" pitchFamily="18" charset="0"/>
                    <a:ea typeface="Cambria Math" panose="02040503050406030204" pitchFamily="18" charset="0"/>
                  </a:rPr>
                  <a:t>C</a:t>
                </a:r>
                <a:r>
                  <a:rPr lang="nl-NL" sz="1400" i="1" baseline="-25000">
                    <a:latin typeface="Cambria Math" panose="02040503050406030204" pitchFamily="18" charset="0"/>
                    <a:ea typeface="Cambria Math" panose="02040503050406030204" pitchFamily="18" charset="0"/>
                  </a:rPr>
                  <a:t>L</a:t>
                </a:r>
                <a:r>
                  <a:rPr lang="nl-NL" sz="1400" i="1" baseline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 </a:t>
                </a:r>
                <a:r>
                  <a:rPr lang="nl-NL" sz="1400" i="0" baseline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[-]</a:t>
                </a:r>
                <a:endParaRPr lang="nl-NL" sz="1400" i="1">
                  <a:latin typeface="Cambria Math" panose="02040503050406030204" pitchFamily="18" charset="0"/>
                  <a:ea typeface="Cambria Math" panose="020405030504060302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defRPr>
              </a:pPr>
              <a:endParaRPr lang="nl-N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55222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CD - alpha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'Metric Units'!$F$59:$F$65</c:f>
              <c:numCache>
                <c:formatCode>0.0</c:formatCode>
                <c:ptCount val="7"/>
                <c:pt idx="0">
                  <c:v>5.5</c:v>
                </c:pt>
                <c:pt idx="1">
                  <c:v>6.5</c:v>
                </c:pt>
                <c:pt idx="2">
                  <c:v>7.5</c:v>
                </c:pt>
                <c:pt idx="3">
                  <c:v>9.1</c:v>
                </c:pt>
                <c:pt idx="4">
                  <c:v>4.8</c:v>
                </c:pt>
                <c:pt idx="5">
                  <c:v>4</c:v>
                </c:pt>
                <c:pt idx="6">
                  <c:v>3.6</c:v>
                </c:pt>
              </c:numCache>
            </c:numRef>
          </c:xVal>
          <c:yVal>
            <c:numRef>
              <c:f>'Metric Units'!$S$59:$S$65</c:f>
              <c:numCache>
                <c:formatCode>0.00</c:formatCode>
                <c:ptCount val="7"/>
                <c:pt idx="0">
                  <c:v>5.2377491582914923E-2</c:v>
                </c:pt>
                <c:pt idx="1">
                  <c:v>5.6407176571454255E-2</c:v>
                </c:pt>
                <c:pt idx="2">
                  <c:v>6.1018377690061076E-2</c:v>
                </c:pt>
                <c:pt idx="3">
                  <c:v>6.8176015633290898E-2</c:v>
                </c:pt>
                <c:pt idx="4">
                  <c:v>4.9380106058440343E-2</c:v>
                </c:pt>
                <c:pt idx="5">
                  <c:v>4.7290350831026291E-2</c:v>
                </c:pt>
                <c:pt idx="6">
                  <c:v>4.6107760231027826E-2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DA-4766-8AAF-987F062F1D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222975"/>
        <c:axId val="661598095"/>
      </c:scatterChart>
      <c:valAx>
        <c:axId val="755222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defRPr>
                </a:pPr>
                <a:r>
                  <a:rPr lang="el-GR" sz="1400" i="1">
                    <a:latin typeface="Cambria Math" panose="02040503050406030204" pitchFamily="18" charset="0"/>
                    <a:ea typeface="Cambria Math" panose="02040503050406030204" pitchFamily="18" charset="0"/>
                  </a:rPr>
                  <a:t>α</a:t>
                </a:r>
                <a:r>
                  <a:rPr lang="en-GB" sz="1400">
                    <a:latin typeface="Cambria Math" panose="02040503050406030204" pitchFamily="18" charset="0"/>
                    <a:ea typeface="Cambria Math" panose="02040503050406030204" pitchFamily="18" charset="0"/>
                  </a:rPr>
                  <a:t> [°]</a:t>
                </a:r>
                <a:endParaRPr lang="nl-NL" sz="1400">
                  <a:latin typeface="Cambria Math" panose="02040503050406030204" pitchFamily="18" charset="0"/>
                  <a:ea typeface="Cambria Math" panose="020405030504060302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defRPr>
              </a:pPr>
              <a:endParaRPr lang="nl-NL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61598095"/>
        <c:crosses val="autoZero"/>
        <c:crossBetween val="midCat"/>
      </c:valAx>
      <c:valAx>
        <c:axId val="661598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defRPr>
                </a:pPr>
                <a:r>
                  <a:rPr lang="nl-NL" sz="1400" i="1">
                    <a:latin typeface="Cambria Math" panose="02040503050406030204" pitchFamily="18" charset="0"/>
                    <a:ea typeface="Cambria Math" panose="02040503050406030204" pitchFamily="18" charset="0"/>
                  </a:rPr>
                  <a:t>C</a:t>
                </a:r>
                <a:r>
                  <a:rPr lang="nl-NL" sz="1400" i="1" baseline="-25000">
                    <a:latin typeface="Cambria Math" panose="02040503050406030204" pitchFamily="18" charset="0"/>
                    <a:ea typeface="Cambria Math" panose="02040503050406030204" pitchFamily="18" charset="0"/>
                  </a:rPr>
                  <a:t>D</a:t>
                </a:r>
                <a:r>
                  <a:rPr lang="nl-NL" sz="1400" i="0" baseline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[-]</a:t>
                </a:r>
                <a:endParaRPr lang="nl-NL" sz="1400" i="1">
                  <a:latin typeface="Cambria Math" panose="02040503050406030204" pitchFamily="18" charset="0"/>
                  <a:ea typeface="Cambria Math" panose="020405030504060302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defRPr>
              </a:pPr>
              <a:endParaRPr lang="nl-N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55222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CL^2 - CD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'Metric Units'!$S$59:$S$65</c:f>
              <c:numCache>
                <c:formatCode>0.00</c:formatCode>
                <c:ptCount val="7"/>
                <c:pt idx="0">
                  <c:v>5.2377491582914923E-2</c:v>
                </c:pt>
                <c:pt idx="1">
                  <c:v>5.6407176571454255E-2</c:v>
                </c:pt>
                <c:pt idx="2">
                  <c:v>6.1018377690061076E-2</c:v>
                </c:pt>
                <c:pt idx="3">
                  <c:v>6.8176015633290898E-2</c:v>
                </c:pt>
                <c:pt idx="4">
                  <c:v>4.9380106058440343E-2</c:v>
                </c:pt>
                <c:pt idx="5">
                  <c:v>4.7290350831026291E-2</c:v>
                </c:pt>
                <c:pt idx="6">
                  <c:v>4.6107760231027826E-2</c:v>
                </c:pt>
              </c:numCache>
            </c:numRef>
          </c:xVal>
          <c:yVal>
            <c:numRef>
              <c:f>'Metric Units'!$T$59:$T$65</c:f>
              <c:numCache>
                <c:formatCode>0.00</c:formatCode>
                <c:ptCount val="7"/>
                <c:pt idx="0">
                  <c:v>0.26251020801363756</c:v>
                </c:pt>
                <c:pt idx="1">
                  <c:v>0.34797449110239009</c:v>
                </c:pt>
                <c:pt idx="2">
                  <c:v>0.44577196135145675</c:v>
                </c:pt>
                <c:pt idx="3">
                  <c:v>0.59757598503240583</c:v>
                </c:pt>
                <c:pt idx="4">
                  <c:v>0.19893962973806856</c:v>
                </c:pt>
                <c:pt idx="5">
                  <c:v>0.15461868831216008</c:v>
                </c:pt>
                <c:pt idx="6">
                  <c:v>0.12953750749931403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07-45DE-8FD4-269F8E8643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222975"/>
        <c:axId val="661598095"/>
      </c:scatterChart>
      <c:valAx>
        <c:axId val="755222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defRPr>
                </a:pPr>
                <a:r>
                  <a:rPr lang="nl-NL" sz="1400" b="0" i="1" baseline="0">
                    <a:effectLst/>
                    <a:latin typeface="Cambria Math" panose="02040503050406030204" pitchFamily="18" charset="0"/>
                    <a:ea typeface="Cambria Math" panose="02040503050406030204" pitchFamily="18" charset="0"/>
                  </a:rPr>
                  <a:t>C</a:t>
                </a:r>
                <a:r>
                  <a:rPr lang="nl-NL" sz="1400" b="0" i="1" baseline="-25000">
                    <a:effectLst/>
                    <a:latin typeface="Cambria Math" panose="02040503050406030204" pitchFamily="18" charset="0"/>
                    <a:ea typeface="Cambria Math" panose="02040503050406030204" pitchFamily="18" charset="0"/>
                  </a:rPr>
                  <a:t>D</a:t>
                </a:r>
                <a:r>
                  <a:rPr lang="nl-NL" sz="1400" b="0" i="1" baseline="0">
                    <a:effectLst/>
                    <a:latin typeface="Cambria Math" panose="02040503050406030204" pitchFamily="18" charset="0"/>
                    <a:ea typeface="Cambria Math" panose="02040503050406030204" pitchFamily="18" charset="0"/>
                  </a:rPr>
                  <a:t> </a:t>
                </a:r>
                <a:r>
                  <a:rPr lang="nl-NL" sz="1400" b="0" i="0" baseline="0">
                    <a:effectLst/>
                    <a:latin typeface="Cambria Math" panose="02040503050406030204" pitchFamily="18" charset="0"/>
                    <a:ea typeface="Cambria Math" panose="02040503050406030204" pitchFamily="18" charset="0"/>
                  </a:rPr>
                  <a:t>[-]</a:t>
                </a:r>
                <a:endParaRPr lang="nl-NL" sz="1400">
                  <a:effectLst/>
                  <a:latin typeface="Cambria Math" panose="02040503050406030204" pitchFamily="18" charset="0"/>
                  <a:ea typeface="Cambria Math" panose="020405030504060302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defRPr>
              </a:pPr>
              <a:endParaRPr lang="nl-N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61598095"/>
        <c:crosses val="autoZero"/>
        <c:crossBetween val="midCat"/>
      </c:valAx>
      <c:valAx>
        <c:axId val="661598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defRPr>
                </a:pPr>
                <a:r>
                  <a:rPr lang="nl-NL" sz="1400" i="1">
                    <a:latin typeface="Cambria Math" panose="02040503050406030204" pitchFamily="18" charset="0"/>
                    <a:ea typeface="Cambria Math" panose="02040503050406030204" pitchFamily="18" charset="0"/>
                  </a:rPr>
                  <a:t>C</a:t>
                </a:r>
                <a:r>
                  <a:rPr lang="nl-NL" sz="1400" i="1" baseline="-25000">
                    <a:latin typeface="Cambria Math" panose="02040503050406030204" pitchFamily="18" charset="0"/>
                    <a:ea typeface="Cambria Math" panose="02040503050406030204" pitchFamily="18" charset="0"/>
                  </a:rPr>
                  <a:t>L</a:t>
                </a:r>
                <a:r>
                  <a:rPr lang="nl-NL" sz="1400" i="1" baseline="30000">
                    <a:latin typeface="Cambria Math" panose="02040503050406030204" pitchFamily="18" charset="0"/>
                    <a:ea typeface="Cambria Math" panose="02040503050406030204" pitchFamily="18" charset="0"/>
                  </a:rPr>
                  <a:t>2</a:t>
                </a:r>
                <a:r>
                  <a:rPr lang="nl-NL" sz="1400" i="1" baseline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 </a:t>
                </a:r>
                <a:r>
                  <a:rPr lang="nl-NL" sz="1400" i="0" baseline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[-]</a:t>
                </a:r>
                <a:endParaRPr lang="nl-NL" sz="1400" i="1">
                  <a:latin typeface="Cambria Math" panose="02040503050406030204" pitchFamily="18" charset="0"/>
                  <a:ea typeface="Cambria Math" panose="020405030504060302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defRPr>
              </a:pPr>
              <a:endParaRPr lang="nl-N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55222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464741</xdr:colOff>
      <xdr:row>5</xdr:row>
      <xdr:rowOff>44122</xdr:rowOff>
    </xdr:from>
    <xdr:to>
      <xdr:col>12</xdr:col>
      <xdr:colOff>400050</xdr:colOff>
      <xdr:row>22</xdr:row>
      <xdr:rowOff>138394</xdr:rowOff>
    </xdr:to>
    <xdr:pic>
      <xdr:nvPicPr>
        <xdr:cNvPr id="3" name="Picture 2" descr="CABIN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17566" y="996622"/>
          <a:ext cx="1802209" cy="33327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0</xdr:colOff>
      <xdr:row>5</xdr:row>
      <xdr:rowOff>0</xdr:rowOff>
    </xdr:from>
    <xdr:to>
      <xdr:col>31</xdr:col>
      <xdr:colOff>271145</xdr:colOff>
      <xdr:row>26</xdr:row>
      <xdr:rowOff>99059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C3583B0-BD4D-4E44-BDBA-17B2A9AED9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32</xdr:col>
      <xdr:colOff>0</xdr:colOff>
      <xdr:row>5</xdr:row>
      <xdr:rowOff>0</xdr:rowOff>
    </xdr:from>
    <xdr:to>
      <xdr:col>40</xdr:col>
      <xdr:colOff>266247</xdr:colOff>
      <xdr:row>26</xdr:row>
      <xdr:rowOff>92528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EC8C164-D251-4F22-A88E-8FBD668ABE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41</xdr:col>
      <xdr:colOff>0</xdr:colOff>
      <xdr:row>5</xdr:row>
      <xdr:rowOff>0</xdr:rowOff>
    </xdr:from>
    <xdr:to>
      <xdr:col>49</xdr:col>
      <xdr:colOff>272416</xdr:colOff>
      <xdr:row>26</xdr:row>
      <xdr:rowOff>91258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98DCBAEF-95E7-430E-B63C-F0BDB80391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50</xdr:col>
      <xdr:colOff>0</xdr:colOff>
      <xdr:row>5</xdr:row>
      <xdr:rowOff>0</xdr:rowOff>
    </xdr:from>
    <xdr:to>
      <xdr:col>58</xdr:col>
      <xdr:colOff>271144</xdr:colOff>
      <xdr:row>26</xdr:row>
      <xdr:rowOff>89988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E8F27E5-18A3-483C-B704-0EC1F8CCA6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0</xdr:colOff>
      <xdr:row>33</xdr:row>
      <xdr:rowOff>0</xdr:rowOff>
    </xdr:from>
    <xdr:to>
      <xdr:col>31</xdr:col>
      <xdr:colOff>273685</xdr:colOff>
      <xdr:row>54</xdr:row>
      <xdr:rowOff>101599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A085C478-3319-4554-9CC5-82CC8B444A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32</xdr:col>
      <xdr:colOff>0</xdr:colOff>
      <xdr:row>33</xdr:row>
      <xdr:rowOff>0</xdr:rowOff>
    </xdr:from>
    <xdr:to>
      <xdr:col>40</xdr:col>
      <xdr:colOff>273867</xdr:colOff>
      <xdr:row>54</xdr:row>
      <xdr:rowOff>89988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2C5CEBC4-2BE6-4A99-8A2A-746048DFDC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41</xdr:col>
      <xdr:colOff>0</xdr:colOff>
      <xdr:row>33</xdr:row>
      <xdr:rowOff>0</xdr:rowOff>
    </xdr:from>
    <xdr:to>
      <xdr:col>49</xdr:col>
      <xdr:colOff>272416</xdr:colOff>
      <xdr:row>54</xdr:row>
      <xdr:rowOff>89988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2F40829D-8403-4F6F-8F25-715C97C20B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50</xdr:col>
      <xdr:colOff>0</xdr:colOff>
      <xdr:row>33</xdr:row>
      <xdr:rowOff>0</xdr:rowOff>
    </xdr:from>
    <xdr:to>
      <xdr:col>58</xdr:col>
      <xdr:colOff>274954</xdr:colOff>
      <xdr:row>54</xdr:row>
      <xdr:rowOff>83638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BA51A4D5-317D-4196-BC40-F50D3D4215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200305_V3_metri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8">
          <cell r="F28" t="e">
            <v>#REF!</v>
          </cell>
        </row>
        <row r="29">
          <cell r="F29" t="e">
            <v>#REF!</v>
          </cell>
        </row>
        <row r="30">
          <cell r="F30" t="e">
            <v>#REF!</v>
          </cell>
        </row>
        <row r="31">
          <cell r="F31" t="e">
            <v>#REF!</v>
          </cell>
        </row>
        <row r="32">
          <cell r="F32" t="e">
            <v>#REF!</v>
          </cell>
        </row>
        <row r="33">
          <cell r="F33" t="e">
            <v>#REF!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4"/>
  <sheetViews>
    <sheetView workbookViewId="0">
      <selection activeCell="D28" sqref="D28"/>
    </sheetView>
  </sheetViews>
  <sheetFormatPr defaultRowHeight="14.5" x14ac:dyDescent="0.35"/>
  <cols>
    <col min="1" max="1" width="3" customWidth="1"/>
    <col min="2" max="2" width="8.1796875" customWidth="1"/>
    <col min="3" max="3" width="7" customWidth="1"/>
    <col min="4" max="4" width="7.1796875" customWidth="1"/>
    <col min="5" max="13" width="7" customWidth="1"/>
  </cols>
  <sheetData>
    <row r="1" spans="1:8" x14ac:dyDescent="0.35">
      <c r="A1" s="1" t="s">
        <v>0</v>
      </c>
    </row>
    <row r="3" spans="1:8" x14ac:dyDescent="0.35">
      <c r="A3" t="s">
        <v>1</v>
      </c>
      <c r="D3" s="14" t="s">
        <v>87</v>
      </c>
      <c r="F3" t="s">
        <v>2</v>
      </c>
      <c r="H3" s="2"/>
    </row>
    <row r="4" spans="1:8" x14ac:dyDescent="0.35">
      <c r="A4" t="s">
        <v>3</v>
      </c>
      <c r="D4" s="14" t="s">
        <v>74</v>
      </c>
      <c r="F4" t="s">
        <v>4</v>
      </c>
      <c r="H4" s="2"/>
    </row>
    <row r="6" spans="1:8" x14ac:dyDescent="0.35">
      <c r="A6" s="1" t="s">
        <v>5</v>
      </c>
      <c r="B6" s="1"/>
    </row>
    <row r="7" spans="1:8" x14ac:dyDescent="0.35">
      <c r="D7" t="s">
        <v>6</v>
      </c>
      <c r="H7" t="s">
        <v>7</v>
      </c>
    </row>
    <row r="8" spans="1:8" x14ac:dyDescent="0.35">
      <c r="A8" t="s">
        <v>47</v>
      </c>
      <c r="D8" s="2" t="s">
        <v>67</v>
      </c>
      <c r="H8" s="2">
        <v>80</v>
      </c>
    </row>
    <row r="9" spans="1:8" x14ac:dyDescent="0.35">
      <c r="A9" t="s">
        <v>48</v>
      </c>
      <c r="D9" s="2" t="s">
        <v>68</v>
      </c>
      <c r="H9" s="2">
        <v>102</v>
      </c>
    </row>
    <row r="10" spans="1:8" x14ac:dyDescent="0.35">
      <c r="A10" t="s">
        <v>49</v>
      </c>
      <c r="D10" s="2" t="s">
        <v>66</v>
      </c>
      <c r="H10" s="2">
        <v>60</v>
      </c>
    </row>
    <row r="11" spans="1:8" x14ac:dyDescent="0.35">
      <c r="A11" t="s">
        <v>50</v>
      </c>
      <c r="D11" s="2" t="s">
        <v>60</v>
      </c>
      <c r="H11" s="2">
        <v>75</v>
      </c>
    </row>
    <row r="12" spans="1:8" x14ac:dyDescent="0.35">
      <c r="A12" t="s">
        <v>51</v>
      </c>
      <c r="D12" s="2" t="s">
        <v>61</v>
      </c>
      <c r="H12" s="2">
        <v>83</v>
      </c>
    </row>
    <row r="13" spans="1:8" x14ac:dyDescent="0.35">
      <c r="A13" t="s">
        <v>52</v>
      </c>
      <c r="D13" s="2" t="s">
        <v>62</v>
      </c>
      <c r="H13" s="2">
        <v>66</v>
      </c>
    </row>
    <row r="14" spans="1:8" x14ac:dyDescent="0.35">
      <c r="A14" t="s">
        <v>53</v>
      </c>
      <c r="D14" s="2" t="s">
        <v>63</v>
      </c>
      <c r="H14" s="2">
        <v>89</v>
      </c>
    </row>
    <row r="15" spans="1:8" x14ac:dyDescent="0.35">
      <c r="A15" t="s">
        <v>54</v>
      </c>
      <c r="D15" s="2" t="s">
        <v>64</v>
      </c>
      <c r="H15" s="2">
        <v>85</v>
      </c>
    </row>
    <row r="16" spans="1:8" x14ac:dyDescent="0.35">
      <c r="A16" t="s">
        <v>55</v>
      </c>
      <c r="D16" s="2" t="s">
        <v>65</v>
      </c>
      <c r="H16" s="2">
        <v>90</v>
      </c>
    </row>
    <row r="18" spans="1:10" x14ac:dyDescent="0.35">
      <c r="A18" t="s">
        <v>46</v>
      </c>
      <c r="D18" s="2">
        <v>4100</v>
      </c>
    </row>
    <row r="21" spans="1:10" x14ac:dyDescent="0.35">
      <c r="A21" s="1" t="s">
        <v>8</v>
      </c>
    </row>
    <row r="23" spans="1:10" x14ac:dyDescent="0.35">
      <c r="A23" t="s">
        <v>44</v>
      </c>
      <c r="E23" t="s">
        <v>9</v>
      </c>
    </row>
    <row r="25" spans="1:10" x14ac:dyDescent="0.35">
      <c r="A25" t="s">
        <v>10</v>
      </c>
      <c r="B25" t="s">
        <v>11</v>
      </c>
      <c r="C25" t="s">
        <v>13</v>
      </c>
      <c r="D25" t="s">
        <v>15</v>
      </c>
      <c r="E25" t="s">
        <v>17</v>
      </c>
      <c r="F25" t="s">
        <v>19</v>
      </c>
      <c r="G25" t="s">
        <v>21</v>
      </c>
      <c r="H25" t="s">
        <v>23</v>
      </c>
      <c r="I25" t="s">
        <v>59</v>
      </c>
      <c r="J25" t="s">
        <v>25</v>
      </c>
    </row>
    <row r="26" spans="1:10" x14ac:dyDescent="0.35">
      <c r="B26" s="5" t="s">
        <v>12</v>
      </c>
      <c r="C26" s="5" t="s">
        <v>14</v>
      </c>
      <c r="D26" s="5" t="s">
        <v>16</v>
      </c>
      <c r="E26" s="5" t="s">
        <v>18</v>
      </c>
      <c r="F26" s="5" t="s">
        <v>20</v>
      </c>
      <c r="G26" s="5" t="s">
        <v>22</v>
      </c>
      <c r="H26" s="5" t="s">
        <v>22</v>
      </c>
      <c r="I26" s="5" t="s">
        <v>24</v>
      </c>
      <c r="J26" s="5" t="s">
        <v>26</v>
      </c>
    </row>
    <row r="28" spans="1:10" x14ac:dyDescent="0.35">
      <c r="A28">
        <v>1</v>
      </c>
      <c r="B28" s="3">
        <v>0.65208333333333335</v>
      </c>
      <c r="C28" s="3">
        <f>B28-$B$28</f>
        <v>0</v>
      </c>
      <c r="D28" s="2">
        <v>5020</v>
      </c>
      <c r="E28" s="2">
        <v>248</v>
      </c>
      <c r="F28" s="2">
        <v>1.8</v>
      </c>
      <c r="G28" s="2">
        <v>750</v>
      </c>
      <c r="H28" s="2">
        <v>803</v>
      </c>
      <c r="I28" s="2">
        <v>297</v>
      </c>
      <c r="J28" s="2">
        <v>10.199999999999999</v>
      </c>
    </row>
    <row r="29" spans="1:10" x14ac:dyDescent="0.35">
      <c r="A29">
        <v>2</v>
      </c>
      <c r="B29" s="3">
        <v>0.72152777777777777</v>
      </c>
      <c r="C29" s="3">
        <f t="shared" ref="C29:C33" si="0">B29-$B$28</f>
        <v>6.944444444444442E-2</v>
      </c>
      <c r="D29" s="2">
        <v>5020</v>
      </c>
      <c r="E29" s="2">
        <v>221</v>
      </c>
      <c r="F29" s="2">
        <v>2.5</v>
      </c>
      <c r="G29" s="2">
        <v>636</v>
      </c>
      <c r="H29" s="2">
        <v>685</v>
      </c>
      <c r="I29" s="2">
        <v>334</v>
      </c>
      <c r="J29" s="2">
        <v>8.5</v>
      </c>
    </row>
    <row r="30" spans="1:10" x14ac:dyDescent="0.35">
      <c r="A30">
        <v>3</v>
      </c>
      <c r="B30" s="3">
        <v>0.80555555555555547</v>
      </c>
      <c r="C30" s="3">
        <f t="shared" si="0"/>
        <v>0.15347222222222212</v>
      </c>
      <c r="D30" s="2">
        <v>5020</v>
      </c>
      <c r="E30" s="2">
        <v>188</v>
      </c>
      <c r="F30" s="2">
        <v>3.9</v>
      </c>
      <c r="G30" s="2">
        <v>538</v>
      </c>
      <c r="H30" s="2">
        <v>582</v>
      </c>
      <c r="I30" s="2">
        <v>362</v>
      </c>
      <c r="J30" s="2">
        <v>6.8</v>
      </c>
    </row>
    <row r="31" spans="1:10" x14ac:dyDescent="0.35">
      <c r="A31">
        <v>4</v>
      </c>
      <c r="B31" s="3">
        <v>0.89722222222222225</v>
      </c>
      <c r="C31" s="3">
        <f t="shared" si="0"/>
        <v>0.24513888888888891</v>
      </c>
      <c r="D31" s="2">
        <v>5020</v>
      </c>
      <c r="E31" s="2">
        <v>160</v>
      </c>
      <c r="F31" s="2">
        <v>5.7</v>
      </c>
      <c r="G31" s="2">
        <v>462</v>
      </c>
      <c r="H31" s="2">
        <v>497</v>
      </c>
      <c r="I31" s="2">
        <v>399</v>
      </c>
      <c r="J31" s="2">
        <v>5.2</v>
      </c>
    </row>
    <row r="32" spans="1:10" x14ac:dyDescent="0.35">
      <c r="A32">
        <v>5</v>
      </c>
      <c r="B32" s="3">
        <v>0.95694444444444438</v>
      </c>
      <c r="C32" s="3">
        <f t="shared" si="0"/>
        <v>0.30486111111111103</v>
      </c>
      <c r="D32" s="2">
        <v>5010</v>
      </c>
      <c r="E32" s="2">
        <v>136</v>
      </c>
      <c r="F32" s="2">
        <v>8.1999999999999993</v>
      </c>
      <c r="G32" s="2">
        <v>435</v>
      </c>
      <c r="H32" s="2">
        <v>478</v>
      </c>
      <c r="I32" s="2">
        <v>418</v>
      </c>
      <c r="J32" s="2">
        <v>4</v>
      </c>
    </row>
    <row r="33" spans="1:10" x14ac:dyDescent="0.35">
      <c r="A33">
        <v>6</v>
      </c>
      <c r="B33" s="6">
        <v>1.01875</v>
      </c>
      <c r="C33" s="3">
        <f t="shared" si="0"/>
        <v>0.3666666666666667</v>
      </c>
      <c r="D33" s="2">
        <v>5020</v>
      </c>
      <c r="E33" s="2">
        <v>122</v>
      </c>
      <c r="F33" s="2">
        <v>10.3</v>
      </c>
      <c r="G33" s="2">
        <v>432</v>
      </c>
      <c r="H33" s="2">
        <v>477</v>
      </c>
      <c r="I33" s="2">
        <v>441</v>
      </c>
      <c r="J33" s="2">
        <v>3.8</v>
      </c>
    </row>
    <row r="34" spans="1:10" x14ac:dyDescent="0.35">
      <c r="A34">
        <v>7</v>
      </c>
      <c r="B34" s="2"/>
      <c r="C34" s="2"/>
      <c r="D34" s="2"/>
      <c r="E34" s="2"/>
      <c r="F34" s="2"/>
      <c r="G34" s="2"/>
      <c r="H34" s="2"/>
      <c r="I34" s="2"/>
      <c r="J34" s="2"/>
    </row>
    <row r="35" spans="1:10" x14ac:dyDescent="0.35">
      <c r="C35" t="s">
        <v>43</v>
      </c>
    </row>
    <row r="37" spans="1:10" x14ac:dyDescent="0.35">
      <c r="A37" s="1" t="s">
        <v>27</v>
      </c>
    </row>
    <row r="39" spans="1:10" x14ac:dyDescent="0.35">
      <c r="A39" t="s">
        <v>45</v>
      </c>
      <c r="E39" s="2"/>
    </row>
    <row r="41" spans="1:10" x14ac:dyDescent="0.35">
      <c r="A41" t="s">
        <v>10</v>
      </c>
      <c r="B41" t="s">
        <v>11</v>
      </c>
      <c r="C41" t="s">
        <v>13</v>
      </c>
      <c r="D41" t="s">
        <v>15</v>
      </c>
      <c r="E41" t="s">
        <v>17</v>
      </c>
      <c r="F41" t="s">
        <v>19</v>
      </c>
      <c r="G41" t="s">
        <v>21</v>
      </c>
      <c r="H41" t="s">
        <v>23</v>
      </c>
      <c r="I41" t="s">
        <v>59</v>
      </c>
      <c r="J41" t="s">
        <v>25</v>
      </c>
    </row>
    <row r="42" spans="1:10" x14ac:dyDescent="0.35">
      <c r="B42" s="5" t="s">
        <v>58</v>
      </c>
      <c r="C42" s="5" t="s">
        <v>14</v>
      </c>
      <c r="D42" s="5" t="s">
        <v>16</v>
      </c>
      <c r="E42" s="5" t="s">
        <v>18</v>
      </c>
      <c r="F42" s="5" t="s">
        <v>20</v>
      </c>
      <c r="G42" s="5" t="s">
        <v>22</v>
      </c>
      <c r="H42" s="5" t="s">
        <v>22</v>
      </c>
      <c r="I42" s="5" t="s">
        <v>24</v>
      </c>
      <c r="J42" s="5" t="s">
        <v>26</v>
      </c>
    </row>
    <row r="44" spans="1:10" x14ac:dyDescent="0.35">
      <c r="A44">
        <v>1</v>
      </c>
      <c r="B44" s="4"/>
      <c r="C44" s="2"/>
      <c r="D44" s="2"/>
      <c r="E44" s="2"/>
      <c r="F44" s="2"/>
      <c r="G44" s="2"/>
      <c r="H44" s="2"/>
      <c r="I44" s="2"/>
      <c r="J44" s="2"/>
    </row>
    <row r="45" spans="1:10" x14ac:dyDescent="0.35">
      <c r="A45">
        <v>2</v>
      </c>
      <c r="B45" s="4"/>
      <c r="C45" s="2"/>
      <c r="D45" s="2"/>
      <c r="E45" s="2"/>
      <c r="F45" s="2"/>
      <c r="G45" s="2"/>
      <c r="H45" s="2"/>
      <c r="I45" s="2"/>
      <c r="J45" s="2"/>
    </row>
    <row r="46" spans="1:10" x14ac:dyDescent="0.35">
      <c r="A46">
        <v>3</v>
      </c>
      <c r="B46" s="4"/>
      <c r="C46" s="2"/>
      <c r="D46" s="2"/>
      <c r="E46" s="2"/>
      <c r="F46" s="2"/>
      <c r="G46" s="2"/>
      <c r="H46" s="2"/>
      <c r="I46" s="2"/>
      <c r="J46" s="2"/>
    </row>
    <row r="47" spans="1:10" x14ac:dyDescent="0.35">
      <c r="A47">
        <v>4</v>
      </c>
      <c r="B47" s="4"/>
      <c r="C47" s="2"/>
      <c r="D47" s="2"/>
      <c r="E47" s="2"/>
      <c r="F47" s="2"/>
      <c r="G47" s="2"/>
      <c r="H47" s="2"/>
      <c r="I47" s="2"/>
      <c r="J47" s="2"/>
    </row>
    <row r="48" spans="1:10" x14ac:dyDescent="0.35">
      <c r="A48">
        <v>5</v>
      </c>
      <c r="B48" s="4"/>
      <c r="C48" s="2"/>
      <c r="D48" s="2"/>
      <c r="E48" s="2"/>
      <c r="F48" s="2"/>
      <c r="G48" s="2"/>
      <c r="H48" s="2"/>
      <c r="I48" s="2"/>
      <c r="J48" s="2"/>
    </row>
    <row r="49" spans="1:13" x14ac:dyDescent="0.35">
      <c r="A49">
        <v>6</v>
      </c>
      <c r="B49" s="4"/>
      <c r="C49" s="2"/>
      <c r="D49" s="2"/>
      <c r="E49" s="2"/>
      <c r="F49" s="2"/>
      <c r="G49" s="2"/>
      <c r="H49" s="2"/>
      <c r="I49" s="2"/>
      <c r="J49" s="2"/>
    </row>
    <row r="50" spans="1:13" x14ac:dyDescent="0.35">
      <c r="A50">
        <v>7</v>
      </c>
      <c r="B50" s="4"/>
      <c r="C50" s="2"/>
      <c r="D50" s="2"/>
      <c r="E50" s="2"/>
      <c r="F50" s="2"/>
      <c r="G50" s="2"/>
      <c r="H50" s="2"/>
      <c r="I50" s="2"/>
      <c r="J50" s="2"/>
    </row>
    <row r="51" spans="1:13" x14ac:dyDescent="0.35">
      <c r="C51" t="s">
        <v>43</v>
      </c>
    </row>
    <row r="52" spans="1:13" x14ac:dyDescent="0.35">
      <c r="A52" s="1" t="s">
        <v>28</v>
      </c>
    </row>
    <row r="54" spans="1:13" x14ac:dyDescent="0.35">
      <c r="A54" t="s">
        <v>44</v>
      </c>
      <c r="E54" t="s">
        <v>9</v>
      </c>
    </row>
    <row r="56" spans="1:13" x14ac:dyDescent="0.35">
      <c r="A56" t="s">
        <v>10</v>
      </c>
      <c r="B56" t="s">
        <v>11</v>
      </c>
      <c r="C56" t="s">
        <v>13</v>
      </c>
      <c r="D56" t="s">
        <v>15</v>
      </c>
      <c r="E56" t="s">
        <v>17</v>
      </c>
      <c r="F56" t="s">
        <v>19</v>
      </c>
      <c r="G56" t="s">
        <v>29</v>
      </c>
      <c r="H56" t="s">
        <v>30</v>
      </c>
      <c r="I56" t="s">
        <v>31</v>
      </c>
      <c r="J56" t="s">
        <v>21</v>
      </c>
      <c r="K56" t="s">
        <v>23</v>
      </c>
      <c r="L56" t="s">
        <v>59</v>
      </c>
      <c r="M56" t="s">
        <v>25</v>
      </c>
    </row>
    <row r="57" spans="1:13" x14ac:dyDescent="0.35">
      <c r="B57" s="5" t="s">
        <v>58</v>
      </c>
      <c r="C57" s="5" t="s">
        <v>14</v>
      </c>
      <c r="D57" s="5" t="s">
        <v>16</v>
      </c>
      <c r="E57" s="5" t="s">
        <v>18</v>
      </c>
      <c r="F57" s="5" t="s">
        <v>20</v>
      </c>
      <c r="G57" s="5" t="s">
        <v>20</v>
      </c>
      <c r="H57" s="5" t="s">
        <v>20</v>
      </c>
      <c r="I57" s="5" t="s">
        <v>32</v>
      </c>
      <c r="J57" s="5" t="s">
        <v>22</v>
      </c>
      <c r="K57" s="5" t="s">
        <v>22</v>
      </c>
      <c r="L57" s="5" t="s">
        <v>24</v>
      </c>
      <c r="M57" s="5" t="s">
        <v>26</v>
      </c>
    </row>
    <row r="59" spans="1:13" x14ac:dyDescent="0.35">
      <c r="A59">
        <v>1</v>
      </c>
      <c r="B59" s="4">
        <v>2.013888888888889E-2</v>
      </c>
      <c r="C59" s="2">
        <v>25</v>
      </c>
      <c r="D59" s="2">
        <v>6530</v>
      </c>
      <c r="E59" s="2">
        <v>160</v>
      </c>
      <c r="F59" s="2">
        <v>5.5</v>
      </c>
      <c r="G59" s="2">
        <v>-0.1</v>
      </c>
      <c r="H59" s="2">
        <v>3.1</v>
      </c>
      <c r="I59" s="2">
        <v>-1</v>
      </c>
      <c r="J59" s="2">
        <v>442</v>
      </c>
      <c r="K59" s="2">
        <v>479</v>
      </c>
      <c r="L59" s="2">
        <v>535</v>
      </c>
      <c r="M59" s="2">
        <v>2.5</v>
      </c>
    </row>
    <row r="60" spans="1:13" x14ac:dyDescent="0.35">
      <c r="A60">
        <v>2</v>
      </c>
      <c r="B60" s="4">
        <v>2.0833333333333332E-2</v>
      </c>
      <c r="C60" s="2">
        <v>35</v>
      </c>
      <c r="D60" s="2">
        <v>6710</v>
      </c>
      <c r="E60" s="2">
        <v>149</v>
      </c>
      <c r="F60" s="2">
        <v>6.5</v>
      </c>
      <c r="G60" s="2">
        <v>-0.4</v>
      </c>
      <c r="H60" s="2">
        <v>3.1</v>
      </c>
      <c r="I60" s="2">
        <v>-25</v>
      </c>
      <c r="J60" s="2">
        <v>438</v>
      </c>
      <c r="K60" s="2">
        <v>475</v>
      </c>
      <c r="L60" s="2">
        <v>557</v>
      </c>
      <c r="M60" s="2">
        <v>2</v>
      </c>
    </row>
    <row r="61" spans="1:13" x14ac:dyDescent="0.35">
      <c r="A61">
        <v>3</v>
      </c>
      <c r="B61" s="4">
        <v>2.1527777777777781E-2</v>
      </c>
      <c r="C61" s="2">
        <v>28</v>
      </c>
      <c r="D61" s="2">
        <v>6880</v>
      </c>
      <c r="E61" s="2">
        <v>140</v>
      </c>
      <c r="F61" s="2">
        <v>7.5</v>
      </c>
      <c r="G61" s="2">
        <v>-0.9</v>
      </c>
      <c r="H61" s="2">
        <v>3.1</v>
      </c>
      <c r="I61" s="2">
        <v>-39</v>
      </c>
      <c r="J61" s="2">
        <v>434</v>
      </c>
      <c r="K61" s="2">
        <v>471</v>
      </c>
      <c r="L61" s="2">
        <v>568</v>
      </c>
      <c r="M61" s="2">
        <v>1.5</v>
      </c>
    </row>
    <row r="62" spans="1:13" x14ac:dyDescent="0.35">
      <c r="A62">
        <v>4</v>
      </c>
      <c r="B62" s="4">
        <v>2.2916666666666669E-2</v>
      </c>
      <c r="C62" s="2">
        <v>17</v>
      </c>
      <c r="D62" s="2">
        <v>7150</v>
      </c>
      <c r="E62" s="2">
        <v>130</v>
      </c>
      <c r="F62" s="2">
        <v>9.1</v>
      </c>
      <c r="G62" s="2">
        <v>-1.5</v>
      </c>
      <c r="H62" s="2">
        <v>3.1</v>
      </c>
      <c r="I62" s="2">
        <v>-50</v>
      </c>
      <c r="J62" s="2">
        <v>430</v>
      </c>
      <c r="K62" s="2">
        <v>466</v>
      </c>
      <c r="L62" s="2">
        <v>592</v>
      </c>
      <c r="M62" s="2">
        <v>0.8</v>
      </c>
    </row>
    <row r="63" spans="1:13" x14ac:dyDescent="0.35">
      <c r="A63">
        <v>5</v>
      </c>
      <c r="B63" s="4">
        <v>2.361111111111111E-2</v>
      </c>
      <c r="C63" s="2">
        <v>50</v>
      </c>
      <c r="D63" s="2">
        <v>6430</v>
      </c>
      <c r="E63" s="2">
        <v>171</v>
      </c>
      <c r="F63" s="2">
        <v>4.8</v>
      </c>
      <c r="G63" s="2">
        <v>0.3</v>
      </c>
      <c r="H63" s="2">
        <v>3.1</v>
      </c>
      <c r="I63" s="2">
        <v>29</v>
      </c>
      <c r="J63" s="2">
        <v>446</v>
      </c>
      <c r="K63" s="2">
        <v>483</v>
      </c>
      <c r="L63" s="2">
        <v>616</v>
      </c>
      <c r="M63" s="2">
        <v>3.2</v>
      </c>
    </row>
    <row r="64" spans="1:13" x14ac:dyDescent="0.35">
      <c r="A64">
        <v>6</v>
      </c>
      <c r="B64" s="4">
        <v>2.4305555555555556E-2</v>
      </c>
      <c r="C64" s="2">
        <v>36</v>
      </c>
      <c r="D64" s="2">
        <v>5950</v>
      </c>
      <c r="E64" s="2">
        <v>182</v>
      </c>
      <c r="F64" s="2">
        <v>4</v>
      </c>
      <c r="G64" s="2">
        <v>0.6</v>
      </c>
      <c r="H64" s="2">
        <v>3.1</v>
      </c>
      <c r="I64" s="2">
        <v>43</v>
      </c>
      <c r="J64" s="2">
        <v>455</v>
      </c>
      <c r="K64" s="2">
        <v>491</v>
      </c>
      <c r="L64" s="2">
        <v>635</v>
      </c>
      <c r="M64" s="2">
        <v>4.2</v>
      </c>
    </row>
    <row r="65" spans="1:13" x14ac:dyDescent="0.35">
      <c r="A65">
        <v>7</v>
      </c>
      <c r="B65" s="4">
        <v>2.6388888888888889E-2</v>
      </c>
      <c r="C65" s="2">
        <v>10</v>
      </c>
      <c r="D65" s="2">
        <v>5060</v>
      </c>
      <c r="E65" s="2">
        <v>190</v>
      </c>
      <c r="F65" s="2">
        <v>3.6</v>
      </c>
      <c r="G65" s="2">
        <v>0.9</v>
      </c>
      <c r="H65" s="2">
        <v>3.1</v>
      </c>
      <c r="I65" s="2">
        <v>79</v>
      </c>
      <c r="J65" s="2">
        <v>466</v>
      </c>
      <c r="K65" s="2">
        <v>504</v>
      </c>
      <c r="L65" s="2">
        <v>670</v>
      </c>
      <c r="M65" s="2">
        <v>6.8</v>
      </c>
    </row>
    <row r="66" spans="1:13" x14ac:dyDescent="0.35">
      <c r="C66" t="s">
        <v>43</v>
      </c>
    </row>
    <row r="68" spans="1:13" x14ac:dyDescent="0.35">
      <c r="A68" s="1" t="s">
        <v>33</v>
      </c>
    </row>
    <row r="70" spans="1:13" x14ac:dyDescent="0.35">
      <c r="A70" t="s">
        <v>56</v>
      </c>
      <c r="C70" s="2" t="s">
        <v>65</v>
      </c>
    </row>
    <row r="71" spans="1:13" x14ac:dyDescent="0.35">
      <c r="A71" t="s">
        <v>57</v>
      </c>
      <c r="C71" s="2" t="s">
        <v>69</v>
      </c>
      <c r="E71" t="s">
        <v>34</v>
      </c>
      <c r="H71" s="2" t="s">
        <v>70</v>
      </c>
    </row>
    <row r="73" spans="1:13" x14ac:dyDescent="0.35">
      <c r="A73" t="s">
        <v>10</v>
      </c>
      <c r="B73" t="s">
        <v>11</v>
      </c>
      <c r="C73" t="s">
        <v>13</v>
      </c>
      <c r="D73" t="s">
        <v>15</v>
      </c>
      <c r="E73" t="s">
        <v>17</v>
      </c>
      <c r="F73" t="s">
        <v>19</v>
      </c>
      <c r="G73" t="s">
        <v>29</v>
      </c>
      <c r="H73" t="s">
        <v>30</v>
      </c>
      <c r="I73" t="s">
        <v>31</v>
      </c>
      <c r="J73" t="s">
        <v>21</v>
      </c>
      <c r="K73" t="s">
        <v>23</v>
      </c>
      <c r="L73" t="s">
        <v>59</v>
      </c>
      <c r="M73" t="s">
        <v>25</v>
      </c>
    </row>
    <row r="74" spans="1:13" x14ac:dyDescent="0.35">
      <c r="B74" s="5" t="s">
        <v>58</v>
      </c>
      <c r="C74" s="5" t="s">
        <v>14</v>
      </c>
      <c r="D74" s="5" t="s">
        <v>16</v>
      </c>
      <c r="E74" s="5" t="s">
        <v>18</v>
      </c>
      <c r="F74" s="5" t="s">
        <v>20</v>
      </c>
      <c r="G74" s="5" t="s">
        <v>20</v>
      </c>
      <c r="H74" s="5" t="s">
        <v>20</v>
      </c>
      <c r="I74" s="5" t="s">
        <v>32</v>
      </c>
      <c r="J74" s="5" t="s">
        <v>22</v>
      </c>
      <c r="K74" s="5" t="s">
        <v>22</v>
      </c>
      <c r="L74" s="5" t="s">
        <v>24</v>
      </c>
      <c r="M74" s="5" t="s">
        <v>26</v>
      </c>
    </row>
    <row r="75" spans="1:13" x14ac:dyDescent="0.35">
      <c r="A75">
        <v>1</v>
      </c>
      <c r="B75" s="4">
        <v>2.7083333333333334E-2</v>
      </c>
      <c r="C75" s="2">
        <v>55</v>
      </c>
      <c r="D75" s="2">
        <v>5500</v>
      </c>
      <c r="E75" s="2">
        <v>159</v>
      </c>
      <c r="F75" s="2">
        <v>5.7</v>
      </c>
      <c r="G75" s="2">
        <v>0</v>
      </c>
      <c r="H75" s="2">
        <v>3.1</v>
      </c>
      <c r="I75" s="2">
        <v>0</v>
      </c>
      <c r="J75" s="2">
        <v>448</v>
      </c>
      <c r="K75" s="2">
        <v>484</v>
      </c>
      <c r="L75" s="2">
        <v>699</v>
      </c>
      <c r="M75" s="2">
        <v>4.2</v>
      </c>
    </row>
    <row r="76" spans="1:13" x14ac:dyDescent="0.35">
      <c r="A76">
        <v>2</v>
      </c>
      <c r="B76" s="4">
        <v>2.8472222222222222E-2</v>
      </c>
      <c r="C76" s="2">
        <v>37</v>
      </c>
      <c r="D76" s="2">
        <v>5570</v>
      </c>
      <c r="E76" s="2">
        <v>158</v>
      </c>
      <c r="F76" s="2">
        <v>5.9</v>
      </c>
      <c r="G76" s="2">
        <v>-0.6</v>
      </c>
      <c r="H76" s="2">
        <v>3.1</v>
      </c>
      <c r="I76" s="2">
        <v>-33</v>
      </c>
      <c r="J76" s="2">
        <v>447</v>
      </c>
      <c r="K76" s="2">
        <v>483</v>
      </c>
      <c r="L76" s="2">
        <v>726</v>
      </c>
      <c r="M76" s="2">
        <v>4.2</v>
      </c>
    </row>
    <row r="77" spans="1:13" x14ac:dyDescent="0.35">
      <c r="C77" t="s">
        <v>43</v>
      </c>
    </row>
    <row r="79" spans="1:13" x14ac:dyDescent="0.35">
      <c r="A79" s="1" t="s">
        <v>35</v>
      </c>
    </row>
    <row r="81" spans="1:10" x14ac:dyDescent="0.35">
      <c r="D81" t="s">
        <v>36</v>
      </c>
      <c r="G81" t="s">
        <v>36</v>
      </c>
      <c r="J81" t="s">
        <v>36</v>
      </c>
    </row>
    <row r="82" spans="1:10" x14ac:dyDescent="0.35">
      <c r="D82" t="s">
        <v>58</v>
      </c>
      <c r="G82" t="s">
        <v>58</v>
      </c>
      <c r="J82" t="s">
        <v>58</v>
      </c>
    </row>
    <row r="83" spans="1:10" x14ac:dyDescent="0.35">
      <c r="A83" t="s">
        <v>37</v>
      </c>
      <c r="D83" s="4">
        <v>2.9166666666666664E-2</v>
      </c>
      <c r="E83" t="s">
        <v>38</v>
      </c>
      <c r="G83" s="4">
        <v>3.1944444444444449E-2</v>
      </c>
      <c r="H83" t="s">
        <v>39</v>
      </c>
      <c r="J83" s="4">
        <v>3.3333333333333333E-2</v>
      </c>
    </row>
    <row r="84" spans="1:10" x14ac:dyDescent="0.35">
      <c r="A84" t="s">
        <v>40</v>
      </c>
      <c r="D84" s="4">
        <v>3.125E-2</v>
      </c>
      <c r="E84" t="s">
        <v>41</v>
      </c>
      <c r="G84" s="4">
        <v>3.2638888888888891E-2</v>
      </c>
      <c r="H84" t="s">
        <v>42</v>
      </c>
      <c r="J84" s="4">
        <v>3.6111111111111115E-2</v>
      </c>
    </row>
  </sheetData>
  <sheetProtection sheet="1" objects="1" scenarios="1" selectLockedCells="1"/>
  <conditionalFormatting sqref="H3:H4 D8:D16 H8:H16">
    <cfRule type="containsBlanks" dxfId="16" priority="24">
      <formula>LEN(TRIM(D3))=0</formula>
    </cfRule>
  </conditionalFormatting>
  <conditionalFormatting sqref="B34:J34">
    <cfRule type="containsBlanks" dxfId="15" priority="17">
      <formula>LEN(TRIM(B34))=0</formula>
    </cfRule>
  </conditionalFormatting>
  <conditionalFormatting sqref="D18">
    <cfRule type="containsBlanks" dxfId="14" priority="19">
      <formula>LEN(TRIM(D18))=0</formula>
    </cfRule>
  </conditionalFormatting>
  <conditionalFormatting sqref="B28:J33">
    <cfRule type="containsBlanks" dxfId="13" priority="18">
      <formula>LEN(TRIM(B28))=0</formula>
    </cfRule>
  </conditionalFormatting>
  <conditionalFormatting sqref="C59:M65">
    <cfRule type="containsBlanks" dxfId="12" priority="15">
      <formula>LEN(TRIM(C59))=0</formula>
    </cfRule>
  </conditionalFormatting>
  <conditionalFormatting sqref="C44:J50">
    <cfRule type="containsBlanks" dxfId="11" priority="16">
      <formula>LEN(TRIM(C44))=0</formula>
    </cfRule>
  </conditionalFormatting>
  <conditionalFormatting sqref="C70">
    <cfRule type="containsBlanks" dxfId="10" priority="14">
      <formula>LEN(TRIM(C70))=0</formula>
    </cfRule>
  </conditionalFormatting>
  <conditionalFormatting sqref="C71">
    <cfRule type="containsBlanks" dxfId="9" priority="13">
      <formula>LEN(TRIM(C71))=0</formula>
    </cfRule>
  </conditionalFormatting>
  <conditionalFormatting sqref="H71">
    <cfRule type="containsBlanks" dxfId="8" priority="12">
      <formula>LEN(TRIM(H71))=0</formula>
    </cfRule>
  </conditionalFormatting>
  <conditionalFormatting sqref="B75:M76">
    <cfRule type="containsBlanks" dxfId="7" priority="11">
      <formula>LEN(TRIM(B75))=0</formula>
    </cfRule>
  </conditionalFormatting>
  <conditionalFormatting sqref="D3:D4">
    <cfRule type="containsBlanks" dxfId="6" priority="6">
      <formula>LEN(TRIM(D3))=0</formula>
    </cfRule>
  </conditionalFormatting>
  <conditionalFormatting sqref="E39">
    <cfRule type="containsBlanks" dxfId="5" priority="7">
      <formula>LEN(TRIM(E39))=0</formula>
    </cfRule>
  </conditionalFormatting>
  <conditionalFormatting sqref="D83:D84">
    <cfRule type="containsBlanks" dxfId="4" priority="5">
      <formula>LEN(TRIM(D83))=0</formula>
    </cfRule>
  </conditionalFormatting>
  <conditionalFormatting sqref="G83:G84">
    <cfRule type="containsBlanks" dxfId="3" priority="4">
      <formula>LEN(TRIM(G83))=0</formula>
    </cfRule>
  </conditionalFormatting>
  <conditionalFormatting sqref="J83:J84">
    <cfRule type="containsBlanks" dxfId="2" priority="3">
      <formula>LEN(TRIM(J83))=0</formula>
    </cfRule>
  </conditionalFormatting>
  <conditionalFormatting sqref="B59:B65">
    <cfRule type="containsBlanks" dxfId="1" priority="2">
      <formula>LEN(TRIM(B59))=0</formula>
    </cfRule>
  </conditionalFormatting>
  <conditionalFormatting sqref="B44:B50">
    <cfRule type="containsBlanks" dxfId="0" priority="1">
      <formula>LEN(TRIM(B44))=0</formula>
    </cfRule>
  </conditionalFormatting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AACE1-108F-4DFD-BAD3-8A4DFF8C9086}">
  <dimension ref="A1:U84"/>
  <sheetViews>
    <sheetView tabSelected="1" topLeftCell="A17" zoomScale="70" zoomScaleNormal="70" workbookViewId="0">
      <selection activeCell="S28" sqref="S28"/>
    </sheetView>
  </sheetViews>
  <sheetFormatPr defaultRowHeight="14.5" x14ac:dyDescent="0.35"/>
  <cols>
    <col min="3" max="3" width="10.1796875" bestFit="1" customWidth="1"/>
    <col min="9" max="9" width="9.08984375" customWidth="1"/>
    <col min="12" max="12" width="10.6328125" customWidth="1"/>
    <col min="15" max="15" width="15.6328125" bestFit="1" customWidth="1"/>
    <col min="16" max="16" width="4.6328125" bestFit="1" customWidth="1"/>
    <col min="17" max="17" width="5.6328125" bestFit="1" customWidth="1"/>
  </cols>
  <sheetData>
    <row r="1" spans="1:21" x14ac:dyDescent="0.35">
      <c r="A1" s="1" t="s">
        <v>71</v>
      </c>
      <c r="O1" s="24"/>
      <c r="P1" s="25" t="s">
        <v>83</v>
      </c>
      <c r="Q1" s="25" t="s">
        <v>32</v>
      </c>
      <c r="S1" s="19" t="s">
        <v>77</v>
      </c>
      <c r="T1" s="19">
        <v>300000</v>
      </c>
      <c r="U1" t="s">
        <v>95</v>
      </c>
    </row>
    <row r="2" spans="1:21" x14ac:dyDescent="0.35">
      <c r="G2" t="s">
        <v>100</v>
      </c>
      <c r="H2">
        <v>0.45359237000000002</v>
      </c>
      <c r="O2" s="21" t="s">
        <v>98</v>
      </c>
      <c r="P2" s="18">
        <f>9165*$H$2</f>
        <v>4157.1740710499998</v>
      </c>
      <c r="Q2" s="18">
        <f>P2*9.80665</f>
        <v>40767.951103862477</v>
      </c>
      <c r="S2" s="19" t="s">
        <v>89</v>
      </c>
      <c r="T2" s="19">
        <v>30</v>
      </c>
    </row>
    <row r="3" spans="1:21" x14ac:dyDescent="0.35">
      <c r="A3" t="s">
        <v>72</v>
      </c>
      <c r="C3" s="7">
        <v>43895</v>
      </c>
      <c r="E3" t="s">
        <v>2</v>
      </c>
      <c r="O3" s="21"/>
      <c r="P3" s="18"/>
      <c r="Q3" s="18"/>
      <c r="S3" s="19" t="s">
        <v>90</v>
      </c>
      <c r="T3" s="19">
        <v>2.0569000000000002</v>
      </c>
    </row>
    <row r="4" spans="1:21" x14ac:dyDescent="0.35">
      <c r="A4" t="s">
        <v>73</v>
      </c>
      <c r="C4" t="s">
        <v>74</v>
      </c>
      <c r="E4" t="s">
        <v>4</v>
      </c>
      <c r="O4" s="21" t="s">
        <v>76</v>
      </c>
      <c r="P4" s="18">
        <f>4100*$H$2</f>
        <v>1859.7287170000002</v>
      </c>
      <c r="Q4" s="18">
        <f t="shared" ref="Q4:Q33" si="0">P4*9.80665</f>
        <v>18237.70862256805</v>
      </c>
      <c r="S4" s="19" t="s">
        <v>91</v>
      </c>
      <c r="T4" s="19">
        <v>15.911</v>
      </c>
    </row>
    <row r="5" spans="1:21" x14ac:dyDescent="0.35">
      <c r="O5" s="21"/>
      <c r="P5" s="16"/>
      <c r="Q5" s="18"/>
      <c r="S5" s="19" t="s">
        <v>92</v>
      </c>
      <c r="T5" s="19">
        <f>T4^2/T2</f>
        <v>8.4386640333333336</v>
      </c>
    </row>
    <row r="6" spans="1:21" x14ac:dyDescent="0.35">
      <c r="A6" t="s">
        <v>5</v>
      </c>
      <c r="O6" s="21" t="s">
        <v>99</v>
      </c>
      <c r="P6" s="16">
        <f t="shared" ref="P6:P14" si="1">D8</f>
        <v>80</v>
      </c>
      <c r="Q6" s="18">
        <f t="shared" si="0"/>
        <v>784.53199999999993</v>
      </c>
      <c r="S6" s="19" t="s">
        <v>93</v>
      </c>
      <c r="T6" s="19">
        <v>0.04</v>
      </c>
      <c r="U6" t="s">
        <v>96</v>
      </c>
    </row>
    <row r="7" spans="1:21" x14ac:dyDescent="0.35">
      <c r="C7" t="s">
        <v>6</v>
      </c>
      <c r="O7" s="21"/>
      <c r="P7" s="16">
        <f t="shared" si="1"/>
        <v>102</v>
      </c>
      <c r="Q7" s="18">
        <f t="shared" si="0"/>
        <v>1000.2782999999999</v>
      </c>
      <c r="S7" s="19" t="s">
        <v>94</v>
      </c>
      <c r="T7" s="19">
        <v>0.8</v>
      </c>
      <c r="U7" t="s">
        <v>96</v>
      </c>
    </row>
    <row r="8" spans="1:21" x14ac:dyDescent="0.35">
      <c r="A8" t="s">
        <v>47</v>
      </c>
      <c r="C8" t="str">
        <f>'Imperial Units'!$D8</f>
        <v>Chipke</v>
      </c>
      <c r="D8">
        <f>'Imperial Units'!$H8</f>
        <v>80</v>
      </c>
      <c r="O8" s="21"/>
      <c r="P8" s="16">
        <f t="shared" si="1"/>
        <v>60</v>
      </c>
      <c r="Q8" s="18">
        <f t="shared" si="0"/>
        <v>588.399</v>
      </c>
    </row>
    <row r="9" spans="1:21" x14ac:dyDescent="0.35">
      <c r="A9" t="s">
        <v>48</v>
      </c>
      <c r="C9" t="str">
        <f>'Imperial Units'!$D9</f>
        <v>Hans</v>
      </c>
      <c r="D9">
        <f>'Imperial Units'!$H9</f>
        <v>102</v>
      </c>
      <c r="O9" s="21"/>
      <c r="P9" s="16">
        <f t="shared" si="1"/>
        <v>75</v>
      </c>
      <c r="Q9" s="18">
        <f t="shared" si="0"/>
        <v>735.49874999999997</v>
      </c>
    </row>
    <row r="10" spans="1:21" x14ac:dyDescent="0.35">
      <c r="A10" t="s">
        <v>75</v>
      </c>
      <c r="C10" t="str">
        <f>'Imperial Units'!$D10</f>
        <v>Marta</v>
      </c>
      <c r="D10">
        <f>'Imperial Units'!$H10</f>
        <v>60</v>
      </c>
      <c r="O10" s="21"/>
      <c r="P10" s="16">
        <f t="shared" si="1"/>
        <v>83</v>
      </c>
      <c r="Q10" s="18">
        <f t="shared" si="0"/>
        <v>813.9519499999999</v>
      </c>
    </row>
    <row r="11" spans="1:21" x14ac:dyDescent="0.35">
      <c r="A11" t="s">
        <v>50</v>
      </c>
      <c r="C11" t="str">
        <f>'Imperial Units'!$D11</f>
        <v>Jari</v>
      </c>
      <c r="D11">
        <f>'Imperial Units'!$H11</f>
        <v>75</v>
      </c>
      <c r="O11" s="21"/>
      <c r="P11" s="16">
        <f t="shared" si="1"/>
        <v>66</v>
      </c>
      <c r="Q11" s="18">
        <f t="shared" si="0"/>
        <v>647.23889999999994</v>
      </c>
    </row>
    <row r="12" spans="1:21" x14ac:dyDescent="0.35">
      <c r="A12" t="s">
        <v>51</v>
      </c>
      <c r="C12" t="str">
        <f>'Imperial Units'!$D12</f>
        <v>Martin</v>
      </c>
      <c r="D12">
        <f>'Imperial Units'!$H12</f>
        <v>83</v>
      </c>
      <c r="O12" s="21"/>
      <c r="P12" s="16">
        <f t="shared" si="1"/>
        <v>89</v>
      </c>
      <c r="Q12" s="18">
        <f t="shared" si="0"/>
        <v>872.79184999999995</v>
      </c>
    </row>
    <row r="13" spans="1:21" x14ac:dyDescent="0.35">
      <c r="A13" t="s">
        <v>52</v>
      </c>
      <c r="C13" t="str">
        <f>'Imperial Units'!$D13</f>
        <v>Wessel</v>
      </c>
      <c r="D13">
        <f>'Imperial Units'!$H13</f>
        <v>66</v>
      </c>
      <c r="O13" s="21"/>
      <c r="P13" s="16">
        <f t="shared" si="1"/>
        <v>85</v>
      </c>
      <c r="Q13" s="18">
        <f t="shared" si="0"/>
        <v>833.56524999999999</v>
      </c>
    </row>
    <row r="14" spans="1:21" x14ac:dyDescent="0.35">
      <c r="A14" t="s">
        <v>53</v>
      </c>
      <c r="C14" t="str">
        <f>'Imperial Units'!$D14</f>
        <v>Simon</v>
      </c>
      <c r="D14">
        <f>'Imperial Units'!$H14</f>
        <v>89</v>
      </c>
      <c r="O14" s="21"/>
      <c r="P14" s="16">
        <f t="shared" si="1"/>
        <v>90</v>
      </c>
      <c r="Q14" s="18">
        <f t="shared" si="0"/>
        <v>882.59849999999994</v>
      </c>
    </row>
    <row r="15" spans="1:21" x14ac:dyDescent="0.35">
      <c r="A15" t="s">
        <v>54</v>
      </c>
      <c r="C15" t="str">
        <f>'Imperial Units'!$D15</f>
        <v>Niek</v>
      </c>
      <c r="D15">
        <f>'Imperial Units'!$H15</f>
        <v>85</v>
      </c>
      <c r="O15" s="22"/>
      <c r="P15" s="17"/>
      <c r="Q15" s="17"/>
    </row>
    <row r="16" spans="1:21" x14ac:dyDescent="0.35">
      <c r="A16" t="s">
        <v>55</v>
      </c>
      <c r="C16" t="str">
        <f>'Imperial Units'!$D16</f>
        <v>Julian</v>
      </c>
      <c r="D16">
        <f>'Imperial Units'!$H16</f>
        <v>90</v>
      </c>
      <c r="O16" s="23" t="s">
        <v>101</v>
      </c>
      <c r="P16" s="20">
        <f>SUM(P2:P15)</f>
        <v>6746.9027880499998</v>
      </c>
      <c r="Q16" s="20">
        <f t="shared" si="0"/>
        <v>66164.514226430532</v>
      </c>
    </row>
    <row r="17" spans="1:20" x14ac:dyDescent="0.35">
      <c r="O17" s="21"/>
      <c r="P17" s="16"/>
      <c r="Q17" s="18"/>
    </row>
    <row r="18" spans="1:20" x14ac:dyDescent="0.35">
      <c r="D18" s="15"/>
      <c r="O18" s="21"/>
      <c r="P18" s="16"/>
      <c r="Q18" s="18"/>
    </row>
    <row r="19" spans="1:20" x14ac:dyDescent="0.35">
      <c r="O19" s="21"/>
      <c r="P19" s="16"/>
      <c r="Q19" s="18"/>
    </row>
    <row r="20" spans="1:20" x14ac:dyDescent="0.35">
      <c r="O20" s="21"/>
      <c r="P20" s="16"/>
      <c r="Q20" s="18"/>
    </row>
    <row r="21" spans="1:20" x14ac:dyDescent="0.35">
      <c r="A21" s="1" t="s">
        <v>78</v>
      </c>
      <c r="O21" s="21"/>
      <c r="P21" s="16"/>
      <c r="Q21" s="18"/>
    </row>
    <row r="22" spans="1:20" x14ac:dyDescent="0.35">
      <c r="O22" s="21"/>
      <c r="P22" s="16"/>
      <c r="Q22" s="18"/>
    </row>
    <row r="23" spans="1:20" x14ac:dyDescent="0.35">
      <c r="A23" t="s">
        <v>44</v>
      </c>
      <c r="D23" t="s">
        <v>79</v>
      </c>
      <c r="O23" s="21"/>
      <c r="P23" s="16"/>
      <c r="Q23" s="18"/>
    </row>
    <row r="24" spans="1:20" x14ac:dyDescent="0.35">
      <c r="O24" s="21"/>
      <c r="P24" s="16"/>
      <c r="Q24" s="18"/>
    </row>
    <row r="25" spans="1:20" x14ac:dyDescent="0.35">
      <c r="A25" t="s">
        <v>10</v>
      </c>
      <c r="B25" t="s">
        <v>11</v>
      </c>
      <c r="C25" t="s">
        <v>13</v>
      </c>
      <c r="D25" t="s">
        <v>15</v>
      </c>
      <c r="E25" t="s">
        <v>17</v>
      </c>
      <c r="F25" t="s">
        <v>19</v>
      </c>
      <c r="G25" t="s">
        <v>21</v>
      </c>
      <c r="H25" t="s">
        <v>23</v>
      </c>
      <c r="I25" t="s">
        <v>59</v>
      </c>
      <c r="J25" t="s">
        <v>25</v>
      </c>
      <c r="K25" t="s">
        <v>103</v>
      </c>
      <c r="O25" s="21"/>
      <c r="P25" s="16"/>
      <c r="Q25" s="18"/>
    </row>
    <row r="26" spans="1:20" x14ac:dyDescent="0.35">
      <c r="B26" t="s">
        <v>58</v>
      </c>
      <c r="C26" t="s">
        <v>14</v>
      </c>
      <c r="D26" t="s">
        <v>80</v>
      </c>
      <c r="E26" t="s">
        <v>81</v>
      </c>
      <c r="F26" t="s">
        <v>20</v>
      </c>
      <c r="G26" t="s">
        <v>82</v>
      </c>
      <c r="H26" t="s">
        <v>82</v>
      </c>
      <c r="I26" t="s">
        <v>83</v>
      </c>
      <c r="J26" t="s">
        <v>26</v>
      </c>
      <c r="O26" s="21"/>
      <c r="P26" s="16"/>
      <c r="Q26" s="18"/>
    </row>
    <row r="27" spans="1:20" x14ac:dyDescent="0.35">
      <c r="O27" s="21"/>
      <c r="P27" s="16"/>
      <c r="Q27" s="18"/>
      <c r="R27" s="26" t="s">
        <v>84</v>
      </c>
      <c r="S27" s="26" t="s">
        <v>88</v>
      </c>
      <c r="T27" s="26" t="s">
        <v>97</v>
      </c>
    </row>
    <row r="28" spans="1:20" x14ac:dyDescent="0.35">
      <c r="A28">
        <v>1</v>
      </c>
      <c r="B28" s="8">
        <f>'Imperial Units'!B28</f>
        <v>0.65208333333333335</v>
      </c>
      <c r="C28" s="8">
        <f>B28-$B$28</f>
        <v>0</v>
      </c>
      <c r="D28" s="9">
        <f>'Imperial Units'!D28*0.3048</f>
        <v>1530.096</v>
      </c>
      <c r="E28" s="9">
        <f>'Imperial Units'!E28*0.514444</f>
        <v>127.58211200000001</v>
      </c>
      <c r="F28" s="10">
        <f>'Imperial Units'!F28</f>
        <v>1.8</v>
      </c>
      <c r="G28" s="9">
        <f>'Imperial Units'!G28*0.45359237</f>
        <v>340.1942775</v>
      </c>
      <c r="H28" s="9">
        <f>'Imperial Units'!H28*0.45359237</f>
        <v>364.23467311000002</v>
      </c>
      <c r="I28" s="9">
        <f>'Imperial Units'!I28*0.45359237</f>
        <v>134.71693389000001</v>
      </c>
      <c r="J28" s="9">
        <f>'Imperial Units'!J28</f>
        <v>10.199999999999999</v>
      </c>
      <c r="K28" s="9">
        <f>E28/SQRT(1.4*287*(J28+273.15))</f>
        <v>0.37811439589565582</v>
      </c>
      <c r="O28" s="21" t="s">
        <v>102</v>
      </c>
      <c r="P28" s="18">
        <f>$P$16-I28</f>
        <v>6612.1858541599995</v>
      </c>
      <c r="Q28" s="18">
        <f t="shared" si="0"/>
        <v>64843.392406698156</v>
      </c>
      <c r="R28" s="27">
        <f>2*Q28/(1.225*E28^2*$T$2)</f>
        <v>0.21679976422288083</v>
      </c>
      <c r="S28" s="27">
        <f t="shared" ref="S28:S33" si="2">$T$6+R28^2/(PI()*$T$5*$T$7)</f>
        <v>4.2216175016557923E-2</v>
      </c>
      <c r="T28" s="28">
        <f>R28^2</f>
        <v>4.7002137767096719E-2</v>
      </c>
    </row>
    <row r="29" spans="1:20" x14ac:dyDescent="0.35">
      <c r="A29">
        <v>2</v>
      </c>
      <c r="B29" s="8">
        <f>'Imperial Units'!B29</f>
        <v>0.72152777777777777</v>
      </c>
      <c r="C29" s="8">
        <f t="shared" ref="C29:C33" si="3">B29-$B$28</f>
        <v>6.944444444444442E-2</v>
      </c>
      <c r="D29" s="9">
        <f>'Imperial Units'!D29*0.3048</f>
        <v>1530.096</v>
      </c>
      <c r="E29" s="9">
        <f>'Imperial Units'!E29*0.514444</f>
        <v>113.69212400000001</v>
      </c>
      <c r="F29" s="10">
        <f>'Imperial Units'!F29</f>
        <v>2.5</v>
      </c>
      <c r="G29" s="9">
        <f>'Imperial Units'!G29*0.45359237</f>
        <v>288.48474732</v>
      </c>
      <c r="H29" s="9">
        <f>'Imperial Units'!H29*0.45359237</f>
        <v>310.71077345000003</v>
      </c>
      <c r="I29" s="9">
        <f>'Imperial Units'!I29*0.45359237</f>
        <v>151.49985158000001</v>
      </c>
      <c r="J29" s="9">
        <f>'Imperial Units'!J29</f>
        <v>8.5</v>
      </c>
      <c r="K29" s="9">
        <f t="shared" ref="K29:K33" si="4">E29/SQRT(1.4*287*(J29+273.15))</f>
        <v>0.3379640735189966</v>
      </c>
      <c r="O29" s="21" t="s">
        <v>102</v>
      </c>
      <c r="P29" s="18">
        <f t="shared" ref="P29:P33" si="5">$P$16-I29</f>
        <v>6595.40293647</v>
      </c>
      <c r="Q29" s="18">
        <f t="shared" si="0"/>
        <v>64678.808206933521</v>
      </c>
      <c r="R29" s="27">
        <f t="shared" ref="R29:R33" si="6">2*Q29/(1.225*E29^2*$T$2)</f>
        <v>0.27231646512747643</v>
      </c>
      <c r="S29" s="27">
        <f t="shared" si="2"/>
        <v>4.3496505739740031E-2</v>
      </c>
      <c r="T29" s="28">
        <f t="shared" ref="T29:T33" si="7">R29^2</f>
        <v>7.4156257179524079E-2</v>
      </c>
    </row>
    <row r="30" spans="1:20" x14ac:dyDescent="0.35">
      <c r="A30">
        <v>3</v>
      </c>
      <c r="B30" s="8">
        <f>'Imperial Units'!B30</f>
        <v>0.80555555555555547</v>
      </c>
      <c r="C30" s="8">
        <f t="shared" si="3"/>
        <v>0.15347222222222212</v>
      </c>
      <c r="D30" s="9">
        <f>'Imperial Units'!D30*0.3048</f>
        <v>1530.096</v>
      </c>
      <c r="E30" s="9">
        <f>'Imperial Units'!E30*0.514444</f>
        <v>96.715472000000005</v>
      </c>
      <c r="F30" s="10">
        <f>'Imperial Units'!F30</f>
        <v>3.9</v>
      </c>
      <c r="G30" s="9">
        <f>'Imperial Units'!G30*0.45359237</f>
        <v>244.03269506000001</v>
      </c>
      <c r="H30" s="9">
        <f>'Imperial Units'!H30*0.45359237</f>
        <v>263.99075934000001</v>
      </c>
      <c r="I30" s="9">
        <f>'Imperial Units'!I30*0.45359237</f>
        <v>164.20043794</v>
      </c>
      <c r="J30" s="9">
        <f>'Imperial Units'!J30</f>
        <v>6.8</v>
      </c>
      <c r="K30" s="9">
        <f t="shared" si="4"/>
        <v>0.28837044891924335</v>
      </c>
      <c r="O30" s="21" t="s">
        <v>102</v>
      </c>
      <c r="P30" s="18">
        <f t="shared" si="5"/>
        <v>6582.7023501100002</v>
      </c>
      <c r="Q30" s="18">
        <f t="shared" si="0"/>
        <v>64554.258001706228</v>
      </c>
      <c r="R30" s="27">
        <f t="shared" si="6"/>
        <v>0.37558274748152998</v>
      </c>
      <c r="S30" s="27">
        <f t="shared" si="2"/>
        <v>4.6651164861071029E-2</v>
      </c>
      <c r="T30" s="28">
        <f t="shared" si="7"/>
        <v>0.14106240020577471</v>
      </c>
    </row>
    <row r="31" spans="1:20" x14ac:dyDescent="0.35">
      <c r="A31">
        <v>4</v>
      </c>
      <c r="B31" s="8">
        <f>'Imperial Units'!B31</f>
        <v>0.89722222222222225</v>
      </c>
      <c r="C31" s="8">
        <f t="shared" si="3"/>
        <v>0.24513888888888891</v>
      </c>
      <c r="D31" s="9">
        <f>'Imperial Units'!D31*0.3048</f>
        <v>1530.096</v>
      </c>
      <c r="E31" s="9">
        <f>'Imperial Units'!E31*0.514444</f>
        <v>82.311040000000006</v>
      </c>
      <c r="F31" s="10">
        <f>'Imperial Units'!F31</f>
        <v>5.7</v>
      </c>
      <c r="G31" s="9">
        <f>'Imperial Units'!G31*0.45359237</f>
        <v>209.55967494000001</v>
      </c>
      <c r="H31" s="9">
        <f>'Imperial Units'!H31*0.45359237</f>
        <v>225.43540789000002</v>
      </c>
      <c r="I31" s="9">
        <f>'Imperial Units'!I31*0.45359237</f>
        <v>180.98335563000001</v>
      </c>
      <c r="J31" s="9">
        <f>'Imperial Units'!J31</f>
        <v>5.2</v>
      </c>
      <c r="K31" s="9">
        <f t="shared" si="4"/>
        <v>0.24612600925785433</v>
      </c>
      <c r="O31" s="21" t="s">
        <v>102</v>
      </c>
      <c r="P31" s="18">
        <f t="shared" si="5"/>
        <v>6565.9194324199998</v>
      </c>
      <c r="Q31" s="18">
        <f t="shared" si="0"/>
        <v>64389.673801941586</v>
      </c>
      <c r="R31" s="27">
        <f t="shared" si="6"/>
        <v>0.51721689068414878</v>
      </c>
      <c r="S31" s="27">
        <f t="shared" si="2"/>
        <v>5.2613390514462628E-2</v>
      </c>
      <c r="T31" s="28">
        <f t="shared" si="7"/>
        <v>0.26751331200897871</v>
      </c>
    </row>
    <row r="32" spans="1:20" x14ac:dyDescent="0.35">
      <c r="A32">
        <v>5</v>
      </c>
      <c r="B32" s="8">
        <f>'Imperial Units'!B32</f>
        <v>0.95694444444444438</v>
      </c>
      <c r="C32" s="8">
        <f t="shared" si="3"/>
        <v>0.30486111111111103</v>
      </c>
      <c r="D32" s="9">
        <f>'Imperial Units'!D32*0.3048</f>
        <v>1527.048</v>
      </c>
      <c r="E32" s="9">
        <f>'Imperial Units'!E32*0.514444</f>
        <v>69.964383999999995</v>
      </c>
      <c r="F32" s="10">
        <f>'Imperial Units'!F32</f>
        <v>8.1999999999999993</v>
      </c>
      <c r="G32" s="9">
        <f>'Imperial Units'!G32*0.45359237</f>
        <v>197.31268095000001</v>
      </c>
      <c r="H32" s="9">
        <f>'Imperial Units'!H32*0.45359237</f>
        <v>216.81715286000002</v>
      </c>
      <c r="I32" s="9">
        <f>'Imperial Units'!I32*0.45359237</f>
        <v>189.60161066000001</v>
      </c>
      <c r="J32" s="9">
        <f>'Imperial Units'!J32</f>
        <v>4</v>
      </c>
      <c r="K32" s="9">
        <f t="shared" si="4"/>
        <v>0.209659529607583</v>
      </c>
      <c r="O32" s="21" t="s">
        <v>102</v>
      </c>
      <c r="P32" s="18">
        <f t="shared" si="5"/>
        <v>6557.3011773899998</v>
      </c>
      <c r="Q32" s="18">
        <f t="shared" si="0"/>
        <v>64305.157591251635</v>
      </c>
      <c r="R32" s="27">
        <f t="shared" si="6"/>
        <v>0.71493149515459753</v>
      </c>
      <c r="S32" s="27">
        <f t="shared" si="2"/>
        <v>6.4099903457022128E-2</v>
      </c>
      <c r="T32" s="28">
        <f t="shared" si="7"/>
        <v>0.51112704276398835</v>
      </c>
    </row>
    <row r="33" spans="1:20" x14ac:dyDescent="0.35">
      <c r="A33">
        <v>6</v>
      </c>
      <c r="B33" s="11">
        <v>2.0187499999999998</v>
      </c>
      <c r="C33" s="8">
        <f t="shared" si="3"/>
        <v>1.3666666666666665</v>
      </c>
      <c r="D33" s="9">
        <f>'Imperial Units'!D33*0.3048</f>
        <v>1530.096</v>
      </c>
      <c r="E33" s="9">
        <f>'Imperial Units'!E33*0.514444</f>
        <v>62.762168000000003</v>
      </c>
      <c r="F33" s="10">
        <f>'Imperial Units'!F33</f>
        <v>10.3</v>
      </c>
      <c r="G33" s="9">
        <f>'Imperial Units'!G33*0.45359237</f>
        <v>195.95190384</v>
      </c>
      <c r="H33" s="9">
        <f>'Imperial Units'!H33*0.45359237</f>
        <v>216.36356049</v>
      </c>
      <c r="I33" s="9">
        <f>'Imperial Units'!I33*0.45359237</f>
        <v>200.03423517000002</v>
      </c>
      <c r="J33" s="9">
        <f>'Imperial Units'!J33</f>
        <v>3.8</v>
      </c>
      <c r="K33" s="9">
        <f t="shared" si="4"/>
        <v>0.18814482878273514</v>
      </c>
      <c r="O33" s="21" t="s">
        <v>102</v>
      </c>
      <c r="P33" s="18">
        <f t="shared" si="5"/>
        <v>6546.8685528799997</v>
      </c>
      <c r="Q33" s="18">
        <f t="shared" si="0"/>
        <v>64202.848494100646</v>
      </c>
      <c r="R33" s="27">
        <f t="shared" si="6"/>
        <v>0.88701522655592502</v>
      </c>
      <c r="S33" s="27">
        <f t="shared" si="2"/>
        <v>7.7097837419158349E-2</v>
      </c>
      <c r="T33" s="28">
        <f t="shared" si="7"/>
        <v>0.78679601214205896</v>
      </c>
    </row>
    <row r="34" spans="1:20" x14ac:dyDescent="0.35">
      <c r="A34">
        <v>7</v>
      </c>
      <c r="B34" s="8"/>
      <c r="O34" s="21"/>
      <c r="P34" s="16"/>
      <c r="Q34" s="16"/>
    </row>
    <row r="35" spans="1:20" x14ac:dyDescent="0.35">
      <c r="C35" t="s">
        <v>43</v>
      </c>
      <c r="O35" s="21"/>
      <c r="P35" s="16"/>
      <c r="Q35" s="16"/>
    </row>
    <row r="36" spans="1:20" x14ac:dyDescent="0.35">
      <c r="O36" s="21"/>
      <c r="P36" s="16"/>
      <c r="Q36" s="16"/>
    </row>
    <row r="37" spans="1:20" x14ac:dyDescent="0.35">
      <c r="A37" s="1" t="s">
        <v>85</v>
      </c>
      <c r="O37" s="21"/>
      <c r="P37" s="16"/>
      <c r="Q37" s="16"/>
    </row>
    <row r="38" spans="1:20" x14ac:dyDescent="0.35">
      <c r="O38" s="21"/>
      <c r="P38" s="16"/>
      <c r="Q38" s="16"/>
    </row>
    <row r="39" spans="1:20" x14ac:dyDescent="0.35">
      <c r="A39" t="s">
        <v>44</v>
      </c>
      <c r="O39" s="21"/>
      <c r="P39" s="16"/>
      <c r="Q39" s="16"/>
    </row>
    <row r="40" spans="1:20" x14ac:dyDescent="0.35">
      <c r="O40" s="21"/>
      <c r="P40" s="16"/>
      <c r="Q40" s="16"/>
    </row>
    <row r="41" spans="1:20" x14ac:dyDescent="0.35">
      <c r="A41" t="s">
        <v>10</v>
      </c>
      <c r="B41" t="s">
        <v>11</v>
      </c>
      <c r="C41" t="s">
        <v>13</v>
      </c>
      <c r="D41" t="s">
        <v>15</v>
      </c>
      <c r="E41" t="s">
        <v>17</v>
      </c>
      <c r="F41" t="s">
        <v>19</v>
      </c>
      <c r="G41" t="s">
        <v>21</v>
      </c>
      <c r="H41" t="s">
        <v>23</v>
      </c>
      <c r="I41" t="s">
        <v>59</v>
      </c>
      <c r="J41" t="s">
        <v>25</v>
      </c>
      <c r="O41" s="21"/>
      <c r="P41" s="16"/>
      <c r="Q41" s="16"/>
    </row>
    <row r="42" spans="1:20" x14ac:dyDescent="0.35">
      <c r="B42" t="s">
        <v>58</v>
      </c>
      <c r="C42" t="s">
        <v>14</v>
      </c>
      <c r="D42" t="s">
        <v>80</v>
      </c>
      <c r="E42" t="s">
        <v>81</v>
      </c>
      <c r="F42" t="s">
        <v>20</v>
      </c>
      <c r="G42" t="s">
        <v>82</v>
      </c>
      <c r="H42" t="s">
        <v>82</v>
      </c>
      <c r="I42" t="s">
        <v>83</v>
      </c>
      <c r="J42" t="s">
        <v>26</v>
      </c>
      <c r="O42" s="21"/>
      <c r="P42" s="16"/>
      <c r="Q42" s="16"/>
    </row>
    <row r="43" spans="1:20" x14ac:dyDescent="0.35">
      <c r="O43" s="21"/>
      <c r="P43" s="16"/>
      <c r="Q43" s="16"/>
    </row>
    <row r="44" spans="1:20" x14ac:dyDescent="0.35">
      <c r="A44">
        <v>1</v>
      </c>
      <c r="B44" s="8">
        <f>'Imperial Units'!B44</f>
        <v>0</v>
      </c>
      <c r="C44" s="8">
        <f>B44-$B$28</f>
        <v>-0.65208333333333335</v>
      </c>
      <c r="D44" s="9">
        <f>'Imperial Units'!D44*0.3048</f>
        <v>0</v>
      </c>
      <c r="E44" s="9">
        <f>'Imperial Units'!E44/0.514444</f>
        <v>0</v>
      </c>
      <c r="F44" s="9">
        <f>'Imperial Units'!F44</f>
        <v>0</v>
      </c>
      <c r="G44" s="9">
        <f>'Imperial Units'!G44*0.45359237</f>
        <v>0</v>
      </c>
      <c r="H44" s="9">
        <f>'Imperial Units'!H44*0.45359237</f>
        <v>0</v>
      </c>
      <c r="I44" s="9">
        <f>'Imperial Units'!I44*0.45359237</f>
        <v>0</v>
      </c>
      <c r="J44" s="9">
        <f>'Imperial Units'!J44</f>
        <v>0</v>
      </c>
      <c r="O44" s="21"/>
      <c r="P44" s="16"/>
      <c r="Q44" s="16"/>
    </row>
    <row r="45" spans="1:20" x14ac:dyDescent="0.35">
      <c r="A45">
        <v>2</v>
      </c>
      <c r="B45" s="8">
        <f>'Imperial Units'!B45</f>
        <v>0</v>
      </c>
      <c r="C45" s="8">
        <f t="shared" ref="C45:C49" si="8">B45-$B$28</f>
        <v>-0.65208333333333335</v>
      </c>
      <c r="D45" s="9">
        <f>'Imperial Units'!D45*0.3048</f>
        <v>0</v>
      </c>
      <c r="E45" s="9">
        <f>'Imperial Units'!E45/0.514444</f>
        <v>0</v>
      </c>
      <c r="F45" s="9">
        <f>'Imperial Units'!F45</f>
        <v>0</v>
      </c>
      <c r="G45" s="9">
        <f>'Imperial Units'!G45*0.45359237</f>
        <v>0</v>
      </c>
      <c r="H45" s="9">
        <f>'Imperial Units'!H45*0.45359237</f>
        <v>0</v>
      </c>
      <c r="I45" s="9">
        <f>'Imperial Units'!I45*0.45359237</f>
        <v>0</v>
      </c>
      <c r="J45" s="9">
        <f>'Imperial Units'!J45</f>
        <v>0</v>
      </c>
      <c r="O45" s="21"/>
      <c r="P45" s="16"/>
      <c r="Q45" s="16"/>
    </row>
    <row r="46" spans="1:20" x14ac:dyDescent="0.35">
      <c r="A46">
        <v>3</v>
      </c>
      <c r="B46" s="8">
        <f>'Imperial Units'!B46</f>
        <v>0</v>
      </c>
      <c r="C46" s="8">
        <f t="shared" si="8"/>
        <v>-0.65208333333333335</v>
      </c>
      <c r="D46" s="9">
        <f>'Imperial Units'!D46*0.3048</f>
        <v>0</v>
      </c>
      <c r="E46" s="9">
        <f>'Imperial Units'!E46/0.514444</f>
        <v>0</v>
      </c>
      <c r="F46" s="9">
        <f>'Imperial Units'!F46</f>
        <v>0</v>
      </c>
      <c r="G46" s="9">
        <f>'Imperial Units'!G46*0.45359237</f>
        <v>0</v>
      </c>
      <c r="H46" s="9">
        <f>'Imperial Units'!H46*0.45359237</f>
        <v>0</v>
      </c>
      <c r="I46" s="9">
        <f>'Imperial Units'!I46*0.45359237</f>
        <v>0</v>
      </c>
      <c r="J46" s="9">
        <f>'Imperial Units'!J46</f>
        <v>0</v>
      </c>
      <c r="O46" s="21"/>
      <c r="P46" s="16"/>
      <c r="Q46" s="16"/>
    </row>
    <row r="47" spans="1:20" x14ac:dyDescent="0.35">
      <c r="A47">
        <v>4</v>
      </c>
      <c r="B47" s="8">
        <f>'Imperial Units'!B47</f>
        <v>0</v>
      </c>
      <c r="C47" s="8">
        <f t="shared" si="8"/>
        <v>-0.65208333333333335</v>
      </c>
      <c r="D47" s="9">
        <f>'Imperial Units'!D47*0.3048</f>
        <v>0</v>
      </c>
      <c r="E47" s="9">
        <f>'Imperial Units'!E47/0.514444</f>
        <v>0</v>
      </c>
      <c r="F47" s="9">
        <f>'Imperial Units'!F47</f>
        <v>0</v>
      </c>
      <c r="G47" s="9">
        <f>'Imperial Units'!G47*0.45359237</f>
        <v>0</v>
      </c>
      <c r="H47" s="9">
        <f>'Imperial Units'!H47*0.45359237</f>
        <v>0</v>
      </c>
      <c r="I47" s="9">
        <f>'Imperial Units'!I47*0.45359237</f>
        <v>0</v>
      </c>
      <c r="J47" s="9">
        <f>'Imperial Units'!J47</f>
        <v>0</v>
      </c>
      <c r="O47" s="21"/>
      <c r="P47" s="16"/>
      <c r="Q47" s="16"/>
    </row>
    <row r="48" spans="1:20" x14ac:dyDescent="0.35">
      <c r="A48">
        <v>5</v>
      </c>
      <c r="B48" s="8">
        <f>'Imperial Units'!B48</f>
        <v>0</v>
      </c>
      <c r="C48" s="8">
        <f t="shared" si="8"/>
        <v>-0.65208333333333335</v>
      </c>
      <c r="D48" s="9">
        <f>'Imperial Units'!D48*0.3048</f>
        <v>0</v>
      </c>
      <c r="E48" s="9">
        <f>'Imperial Units'!E48/0.514444</f>
        <v>0</v>
      </c>
      <c r="F48" s="9">
        <f>'Imperial Units'!F48</f>
        <v>0</v>
      </c>
      <c r="G48" s="9">
        <f>'Imperial Units'!G48*0.45359237</f>
        <v>0</v>
      </c>
      <c r="H48" s="9">
        <f>'Imperial Units'!H48*0.45359237</f>
        <v>0</v>
      </c>
      <c r="I48" s="9">
        <f>'Imperial Units'!I48*0.45359237</f>
        <v>0</v>
      </c>
      <c r="J48" s="9">
        <f>'Imperial Units'!J48</f>
        <v>0</v>
      </c>
      <c r="O48" s="21"/>
      <c r="P48" s="16"/>
      <c r="Q48" s="16"/>
    </row>
    <row r="49" spans="1:20" x14ac:dyDescent="0.35">
      <c r="A49">
        <v>6</v>
      </c>
      <c r="B49" s="11"/>
      <c r="C49" s="8">
        <f t="shared" si="8"/>
        <v>-0.65208333333333335</v>
      </c>
      <c r="D49" s="9">
        <f>'Imperial Units'!D49*0.3048</f>
        <v>0</v>
      </c>
      <c r="E49" s="9">
        <f>'Imperial Units'!E49/0.514444</f>
        <v>0</v>
      </c>
      <c r="F49" s="9">
        <f>'Imperial Units'!F49</f>
        <v>0</v>
      </c>
      <c r="G49" s="9">
        <f>'Imperial Units'!G49*0.45359237</f>
        <v>0</v>
      </c>
      <c r="H49" s="9">
        <f>'Imperial Units'!H49*0.45359237</f>
        <v>0</v>
      </c>
      <c r="I49" s="9">
        <f>'Imperial Units'!I49*0.45359237</f>
        <v>0</v>
      </c>
      <c r="J49" s="9">
        <f>'Imperial Units'!J49</f>
        <v>0</v>
      </c>
      <c r="O49" s="21"/>
      <c r="P49" s="16"/>
      <c r="Q49" s="16"/>
    </row>
    <row r="50" spans="1:20" x14ac:dyDescent="0.35">
      <c r="A50">
        <v>7</v>
      </c>
      <c r="B50" s="8"/>
      <c r="O50" s="21"/>
      <c r="P50" s="16"/>
      <c r="Q50" s="16"/>
    </row>
    <row r="51" spans="1:20" x14ac:dyDescent="0.35">
      <c r="O51" s="21"/>
      <c r="P51" s="16"/>
      <c r="Q51" s="16"/>
    </row>
    <row r="52" spans="1:20" x14ac:dyDescent="0.35">
      <c r="A52" s="1" t="s">
        <v>28</v>
      </c>
      <c r="O52" s="21"/>
      <c r="P52" s="16"/>
      <c r="Q52" s="16"/>
    </row>
    <row r="53" spans="1:20" x14ac:dyDescent="0.35">
      <c r="O53" s="21"/>
      <c r="P53" s="16"/>
      <c r="Q53" s="16"/>
    </row>
    <row r="54" spans="1:20" x14ac:dyDescent="0.35">
      <c r="A54" t="s">
        <v>44</v>
      </c>
      <c r="D54" t="s">
        <v>79</v>
      </c>
      <c r="O54" s="21"/>
      <c r="P54" s="16"/>
      <c r="Q54" s="16"/>
    </row>
    <row r="55" spans="1:20" x14ac:dyDescent="0.35">
      <c r="O55" s="21"/>
      <c r="P55" s="16"/>
      <c r="Q55" s="16"/>
    </row>
    <row r="56" spans="1:20" x14ac:dyDescent="0.35">
      <c r="A56" t="s">
        <v>10</v>
      </c>
      <c r="B56" t="s">
        <v>11</v>
      </c>
      <c r="C56" t="s">
        <v>13</v>
      </c>
      <c r="D56" t="s">
        <v>15</v>
      </c>
      <c r="E56" t="s">
        <v>17</v>
      </c>
      <c r="F56" t="s">
        <v>19</v>
      </c>
      <c r="G56" t="s">
        <v>29</v>
      </c>
      <c r="H56" t="s">
        <v>30</v>
      </c>
      <c r="I56" t="s">
        <v>31</v>
      </c>
      <c r="J56" t="s">
        <v>21</v>
      </c>
      <c r="K56" t="s">
        <v>23</v>
      </c>
      <c r="L56" t="s">
        <v>59</v>
      </c>
      <c r="M56" t="s">
        <v>25</v>
      </c>
      <c r="O56" s="21"/>
      <c r="P56" s="16"/>
      <c r="Q56" s="16"/>
    </row>
    <row r="57" spans="1:20" x14ac:dyDescent="0.35">
      <c r="B57" t="s">
        <v>58</v>
      </c>
      <c r="C57" t="s">
        <v>14</v>
      </c>
      <c r="D57" t="s">
        <v>80</v>
      </c>
      <c r="E57" t="s">
        <v>81</v>
      </c>
      <c r="F57" t="s">
        <v>20</v>
      </c>
      <c r="G57" t="s">
        <v>20</v>
      </c>
      <c r="H57" t="s">
        <v>20</v>
      </c>
      <c r="I57" t="s">
        <v>32</v>
      </c>
      <c r="J57" t="s">
        <v>82</v>
      </c>
      <c r="K57" t="s">
        <v>82</v>
      </c>
      <c r="L57" t="s">
        <v>83</v>
      </c>
      <c r="M57" t="s">
        <v>26</v>
      </c>
      <c r="O57" s="21"/>
      <c r="P57" s="16"/>
      <c r="Q57" s="16"/>
    </row>
    <row r="58" spans="1:20" x14ac:dyDescent="0.35">
      <c r="O58" s="21"/>
      <c r="P58" s="16"/>
      <c r="Q58" s="16"/>
    </row>
    <row r="59" spans="1:20" x14ac:dyDescent="0.35">
      <c r="A59">
        <v>1</v>
      </c>
      <c r="B59" s="11">
        <f>'Imperial Units'!B59</f>
        <v>2.013888888888889E-2</v>
      </c>
      <c r="C59" s="12">
        <f>'Imperial Units'!C59</f>
        <v>25</v>
      </c>
      <c r="D59" s="12">
        <f>'Imperial Units'!D59*0.3048</f>
        <v>1990.3440000000001</v>
      </c>
      <c r="E59" s="12">
        <f>'Imperial Units'!E59*0.514444</f>
        <v>82.311040000000006</v>
      </c>
      <c r="F59" s="13">
        <f>'Imperial Units'!F59</f>
        <v>5.5</v>
      </c>
      <c r="G59" s="13">
        <f>'Imperial Units'!G59</f>
        <v>-0.1</v>
      </c>
      <c r="H59" s="13">
        <f>'Imperial Units'!H59</f>
        <v>3.1</v>
      </c>
      <c r="I59" s="12">
        <f>'Imperial Units'!I59</f>
        <v>-1</v>
      </c>
      <c r="J59" s="12">
        <f>'Imperial Units'!J59*0.45359237</f>
        <v>200.48782754000001</v>
      </c>
      <c r="K59" s="12">
        <f>'Imperial Units'!K59*0.45359237</f>
        <v>217.27074523000002</v>
      </c>
      <c r="L59" s="12">
        <f>'Imperial Units'!L59*0.45359237</f>
        <v>242.67191795000002</v>
      </c>
      <c r="M59" s="13">
        <f>'Imperial Units'!M59</f>
        <v>2.5</v>
      </c>
      <c r="N59" s="9">
        <f>E59/SQRT(1.4*287*(J28+273.15))</f>
        <v>0.24394477154558439</v>
      </c>
      <c r="O59" s="21" t="s">
        <v>102</v>
      </c>
      <c r="P59" s="18">
        <f>$P$16-L59</f>
        <v>6504.2308701000002</v>
      </c>
      <c r="Q59" s="18">
        <f t="shared" ref="Q59:Q65" si="9">P59*9.80665</f>
        <v>63784.715662266164</v>
      </c>
      <c r="R59" s="29">
        <f>2*Q59/(1.225*E59^2*$T$2)</f>
        <v>0.51235750020238557</v>
      </c>
      <c r="S59" s="29">
        <f t="shared" ref="S59:S65" si="10">$T$6+R59^2/(PI()*$T$5*$T$7)</f>
        <v>5.2377491582914923E-2</v>
      </c>
      <c r="T59" s="30">
        <f>R59^2</f>
        <v>0.26251020801363756</v>
      </c>
    </row>
    <row r="60" spans="1:20" x14ac:dyDescent="0.35">
      <c r="A60">
        <v>2</v>
      </c>
      <c r="B60" s="11">
        <f>'Imperial Units'!B60</f>
        <v>2.0833333333333332E-2</v>
      </c>
      <c r="C60" s="12">
        <f>'Imperial Units'!C60</f>
        <v>35</v>
      </c>
      <c r="D60" s="12">
        <f>'Imperial Units'!D60*0.3048</f>
        <v>2045.2080000000001</v>
      </c>
      <c r="E60" s="12">
        <f>'Imperial Units'!E60*0.514444</f>
        <v>76.652156000000005</v>
      </c>
      <c r="F60" s="13">
        <f>'Imperial Units'!F60</f>
        <v>6.5</v>
      </c>
      <c r="G60" s="13">
        <f>'Imperial Units'!G60</f>
        <v>-0.4</v>
      </c>
      <c r="H60" s="13">
        <f>'Imperial Units'!H60</f>
        <v>3.1</v>
      </c>
      <c r="I60" s="12">
        <f>'Imperial Units'!I60</f>
        <v>-25</v>
      </c>
      <c r="J60" s="12">
        <f>'Imperial Units'!J60*0.45359237</f>
        <v>198.67345806</v>
      </c>
      <c r="K60" s="12">
        <f>'Imperial Units'!K60*0.45359237</f>
        <v>215.45637575000001</v>
      </c>
      <c r="L60" s="12">
        <f>'Imperial Units'!L60*0.45359237</f>
        <v>252.65095009000001</v>
      </c>
      <c r="M60" s="13">
        <f>'Imperial Units'!M60</f>
        <v>2</v>
      </c>
      <c r="N60" s="9">
        <f t="shared" ref="N60:N65" si="11">E60/SQRT(1.4*287*(J29+273.15))</f>
        <v>0.22785813101507013</v>
      </c>
      <c r="O60" s="21" t="s">
        <v>102</v>
      </c>
      <c r="P60" s="18">
        <f t="shared" ref="P60:P65" si="12">$P$16-L60</f>
        <v>6494.2518379599996</v>
      </c>
      <c r="Q60" s="18">
        <f t="shared" si="9"/>
        <v>63686.85478673043</v>
      </c>
      <c r="R60" s="29">
        <f t="shared" ref="R60:R64" si="13">2*Q60/(1.225*E60^2*$T$2)</f>
        <v>0.58989362693827274</v>
      </c>
      <c r="S60" s="29">
        <f t="shared" si="10"/>
        <v>5.6407176571454255E-2</v>
      </c>
      <c r="T60" s="30">
        <f t="shared" ref="T60:T64" si="14">R60^2</f>
        <v>0.34797449110239009</v>
      </c>
    </row>
    <row r="61" spans="1:20" x14ac:dyDescent="0.35">
      <c r="A61">
        <v>3</v>
      </c>
      <c r="B61" s="11">
        <f>'Imperial Units'!B61</f>
        <v>2.1527777777777781E-2</v>
      </c>
      <c r="C61" s="12">
        <f>'Imperial Units'!C61</f>
        <v>28</v>
      </c>
      <c r="D61" s="12">
        <f>'Imperial Units'!D61*0.3048</f>
        <v>2097.0239999999999</v>
      </c>
      <c r="E61" s="12">
        <f>'Imperial Units'!E61*0.514444</f>
        <v>72.02216</v>
      </c>
      <c r="F61" s="13">
        <f>'Imperial Units'!F61</f>
        <v>7.5</v>
      </c>
      <c r="G61" s="13">
        <f>'Imperial Units'!G61</f>
        <v>-0.9</v>
      </c>
      <c r="H61" s="13">
        <f>'Imperial Units'!H61</f>
        <v>3.1</v>
      </c>
      <c r="I61" s="12">
        <f>'Imperial Units'!I61</f>
        <v>-39</v>
      </c>
      <c r="J61" s="12">
        <f>'Imperial Units'!J61*0.45359237</f>
        <v>196.85908858000002</v>
      </c>
      <c r="K61" s="12">
        <f>'Imperial Units'!K61*0.45359237</f>
        <v>213.64200627000002</v>
      </c>
      <c r="L61" s="12">
        <f>'Imperial Units'!L61*0.45359237</f>
        <v>257.64046616000002</v>
      </c>
      <c r="M61" s="13">
        <f>'Imperial Units'!M61</f>
        <v>1.5</v>
      </c>
      <c r="N61" s="9">
        <f t="shared" si="11"/>
        <v>0.21474395132284077</v>
      </c>
      <c r="O61" s="21" t="s">
        <v>102</v>
      </c>
      <c r="P61" s="18">
        <f t="shared" si="12"/>
        <v>6489.2623218899998</v>
      </c>
      <c r="Q61" s="18">
        <f t="shared" si="9"/>
        <v>63637.924348962566</v>
      </c>
      <c r="R61" s="29">
        <f t="shared" si="13"/>
        <v>0.66766156198440596</v>
      </c>
      <c r="S61" s="29">
        <f t="shared" si="10"/>
        <v>6.1018377690061076E-2</v>
      </c>
      <c r="T61" s="30">
        <f t="shared" si="14"/>
        <v>0.44577196135145675</v>
      </c>
    </row>
    <row r="62" spans="1:20" x14ac:dyDescent="0.35">
      <c r="A62">
        <v>4</v>
      </c>
      <c r="B62" s="11">
        <f>'Imperial Units'!B62</f>
        <v>2.2916666666666669E-2</v>
      </c>
      <c r="C62" s="12">
        <f>'Imperial Units'!C62</f>
        <v>17</v>
      </c>
      <c r="D62" s="12">
        <f>'Imperial Units'!D62*0.3048</f>
        <v>2179.3200000000002</v>
      </c>
      <c r="E62" s="12">
        <f>'Imperial Units'!E62*0.514444</f>
        <v>66.877719999999997</v>
      </c>
      <c r="F62" s="13">
        <f>'Imperial Units'!F62</f>
        <v>9.1</v>
      </c>
      <c r="G62" s="13">
        <f>'Imperial Units'!G62</f>
        <v>-1.5</v>
      </c>
      <c r="H62" s="13">
        <f>'Imperial Units'!H62</f>
        <v>3.1</v>
      </c>
      <c r="I62" s="12">
        <f>'Imperial Units'!I62</f>
        <v>-50</v>
      </c>
      <c r="J62" s="12">
        <f>'Imperial Units'!J62*0.45359237</f>
        <v>195.04471910000001</v>
      </c>
      <c r="K62" s="12">
        <f>'Imperial Units'!K62*0.45359237</f>
        <v>211.37404442000002</v>
      </c>
      <c r="L62" s="12">
        <f>'Imperial Units'!L62*0.45359237</f>
        <v>268.52668304000002</v>
      </c>
      <c r="M62" s="13">
        <f>'Imperial Units'!M62</f>
        <v>0.8</v>
      </c>
      <c r="N62" s="9">
        <f t="shared" si="11"/>
        <v>0.19997738252200661</v>
      </c>
      <c r="O62" s="21" t="s">
        <v>102</v>
      </c>
      <c r="P62" s="18">
        <f t="shared" si="12"/>
        <v>6478.3761050100002</v>
      </c>
      <c r="Q62" s="18">
        <f t="shared" si="9"/>
        <v>63531.167030196317</v>
      </c>
      <c r="R62" s="29">
        <f t="shared" si="13"/>
        <v>0.77303039075602054</v>
      </c>
      <c r="S62" s="29">
        <f t="shared" si="10"/>
        <v>6.8176015633290898E-2</v>
      </c>
      <c r="T62" s="30">
        <f t="shared" si="14"/>
        <v>0.59757598503240583</v>
      </c>
    </row>
    <row r="63" spans="1:20" x14ac:dyDescent="0.35">
      <c r="A63">
        <v>5</v>
      </c>
      <c r="B63" s="11">
        <f>'Imperial Units'!B63</f>
        <v>2.361111111111111E-2</v>
      </c>
      <c r="C63" s="12">
        <f>'Imperial Units'!C63</f>
        <v>50</v>
      </c>
      <c r="D63" s="12">
        <f>'Imperial Units'!D63*0.3048</f>
        <v>1959.864</v>
      </c>
      <c r="E63" s="12">
        <f>'Imperial Units'!E63*0.514444</f>
        <v>87.969924000000006</v>
      </c>
      <c r="F63" s="13">
        <f>'Imperial Units'!F63</f>
        <v>4.8</v>
      </c>
      <c r="G63" s="13">
        <f>'Imperial Units'!G63</f>
        <v>0.3</v>
      </c>
      <c r="H63" s="13">
        <f>'Imperial Units'!H63</f>
        <v>3.1</v>
      </c>
      <c r="I63" s="12">
        <f>'Imperial Units'!I63</f>
        <v>29</v>
      </c>
      <c r="J63" s="12">
        <f>'Imperial Units'!J63*0.45359237</f>
        <v>202.30219702000002</v>
      </c>
      <c r="K63" s="12">
        <f>'Imperial Units'!K63*0.45359237</f>
        <v>219.08511471</v>
      </c>
      <c r="L63" s="12">
        <f>'Imperial Units'!L63*0.45359237</f>
        <v>279.41289992000003</v>
      </c>
      <c r="M63" s="13">
        <f>'Imperial Units'!M63</f>
        <v>3.2</v>
      </c>
      <c r="N63" s="9">
        <f t="shared" si="11"/>
        <v>0.26361602619776986</v>
      </c>
      <c r="O63" s="21" t="s">
        <v>102</v>
      </c>
      <c r="P63" s="18">
        <f t="shared" si="12"/>
        <v>6467.4898881299996</v>
      </c>
      <c r="Q63" s="18">
        <f t="shared" si="9"/>
        <v>63424.40971143006</v>
      </c>
      <c r="R63" s="29">
        <f t="shared" si="13"/>
        <v>0.4460264899510662</v>
      </c>
      <c r="S63" s="29">
        <f t="shared" si="10"/>
        <v>4.9380106058440343E-2</v>
      </c>
      <c r="T63" s="30">
        <f t="shared" si="14"/>
        <v>0.19893962973806856</v>
      </c>
    </row>
    <row r="64" spans="1:20" x14ac:dyDescent="0.35">
      <c r="A64">
        <v>6</v>
      </c>
      <c r="B64" s="11">
        <f>'Imperial Units'!B64</f>
        <v>2.4305555555555556E-2</v>
      </c>
      <c r="C64" s="12">
        <f>'Imperial Units'!C64</f>
        <v>36</v>
      </c>
      <c r="D64" s="12">
        <f>'Imperial Units'!D64*0.3048</f>
        <v>1813.5600000000002</v>
      </c>
      <c r="E64" s="12">
        <f>'Imperial Units'!E64*0.514444</f>
        <v>93.628808000000006</v>
      </c>
      <c r="F64" s="13">
        <f>'Imperial Units'!F64</f>
        <v>4</v>
      </c>
      <c r="G64" s="13">
        <f>'Imperial Units'!G64</f>
        <v>0.6</v>
      </c>
      <c r="H64" s="13">
        <f>'Imperial Units'!H64</f>
        <v>3.1</v>
      </c>
      <c r="I64" s="12">
        <f>'Imperial Units'!I64</f>
        <v>43</v>
      </c>
      <c r="J64" s="12">
        <f>'Imperial Units'!J64*0.45359237</f>
        <v>206.38452835000001</v>
      </c>
      <c r="K64" s="12">
        <f>'Imperial Units'!K64*0.45359237</f>
        <v>222.71385367000002</v>
      </c>
      <c r="L64" s="12">
        <f>'Imperial Units'!L64*0.45359237</f>
        <v>288.03115495000003</v>
      </c>
      <c r="M64" s="13">
        <f>'Imperial Units'!M64</f>
        <v>4.2</v>
      </c>
      <c r="N64" s="9">
        <f t="shared" si="11"/>
        <v>0.28067507244637535</v>
      </c>
      <c r="O64" s="21" t="s">
        <v>102</v>
      </c>
      <c r="P64" s="18">
        <f t="shared" si="12"/>
        <v>6458.8716330999996</v>
      </c>
      <c r="Q64" s="18">
        <f t="shared" si="9"/>
        <v>63339.893500740109</v>
      </c>
      <c r="R64" s="29">
        <f t="shared" si="13"/>
        <v>0.39321582917293663</v>
      </c>
      <c r="S64" s="29">
        <f t="shared" si="10"/>
        <v>4.7290350831026291E-2</v>
      </c>
      <c r="T64" s="30">
        <f t="shared" si="14"/>
        <v>0.15461868831216008</v>
      </c>
    </row>
    <row r="65" spans="1:20" x14ac:dyDescent="0.35">
      <c r="A65">
        <v>7</v>
      </c>
      <c r="B65" s="11">
        <f>'Imperial Units'!B65</f>
        <v>2.6388888888888889E-2</v>
      </c>
      <c r="C65" s="12">
        <f>'Imperial Units'!C65</f>
        <v>10</v>
      </c>
      <c r="D65" s="12">
        <f>'Imperial Units'!D65*0.3048</f>
        <v>1542.288</v>
      </c>
      <c r="E65" s="12">
        <f>'Imperial Units'!E65*0.514444</f>
        <v>97.74436</v>
      </c>
      <c r="F65" s="13">
        <f>'Imperial Units'!F65</f>
        <v>3.6</v>
      </c>
      <c r="G65" s="13">
        <f>'Imperial Units'!G65</f>
        <v>0.9</v>
      </c>
      <c r="H65" s="13">
        <f>'Imperial Units'!H65</f>
        <v>3.1</v>
      </c>
      <c r="I65" s="12">
        <f>'Imperial Units'!I65</f>
        <v>79</v>
      </c>
      <c r="J65" s="12">
        <f>'Imperial Units'!J65*0.45359237</f>
        <v>211.37404442000002</v>
      </c>
      <c r="K65" s="12">
        <f>'Imperial Units'!K65*0.45359237</f>
        <v>228.61055448000002</v>
      </c>
      <c r="L65" s="12">
        <f>'Imperial Units'!L65*0.45359237</f>
        <v>303.90688790000002</v>
      </c>
      <c r="M65" s="13">
        <f>'Imperial Units'!M65</f>
        <v>6.8</v>
      </c>
      <c r="N65" s="9">
        <f t="shared" si="11"/>
        <v>0.29504355938219456</v>
      </c>
      <c r="O65" s="21" t="s">
        <v>102</v>
      </c>
      <c r="P65" s="18">
        <f t="shared" si="12"/>
        <v>6442.9959001500001</v>
      </c>
      <c r="Q65" s="18">
        <f t="shared" si="9"/>
        <v>63184.205744205996</v>
      </c>
      <c r="R65" s="29">
        <f t="shared" ref="R65" si="15">2*Q65/(1.225*E65^2*$T$2)</f>
        <v>0.35991319439458458</v>
      </c>
      <c r="S65" s="29">
        <f t="shared" si="10"/>
        <v>4.6107760231027826E-2</v>
      </c>
      <c r="T65" s="30">
        <f t="shared" ref="T65" si="16">R65^2</f>
        <v>0.12953750749931403</v>
      </c>
    </row>
    <row r="66" spans="1:20" x14ac:dyDescent="0.35">
      <c r="N66" s="9"/>
      <c r="O66" s="21"/>
      <c r="P66" s="16"/>
      <c r="Q66" s="16"/>
      <c r="R66" s="9"/>
      <c r="S66" s="9"/>
      <c r="T66" s="9"/>
    </row>
    <row r="67" spans="1:20" x14ac:dyDescent="0.35">
      <c r="N67" s="9"/>
      <c r="O67" s="21"/>
      <c r="P67" s="16"/>
      <c r="Q67" s="16"/>
      <c r="R67" s="9"/>
      <c r="S67" s="9"/>
      <c r="T67" s="9"/>
    </row>
    <row r="68" spans="1:20" x14ac:dyDescent="0.35">
      <c r="A68" s="1" t="s">
        <v>33</v>
      </c>
      <c r="N68" s="9"/>
      <c r="O68" s="21"/>
      <c r="P68" s="16"/>
      <c r="Q68" s="16"/>
      <c r="R68" s="9"/>
      <c r="S68" s="9"/>
      <c r="T68" s="9"/>
    </row>
    <row r="69" spans="1:20" x14ac:dyDescent="0.35">
      <c r="N69" s="9"/>
      <c r="O69" s="21"/>
      <c r="P69" s="16"/>
      <c r="Q69" s="16"/>
      <c r="R69" s="9"/>
      <c r="S69" s="9"/>
      <c r="T69" s="9"/>
    </row>
    <row r="70" spans="1:20" x14ac:dyDescent="0.35">
      <c r="A70" t="s">
        <v>56</v>
      </c>
      <c r="C70" t="s">
        <v>65</v>
      </c>
      <c r="N70" s="9"/>
      <c r="O70" s="21"/>
      <c r="P70" s="16"/>
      <c r="Q70" s="16"/>
      <c r="R70" s="9"/>
      <c r="S70" s="9"/>
      <c r="T70" s="9"/>
    </row>
    <row r="71" spans="1:20" x14ac:dyDescent="0.35">
      <c r="A71" t="s">
        <v>86</v>
      </c>
      <c r="C71" t="s">
        <v>69</v>
      </c>
      <c r="E71" t="s">
        <v>34</v>
      </c>
      <c r="G71" t="s">
        <v>70</v>
      </c>
      <c r="N71" s="9"/>
      <c r="O71" s="21"/>
      <c r="P71" s="16"/>
      <c r="Q71" s="16"/>
      <c r="R71" s="9"/>
      <c r="S71" s="9"/>
      <c r="T71" s="9"/>
    </row>
    <row r="72" spans="1:20" x14ac:dyDescent="0.35">
      <c r="N72" s="9"/>
      <c r="O72" s="21"/>
      <c r="P72" s="16"/>
      <c r="Q72" s="16"/>
      <c r="R72" s="9"/>
      <c r="S72" s="9"/>
      <c r="T72" s="9"/>
    </row>
    <row r="73" spans="1:20" x14ac:dyDescent="0.35">
      <c r="A73" t="s">
        <v>10</v>
      </c>
      <c r="B73" t="s">
        <v>11</v>
      </c>
      <c r="C73" t="s">
        <v>13</v>
      </c>
      <c r="D73" t="s">
        <v>15</v>
      </c>
      <c r="E73" t="s">
        <v>17</v>
      </c>
      <c r="F73" t="s">
        <v>19</v>
      </c>
      <c r="G73" t="s">
        <v>29</v>
      </c>
      <c r="H73" t="s">
        <v>30</v>
      </c>
      <c r="I73" t="s">
        <v>31</v>
      </c>
      <c r="J73" t="s">
        <v>21</v>
      </c>
      <c r="K73" t="s">
        <v>23</v>
      </c>
      <c r="L73" t="s">
        <v>59</v>
      </c>
      <c r="M73" t="s">
        <v>25</v>
      </c>
      <c r="N73" s="9"/>
      <c r="O73" s="21"/>
      <c r="P73" s="16"/>
      <c r="Q73" s="16"/>
      <c r="R73" s="9"/>
      <c r="S73" s="9"/>
      <c r="T73" s="9"/>
    </row>
    <row r="74" spans="1:20" x14ac:dyDescent="0.35">
      <c r="B74" t="s">
        <v>58</v>
      </c>
      <c r="C74" t="s">
        <v>14</v>
      </c>
      <c r="D74" t="s">
        <v>80</v>
      </c>
      <c r="E74" t="s">
        <v>81</v>
      </c>
      <c r="F74" t="s">
        <v>20</v>
      </c>
      <c r="G74" t="s">
        <v>20</v>
      </c>
      <c r="H74" t="s">
        <v>20</v>
      </c>
      <c r="I74" t="s">
        <v>32</v>
      </c>
      <c r="J74" t="s">
        <v>82</v>
      </c>
      <c r="K74" t="s">
        <v>82</v>
      </c>
      <c r="L74" t="s">
        <v>83</v>
      </c>
      <c r="M74" t="s">
        <v>26</v>
      </c>
      <c r="N74" s="9"/>
      <c r="O74" s="21"/>
      <c r="P74" s="16"/>
      <c r="Q74" s="16"/>
      <c r="R74" s="9"/>
      <c r="S74" s="9"/>
      <c r="T74" s="9"/>
    </row>
    <row r="75" spans="1:20" x14ac:dyDescent="0.35">
      <c r="A75">
        <v>1</v>
      </c>
      <c r="B75" s="11">
        <f>'Imperial Units'!B75</f>
        <v>2.7083333333333334E-2</v>
      </c>
      <c r="C75" s="12">
        <f>'Imperial Units'!C75</f>
        <v>55</v>
      </c>
      <c r="D75" s="12">
        <f>'Imperial Units'!D75*0.3048</f>
        <v>1676.4</v>
      </c>
      <c r="E75" s="12">
        <f>'Imperial Units'!E75*0.514444</f>
        <v>81.796596000000008</v>
      </c>
      <c r="F75" s="13">
        <f>'Imperial Units'!F75</f>
        <v>5.7</v>
      </c>
      <c r="G75" s="13">
        <f>'Imperial Units'!G75</f>
        <v>0</v>
      </c>
      <c r="H75" s="13">
        <f>'Imperial Units'!H75</f>
        <v>3.1</v>
      </c>
      <c r="I75" s="12">
        <f>'Imperial Units'!I75</f>
        <v>0</v>
      </c>
      <c r="J75" s="12">
        <f>'Imperial Units'!J75*0.45359237</f>
        <v>203.20938176000001</v>
      </c>
      <c r="K75" s="12">
        <f>'Imperial Units'!K75*0.45359237</f>
        <v>219.53870708000002</v>
      </c>
      <c r="L75" s="12">
        <f>'Imperial Units'!L75*0.45359237</f>
        <v>317.06106663000003</v>
      </c>
      <c r="M75" s="13">
        <f>'Imperial Units'!M75</f>
        <v>4.2</v>
      </c>
      <c r="N75" s="9">
        <f t="shared" ref="N75:N76" si="17">E75/SQRT(1.4*287*(J44+273.15))</f>
        <v>0.24690487337773126</v>
      </c>
      <c r="O75" s="21" t="s">
        <v>102</v>
      </c>
      <c r="P75" s="18">
        <f t="shared" ref="P75" si="18">$P$16-L75</f>
        <v>6429.8417214199999</v>
      </c>
      <c r="Q75" s="18">
        <f t="shared" ref="Q75:Q76" si="19">P75*9.80665</f>
        <v>63055.207317363442</v>
      </c>
      <c r="R75" s="29">
        <f t="shared" ref="R75:R76" si="20">2*Q75/(1.225*E75^2*$T$2)</f>
        <v>0.51288872127463514</v>
      </c>
      <c r="S75" s="29">
        <f>$T$6+R75^2/(PI()*$T$5*$T$7)</f>
        <v>5.2403171281094313E-2</v>
      </c>
      <c r="T75" s="30">
        <f t="shared" ref="T75:T76" si="21">R75^2</f>
        <v>0.26305484041073035</v>
      </c>
    </row>
    <row r="76" spans="1:20" x14ac:dyDescent="0.35">
      <c r="A76">
        <v>2</v>
      </c>
      <c r="B76" s="11">
        <f>'Imperial Units'!B76</f>
        <v>2.8472222222222222E-2</v>
      </c>
      <c r="C76" s="12">
        <f>'Imperial Units'!C76</f>
        <v>37</v>
      </c>
      <c r="D76" s="12">
        <f>'Imperial Units'!D76*0.3048</f>
        <v>1697.7360000000001</v>
      </c>
      <c r="E76" s="12">
        <f>'Imperial Units'!E76*0.514444</f>
        <v>81.282151999999996</v>
      </c>
      <c r="F76" s="13">
        <f>'Imperial Units'!F76</f>
        <v>5.9</v>
      </c>
      <c r="G76" s="13">
        <f>'Imperial Units'!G76</f>
        <v>-0.6</v>
      </c>
      <c r="H76" s="13">
        <f>'Imperial Units'!H76</f>
        <v>3.1</v>
      </c>
      <c r="I76" s="12">
        <f>'Imperial Units'!I76</f>
        <v>-33</v>
      </c>
      <c r="J76" s="12">
        <f>'Imperial Units'!J76*0.45359237</f>
        <v>202.75578939000002</v>
      </c>
      <c r="K76" s="12">
        <f>'Imperial Units'!K76*0.45359237</f>
        <v>219.08511471</v>
      </c>
      <c r="L76" s="12">
        <f>'Imperial Units'!L76*0.45359237</f>
        <v>329.30806061999999</v>
      </c>
      <c r="M76" s="13">
        <f>'Imperial Units'!M76</f>
        <v>4.2</v>
      </c>
      <c r="N76" s="9">
        <f t="shared" si="17"/>
        <v>0.24535201253887759</v>
      </c>
      <c r="O76" s="21" t="s">
        <v>102</v>
      </c>
      <c r="P76" s="18">
        <f t="shared" ref="P76" si="22">$P$16-L76</f>
        <v>6417.5947274299997</v>
      </c>
      <c r="Q76" s="18">
        <f t="shared" si="19"/>
        <v>62935.105333751402</v>
      </c>
      <c r="R76" s="29">
        <f t="shared" si="20"/>
        <v>0.5184122185962482</v>
      </c>
      <c r="S76" s="29">
        <f>$T$6+R76^2/(PI()*$T$5*$T$7)</f>
        <v>5.2671758909737437E-2</v>
      </c>
      <c r="T76" s="30">
        <f t="shared" si="21"/>
        <v>0.26875122838988424</v>
      </c>
    </row>
    <row r="79" spans="1:20" x14ac:dyDescent="0.35">
      <c r="A79" s="1" t="s">
        <v>35</v>
      </c>
    </row>
    <row r="81" spans="1:10" x14ac:dyDescent="0.35">
      <c r="D81" t="s">
        <v>36</v>
      </c>
      <c r="G81" t="s">
        <v>36</v>
      </c>
      <c r="J81" t="s">
        <v>36</v>
      </c>
    </row>
    <row r="82" spans="1:10" x14ac:dyDescent="0.35">
      <c r="D82" t="s">
        <v>58</v>
      </c>
      <c r="G82" t="s">
        <v>58</v>
      </c>
      <c r="J82" t="s">
        <v>58</v>
      </c>
    </row>
    <row r="83" spans="1:10" x14ac:dyDescent="0.35">
      <c r="A83" t="s">
        <v>37</v>
      </c>
      <c r="D83" s="8">
        <f>'Imperial Units'!D83</f>
        <v>2.9166666666666664E-2</v>
      </c>
      <c r="E83" s="8" t="str">
        <f>'Imperial Units'!E83</f>
        <v>Dutch Roll</v>
      </c>
      <c r="F83" s="8"/>
      <c r="G83" s="8">
        <f>'Imperial Units'!G83</f>
        <v>3.1944444444444449E-2</v>
      </c>
      <c r="H83" s="8" t="str">
        <f>'Imperial Units'!H83</f>
        <v>Aper. Roll</v>
      </c>
      <c r="I83" s="8"/>
      <c r="J83" s="8">
        <f>'Imperial Units'!J83</f>
        <v>3.3333333333333333E-2</v>
      </c>
    </row>
    <row r="84" spans="1:10" x14ac:dyDescent="0.35">
      <c r="A84" t="s">
        <v>40</v>
      </c>
      <c r="D84" s="8">
        <f>'Imperial Units'!D84</f>
        <v>3.125E-2</v>
      </c>
      <c r="E84" s="8" t="str">
        <f>'Imperial Units'!E84</f>
        <v>Dutch Roll YD</v>
      </c>
      <c r="F84" s="8"/>
      <c r="G84" s="8">
        <f>'Imperial Units'!G84</f>
        <v>3.2638888888888891E-2</v>
      </c>
      <c r="H84" s="8" t="str">
        <f>'Imperial Units'!H84</f>
        <v xml:space="preserve">Spiral </v>
      </c>
      <c r="I84" s="8"/>
      <c r="J84" s="8">
        <f>'Imperial Units'!J84</f>
        <v>3.6111111111111115E-2</v>
      </c>
    </row>
  </sheetData>
  <phoneticPr fontId="3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Imperial Units</vt:lpstr>
      <vt:lpstr>Metric Units</vt:lpstr>
    </vt:vector>
  </TitlesOfParts>
  <Company>TU Delft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 Mulder - LR</dc:creator>
  <cp:lastModifiedBy>Martijn Vroom</cp:lastModifiedBy>
  <cp:lastPrinted>2013-02-27T10:55:04Z</cp:lastPrinted>
  <dcterms:created xsi:type="dcterms:W3CDTF">2013-02-25T15:54:42Z</dcterms:created>
  <dcterms:modified xsi:type="dcterms:W3CDTF">2020-03-23T11:07:35Z</dcterms:modified>
</cp:coreProperties>
</file>