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f Appraisal\Time Series - BLood Bank\"/>
    </mc:Choice>
  </mc:AlternateContent>
  <bookViews>
    <workbookView xWindow="0" yWindow="0" windowWidth="17256" windowHeight="5928" tabRatio="918" activeTab="3"/>
  </bookViews>
  <sheets>
    <sheet name="Collection" sheetId="1" r:id="rId1"/>
    <sheet name="Collection Whole Blood Arpan" sheetId="6" r:id="rId2"/>
    <sheet name="Collecetion Whole Blood Sanjeev" sheetId="8" r:id="rId3"/>
    <sheet name="Bloog Group Collection" sheetId="5" r:id="rId4"/>
    <sheet name="Component Prepared" sheetId="2" r:id="rId5"/>
    <sheet name="Distribution Whole Blood" sheetId="7" r:id="rId6"/>
    <sheet name="Distribution Arpan" sheetId="3" r:id="rId7"/>
    <sheet name="RDP" sheetId="14" r:id="rId8"/>
    <sheet name="PCV" sheetId="11" r:id="rId9"/>
    <sheet name="Sheet2" sheetId="12" r:id="rId10"/>
    <sheet name="FFP" sheetId="13" r:id="rId11"/>
    <sheet name="Distribution Arpan Total Units" sheetId="10" r:id="rId12"/>
    <sheet name="Distribution Sanjeevani" sheetId="9" r:id="rId13"/>
  </sheets>
  <definedNames>
    <definedName name="_xlnm._FilterDatabase" localSheetId="3" hidden="1">'Bloog Group Collection'!$A$1:$P$1</definedName>
    <definedName name="_xlnm._FilterDatabase" localSheetId="0" hidden="1">Collection!$A$1:$N$51</definedName>
    <definedName name="_xlnm._FilterDatabase" localSheetId="6" hidden="1">'Distribution Arpan'!$C$1:$C$330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F25" i="10"/>
  <c r="F48" i="10" l="1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4" i="10"/>
  <c r="F23" i="10"/>
  <c r="F22" i="10"/>
  <c r="F21" i="10"/>
  <c r="F20" i="10"/>
  <c r="F19" i="10"/>
  <c r="F18" i="10"/>
  <c r="F17" i="10"/>
  <c r="F16" i="10"/>
  <c r="F15" i="10"/>
  <c r="F14" i="10"/>
  <c r="F12" i="10"/>
  <c r="F11" i="10"/>
  <c r="F10" i="10"/>
  <c r="F9" i="10"/>
  <c r="F8" i="10"/>
  <c r="F7" i="10"/>
  <c r="F6" i="10"/>
  <c r="F5" i="10"/>
  <c r="F4" i="10"/>
  <c r="F3" i="10"/>
  <c r="F2" i="10"/>
  <c r="N70" i="9"/>
  <c r="N69" i="9"/>
  <c r="N68" i="9"/>
  <c r="N63" i="9"/>
  <c r="N62" i="9"/>
  <c r="N61" i="9"/>
  <c r="N56" i="9"/>
  <c r="N55" i="9"/>
  <c r="N54" i="9"/>
  <c r="N49" i="9"/>
  <c r="N48" i="9"/>
  <c r="N47" i="9"/>
  <c r="N42" i="9"/>
  <c r="N41" i="9"/>
  <c r="N40" i="9"/>
  <c r="N35" i="9"/>
  <c r="N34" i="9"/>
  <c r="N33" i="9"/>
  <c r="N28" i="9"/>
  <c r="N27" i="9"/>
  <c r="N26" i="9"/>
  <c r="N21" i="9"/>
  <c r="N20" i="9"/>
  <c r="N19" i="9"/>
  <c r="N14" i="9"/>
  <c r="N13" i="9"/>
  <c r="N12" i="9"/>
  <c r="N7" i="9"/>
  <c r="N6" i="9"/>
  <c r="N5" i="9"/>
  <c r="F3" i="3" l="1"/>
  <c r="G3" i="3"/>
  <c r="H3" i="3"/>
  <c r="I3" i="3"/>
  <c r="J3" i="3"/>
  <c r="K3" i="3"/>
  <c r="L3" i="3"/>
  <c r="M3" i="3"/>
  <c r="F4" i="3"/>
  <c r="G4" i="3"/>
  <c r="H4" i="3"/>
  <c r="I4" i="3"/>
  <c r="J4" i="3"/>
  <c r="K4" i="3"/>
  <c r="L4" i="3"/>
  <c r="M4" i="3"/>
  <c r="F5" i="3"/>
  <c r="G5" i="3"/>
  <c r="H5" i="3"/>
  <c r="I5" i="3"/>
  <c r="J5" i="3"/>
  <c r="K5" i="3"/>
  <c r="L5" i="3"/>
  <c r="M5" i="3"/>
  <c r="F6" i="3"/>
  <c r="G6" i="3"/>
  <c r="H6" i="3"/>
  <c r="I6" i="3"/>
  <c r="J6" i="3"/>
  <c r="K6" i="3"/>
  <c r="L6" i="3"/>
  <c r="M6" i="3"/>
  <c r="F7" i="3"/>
  <c r="G7" i="3"/>
  <c r="H7" i="3"/>
  <c r="I7" i="3"/>
  <c r="J7" i="3"/>
  <c r="K7" i="3"/>
  <c r="L7" i="3"/>
  <c r="M7" i="3"/>
  <c r="F8" i="3"/>
  <c r="G8" i="3"/>
  <c r="H8" i="3"/>
  <c r="I8" i="3"/>
  <c r="J8" i="3"/>
  <c r="K8" i="3"/>
  <c r="L8" i="3"/>
  <c r="M8" i="3"/>
  <c r="F9" i="3"/>
  <c r="G9" i="3"/>
  <c r="H9" i="3"/>
  <c r="I9" i="3"/>
  <c r="J9" i="3"/>
  <c r="K9" i="3"/>
  <c r="L9" i="3"/>
  <c r="M9" i="3"/>
  <c r="F10" i="3"/>
  <c r="G10" i="3"/>
  <c r="H10" i="3"/>
  <c r="I10" i="3"/>
  <c r="J10" i="3"/>
  <c r="K10" i="3"/>
  <c r="L10" i="3"/>
  <c r="M10" i="3"/>
  <c r="F11" i="3"/>
  <c r="G11" i="3"/>
  <c r="H11" i="3"/>
  <c r="I11" i="3"/>
  <c r="J11" i="3"/>
  <c r="K11" i="3"/>
  <c r="L11" i="3"/>
  <c r="M11" i="3"/>
  <c r="F12" i="3"/>
  <c r="G12" i="3"/>
  <c r="H12" i="3"/>
  <c r="I12" i="3"/>
  <c r="J12" i="3"/>
  <c r="K12" i="3"/>
  <c r="L12" i="3"/>
  <c r="M12" i="3"/>
  <c r="F13" i="3"/>
  <c r="G13" i="3"/>
  <c r="H13" i="3"/>
  <c r="I13" i="3"/>
  <c r="J13" i="3"/>
  <c r="K13" i="3"/>
  <c r="L13" i="3"/>
  <c r="M13" i="3"/>
  <c r="F14" i="3"/>
  <c r="G14" i="3"/>
  <c r="H14" i="3"/>
  <c r="I14" i="3"/>
  <c r="J14" i="3"/>
  <c r="K14" i="3"/>
  <c r="L14" i="3"/>
  <c r="M14" i="3"/>
  <c r="F15" i="3"/>
  <c r="G15" i="3"/>
  <c r="H15" i="3"/>
  <c r="I15" i="3"/>
  <c r="J15" i="3"/>
  <c r="K15" i="3"/>
  <c r="L15" i="3"/>
  <c r="M15" i="3"/>
  <c r="F16" i="3"/>
  <c r="G16" i="3"/>
  <c r="H16" i="3"/>
  <c r="I16" i="3"/>
  <c r="J16" i="3"/>
  <c r="K16" i="3"/>
  <c r="L16" i="3"/>
  <c r="M16" i="3"/>
  <c r="F17" i="3"/>
  <c r="G17" i="3"/>
  <c r="H17" i="3"/>
  <c r="I17" i="3"/>
  <c r="J17" i="3"/>
  <c r="K17" i="3"/>
  <c r="L17" i="3"/>
  <c r="M17" i="3"/>
  <c r="F18" i="3"/>
  <c r="G18" i="3"/>
  <c r="H18" i="3"/>
  <c r="I18" i="3"/>
  <c r="J18" i="3"/>
  <c r="K18" i="3"/>
  <c r="L18" i="3"/>
  <c r="M18" i="3"/>
  <c r="F19" i="3"/>
  <c r="G19" i="3"/>
  <c r="H19" i="3"/>
  <c r="I19" i="3"/>
  <c r="J19" i="3"/>
  <c r="K19" i="3"/>
  <c r="L19" i="3"/>
  <c r="M19" i="3"/>
  <c r="F20" i="3"/>
  <c r="G20" i="3"/>
  <c r="H20" i="3"/>
  <c r="I20" i="3"/>
  <c r="J20" i="3"/>
  <c r="K20" i="3"/>
  <c r="L20" i="3"/>
  <c r="M20" i="3"/>
  <c r="F21" i="3"/>
  <c r="G21" i="3"/>
  <c r="H21" i="3"/>
  <c r="I21" i="3"/>
  <c r="J21" i="3"/>
  <c r="K21" i="3"/>
  <c r="L21" i="3"/>
  <c r="M21" i="3"/>
  <c r="F22" i="3"/>
  <c r="G22" i="3"/>
  <c r="H22" i="3"/>
  <c r="I22" i="3"/>
  <c r="J22" i="3"/>
  <c r="K22" i="3"/>
  <c r="L22" i="3"/>
  <c r="M22" i="3"/>
  <c r="F23" i="3"/>
  <c r="G23" i="3"/>
  <c r="H23" i="3"/>
  <c r="I23" i="3"/>
  <c r="J23" i="3"/>
  <c r="K23" i="3"/>
  <c r="L23" i="3"/>
  <c r="M23" i="3"/>
  <c r="F24" i="3"/>
  <c r="G24" i="3"/>
  <c r="H24" i="3"/>
  <c r="I24" i="3"/>
  <c r="J24" i="3"/>
  <c r="K24" i="3"/>
  <c r="L24" i="3"/>
  <c r="M24" i="3"/>
  <c r="F25" i="3"/>
  <c r="G25" i="3"/>
  <c r="H25" i="3"/>
  <c r="I25" i="3"/>
  <c r="J25" i="3"/>
  <c r="K25" i="3"/>
  <c r="L25" i="3"/>
  <c r="M25" i="3"/>
  <c r="F26" i="3"/>
  <c r="G26" i="3"/>
  <c r="H26" i="3"/>
  <c r="I26" i="3"/>
  <c r="J26" i="3"/>
  <c r="K26" i="3"/>
  <c r="L26" i="3"/>
  <c r="M26" i="3"/>
  <c r="F27" i="3"/>
  <c r="G27" i="3"/>
  <c r="H27" i="3"/>
  <c r="I27" i="3"/>
  <c r="J27" i="3"/>
  <c r="K27" i="3"/>
  <c r="L27" i="3"/>
  <c r="M27" i="3"/>
  <c r="F28" i="3"/>
  <c r="G28" i="3"/>
  <c r="H28" i="3"/>
  <c r="I28" i="3"/>
  <c r="J28" i="3"/>
  <c r="K28" i="3"/>
  <c r="L28" i="3"/>
  <c r="M28" i="3"/>
  <c r="F29" i="3"/>
  <c r="G29" i="3"/>
  <c r="H29" i="3"/>
  <c r="I29" i="3"/>
  <c r="J29" i="3"/>
  <c r="K29" i="3"/>
  <c r="L29" i="3"/>
  <c r="M29" i="3"/>
  <c r="F30" i="3"/>
  <c r="G30" i="3"/>
  <c r="H30" i="3"/>
  <c r="I30" i="3"/>
  <c r="J30" i="3"/>
  <c r="K30" i="3"/>
  <c r="L30" i="3"/>
  <c r="M30" i="3"/>
  <c r="F31" i="3"/>
  <c r="G31" i="3"/>
  <c r="H31" i="3"/>
  <c r="I31" i="3"/>
  <c r="J31" i="3"/>
  <c r="K31" i="3"/>
  <c r="L31" i="3"/>
  <c r="M31" i="3"/>
  <c r="F32" i="3"/>
  <c r="G32" i="3"/>
  <c r="H32" i="3"/>
  <c r="I32" i="3"/>
  <c r="J32" i="3"/>
  <c r="K32" i="3"/>
  <c r="L32" i="3"/>
  <c r="M32" i="3"/>
  <c r="F33" i="3"/>
  <c r="G33" i="3"/>
  <c r="H33" i="3"/>
  <c r="I33" i="3"/>
  <c r="J33" i="3"/>
  <c r="K33" i="3"/>
  <c r="L33" i="3"/>
  <c r="M33" i="3"/>
  <c r="F34" i="3"/>
  <c r="G34" i="3"/>
  <c r="H34" i="3"/>
  <c r="I34" i="3"/>
  <c r="J34" i="3"/>
  <c r="K34" i="3"/>
  <c r="L34" i="3"/>
  <c r="M34" i="3"/>
  <c r="F35" i="3"/>
  <c r="G35" i="3"/>
  <c r="H35" i="3"/>
  <c r="I35" i="3"/>
  <c r="J35" i="3"/>
  <c r="K35" i="3"/>
  <c r="L35" i="3"/>
  <c r="M35" i="3"/>
  <c r="F36" i="3"/>
  <c r="G36" i="3"/>
  <c r="H36" i="3"/>
  <c r="I36" i="3"/>
  <c r="J36" i="3"/>
  <c r="K36" i="3"/>
  <c r="L36" i="3"/>
  <c r="M36" i="3"/>
  <c r="F37" i="3"/>
  <c r="G37" i="3"/>
  <c r="H37" i="3"/>
  <c r="I37" i="3"/>
  <c r="J37" i="3"/>
  <c r="K37" i="3"/>
  <c r="L37" i="3"/>
  <c r="M37" i="3"/>
  <c r="F38" i="3"/>
  <c r="G38" i="3"/>
  <c r="H38" i="3"/>
  <c r="I38" i="3"/>
  <c r="J38" i="3"/>
  <c r="K38" i="3"/>
  <c r="L38" i="3"/>
  <c r="M38" i="3"/>
  <c r="F39" i="3"/>
  <c r="G39" i="3"/>
  <c r="H39" i="3"/>
  <c r="I39" i="3"/>
  <c r="J39" i="3"/>
  <c r="K39" i="3"/>
  <c r="L39" i="3"/>
  <c r="M39" i="3"/>
  <c r="F40" i="3"/>
  <c r="G40" i="3"/>
  <c r="H40" i="3"/>
  <c r="I40" i="3"/>
  <c r="J40" i="3"/>
  <c r="K40" i="3"/>
  <c r="L40" i="3"/>
  <c r="M40" i="3"/>
  <c r="F41" i="3"/>
  <c r="G41" i="3"/>
  <c r="H41" i="3"/>
  <c r="I41" i="3"/>
  <c r="J41" i="3"/>
  <c r="K41" i="3"/>
  <c r="L41" i="3"/>
  <c r="M41" i="3"/>
  <c r="F42" i="3"/>
  <c r="G42" i="3"/>
  <c r="H42" i="3"/>
  <c r="I42" i="3"/>
  <c r="J42" i="3"/>
  <c r="K42" i="3"/>
  <c r="L42" i="3"/>
  <c r="M42" i="3"/>
  <c r="F43" i="3"/>
  <c r="G43" i="3"/>
  <c r="H43" i="3"/>
  <c r="I43" i="3"/>
  <c r="J43" i="3"/>
  <c r="K43" i="3"/>
  <c r="L43" i="3"/>
  <c r="M43" i="3"/>
  <c r="F44" i="3"/>
  <c r="G44" i="3"/>
  <c r="H44" i="3"/>
  <c r="I44" i="3"/>
  <c r="J44" i="3"/>
  <c r="K44" i="3"/>
  <c r="L44" i="3"/>
  <c r="M44" i="3"/>
  <c r="F45" i="3"/>
  <c r="G45" i="3"/>
  <c r="H45" i="3"/>
  <c r="I45" i="3"/>
  <c r="J45" i="3"/>
  <c r="K45" i="3"/>
  <c r="L45" i="3"/>
  <c r="M45" i="3"/>
  <c r="F46" i="3"/>
  <c r="G46" i="3"/>
  <c r="H46" i="3"/>
  <c r="I46" i="3"/>
  <c r="J46" i="3"/>
  <c r="K46" i="3"/>
  <c r="L46" i="3"/>
  <c r="M46" i="3"/>
  <c r="F47" i="3"/>
  <c r="G47" i="3"/>
  <c r="H47" i="3"/>
  <c r="I47" i="3"/>
  <c r="J47" i="3"/>
  <c r="K47" i="3"/>
  <c r="L47" i="3"/>
  <c r="M47" i="3"/>
  <c r="F48" i="3"/>
  <c r="G48" i="3"/>
  <c r="H48" i="3"/>
  <c r="I48" i="3"/>
  <c r="J48" i="3"/>
  <c r="K48" i="3"/>
  <c r="L48" i="3"/>
  <c r="M48" i="3"/>
  <c r="F49" i="3"/>
  <c r="G49" i="3"/>
  <c r="H49" i="3"/>
  <c r="I49" i="3"/>
  <c r="J49" i="3"/>
  <c r="K49" i="3"/>
  <c r="L49" i="3"/>
  <c r="M49" i="3"/>
  <c r="F50" i="3"/>
  <c r="G50" i="3"/>
  <c r="H50" i="3"/>
  <c r="I50" i="3"/>
  <c r="J50" i="3"/>
  <c r="K50" i="3"/>
  <c r="L50" i="3"/>
  <c r="M50" i="3"/>
  <c r="F51" i="3"/>
  <c r="G51" i="3"/>
  <c r="H51" i="3"/>
  <c r="I51" i="3"/>
  <c r="J51" i="3"/>
  <c r="K51" i="3"/>
  <c r="L51" i="3"/>
  <c r="M51" i="3"/>
  <c r="F52" i="3"/>
  <c r="G52" i="3"/>
  <c r="H52" i="3"/>
  <c r="I52" i="3"/>
  <c r="J52" i="3"/>
  <c r="K52" i="3"/>
  <c r="L52" i="3"/>
  <c r="M52" i="3"/>
  <c r="F53" i="3"/>
  <c r="G53" i="3"/>
  <c r="H53" i="3"/>
  <c r="I53" i="3"/>
  <c r="J53" i="3"/>
  <c r="K53" i="3"/>
  <c r="L53" i="3"/>
  <c r="M53" i="3"/>
  <c r="F54" i="3"/>
  <c r="G54" i="3"/>
  <c r="H54" i="3"/>
  <c r="I54" i="3"/>
  <c r="J54" i="3"/>
  <c r="K54" i="3"/>
  <c r="L54" i="3"/>
  <c r="M54" i="3"/>
  <c r="F55" i="3"/>
  <c r="G55" i="3"/>
  <c r="H55" i="3"/>
  <c r="I55" i="3"/>
  <c r="J55" i="3"/>
  <c r="K55" i="3"/>
  <c r="L55" i="3"/>
  <c r="M55" i="3"/>
  <c r="F56" i="3"/>
  <c r="G56" i="3"/>
  <c r="H56" i="3"/>
  <c r="I56" i="3"/>
  <c r="J56" i="3"/>
  <c r="K56" i="3"/>
  <c r="L56" i="3"/>
  <c r="M56" i="3"/>
  <c r="F57" i="3"/>
  <c r="G57" i="3"/>
  <c r="H57" i="3"/>
  <c r="I57" i="3"/>
  <c r="J57" i="3"/>
  <c r="K57" i="3"/>
  <c r="L57" i="3"/>
  <c r="M57" i="3"/>
  <c r="F58" i="3"/>
  <c r="G58" i="3"/>
  <c r="H58" i="3"/>
  <c r="I58" i="3"/>
  <c r="J58" i="3"/>
  <c r="K58" i="3"/>
  <c r="L58" i="3"/>
  <c r="M58" i="3"/>
  <c r="F59" i="3"/>
  <c r="G59" i="3"/>
  <c r="H59" i="3"/>
  <c r="I59" i="3"/>
  <c r="J59" i="3"/>
  <c r="K59" i="3"/>
  <c r="L59" i="3"/>
  <c r="M59" i="3"/>
  <c r="F60" i="3"/>
  <c r="G60" i="3"/>
  <c r="H60" i="3"/>
  <c r="I60" i="3"/>
  <c r="J60" i="3"/>
  <c r="K60" i="3"/>
  <c r="L60" i="3"/>
  <c r="M60" i="3"/>
  <c r="F61" i="3"/>
  <c r="G61" i="3"/>
  <c r="H61" i="3"/>
  <c r="I61" i="3"/>
  <c r="J61" i="3"/>
  <c r="K61" i="3"/>
  <c r="L61" i="3"/>
  <c r="M61" i="3"/>
  <c r="F62" i="3"/>
  <c r="G62" i="3"/>
  <c r="H62" i="3"/>
  <c r="I62" i="3"/>
  <c r="J62" i="3"/>
  <c r="K62" i="3"/>
  <c r="L62" i="3"/>
  <c r="M62" i="3"/>
  <c r="F63" i="3"/>
  <c r="G63" i="3"/>
  <c r="H63" i="3"/>
  <c r="I63" i="3"/>
  <c r="J63" i="3"/>
  <c r="K63" i="3"/>
  <c r="L63" i="3"/>
  <c r="M63" i="3"/>
  <c r="F64" i="3"/>
  <c r="G64" i="3"/>
  <c r="H64" i="3"/>
  <c r="I64" i="3"/>
  <c r="J64" i="3"/>
  <c r="K64" i="3"/>
  <c r="L64" i="3"/>
  <c r="M64" i="3"/>
  <c r="F65" i="3"/>
  <c r="G65" i="3"/>
  <c r="H65" i="3"/>
  <c r="I65" i="3"/>
  <c r="J65" i="3"/>
  <c r="K65" i="3"/>
  <c r="L65" i="3"/>
  <c r="M65" i="3"/>
  <c r="F66" i="3"/>
  <c r="G66" i="3"/>
  <c r="H66" i="3"/>
  <c r="I66" i="3"/>
  <c r="J66" i="3"/>
  <c r="K66" i="3"/>
  <c r="L66" i="3"/>
  <c r="M66" i="3"/>
  <c r="F67" i="3"/>
  <c r="G67" i="3"/>
  <c r="H67" i="3"/>
  <c r="I67" i="3"/>
  <c r="J67" i="3"/>
  <c r="K67" i="3"/>
  <c r="L67" i="3"/>
  <c r="M67" i="3"/>
  <c r="F68" i="3"/>
  <c r="G68" i="3"/>
  <c r="H68" i="3"/>
  <c r="I68" i="3"/>
  <c r="J68" i="3"/>
  <c r="K68" i="3"/>
  <c r="L68" i="3"/>
  <c r="M68" i="3"/>
  <c r="F69" i="3"/>
  <c r="G69" i="3"/>
  <c r="H69" i="3"/>
  <c r="I69" i="3"/>
  <c r="J69" i="3"/>
  <c r="K69" i="3"/>
  <c r="L69" i="3"/>
  <c r="M69" i="3"/>
  <c r="F70" i="3"/>
  <c r="G70" i="3"/>
  <c r="H70" i="3"/>
  <c r="I70" i="3"/>
  <c r="J70" i="3"/>
  <c r="K70" i="3"/>
  <c r="L70" i="3"/>
  <c r="M70" i="3"/>
  <c r="F71" i="3"/>
  <c r="G71" i="3"/>
  <c r="H71" i="3"/>
  <c r="I71" i="3"/>
  <c r="J71" i="3"/>
  <c r="K71" i="3"/>
  <c r="L71" i="3"/>
  <c r="M71" i="3"/>
  <c r="F72" i="3"/>
  <c r="G72" i="3"/>
  <c r="H72" i="3"/>
  <c r="I72" i="3"/>
  <c r="J72" i="3"/>
  <c r="K72" i="3"/>
  <c r="L72" i="3"/>
  <c r="M72" i="3"/>
  <c r="F73" i="3"/>
  <c r="G73" i="3"/>
  <c r="H73" i="3"/>
  <c r="I73" i="3"/>
  <c r="J73" i="3"/>
  <c r="K73" i="3"/>
  <c r="L73" i="3"/>
  <c r="M73" i="3"/>
  <c r="F74" i="3"/>
  <c r="G74" i="3"/>
  <c r="H74" i="3"/>
  <c r="I74" i="3"/>
  <c r="J74" i="3"/>
  <c r="K74" i="3"/>
  <c r="L74" i="3"/>
  <c r="M74" i="3"/>
  <c r="F75" i="3"/>
  <c r="G75" i="3"/>
  <c r="H75" i="3"/>
  <c r="I75" i="3"/>
  <c r="J75" i="3"/>
  <c r="K75" i="3"/>
  <c r="L75" i="3"/>
  <c r="M75" i="3"/>
  <c r="F76" i="3"/>
  <c r="G76" i="3"/>
  <c r="H76" i="3"/>
  <c r="I76" i="3"/>
  <c r="J76" i="3"/>
  <c r="K76" i="3"/>
  <c r="L76" i="3"/>
  <c r="M76" i="3"/>
  <c r="F77" i="3"/>
  <c r="G77" i="3"/>
  <c r="H77" i="3"/>
  <c r="I77" i="3"/>
  <c r="J77" i="3"/>
  <c r="K77" i="3"/>
  <c r="L77" i="3"/>
  <c r="M77" i="3"/>
  <c r="F78" i="3"/>
  <c r="G78" i="3"/>
  <c r="H78" i="3"/>
  <c r="I78" i="3"/>
  <c r="J78" i="3"/>
  <c r="K78" i="3"/>
  <c r="L78" i="3"/>
  <c r="M78" i="3"/>
  <c r="F79" i="3"/>
  <c r="G79" i="3"/>
  <c r="H79" i="3"/>
  <c r="I79" i="3"/>
  <c r="J79" i="3"/>
  <c r="K79" i="3"/>
  <c r="L79" i="3"/>
  <c r="M79" i="3"/>
  <c r="N79" i="3"/>
  <c r="F80" i="3"/>
  <c r="G80" i="3"/>
  <c r="H80" i="3"/>
  <c r="I80" i="3"/>
  <c r="J80" i="3"/>
  <c r="K80" i="3"/>
  <c r="L80" i="3"/>
  <c r="M80" i="3"/>
  <c r="N80" i="3"/>
  <c r="F81" i="3"/>
  <c r="G81" i="3"/>
  <c r="H81" i="3"/>
  <c r="I81" i="3"/>
  <c r="J81" i="3"/>
  <c r="K81" i="3"/>
  <c r="L81" i="3"/>
  <c r="M81" i="3"/>
  <c r="N81" i="3"/>
  <c r="F82" i="3"/>
  <c r="G82" i="3"/>
  <c r="H82" i="3"/>
  <c r="I82" i="3"/>
  <c r="J82" i="3"/>
  <c r="K82" i="3"/>
  <c r="L82" i="3"/>
  <c r="M82" i="3"/>
  <c r="N82" i="3"/>
  <c r="F83" i="3"/>
  <c r="G83" i="3"/>
  <c r="H83" i="3"/>
  <c r="I83" i="3"/>
  <c r="J83" i="3"/>
  <c r="K83" i="3"/>
  <c r="L83" i="3"/>
  <c r="M83" i="3"/>
  <c r="F84" i="3"/>
  <c r="G84" i="3"/>
  <c r="H84" i="3"/>
  <c r="I84" i="3"/>
  <c r="J84" i="3"/>
  <c r="K84" i="3"/>
  <c r="L84" i="3"/>
  <c r="M84" i="3"/>
  <c r="F85" i="3"/>
  <c r="G85" i="3"/>
  <c r="H85" i="3"/>
  <c r="I85" i="3"/>
  <c r="J85" i="3"/>
  <c r="K85" i="3"/>
  <c r="L85" i="3"/>
  <c r="M85" i="3"/>
  <c r="G2" i="3"/>
  <c r="H2" i="3"/>
  <c r="I2" i="3"/>
  <c r="J2" i="3"/>
  <c r="K2" i="3"/>
  <c r="L2" i="3"/>
  <c r="M2" i="3"/>
  <c r="F2" i="3"/>
  <c r="F87" i="3"/>
  <c r="G87" i="3"/>
  <c r="H87" i="3"/>
  <c r="I87" i="3"/>
  <c r="J87" i="3"/>
  <c r="K87" i="3"/>
  <c r="L87" i="3"/>
  <c r="M87" i="3"/>
  <c r="F88" i="3"/>
  <c r="G88" i="3"/>
  <c r="H88" i="3"/>
  <c r="I88" i="3"/>
  <c r="J88" i="3"/>
  <c r="K88" i="3"/>
  <c r="L88" i="3"/>
  <c r="M88" i="3"/>
  <c r="F89" i="3"/>
  <c r="G89" i="3"/>
  <c r="H89" i="3"/>
  <c r="I89" i="3"/>
  <c r="J89" i="3"/>
  <c r="K89" i="3"/>
  <c r="L89" i="3"/>
  <c r="M89" i="3"/>
  <c r="F90" i="3"/>
  <c r="G90" i="3"/>
  <c r="H90" i="3"/>
  <c r="I90" i="3"/>
  <c r="J90" i="3"/>
  <c r="K90" i="3"/>
  <c r="L90" i="3"/>
  <c r="M90" i="3"/>
  <c r="F91" i="3"/>
  <c r="G91" i="3"/>
  <c r="H91" i="3"/>
  <c r="I91" i="3"/>
  <c r="J91" i="3"/>
  <c r="K91" i="3"/>
  <c r="L91" i="3"/>
  <c r="M91" i="3"/>
  <c r="F92" i="3"/>
  <c r="G92" i="3"/>
  <c r="H92" i="3"/>
  <c r="I92" i="3"/>
  <c r="J92" i="3"/>
  <c r="K92" i="3"/>
  <c r="L92" i="3"/>
  <c r="M92" i="3"/>
  <c r="F93" i="3"/>
  <c r="G93" i="3"/>
  <c r="H93" i="3"/>
  <c r="I93" i="3"/>
  <c r="J93" i="3"/>
  <c r="K93" i="3"/>
  <c r="L93" i="3"/>
  <c r="M93" i="3"/>
  <c r="F94" i="3"/>
  <c r="G94" i="3"/>
  <c r="H94" i="3"/>
  <c r="I94" i="3"/>
  <c r="J94" i="3"/>
  <c r="K94" i="3"/>
  <c r="L94" i="3"/>
  <c r="M94" i="3"/>
  <c r="F95" i="3"/>
  <c r="G95" i="3"/>
  <c r="H95" i="3"/>
  <c r="I95" i="3"/>
  <c r="J95" i="3"/>
  <c r="K95" i="3"/>
  <c r="L95" i="3"/>
  <c r="M95" i="3"/>
  <c r="F96" i="3"/>
  <c r="G96" i="3"/>
  <c r="H96" i="3"/>
  <c r="I96" i="3"/>
  <c r="J96" i="3"/>
  <c r="K96" i="3"/>
  <c r="L96" i="3"/>
  <c r="M96" i="3"/>
  <c r="F97" i="3"/>
  <c r="G97" i="3"/>
  <c r="H97" i="3"/>
  <c r="I97" i="3"/>
  <c r="J97" i="3"/>
  <c r="K97" i="3"/>
  <c r="L97" i="3"/>
  <c r="M97" i="3"/>
  <c r="F98" i="3"/>
  <c r="G98" i="3"/>
  <c r="H98" i="3"/>
  <c r="I98" i="3"/>
  <c r="J98" i="3"/>
  <c r="K98" i="3"/>
  <c r="L98" i="3"/>
  <c r="M98" i="3"/>
  <c r="F99" i="3"/>
  <c r="G99" i="3"/>
  <c r="H99" i="3"/>
  <c r="I99" i="3"/>
  <c r="J99" i="3"/>
  <c r="K99" i="3"/>
  <c r="L99" i="3"/>
  <c r="M99" i="3"/>
  <c r="F100" i="3"/>
  <c r="G100" i="3"/>
  <c r="H100" i="3"/>
  <c r="I100" i="3"/>
  <c r="J100" i="3"/>
  <c r="K100" i="3"/>
  <c r="L100" i="3"/>
  <c r="M100" i="3"/>
  <c r="F101" i="3"/>
  <c r="G101" i="3"/>
  <c r="H101" i="3"/>
  <c r="I101" i="3"/>
  <c r="J101" i="3"/>
  <c r="K101" i="3"/>
  <c r="L101" i="3"/>
  <c r="M101" i="3"/>
  <c r="F102" i="3"/>
  <c r="G102" i="3"/>
  <c r="H102" i="3"/>
  <c r="I102" i="3"/>
  <c r="J102" i="3"/>
  <c r="K102" i="3"/>
  <c r="L102" i="3"/>
  <c r="M102" i="3"/>
  <c r="F103" i="3"/>
  <c r="G103" i="3"/>
  <c r="H103" i="3"/>
  <c r="I103" i="3"/>
  <c r="J103" i="3"/>
  <c r="K103" i="3"/>
  <c r="L103" i="3"/>
  <c r="M103" i="3"/>
  <c r="F104" i="3"/>
  <c r="G104" i="3"/>
  <c r="H104" i="3"/>
  <c r="I104" i="3"/>
  <c r="J104" i="3"/>
  <c r="K104" i="3"/>
  <c r="L104" i="3"/>
  <c r="M104" i="3"/>
  <c r="F105" i="3"/>
  <c r="G105" i="3"/>
  <c r="H105" i="3"/>
  <c r="I105" i="3"/>
  <c r="J105" i="3"/>
  <c r="K105" i="3"/>
  <c r="L105" i="3"/>
  <c r="M105" i="3"/>
  <c r="F106" i="3"/>
  <c r="G106" i="3"/>
  <c r="H106" i="3"/>
  <c r="I106" i="3"/>
  <c r="J106" i="3"/>
  <c r="K106" i="3"/>
  <c r="L106" i="3"/>
  <c r="M106" i="3"/>
  <c r="F107" i="3"/>
  <c r="G107" i="3"/>
  <c r="H107" i="3"/>
  <c r="I107" i="3"/>
  <c r="J107" i="3"/>
  <c r="K107" i="3"/>
  <c r="L107" i="3"/>
  <c r="M107" i="3"/>
  <c r="F108" i="3"/>
  <c r="G108" i="3"/>
  <c r="H108" i="3"/>
  <c r="I108" i="3"/>
  <c r="J108" i="3"/>
  <c r="K108" i="3"/>
  <c r="L108" i="3"/>
  <c r="M108" i="3"/>
  <c r="F109" i="3"/>
  <c r="G109" i="3"/>
  <c r="H109" i="3"/>
  <c r="I109" i="3"/>
  <c r="J109" i="3"/>
  <c r="K109" i="3"/>
  <c r="L109" i="3"/>
  <c r="M109" i="3"/>
  <c r="F110" i="3"/>
  <c r="G110" i="3"/>
  <c r="H110" i="3"/>
  <c r="I110" i="3"/>
  <c r="J110" i="3"/>
  <c r="K110" i="3"/>
  <c r="L110" i="3"/>
  <c r="M110" i="3"/>
  <c r="F111" i="3"/>
  <c r="G111" i="3"/>
  <c r="H111" i="3"/>
  <c r="I111" i="3"/>
  <c r="J111" i="3"/>
  <c r="K111" i="3"/>
  <c r="L111" i="3"/>
  <c r="M111" i="3"/>
  <c r="F112" i="3"/>
  <c r="G112" i="3"/>
  <c r="H112" i="3"/>
  <c r="I112" i="3"/>
  <c r="J112" i="3"/>
  <c r="K112" i="3"/>
  <c r="L112" i="3"/>
  <c r="M112" i="3"/>
  <c r="F113" i="3"/>
  <c r="G113" i="3"/>
  <c r="H113" i="3"/>
  <c r="I113" i="3"/>
  <c r="J113" i="3"/>
  <c r="K113" i="3"/>
  <c r="L113" i="3"/>
  <c r="M113" i="3"/>
  <c r="F114" i="3"/>
  <c r="G114" i="3"/>
  <c r="H114" i="3"/>
  <c r="I114" i="3"/>
  <c r="J114" i="3"/>
  <c r="K114" i="3"/>
  <c r="L114" i="3"/>
  <c r="M114" i="3"/>
  <c r="F115" i="3"/>
  <c r="G115" i="3"/>
  <c r="H115" i="3"/>
  <c r="I115" i="3"/>
  <c r="J115" i="3"/>
  <c r="K115" i="3"/>
  <c r="L115" i="3"/>
  <c r="M115" i="3"/>
  <c r="F116" i="3"/>
  <c r="G116" i="3"/>
  <c r="H116" i="3"/>
  <c r="I116" i="3"/>
  <c r="J116" i="3"/>
  <c r="K116" i="3"/>
  <c r="L116" i="3"/>
  <c r="M116" i="3"/>
  <c r="F117" i="3"/>
  <c r="G117" i="3"/>
  <c r="H117" i="3"/>
  <c r="I117" i="3"/>
  <c r="J117" i="3"/>
  <c r="K117" i="3"/>
  <c r="L117" i="3"/>
  <c r="M117" i="3"/>
  <c r="F118" i="3"/>
  <c r="G118" i="3"/>
  <c r="H118" i="3"/>
  <c r="I118" i="3"/>
  <c r="J118" i="3"/>
  <c r="K118" i="3"/>
  <c r="L118" i="3"/>
  <c r="M118" i="3"/>
  <c r="F119" i="3"/>
  <c r="G119" i="3"/>
  <c r="H119" i="3"/>
  <c r="I119" i="3"/>
  <c r="J119" i="3"/>
  <c r="K119" i="3"/>
  <c r="L119" i="3"/>
  <c r="M119" i="3"/>
  <c r="F120" i="3"/>
  <c r="G120" i="3"/>
  <c r="H120" i="3"/>
  <c r="I120" i="3"/>
  <c r="J120" i="3"/>
  <c r="K120" i="3"/>
  <c r="L120" i="3"/>
  <c r="M120" i="3"/>
  <c r="F121" i="3"/>
  <c r="G121" i="3"/>
  <c r="H121" i="3"/>
  <c r="I121" i="3"/>
  <c r="J121" i="3"/>
  <c r="K121" i="3"/>
  <c r="L121" i="3"/>
  <c r="M121" i="3"/>
  <c r="F122" i="3"/>
  <c r="G122" i="3"/>
  <c r="H122" i="3"/>
  <c r="I122" i="3"/>
  <c r="J122" i="3"/>
  <c r="K122" i="3"/>
  <c r="L122" i="3"/>
  <c r="M122" i="3"/>
  <c r="F123" i="3"/>
  <c r="G123" i="3"/>
  <c r="H123" i="3"/>
  <c r="I123" i="3"/>
  <c r="J123" i="3"/>
  <c r="K123" i="3"/>
  <c r="L123" i="3"/>
  <c r="M123" i="3"/>
  <c r="F124" i="3"/>
  <c r="G124" i="3"/>
  <c r="H124" i="3"/>
  <c r="I124" i="3"/>
  <c r="J124" i="3"/>
  <c r="K124" i="3"/>
  <c r="L124" i="3"/>
  <c r="M124" i="3"/>
  <c r="F125" i="3"/>
  <c r="G125" i="3"/>
  <c r="H125" i="3"/>
  <c r="I125" i="3"/>
  <c r="J125" i="3"/>
  <c r="K125" i="3"/>
  <c r="L125" i="3"/>
  <c r="M125" i="3"/>
  <c r="F126" i="3"/>
  <c r="G126" i="3"/>
  <c r="H126" i="3"/>
  <c r="I126" i="3"/>
  <c r="J126" i="3"/>
  <c r="K126" i="3"/>
  <c r="L126" i="3"/>
  <c r="M126" i="3"/>
  <c r="F127" i="3"/>
  <c r="G127" i="3"/>
  <c r="H127" i="3"/>
  <c r="I127" i="3"/>
  <c r="J127" i="3"/>
  <c r="K127" i="3"/>
  <c r="L127" i="3"/>
  <c r="M127" i="3"/>
  <c r="F128" i="3"/>
  <c r="G128" i="3"/>
  <c r="H128" i="3"/>
  <c r="I128" i="3"/>
  <c r="J128" i="3"/>
  <c r="K128" i="3"/>
  <c r="L128" i="3"/>
  <c r="M128" i="3"/>
  <c r="F129" i="3"/>
  <c r="G129" i="3"/>
  <c r="H129" i="3"/>
  <c r="I129" i="3"/>
  <c r="J129" i="3"/>
  <c r="K129" i="3"/>
  <c r="L129" i="3"/>
  <c r="M129" i="3"/>
  <c r="F130" i="3"/>
  <c r="G130" i="3"/>
  <c r="H130" i="3"/>
  <c r="I130" i="3"/>
  <c r="J130" i="3"/>
  <c r="K130" i="3"/>
  <c r="L130" i="3"/>
  <c r="M130" i="3"/>
  <c r="F131" i="3"/>
  <c r="G131" i="3"/>
  <c r="H131" i="3"/>
  <c r="I131" i="3"/>
  <c r="J131" i="3"/>
  <c r="K131" i="3"/>
  <c r="L131" i="3"/>
  <c r="M131" i="3"/>
  <c r="F132" i="3"/>
  <c r="G132" i="3"/>
  <c r="H132" i="3"/>
  <c r="I132" i="3"/>
  <c r="J132" i="3"/>
  <c r="K132" i="3"/>
  <c r="L132" i="3"/>
  <c r="M132" i="3"/>
  <c r="F133" i="3"/>
  <c r="G133" i="3"/>
  <c r="H133" i="3"/>
  <c r="I133" i="3"/>
  <c r="J133" i="3"/>
  <c r="K133" i="3"/>
  <c r="L133" i="3"/>
  <c r="M133" i="3"/>
  <c r="F134" i="3"/>
  <c r="G134" i="3"/>
  <c r="H134" i="3"/>
  <c r="I134" i="3"/>
  <c r="J134" i="3"/>
  <c r="K134" i="3"/>
  <c r="L134" i="3"/>
  <c r="M134" i="3"/>
  <c r="F135" i="3"/>
  <c r="G135" i="3"/>
  <c r="H135" i="3"/>
  <c r="I135" i="3"/>
  <c r="J135" i="3"/>
  <c r="K135" i="3"/>
  <c r="L135" i="3"/>
  <c r="M135" i="3"/>
  <c r="F136" i="3"/>
  <c r="G136" i="3"/>
  <c r="H136" i="3"/>
  <c r="I136" i="3"/>
  <c r="J136" i="3"/>
  <c r="K136" i="3"/>
  <c r="L136" i="3"/>
  <c r="M136" i="3"/>
  <c r="F137" i="3"/>
  <c r="G137" i="3"/>
  <c r="H137" i="3"/>
  <c r="I137" i="3"/>
  <c r="J137" i="3"/>
  <c r="K137" i="3"/>
  <c r="L137" i="3"/>
  <c r="M137" i="3"/>
  <c r="F138" i="3"/>
  <c r="G138" i="3"/>
  <c r="H138" i="3"/>
  <c r="I138" i="3"/>
  <c r="J138" i="3"/>
  <c r="K138" i="3"/>
  <c r="L138" i="3"/>
  <c r="M138" i="3"/>
  <c r="F139" i="3"/>
  <c r="G139" i="3"/>
  <c r="H139" i="3"/>
  <c r="I139" i="3"/>
  <c r="J139" i="3"/>
  <c r="K139" i="3"/>
  <c r="L139" i="3"/>
  <c r="M139" i="3"/>
  <c r="F140" i="3"/>
  <c r="G140" i="3"/>
  <c r="H140" i="3"/>
  <c r="I140" i="3"/>
  <c r="J140" i="3"/>
  <c r="K140" i="3"/>
  <c r="L140" i="3"/>
  <c r="M140" i="3"/>
  <c r="F141" i="3"/>
  <c r="G141" i="3"/>
  <c r="H141" i="3"/>
  <c r="I141" i="3"/>
  <c r="J141" i="3"/>
  <c r="K141" i="3"/>
  <c r="L141" i="3"/>
  <c r="M141" i="3"/>
  <c r="F142" i="3"/>
  <c r="G142" i="3"/>
  <c r="H142" i="3"/>
  <c r="I142" i="3"/>
  <c r="J142" i="3"/>
  <c r="K142" i="3"/>
  <c r="L142" i="3"/>
  <c r="M142" i="3"/>
  <c r="F143" i="3"/>
  <c r="G143" i="3"/>
  <c r="H143" i="3"/>
  <c r="I143" i="3"/>
  <c r="J143" i="3"/>
  <c r="K143" i="3"/>
  <c r="L143" i="3"/>
  <c r="M143" i="3"/>
  <c r="F144" i="3"/>
  <c r="G144" i="3"/>
  <c r="H144" i="3"/>
  <c r="I144" i="3"/>
  <c r="J144" i="3"/>
  <c r="K144" i="3"/>
  <c r="L144" i="3"/>
  <c r="M144" i="3"/>
  <c r="F145" i="3"/>
  <c r="G145" i="3"/>
  <c r="H145" i="3"/>
  <c r="I145" i="3"/>
  <c r="J145" i="3"/>
  <c r="K145" i="3"/>
  <c r="L145" i="3"/>
  <c r="M145" i="3"/>
  <c r="F146" i="3"/>
  <c r="G146" i="3"/>
  <c r="H146" i="3"/>
  <c r="I146" i="3"/>
  <c r="J146" i="3"/>
  <c r="K146" i="3"/>
  <c r="L146" i="3"/>
  <c r="M146" i="3"/>
  <c r="F147" i="3"/>
  <c r="G147" i="3"/>
  <c r="H147" i="3"/>
  <c r="I147" i="3"/>
  <c r="J147" i="3"/>
  <c r="K147" i="3"/>
  <c r="L147" i="3"/>
  <c r="M147" i="3"/>
  <c r="F148" i="3"/>
  <c r="G148" i="3"/>
  <c r="H148" i="3"/>
  <c r="I148" i="3"/>
  <c r="J148" i="3"/>
  <c r="K148" i="3"/>
  <c r="L148" i="3"/>
  <c r="M148" i="3"/>
  <c r="F149" i="3"/>
  <c r="G149" i="3"/>
  <c r="H149" i="3"/>
  <c r="I149" i="3"/>
  <c r="J149" i="3"/>
  <c r="K149" i="3"/>
  <c r="L149" i="3"/>
  <c r="M149" i="3"/>
  <c r="F150" i="3"/>
  <c r="G150" i="3"/>
  <c r="H150" i="3"/>
  <c r="I150" i="3"/>
  <c r="J150" i="3"/>
  <c r="K150" i="3"/>
  <c r="L150" i="3"/>
  <c r="M150" i="3"/>
  <c r="F151" i="3"/>
  <c r="G151" i="3"/>
  <c r="H151" i="3"/>
  <c r="I151" i="3"/>
  <c r="J151" i="3"/>
  <c r="K151" i="3"/>
  <c r="L151" i="3"/>
  <c r="M151" i="3"/>
  <c r="F152" i="3"/>
  <c r="G152" i="3"/>
  <c r="H152" i="3"/>
  <c r="I152" i="3"/>
  <c r="J152" i="3"/>
  <c r="K152" i="3"/>
  <c r="L152" i="3"/>
  <c r="M152" i="3"/>
  <c r="F153" i="3"/>
  <c r="G153" i="3"/>
  <c r="H153" i="3"/>
  <c r="I153" i="3"/>
  <c r="J153" i="3"/>
  <c r="K153" i="3"/>
  <c r="L153" i="3"/>
  <c r="M153" i="3"/>
  <c r="F154" i="3"/>
  <c r="G154" i="3"/>
  <c r="H154" i="3"/>
  <c r="I154" i="3"/>
  <c r="J154" i="3"/>
  <c r="K154" i="3"/>
  <c r="L154" i="3"/>
  <c r="M154" i="3"/>
  <c r="F155" i="3"/>
  <c r="G155" i="3"/>
  <c r="H155" i="3"/>
  <c r="I155" i="3"/>
  <c r="J155" i="3"/>
  <c r="K155" i="3"/>
  <c r="L155" i="3"/>
  <c r="M155" i="3"/>
  <c r="F156" i="3"/>
  <c r="G156" i="3"/>
  <c r="H156" i="3"/>
  <c r="I156" i="3"/>
  <c r="J156" i="3"/>
  <c r="K156" i="3"/>
  <c r="L156" i="3"/>
  <c r="M156" i="3"/>
  <c r="F157" i="3"/>
  <c r="G157" i="3"/>
  <c r="H157" i="3"/>
  <c r="I157" i="3"/>
  <c r="J157" i="3"/>
  <c r="K157" i="3"/>
  <c r="L157" i="3"/>
  <c r="M157" i="3"/>
  <c r="F158" i="3"/>
  <c r="G158" i="3"/>
  <c r="H158" i="3"/>
  <c r="I158" i="3"/>
  <c r="J158" i="3"/>
  <c r="K158" i="3"/>
  <c r="L158" i="3"/>
  <c r="M158" i="3"/>
  <c r="F159" i="3"/>
  <c r="G159" i="3"/>
  <c r="H159" i="3"/>
  <c r="I159" i="3"/>
  <c r="J159" i="3"/>
  <c r="K159" i="3"/>
  <c r="L159" i="3"/>
  <c r="M159" i="3"/>
  <c r="F160" i="3"/>
  <c r="G160" i="3"/>
  <c r="H160" i="3"/>
  <c r="I160" i="3"/>
  <c r="J160" i="3"/>
  <c r="K160" i="3"/>
  <c r="L160" i="3"/>
  <c r="M160" i="3"/>
  <c r="F161" i="3"/>
  <c r="G161" i="3"/>
  <c r="H161" i="3"/>
  <c r="I161" i="3"/>
  <c r="J161" i="3"/>
  <c r="K161" i="3"/>
  <c r="L161" i="3"/>
  <c r="M161" i="3"/>
  <c r="F162" i="3"/>
  <c r="G162" i="3"/>
  <c r="H162" i="3"/>
  <c r="I162" i="3"/>
  <c r="J162" i="3"/>
  <c r="K162" i="3"/>
  <c r="L162" i="3"/>
  <c r="M162" i="3"/>
  <c r="F163" i="3"/>
  <c r="G163" i="3"/>
  <c r="H163" i="3"/>
  <c r="I163" i="3"/>
  <c r="J163" i="3"/>
  <c r="K163" i="3"/>
  <c r="L163" i="3"/>
  <c r="M163" i="3"/>
  <c r="N163" i="3"/>
  <c r="F164" i="3"/>
  <c r="G164" i="3"/>
  <c r="H164" i="3"/>
  <c r="I164" i="3"/>
  <c r="J164" i="3"/>
  <c r="K164" i="3"/>
  <c r="L164" i="3"/>
  <c r="M164" i="3"/>
  <c r="N164" i="3"/>
  <c r="F165" i="3"/>
  <c r="G165" i="3"/>
  <c r="H165" i="3"/>
  <c r="I165" i="3"/>
  <c r="J165" i="3"/>
  <c r="K165" i="3"/>
  <c r="L165" i="3"/>
  <c r="M165" i="3"/>
  <c r="N165" i="3"/>
  <c r="F166" i="3"/>
  <c r="G166" i="3"/>
  <c r="H166" i="3"/>
  <c r="I166" i="3"/>
  <c r="J166" i="3"/>
  <c r="K166" i="3"/>
  <c r="L166" i="3"/>
  <c r="M166" i="3"/>
  <c r="N166" i="3"/>
  <c r="F167" i="3"/>
  <c r="G167" i="3"/>
  <c r="H167" i="3"/>
  <c r="I167" i="3"/>
  <c r="J167" i="3"/>
  <c r="K167" i="3"/>
  <c r="L167" i="3"/>
  <c r="M167" i="3"/>
  <c r="F168" i="3"/>
  <c r="G168" i="3"/>
  <c r="H168" i="3"/>
  <c r="I168" i="3"/>
  <c r="J168" i="3"/>
  <c r="K168" i="3"/>
  <c r="L168" i="3"/>
  <c r="M168" i="3"/>
  <c r="F169" i="3"/>
  <c r="G169" i="3"/>
  <c r="H169" i="3"/>
  <c r="I169" i="3"/>
  <c r="J169" i="3"/>
  <c r="K169" i="3"/>
  <c r="L169" i="3"/>
  <c r="M169" i="3"/>
  <c r="G86" i="3"/>
  <c r="H86" i="3"/>
  <c r="I86" i="3"/>
  <c r="J86" i="3"/>
  <c r="K86" i="3"/>
  <c r="L86" i="3"/>
  <c r="M86" i="3"/>
  <c r="F86" i="3"/>
  <c r="F171" i="3"/>
  <c r="G171" i="3"/>
  <c r="H171" i="3"/>
  <c r="I171" i="3"/>
  <c r="J171" i="3"/>
  <c r="K171" i="3"/>
  <c r="L171" i="3"/>
  <c r="M171" i="3"/>
  <c r="F172" i="3"/>
  <c r="G172" i="3"/>
  <c r="H172" i="3"/>
  <c r="I172" i="3"/>
  <c r="J172" i="3"/>
  <c r="K172" i="3"/>
  <c r="L172" i="3"/>
  <c r="M172" i="3"/>
  <c r="F173" i="3"/>
  <c r="G173" i="3"/>
  <c r="H173" i="3"/>
  <c r="I173" i="3"/>
  <c r="J173" i="3"/>
  <c r="K173" i="3"/>
  <c r="L173" i="3"/>
  <c r="M173" i="3"/>
  <c r="F174" i="3"/>
  <c r="G174" i="3"/>
  <c r="H174" i="3"/>
  <c r="I174" i="3"/>
  <c r="J174" i="3"/>
  <c r="K174" i="3"/>
  <c r="L174" i="3"/>
  <c r="M174" i="3"/>
  <c r="F175" i="3"/>
  <c r="G175" i="3"/>
  <c r="H175" i="3"/>
  <c r="I175" i="3"/>
  <c r="J175" i="3"/>
  <c r="K175" i="3"/>
  <c r="L175" i="3"/>
  <c r="M175" i="3"/>
  <c r="F176" i="3"/>
  <c r="G176" i="3"/>
  <c r="H176" i="3"/>
  <c r="I176" i="3"/>
  <c r="J176" i="3"/>
  <c r="K176" i="3"/>
  <c r="L176" i="3"/>
  <c r="M176" i="3"/>
  <c r="F177" i="3"/>
  <c r="G177" i="3"/>
  <c r="H177" i="3"/>
  <c r="I177" i="3"/>
  <c r="J177" i="3"/>
  <c r="K177" i="3"/>
  <c r="L177" i="3"/>
  <c r="M177" i="3"/>
  <c r="F178" i="3"/>
  <c r="G178" i="3"/>
  <c r="H178" i="3"/>
  <c r="I178" i="3"/>
  <c r="J178" i="3"/>
  <c r="K178" i="3"/>
  <c r="L178" i="3"/>
  <c r="M178" i="3"/>
  <c r="F179" i="3"/>
  <c r="G179" i="3"/>
  <c r="H179" i="3"/>
  <c r="I179" i="3"/>
  <c r="J179" i="3"/>
  <c r="K179" i="3"/>
  <c r="L179" i="3"/>
  <c r="M179" i="3"/>
  <c r="F180" i="3"/>
  <c r="G180" i="3"/>
  <c r="H180" i="3"/>
  <c r="I180" i="3"/>
  <c r="J180" i="3"/>
  <c r="K180" i="3"/>
  <c r="L180" i="3"/>
  <c r="M180" i="3"/>
  <c r="F181" i="3"/>
  <c r="G181" i="3"/>
  <c r="H181" i="3"/>
  <c r="I181" i="3"/>
  <c r="J181" i="3"/>
  <c r="K181" i="3"/>
  <c r="L181" i="3"/>
  <c r="M181" i="3"/>
  <c r="F182" i="3"/>
  <c r="G182" i="3"/>
  <c r="H182" i="3"/>
  <c r="I182" i="3"/>
  <c r="J182" i="3"/>
  <c r="K182" i="3"/>
  <c r="L182" i="3"/>
  <c r="M182" i="3"/>
  <c r="F183" i="3"/>
  <c r="G183" i="3"/>
  <c r="H183" i="3"/>
  <c r="I183" i="3"/>
  <c r="J183" i="3"/>
  <c r="K183" i="3"/>
  <c r="L183" i="3"/>
  <c r="M183" i="3"/>
  <c r="F184" i="3"/>
  <c r="G184" i="3"/>
  <c r="H184" i="3"/>
  <c r="I184" i="3"/>
  <c r="J184" i="3"/>
  <c r="K184" i="3"/>
  <c r="L184" i="3"/>
  <c r="M184" i="3"/>
  <c r="F185" i="3"/>
  <c r="G185" i="3"/>
  <c r="H185" i="3"/>
  <c r="I185" i="3"/>
  <c r="J185" i="3"/>
  <c r="K185" i="3"/>
  <c r="L185" i="3"/>
  <c r="M185" i="3"/>
  <c r="F186" i="3"/>
  <c r="G186" i="3"/>
  <c r="H186" i="3"/>
  <c r="I186" i="3"/>
  <c r="J186" i="3"/>
  <c r="K186" i="3"/>
  <c r="L186" i="3"/>
  <c r="M186" i="3"/>
  <c r="F187" i="3"/>
  <c r="G187" i="3"/>
  <c r="H187" i="3"/>
  <c r="I187" i="3"/>
  <c r="J187" i="3"/>
  <c r="K187" i="3"/>
  <c r="L187" i="3"/>
  <c r="M187" i="3"/>
  <c r="F188" i="3"/>
  <c r="G188" i="3"/>
  <c r="H188" i="3"/>
  <c r="I188" i="3"/>
  <c r="J188" i="3"/>
  <c r="K188" i="3"/>
  <c r="L188" i="3"/>
  <c r="M188" i="3"/>
  <c r="F189" i="3"/>
  <c r="G189" i="3"/>
  <c r="H189" i="3"/>
  <c r="I189" i="3"/>
  <c r="J189" i="3"/>
  <c r="K189" i="3"/>
  <c r="L189" i="3"/>
  <c r="M189" i="3"/>
  <c r="F190" i="3"/>
  <c r="G190" i="3"/>
  <c r="H190" i="3"/>
  <c r="I190" i="3"/>
  <c r="J190" i="3"/>
  <c r="K190" i="3"/>
  <c r="L190" i="3"/>
  <c r="M190" i="3"/>
  <c r="F191" i="3"/>
  <c r="G191" i="3"/>
  <c r="H191" i="3"/>
  <c r="I191" i="3"/>
  <c r="J191" i="3"/>
  <c r="K191" i="3"/>
  <c r="L191" i="3"/>
  <c r="M191" i="3"/>
  <c r="F192" i="3"/>
  <c r="G192" i="3"/>
  <c r="H192" i="3"/>
  <c r="I192" i="3"/>
  <c r="J192" i="3"/>
  <c r="K192" i="3"/>
  <c r="L192" i="3"/>
  <c r="M192" i="3"/>
  <c r="F193" i="3"/>
  <c r="G193" i="3"/>
  <c r="H193" i="3"/>
  <c r="I193" i="3"/>
  <c r="J193" i="3"/>
  <c r="K193" i="3"/>
  <c r="L193" i="3"/>
  <c r="M193" i="3"/>
  <c r="F194" i="3"/>
  <c r="G194" i="3"/>
  <c r="H194" i="3"/>
  <c r="I194" i="3"/>
  <c r="J194" i="3"/>
  <c r="K194" i="3"/>
  <c r="L194" i="3"/>
  <c r="M194" i="3"/>
  <c r="F195" i="3"/>
  <c r="G195" i="3"/>
  <c r="H195" i="3"/>
  <c r="I195" i="3"/>
  <c r="J195" i="3"/>
  <c r="K195" i="3"/>
  <c r="L195" i="3"/>
  <c r="M195" i="3"/>
  <c r="F196" i="3"/>
  <c r="G196" i="3"/>
  <c r="H196" i="3"/>
  <c r="I196" i="3"/>
  <c r="J196" i="3"/>
  <c r="K196" i="3"/>
  <c r="L196" i="3"/>
  <c r="M196" i="3"/>
  <c r="F197" i="3"/>
  <c r="G197" i="3"/>
  <c r="H197" i="3"/>
  <c r="I197" i="3"/>
  <c r="J197" i="3"/>
  <c r="K197" i="3"/>
  <c r="L197" i="3"/>
  <c r="M197" i="3"/>
  <c r="F198" i="3"/>
  <c r="G198" i="3"/>
  <c r="H198" i="3"/>
  <c r="I198" i="3"/>
  <c r="J198" i="3"/>
  <c r="K198" i="3"/>
  <c r="L198" i="3"/>
  <c r="M198" i="3"/>
  <c r="F199" i="3"/>
  <c r="G199" i="3"/>
  <c r="H199" i="3"/>
  <c r="I199" i="3"/>
  <c r="J199" i="3"/>
  <c r="K199" i="3"/>
  <c r="L199" i="3"/>
  <c r="M199" i="3"/>
  <c r="F200" i="3"/>
  <c r="G200" i="3"/>
  <c r="H200" i="3"/>
  <c r="I200" i="3"/>
  <c r="J200" i="3"/>
  <c r="K200" i="3"/>
  <c r="L200" i="3"/>
  <c r="M200" i="3"/>
  <c r="F201" i="3"/>
  <c r="G201" i="3"/>
  <c r="H201" i="3"/>
  <c r="I201" i="3"/>
  <c r="J201" i="3"/>
  <c r="K201" i="3"/>
  <c r="L201" i="3"/>
  <c r="M201" i="3"/>
  <c r="F202" i="3"/>
  <c r="G202" i="3"/>
  <c r="H202" i="3"/>
  <c r="I202" i="3"/>
  <c r="J202" i="3"/>
  <c r="K202" i="3"/>
  <c r="L202" i="3"/>
  <c r="M202" i="3"/>
  <c r="F203" i="3"/>
  <c r="G203" i="3"/>
  <c r="H203" i="3"/>
  <c r="I203" i="3"/>
  <c r="J203" i="3"/>
  <c r="K203" i="3"/>
  <c r="L203" i="3"/>
  <c r="M203" i="3"/>
  <c r="F204" i="3"/>
  <c r="G204" i="3"/>
  <c r="H204" i="3"/>
  <c r="I204" i="3"/>
  <c r="J204" i="3"/>
  <c r="K204" i="3"/>
  <c r="L204" i="3"/>
  <c r="M204" i="3"/>
  <c r="F205" i="3"/>
  <c r="G205" i="3"/>
  <c r="H205" i="3"/>
  <c r="I205" i="3"/>
  <c r="J205" i="3"/>
  <c r="K205" i="3"/>
  <c r="L205" i="3"/>
  <c r="M205" i="3"/>
  <c r="F206" i="3"/>
  <c r="G206" i="3"/>
  <c r="H206" i="3"/>
  <c r="I206" i="3"/>
  <c r="J206" i="3"/>
  <c r="K206" i="3"/>
  <c r="L206" i="3"/>
  <c r="M206" i="3"/>
  <c r="F207" i="3"/>
  <c r="G207" i="3"/>
  <c r="H207" i="3"/>
  <c r="I207" i="3"/>
  <c r="J207" i="3"/>
  <c r="K207" i="3"/>
  <c r="L207" i="3"/>
  <c r="M207" i="3"/>
  <c r="F208" i="3"/>
  <c r="G208" i="3"/>
  <c r="H208" i="3"/>
  <c r="I208" i="3"/>
  <c r="J208" i="3"/>
  <c r="K208" i="3"/>
  <c r="L208" i="3"/>
  <c r="M208" i="3"/>
  <c r="F209" i="3"/>
  <c r="G209" i="3"/>
  <c r="H209" i="3"/>
  <c r="I209" i="3"/>
  <c r="J209" i="3"/>
  <c r="K209" i="3"/>
  <c r="L209" i="3"/>
  <c r="M209" i="3"/>
  <c r="F210" i="3"/>
  <c r="G210" i="3"/>
  <c r="H210" i="3"/>
  <c r="I210" i="3"/>
  <c r="J210" i="3"/>
  <c r="K210" i="3"/>
  <c r="L210" i="3"/>
  <c r="M210" i="3"/>
  <c r="F211" i="3"/>
  <c r="G211" i="3"/>
  <c r="H211" i="3"/>
  <c r="I211" i="3"/>
  <c r="J211" i="3"/>
  <c r="K211" i="3"/>
  <c r="L211" i="3"/>
  <c r="M211" i="3"/>
  <c r="F212" i="3"/>
  <c r="G212" i="3"/>
  <c r="H212" i="3"/>
  <c r="I212" i="3"/>
  <c r="J212" i="3"/>
  <c r="K212" i="3"/>
  <c r="L212" i="3"/>
  <c r="M212" i="3"/>
  <c r="F213" i="3"/>
  <c r="G213" i="3"/>
  <c r="H213" i="3"/>
  <c r="I213" i="3"/>
  <c r="J213" i="3"/>
  <c r="K213" i="3"/>
  <c r="L213" i="3"/>
  <c r="M213" i="3"/>
  <c r="F214" i="3"/>
  <c r="G214" i="3"/>
  <c r="H214" i="3"/>
  <c r="I214" i="3"/>
  <c r="J214" i="3"/>
  <c r="K214" i="3"/>
  <c r="L214" i="3"/>
  <c r="M214" i="3"/>
  <c r="F215" i="3"/>
  <c r="G215" i="3"/>
  <c r="H215" i="3"/>
  <c r="I215" i="3"/>
  <c r="J215" i="3"/>
  <c r="K215" i="3"/>
  <c r="L215" i="3"/>
  <c r="M215" i="3"/>
  <c r="F216" i="3"/>
  <c r="G216" i="3"/>
  <c r="H216" i="3"/>
  <c r="I216" i="3"/>
  <c r="J216" i="3"/>
  <c r="K216" i="3"/>
  <c r="L216" i="3"/>
  <c r="M216" i="3"/>
  <c r="F217" i="3"/>
  <c r="G217" i="3"/>
  <c r="H217" i="3"/>
  <c r="I217" i="3"/>
  <c r="J217" i="3"/>
  <c r="K217" i="3"/>
  <c r="L217" i="3"/>
  <c r="M217" i="3"/>
  <c r="F218" i="3"/>
  <c r="G218" i="3"/>
  <c r="H218" i="3"/>
  <c r="I218" i="3"/>
  <c r="J218" i="3"/>
  <c r="K218" i="3"/>
  <c r="L218" i="3"/>
  <c r="M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170" i="3" s="1"/>
  <c r="N255" i="3"/>
  <c r="N171" i="3" s="1"/>
  <c r="N256" i="3"/>
  <c r="N172" i="3" s="1"/>
  <c r="N257" i="3"/>
  <c r="N173" i="3" s="1"/>
  <c r="N258" i="3"/>
  <c r="N174" i="3" s="1"/>
  <c r="N259" i="3"/>
  <c r="N175" i="3" s="1"/>
  <c r="N260" i="3"/>
  <c r="N176" i="3" s="1"/>
  <c r="N261" i="3"/>
  <c r="N177" i="3" s="1"/>
  <c r="N262" i="3"/>
  <c r="N178" i="3" s="1"/>
  <c r="N263" i="3"/>
  <c r="N179" i="3" s="1"/>
  <c r="N264" i="3"/>
  <c r="N180" i="3" s="1"/>
  <c r="N265" i="3"/>
  <c r="N181" i="3" s="1"/>
  <c r="N266" i="3"/>
  <c r="N182" i="3" s="1"/>
  <c r="N267" i="3"/>
  <c r="N183" i="3" s="1"/>
  <c r="N268" i="3"/>
  <c r="N184" i="3" s="1"/>
  <c r="N269" i="3"/>
  <c r="N185" i="3" s="1"/>
  <c r="N270" i="3"/>
  <c r="N186" i="3" s="1"/>
  <c r="N271" i="3"/>
  <c r="N187" i="3" s="1"/>
  <c r="N272" i="3"/>
  <c r="N188" i="3" s="1"/>
  <c r="N273" i="3"/>
  <c r="N189" i="3" s="1"/>
  <c r="N274" i="3"/>
  <c r="N190" i="3" s="1"/>
  <c r="N275" i="3"/>
  <c r="N191" i="3" s="1"/>
  <c r="N276" i="3"/>
  <c r="N192" i="3" s="1"/>
  <c r="N277" i="3"/>
  <c r="N193" i="3" s="1"/>
  <c r="N278" i="3"/>
  <c r="N194" i="3" s="1"/>
  <c r="N279" i="3"/>
  <c r="N195" i="3" s="1"/>
  <c r="N280" i="3"/>
  <c r="N196" i="3" s="1"/>
  <c r="N281" i="3"/>
  <c r="N197" i="3" s="1"/>
  <c r="N282" i="3"/>
  <c r="N198" i="3" s="1"/>
  <c r="N283" i="3"/>
  <c r="N199" i="3" s="1"/>
  <c r="N284" i="3"/>
  <c r="N200" i="3" s="1"/>
  <c r="N285" i="3"/>
  <c r="N201" i="3" s="1"/>
  <c r="N286" i="3"/>
  <c r="N202" i="3" s="1"/>
  <c r="N287" i="3"/>
  <c r="N203" i="3" s="1"/>
  <c r="N288" i="3"/>
  <c r="N204" i="3" s="1"/>
  <c r="N289" i="3"/>
  <c r="N205" i="3" s="1"/>
  <c r="N290" i="3"/>
  <c r="N206" i="3" s="1"/>
  <c r="N291" i="3"/>
  <c r="N207" i="3" s="1"/>
  <c r="N292" i="3"/>
  <c r="N208" i="3" s="1"/>
  <c r="N293" i="3"/>
  <c r="N209" i="3" s="1"/>
  <c r="N294" i="3"/>
  <c r="N210" i="3" s="1"/>
  <c r="N295" i="3"/>
  <c r="N211" i="3" s="1"/>
  <c r="N296" i="3"/>
  <c r="N212" i="3" s="1"/>
  <c r="N297" i="3"/>
  <c r="N213" i="3" s="1"/>
  <c r="N298" i="3"/>
  <c r="N214" i="3" s="1"/>
  <c r="N299" i="3"/>
  <c r="N215" i="3" s="1"/>
  <c r="N300" i="3"/>
  <c r="N216" i="3" s="1"/>
  <c r="N301" i="3"/>
  <c r="N217" i="3" s="1"/>
  <c r="N302" i="3"/>
  <c r="N218" i="3" s="1"/>
  <c r="N303" i="3"/>
  <c r="N135" i="3" s="1"/>
  <c r="N304" i="3"/>
  <c r="N136" i="3" s="1"/>
  <c r="N305" i="3"/>
  <c r="N137" i="3" s="1"/>
  <c r="N306" i="3"/>
  <c r="N138" i="3" s="1"/>
  <c r="N307" i="3"/>
  <c r="N139" i="3" s="1"/>
  <c r="N308" i="3"/>
  <c r="N140" i="3" s="1"/>
  <c r="N309" i="3"/>
  <c r="N141" i="3" s="1"/>
  <c r="N310" i="3"/>
  <c r="N142" i="3" s="1"/>
  <c r="N311" i="3"/>
  <c r="N143" i="3" s="1"/>
  <c r="N312" i="3"/>
  <c r="N144" i="3" s="1"/>
  <c r="N313" i="3"/>
  <c r="N145" i="3" s="1"/>
  <c r="N314" i="3"/>
  <c r="N146" i="3" s="1"/>
  <c r="N315" i="3"/>
  <c r="N147" i="3" s="1"/>
  <c r="N316" i="3"/>
  <c r="N148" i="3" s="1"/>
  <c r="N317" i="3"/>
  <c r="N149" i="3" s="1"/>
  <c r="N318" i="3"/>
  <c r="N150" i="3" s="1"/>
  <c r="N319" i="3"/>
  <c r="N151" i="3" s="1"/>
  <c r="N320" i="3"/>
  <c r="N152" i="3" s="1"/>
  <c r="N321" i="3"/>
  <c r="N153" i="3" s="1"/>
  <c r="N322" i="3"/>
  <c r="N154" i="3" s="1"/>
  <c r="N323" i="3"/>
  <c r="N155" i="3" s="1"/>
  <c r="N324" i="3"/>
  <c r="N156" i="3" s="1"/>
  <c r="N325" i="3"/>
  <c r="N157" i="3" s="1"/>
  <c r="N326" i="3"/>
  <c r="N158" i="3" s="1"/>
  <c r="N327" i="3"/>
  <c r="N159" i="3" s="1"/>
  <c r="N328" i="3"/>
  <c r="N160" i="3" s="1"/>
  <c r="N329" i="3"/>
  <c r="N161" i="3" s="1"/>
  <c r="N330" i="3"/>
  <c r="N162" i="3" s="1"/>
  <c r="N167" i="3"/>
  <c r="N168" i="3"/>
  <c r="N169" i="3"/>
  <c r="F170" i="3"/>
  <c r="H170" i="3"/>
  <c r="J170" i="3"/>
  <c r="L170" i="3"/>
  <c r="G170" i="3"/>
  <c r="I170" i="3"/>
  <c r="K170" i="3"/>
  <c r="M170" i="3"/>
  <c r="N62" i="3" l="1"/>
  <c r="N54" i="3"/>
  <c r="N38" i="3"/>
  <c r="N34" i="3"/>
  <c r="N6" i="3"/>
  <c r="N2" i="3"/>
  <c r="N85" i="3"/>
  <c r="N77" i="3"/>
  <c r="N73" i="3"/>
  <c r="N69" i="3"/>
  <c r="N65" i="3"/>
  <c r="N61" i="3"/>
  <c r="N57" i="3"/>
  <c r="N53" i="3"/>
  <c r="N49" i="3"/>
  <c r="N45" i="3"/>
  <c r="N41" i="3"/>
  <c r="N37" i="3"/>
  <c r="N33" i="3"/>
  <c r="N29" i="3"/>
  <c r="N25" i="3"/>
  <c r="N21" i="3"/>
  <c r="N17" i="3"/>
  <c r="N13" i="3"/>
  <c r="N9" i="3"/>
  <c r="N5" i="3"/>
  <c r="N78" i="3"/>
  <c r="N74" i="3"/>
  <c r="N70" i="3"/>
  <c r="N66" i="3"/>
  <c r="N58" i="3"/>
  <c r="N46" i="3"/>
  <c r="N18" i="3"/>
  <c r="N14" i="3"/>
  <c r="N10" i="3"/>
  <c r="N84" i="3"/>
  <c r="N76" i="3"/>
  <c r="N72" i="3"/>
  <c r="N68" i="3"/>
  <c r="N64" i="3"/>
  <c r="N60" i="3"/>
  <c r="N56" i="3"/>
  <c r="N52" i="3"/>
  <c r="N48" i="3"/>
  <c r="N44" i="3"/>
  <c r="N40" i="3"/>
  <c r="N36" i="3"/>
  <c r="N32" i="3"/>
  <c r="N28" i="3"/>
  <c r="N24" i="3"/>
  <c r="N20" i="3"/>
  <c r="N16" i="3"/>
  <c r="N12" i="3"/>
  <c r="N8" i="3"/>
  <c r="N4" i="3"/>
  <c r="N50" i="3"/>
  <c r="N42" i="3"/>
  <c r="N30" i="3"/>
  <c r="N26" i="3"/>
  <c r="N22" i="3"/>
  <c r="N83" i="3"/>
  <c r="N75" i="3"/>
  <c r="N71" i="3"/>
  <c r="N67" i="3"/>
  <c r="N63" i="3"/>
  <c r="N59" i="3"/>
  <c r="N55" i="3"/>
  <c r="N51" i="3"/>
  <c r="N47" i="3"/>
  <c r="N43" i="3"/>
  <c r="N39" i="3"/>
  <c r="N35" i="3"/>
  <c r="N31" i="3"/>
  <c r="N27" i="3"/>
  <c r="N23" i="3"/>
  <c r="N19" i="3"/>
  <c r="N15" i="3"/>
  <c r="N11" i="3"/>
  <c r="N7" i="3"/>
  <c r="N3" i="3"/>
  <c r="N134" i="3"/>
  <c r="N122" i="3"/>
  <c r="N86" i="3"/>
  <c r="N133" i="3"/>
  <c r="N129" i="3"/>
  <c r="N125" i="3"/>
  <c r="N121" i="3"/>
  <c r="N117" i="3"/>
  <c r="N113" i="3"/>
  <c r="N109" i="3"/>
  <c r="N105" i="3"/>
  <c r="N101" i="3"/>
  <c r="N97" i="3"/>
  <c r="N93" i="3"/>
  <c r="N89" i="3"/>
  <c r="N126" i="3"/>
  <c r="N118" i="3"/>
  <c r="N114" i="3"/>
  <c r="N110" i="3"/>
  <c r="N106" i="3"/>
  <c r="N98" i="3"/>
  <c r="N94" i="3"/>
  <c r="N132" i="3"/>
  <c r="N128" i="3"/>
  <c r="N124" i="3"/>
  <c r="N120" i="3"/>
  <c r="N116" i="3"/>
  <c r="N112" i="3"/>
  <c r="N108" i="3"/>
  <c r="N104" i="3"/>
  <c r="N100" i="3"/>
  <c r="N96" i="3"/>
  <c r="N92" i="3"/>
  <c r="N88" i="3"/>
  <c r="N130" i="3"/>
  <c r="N102" i="3"/>
  <c r="N90" i="3"/>
  <c r="N131" i="3"/>
  <c r="N127" i="3"/>
  <c r="N123" i="3"/>
  <c r="N119" i="3"/>
  <c r="N115" i="3"/>
  <c r="N111" i="3"/>
  <c r="N107" i="3"/>
  <c r="N103" i="3"/>
  <c r="N99" i="3"/>
  <c r="N95" i="3"/>
  <c r="N91" i="3"/>
  <c r="N87" i="3"/>
  <c r="F63" i="6"/>
  <c r="G63" i="6"/>
  <c r="H63" i="6"/>
  <c r="I63" i="6"/>
  <c r="J63" i="6"/>
  <c r="K63" i="6"/>
  <c r="L63" i="6"/>
  <c r="M63" i="6"/>
  <c r="N63" i="6"/>
  <c r="O63" i="6"/>
  <c r="F64" i="6"/>
  <c r="G64" i="6"/>
  <c r="H64" i="6"/>
  <c r="I64" i="6"/>
  <c r="J64" i="6"/>
  <c r="K64" i="6"/>
  <c r="L64" i="6"/>
  <c r="M64" i="6"/>
  <c r="N64" i="6"/>
  <c r="O64" i="6"/>
  <c r="F65" i="6"/>
  <c r="G65" i="6"/>
  <c r="H65" i="6"/>
  <c r="I65" i="6"/>
  <c r="J65" i="6"/>
  <c r="K65" i="6"/>
  <c r="L65" i="6"/>
  <c r="M65" i="6"/>
  <c r="N65" i="6"/>
  <c r="O65" i="6"/>
  <c r="F66" i="6"/>
  <c r="G66" i="6"/>
  <c r="H66" i="6"/>
  <c r="I66" i="6"/>
  <c r="J66" i="6"/>
  <c r="K66" i="6"/>
  <c r="L66" i="6"/>
  <c r="M66" i="6"/>
  <c r="N66" i="6"/>
  <c r="O66" i="6"/>
  <c r="F67" i="6"/>
  <c r="G67" i="6"/>
  <c r="H67" i="6"/>
  <c r="I67" i="6"/>
  <c r="J67" i="6"/>
  <c r="K67" i="6"/>
  <c r="L67" i="6"/>
  <c r="M67" i="6"/>
  <c r="N67" i="6"/>
  <c r="O67" i="6"/>
  <c r="F68" i="6"/>
  <c r="G68" i="6"/>
  <c r="H68" i="6"/>
  <c r="I68" i="6"/>
  <c r="J68" i="6"/>
  <c r="K68" i="6"/>
  <c r="L68" i="6"/>
  <c r="M68" i="6"/>
  <c r="N68" i="6"/>
  <c r="O68" i="6"/>
  <c r="F62" i="6"/>
  <c r="G62" i="6"/>
  <c r="H62" i="6"/>
  <c r="I62" i="6"/>
  <c r="J62" i="6"/>
  <c r="K62" i="6"/>
  <c r="L62" i="6"/>
  <c r="M62" i="6"/>
  <c r="N62" i="6"/>
  <c r="O62" i="6"/>
  <c r="O82" i="8"/>
  <c r="N82" i="8"/>
  <c r="L82" i="8"/>
  <c r="O81" i="8"/>
  <c r="N81" i="8"/>
  <c r="O80" i="8"/>
  <c r="N80" i="8"/>
  <c r="O79" i="8"/>
  <c r="N79" i="8"/>
  <c r="O78" i="8"/>
  <c r="N78" i="8"/>
  <c r="L78" i="8"/>
  <c r="O77" i="8"/>
  <c r="N77" i="8"/>
  <c r="O76" i="8"/>
  <c r="N76" i="8"/>
  <c r="O75" i="8"/>
  <c r="N75" i="8"/>
  <c r="O74" i="8"/>
  <c r="N74" i="8"/>
  <c r="L74" i="8"/>
  <c r="O73" i="8"/>
  <c r="N73" i="8"/>
  <c r="N71" i="8"/>
  <c r="O70" i="8"/>
  <c r="N70" i="8"/>
  <c r="O69" i="8"/>
  <c r="N69" i="8"/>
  <c r="O68" i="8"/>
  <c r="N68" i="8"/>
  <c r="O67" i="8"/>
  <c r="N67" i="8"/>
  <c r="O66" i="8"/>
  <c r="N66" i="8"/>
  <c r="O65" i="8"/>
  <c r="N65" i="8"/>
  <c r="O64" i="8"/>
  <c r="N64" i="8"/>
  <c r="O63" i="8"/>
  <c r="N63" i="8"/>
  <c r="O62" i="8"/>
  <c r="N62" i="8"/>
  <c r="O61" i="8"/>
  <c r="N61" i="8"/>
  <c r="N57" i="8"/>
  <c r="N53" i="8"/>
  <c r="N49" i="8"/>
  <c r="O46" i="8"/>
  <c r="O58" i="8" s="1"/>
  <c r="N46" i="8"/>
  <c r="N58" i="8" s="1"/>
  <c r="F46" i="8"/>
  <c r="F58" i="8" s="1"/>
  <c r="O45" i="8"/>
  <c r="O57" i="8" s="1"/>
  <c r="N45" i="8"/>
  <c r="H45" i="8"/>
  <c r="H57" i="8" s="1"/>
  <c r="O44" i="8"/>
  <c r="O56" i="8" s="1"/>
  <c r="N44" i="8"/>
  <c r="N56" i="8" s="1"/>
  <c r="F44" i="8"/>
  <c r="F56" i="8" s="1"/>
  <c r="O43" i="8"/>
  <c r="O55" i="8" s="1"/>
  <c r="N43" i="8"/>
  <c r="N55" i="8" s="1"/>
  <c r="H43" i="8"/>
  <c r="H55" i="8" s="1"/>
  <c r="O42" i="8"/>
  <c r="O54" i="8" s="1"/>
  <c r="N42" i="8"/>
  <c r="N54" i="8" s="1"/>
  <c r="F42" i="8"/>
  <c r="F54" i="8" s="1"/>
  <c r="O41" i="8"/>
  <c r="O53" i="8" s="1"/>
  <c r="N41" i="8"/>
  <c r="H41" i="8"/>
  <c r="H53" i="8" s="1"/>
  <c r="O40" i="8"/>
  <c r="O52" i="8" s="1"/>
  <c r="N40" i="8"/>
  <c r="N52" i="8" s="1"/>
  <c r="F40" i="8"/>
  <c r="F52" i="8" s="1"/>
  <c r="O39" i="8"/>
  <c r="O51" i="8" s="1"/>
  <c r="N39" i="8"/>
  <c r="N51" i="8" s="1"/>
  <c r="H39" i="8"/>
  <c r="H51" i="8" s="1"/>
  <c r="O38" i="8"/>
  <c r="O50" i="8" s="1"/>
  <c r="N38" i="8"/>
  <c r="N50" i="8" s="1"/>
  <c r="F38" i="8"/>
  <c r="F50" i="8" s="1"/>
  <c r="O37" i="8"/>
  <c r="O49" i="8" s="1"/>
  <c r="N37" i="8"/>
  <c r="H37" i="8"/>
  <c r="H49" i="8" s="1"/>
  <c r="N34" i="8"/>
  <c r="N31" i="8"/>
  <c r="N29" i="8"/>
  <c r="N27" i="8"/>
  <c r="N25" i="8"/>
  <c r="O22" i="8"/>
  <c r="O34" i="8" s="1"/>
  <c r="N22" i="8"/>
  <c r="K22" i="8"/>
  <c r="K34" i="8" s="1"/>
  <c r="G22" i="8"/>
  <c r="G34" i="8" s="1"/>
  <c r="O21" i="8"/>
  <c r="O33" i="8" s="1"/>
  <c r="N21" i="8"/>
  <c r="N33" i="8" s="1"/>
  <c r="O20" i="8"/>
  <c r="O32" i="8" s="1"/>
  <c r="N20" i="8"/>
  <c r="N32" i="8" s="1"/>
  <c r="K20" i="8"/>
  <c r="K32" i="8" s="1"/>
  <c r="G20" i="8"/>
  <c r="G32" i="8" s="1"/>
  <c r="O19" i="8"/>
  <c r="O31" i="8" s="1"/>
  <c r="N19" i="8"/>
  <c r="O18" i="8"/>
  <c r="O30" i="8" s="1"/>
  <c r="N18" i="8"/>
  <c r="N30" i="8" s="1"/>
  <c r="K18" i="8"/>
  <c r="K30" i="8" s="1"/>
  <c r="G18" i="8"/>
  <c r="G30" i="8" s="1"/>
  <c r="O17" i="8"/>
  <c r="O29" i="8" s="1"/>
  <c r="N17" i="8"/>
  <c r="O16" i="8"/>
  <c r="O28" i="8" s="1"/>
  <c r="N16" i="8"/>
  <c r="N28" i="8" s="1"/>
  <c r="K16" i="8"/>
  <c r="K28" i="8" s="1"/>
  <c r="G16" i="8"/>
  <c r="G28" i="8" s="1"/>
  <c r="O15" i="8"/>
  <c r="O27" i="8" s="1"/>
  <c r="N15" i="8"/>
  <c r="O14" i="8"/>
  <c r="O26" i="8" s="1"/>
  <c r="N14" i="8"/>
  <c r="N26" i="8" s="1"/>
  <c r="K14" i="8"/>
  <c r="K26" i="8" s="1"/>
  <c r="G14" i="8"/>
  <c r="G26" i="8" s="1"/>
  <c r="O13" i="8"/>
  <c r="O25" i="8" s="1"/>
  <c r="N13" i="8"/>
  <c r="O12" i="8"/>
  <c r="O11" i="8"/>
  <c r="N11" i="8"/>
  <c r="M10" i="8"/>
  <c r="M11" i="8" s="1"/>
  <c r="L10" i="8"/>
  <c r="L22" i="8" s="1"/>
  <c r="L34" i="8" s="1"/>
  <c r="K10" i="8"/>
  <c r="J10" i="8"/>
  <c r="I10" i="8"/>
  <c r="H10" i="8"/>
  <c r="H22" i="8" s="1"/>
  <c r="H34" i="8" s="1"/>
  <c r="G10" i="8"/>
  <c r="F10" i="8"/>
  <c r="M9" i="8"/>
  <c r="L9" i="8"/>
  <c r="L45" i="8" s="1"/>
  <c r="L57" i="8" s="1"/>
  <c r="K9" i="8"/>
  <c r="J9" i="8"/>
  <c r="I9" i="8"/>
  <c r="I21" i="8" s="1"/>
  <c r="I33" i="8" s="1"/>
  <c r="H9" i="8"/>
  <c r="G9" i="8"/>
  <c r="F9" i="8"/>
  <c r="M8" i="8"/>
  <c r="L8" i="8"/>
  <c r="L80" i="8" s="1"/>
  <c r="K8" i="8"/>
  <c r="J8" i="8"/>
  <c r="I8" i="8"/>
  <c r="I20" i="8" s="1"/>
  <c r="I32" i="8" s="1"/>
  <c r="H8" i="8"/>
  <c r="H20" i="8" s="1"/>
  <c r="H32" i="8" s="1"/>
  <c r="G8" i="8"/>
  <c r="F8" i="8"/>
  <c r="M7" i="8"/>
  <c r="L7" i="8"/>
  <c r="L43" i="8" s="1"/>
  <c r="L55" i="8" s="1"/>
  <c r="K7" i="8"/>
  <c r="J7" i="8"/>
  <c r="I7" i="8"/>
  <c r="I19" i="8" s="1"/>
  <c r="I31" i="8" s="1"/>
  <c r="H7" i="8"/>
  <c r="G7" i="8"/>
  <c r="F7" i="8"/>
  <c r="M6" i="8"/>
  <c r="L6" i="8"/>
  <c r="L18" i="8" s="1"/>
  <c r="L30" i="8" s="1"/>
  <c r="K6" i="8"/>
  <c r="J6" i="8"/>
  <c r="I6" i="8"/>
  <c r="I18" i="8" s="1"/>
  <c r="I30" i="8" s="1"/>
  <c r="H6" i="8"/>
  <c r="H18" i="8" s="1"/>
  <c r="H30" i="8" s="1"/>
  <c r="G6" i="8"/>
  <c r="F6" i="8"/>
  <c r="M5" i="8"/>
  <c r="L5" i="8"/>
  <c r="L41" i="8" s="1"/>
  <c r="L53" i="8" s="1"/>
  <c r="K5" i="8"/>
  <c r="J5" i="8"/>
  <c r="I5" i="8"/>
  <c r="H5" i="8"/>
  <c r="G5" i="8"/>
  <c r="F5" i="8"/>
  <c r="M4" i="8"/>
  <c r="M16" i="8" s="1"/>
  <c r="M28" i="8" s="1"/>
  <c r="L4" i="8"/>
  <c r="L76" i="8" s="1"/>
  <c r="K4" i="8"/>
  <c r="J4" i="8"/>
  <c r="I4" i="8"/>
  <c r="H4" i="8"/>
  <c r="H16" i="8" s="1"/>
  <c r="H28" i="8" s="1"/>
  <c r="G4" i="8"/>
  <c r="F4" i="8"/>
  <c r="M3" i="8"/>
  <c r="L3" i="8"/>
  <c r="L39" i="8" s="1"/>
  <c r="L51" i="8" s="1"/>
  <c r="K3" i="8"/>
  <c r="J3" i="8"/>
  <c r="I3" i="8"/>
  <c r="I15" i="8" s="1"/>
  <c r="I27" i="8" s="1"/>
  <c r="H3" i="8"/>
  <c r="G3" i="8"/>
  <c r="F3" i="8"/>
  <c r="M2" i="8"/>
  <c r="L2" i="8"/>
  <c r="L14" i="8" s="1"/>
  <c r="L26" i="8" s="1"/>
  <c r="K2" i="8"/>
  <c r="J2" i="8"/>
  <c r="I2" i="8"/>
  <c r="H2" i="8"/>
  <c r="H14" i="8" s="1"/>
  <c r="H26" i="8" s="1"/>
  <c r="G2" i="8"/>
  <c r="F2" i="8"/>
  <c r="M1" i="8"/>
  <c r="M13" i="8" s="1"/>
  <c r="M25" i="8" s="1"/>
  <c r="L1" i="8"/>
  <c r="L37" i="8" s="1"/>
  <c r="L49" i="8" s="1"/>
  <c r="K1" i="8"/>
  <c r="J1" i="8"/>
  <c r="I1" i="8"/>
  <c r="H1" i="8"/>
  <c r="G1" i="8"/>
  <c r="F1" i="8"/>
  <c r="F68" i="7"/>
  <c r="G68" i="7"/>
  <c r="H68" i="7"/>
  <c r="I68" i="7"/>
  <c r="J68" i="7"/>
  <c r="K68" i="7"/>
  <c r="L68" i="7"/>
  <c r="M68" i="7"/>
  <c r="N68" i="7"/>
  <c r="F69" i="7"/>
  <c r="G69" i="7"/>
  <c r="H69" i="7"/>
  <c r="I69" i="7"/>
  <c r="J69" i="7"/>
  <c r="K69" i="7"/>
  <c r="L69" i="7"/>
  <c r="M69" i="7"/>
  <c r="N69" i="7"/>
  <c r="F70" i="7"/>
  <c r="G70" i="7"/>
  <c r="H70" i="7"/>
  <c r="I70" i="7"/>
  <c r="J70" i="7"/>
  <c r="K70" i="7"/>
  <c r="L70" i="7"/>
  <c r="M70" i="7"/>
  <c r="N70" i="7"/>
  <c r="F71" i="7"/>
  <c r="G71" i="7"/>
  <c r="H71" i="7"/>
  <c r="I71" i="7"/>
  <c r="J71" i="7"/>
  <c r="K71" i="7"/>
  <c r="L71" i="7"/>
  <c r="M71" i="7"/>
  <c r="N71" i="7"/>
  <c r="F72" i="7"/>
  <c r="G72" i="7"/>
  <c r="H72" i="7"/>
  <c r="I72" i="7"/>
  <c r="J72" i="7"/>
  <c r="K72" i="7"/>
  <c r="L72" i="7"/>
  <c r="M72" i="7"/>
  <c r="N72" i="7"/>
  <c r="F73" i="7"/>
  <c r="G73" i="7"/>
  <c r="H73" i="7"/>
  <c r="I73" i="7"/>
  <c r="J73" i="7"/>
  <c r="K73" i="7"/>
  <c r="L73" i="7"/>
  <c r="M73" i="7"/>
  <c r="N73" i="7"/>
  <c r="F74" i="7"/>
  <c r="G74" i="7"/>
  <c r="H74" i="7"/>
  <c r="I74" i="7"/>
  <c r="J74" i="7"/>
  <c r="K74" i="7"/>
  <c r="L74" i="7"/>
  <c r="M74" i="7"/>
  <c r="N74" i="7"/>
  <c r="F75" i="7"/>
  <c r="G75" i="7"/>
  <c r="H75" i="7"/>
  <c r="I75" i="7"/>
  <c r="J75" i="7"/>
  <c r="K75" i="7"/>
  <c r="L75" i="7"/>
  <c r="M75" i="7"/>
  <c r="N75" i="7"/>
  <c r="F76" i="7"/>
  <c r="G76" i="7"/>
  <c r="H76" i="7"/>
  <c r="I76" i="7"/>
  <c r="J76" i="7"/>
  <c r="K76" i="7"/>
  <c r="L76" i="7"/>
  <c r="M76" i="7"/>
  <c r="N76" i="7"/>
  <c r="F77" i="7"/>
  <c r="G77" i="7"/>
  <c r="H77" i="7"/>
  <c r="I77" i="7"/>
  <c r="J77" i="7"/>
  <c r="K77" i="7"/>
  <c r="L77" i="7"/>
  <c r="M77" i="7"/>
  <c r="N77" i="7"/>
  <c r="F78" i="7"/>
  <c r="G78" i="7"/>
  <c r="H78" i="7"/>
  <c r="I78" i="7"/>
  <c r="J78" i="7"/>
  <c r="K78" i="7"/>
  <c r="L78" i="7"/>
  <c r="M78" i="7"/>
  <c r="N78" i="7"/>
  <c r="G67" i="7"/>
  <c r="H67" i="7"/>
  <c r="I67" i="7"/>
  <c r="J67" i="7"/>
  <c r="K67" i="7"/>
  <c r="L67" i="7"/>
  <c r="M67" i="7"/>
  <c r="N67" i="7"/>
  <c r="F67" i="7"/>
  <c r="F2" i="6"/>
  <c r="F56" i="7"/>
  <c r="G56" i="7"/>
  <c r="H56" i="7"/>
  <c r="I56" i="7"/>
  <c r="J56" i="7"/>
  <c r="K56" i="7"/>
  <c r="L56" i="7"/>
  <c r="M56" i="7"/>
  <c r="N56" i="7"/>
  <c r="F57" i="7"/>
  <c r="G57" i="7"/>
  <c r="H57" i="7"/>
  <c r="I57" i="7"/>
  <c r="J57" i="7"/>
  <c r="K57" i="7"/>
  <c r="L57" i="7"/>
  <c r="M57" i="7"/>
  <c r="N57" i="7"/>
  <c r="F58" i="7"/>
  <c r="G58" i="7"/>
  <c r="H58" i="7"/>
  <c r="I58" i="7"/>
  <c r="J58" i="7"/>
  <c r="K58" i="7"/>
  <c r="L58" i="7"/>
  <c r="M58" i="7"/>
  <c r="N58" i="7"/>
  <c r="F59" i="7"/>
  <c r="G59" i="7"/>
  <c r="H59" i="7"/>
  <c r="I59" i="7"/>
  <c r="J59" i="7"/>
  <c r="K59" i="7"/>
  <c r="L59" i="7"/>
  <c r="M59" i="7"/>
  <c r="N59" i="7"/>
  <c r="F60" i="7"/>
  <c r="G60" i="7"/>
  <c r="H60" i="7"/>
  <c r="I60" i="7"/>
  <c r="J60" i="7"/>
  <c r="K60" i="7"/>
  <c r="L60" i="7"/>
  <c r="M60" i="7"/>
  <c r="N60" i="7"/>
  <c r="F61" i="7"/>
  <c r="G61" i="7"/>
  <c r="H61" i="7"/>
  <c r="I61" i="7"/>
  <c r="J61" i="7"/>
  <c r="K61" i="7"/>
  <c r="L61" i="7"/>
  <c r="M61" i="7"/>
  <c r="N61" i="7"/>
  <c r="F62" i="7"/>
  <c r="G62" i="7"/>
  <c r="H62" i="7"/>
  <c r="I62" i="7"/>
  <c r="J62" i="7"/>
  <c r="K62" i="7"/>
  <c r="L62" i="7"/>
  <c r="M62" i="7"/>
  <c r="N62" i="7"/>
  <c r="F63" i="7"/>
  <c r="G63" i="7"/>
  <c r="H63" i="7"/>
  <c r="I63" i="7"/>
  <c r="J63" i="7"/>
  <c r="K63" i="7"/>
  <c r="L63" i="7"/>
  <c r="M63" i="7"/>
  <c r="N63" i="7"/>
  <c r="F64" i="7"/>
  <c r="G64" i="7"/>
  <c r="H64" i="7"/>
  <c r="I64" i="7"/>
  <c r="J64" i="7"/>
  <c r="K64" i="7"/>
  <c r="L64" i="7"/>
  <c r="M64" i="7"/>
  <c r="N64" i="7"/>
  <c r="F65" i="7"/>
  <c r="G65" i="7"/>
  <c r="H65" i="7"/>
  <c r="I65" i="7"/>
  <c r="J65" i="7"/>
  <c r="K65" i="7"/>
  <c r="L65" i="7"/>
  <c r="M65" i="7"/>
  <c r="N65" i="7"/>
  <c r="F66" i="7"/>
  <c r="G66" i="7"/>
  <c r="H66" i="7"/>
  <c r="I66" i="7"/>
  <c r="J66" i="7"/>
  <c r="K66" i="7"/>
  <c r="L66" i="7"/>
  <c r="M66" i="7"/>
  <c r="N66" i="7"/>
  <c r="G55" i="7"/>
  <c r="H55" i="7"/>
  <c r="I55" i="7"/>
  <c r="J55" i="7"/>
  <c r="K55" i="7"/>
  <c r="L55" i="7"/>
  <c r="M55" i="7"/>
  <c r="N55" i="7"/>
  <c r="F55" i="7"/>
  <c r="F20" i="6"/>
  <c r="F44" i="7"/>
  <c r="G44" i="7"/>
  <c r="H44" i="7"/>
  <c r="I44" i="7"/>
  <c r="J44" i="7"/>
  <c r="K44" i="7"/>
  <c r="L44" i="7"/>
  <c r="M44" i="7"/>
  <c r="N44" i="7"/>
  <c r="F45" i="7"/>
  <c r="G45" i="7"/>
  <c r="H45" i="7"/>
  <c r="I45" i="7"/>
  <c r="J45" i="7"/>
  <c r="K45" i="7"/>
  <c r="L45" i="7"/>
  <c r="M45" i="7"/>
  <c r="N45" i="7"/>
  <c r="F46" i="7"/>
  <c r="G46" i="7"/>
  <c r="H46" i="7"/>
  <c r="I46" i="7"/>
  <c r="J46" i="7"/>
  <c r="K46" i="7"/>
  <c r="L46" i="7"/>
  <c r="M46" i="7"/>
  <c r="N46" i="7"/>
  <c r="F47" i="7"/>
  <c r="G47" i="7"/>
  <c r="H47" i="7"/>
  <c r="I47" i="7"/>
  <c r="J47" i="7"/>
  <c r="K47" i="7"/>
  <c r="L47" i="7"/>
  <c r="M47" i="7"/>
  <c r="N47" i="7"/>
  <c r="F48" i="7"/>
  <c r="G48" i="7"/>
  <c r="H48" i="7"/>
  <c r="I48" i="7"/>
  <c r="J48" i="7"/>
  <c r="K48" i="7"/>
  <c r="L48" i="7"/>
  <c r="M48" i="7"/>
  <c r="N48" i="7"/>
  <c r="F49" i="7"/>
  <c r="G49" i="7"/>
  <c r="H49" i="7"/>
  <c r="I49" i="7"/>
  <c r="J49" i="7"/>
  <c r="K49" i="7"/>
  <c r="L49" i="7"/>
  <c r="M49" i="7"/>
  <c r="N49" i="7"/>
  <c r="F50" i="7"/>
  <c r="G50" i="7"/>
  <c r="H50" i="7"/>
  <c r="I50" i="7"/>
  <c r="J50" i="7"/>
  <c r="K50" i="7"/>
  <c r="L50" i="7"/>
  <c r="M50" i="7"/>
  <c r="N50" i="7"/>
  <c r="F51" i="7"/>
  <c r="G51" i="7"/>
  <c r="H51" i="7"/>
  <c r="I51" i="7"/>
  <c r="J51" i="7"/>
  <c r="K51" i="7"/>
  <c r="L51" i="7"/>
  <c r="M51" i="7"/>
  <c r="N51" i="7"/>
  <c r="F52" i="7"/>
  <c r="G52" i="7"/>
  <c r="H52" i="7"/>
  <c r="I52" i="7"/>
  <c r="J52" i="7"/>
  <c r="K52" i="7"/>
  <c r="L52" i="7"/>
  <c r="M52" i="7"/>
  <c r="N52" i="7"/>
  <c r="F53" i="7"/>
  <c r="G53" i="7"/>
  <c r="H53" i="7"/>
  <c r="I53" i="7"/>
  <c r="J53" i="7"/>
  <c r="K53" i="7"/>
  <c r="L53" i="7"/>
  <c r="M53" i="7"/>
  <c r="N53" i="7"/>
  <c r="F54" i="7"/>
  <c r="G54" i="7"/>
  <c r="H54" i="7"/>
  <c r="I54" i="7"/>
  <c r="J54" i="7"/>
  <c r="K54" i="7"/>
  <c r="L54" i="7"/>
  <c r="M54" i="7"/>
  <c r="N54" i="7"/>
  <c r="G43" i="7"/>
  <c r="H43" i="7"/>
  <c r="I43" i="7"/>
  <c r="J43" i="7"/>
  <c r="K43" i="7"/>
  <c r="L43" i="7"/>
  <c r="M43" i="7"/>
  <c r="N43" i="7"/>
  <c r="F43" i="7"/>
  <c r="F41" i="7"/>
  <c r="F40" i="6"/>
  <c r="F28" i="6" s="1"/>
  <c r="G51" i="6"/>
  <c r="F51" i="6"/>
  <c r="F38" i="6"/>
  <c r="F26" i="6" s="1"/>
  <c r="F32" i="7"/>
  <c r="G32" i="7"/>
  <c r="H32" i="7"/>
  <c r="I32" i="7"/>
  <c r="J32" i="7"/>
  <c r="K32" i="7"/>
  <c r="L32" i="7"/>
  <c r="M32" i="7"/>
  <c r="N32" i="7"/>
  <c r="F33" i="7"/>
  <c r="G33" i="7"/>
  <c r="H33" i="7"/>
  <c r="I33" i="7"/>
  <c r="J33" i="7"/>
  <c r="K33" i="7"/>
  <c r="L33" i="7"/>
  <c r="M33" i="7"/>
  <c r="N33" i="7"/>
  <c r="F34" i="7"/>
  <c r="G34" i="7"/>
  <c r="H34" i="7"/>
  <c r="I34" i="7"/>
  <c r="J34" i="7"/>
  <c r="K34" i="7"/>
  <c r="L34" i="7"/>
  <c r="M34" i="7"/>
  <c r="N34" i="7"/>
  <c r="F35" i="7"/>
  <c r="G35" i="7"/>
  <c r="H35" i="7"/>
  <c r="I35" i="7"/>
  <c r="J35" i="7"/>
  <c r="K35" i="7"/>
  <c r="L35" i="7"/>
  <c r="M35" i="7"/>
  <c r="N35" i="7"/>
  <c r="F36" i="7"/>
  <c r="G36" i="7"/>
  <c r="H36" i="7"/>
  <c r="I36" i="7"/>
  <c r="J36" i="7"/>
  <c r="K36" i="7"/>
  <c r="L36" i="7"/>
  <c r="M36" i="7"/>
  <c r="N36" i="7"/>
  <c r="F37" i="7"/>
  <c r="G37" i="7"/>
  <c r="H37" i="7"/>
  <c r="I37" i="7"/>
  <c r="J37" i="7"/>
  <c r="K37" i="7"/>
  <c r="L37" i="7"/>
  <c r="M37" i="7"/>
  <c r="N37" i="7"/>
  <c r="F38" i="7"/>
  <c r="G38" i="7"/>
  <c r="H38" i="7"/>
  <c r="I38" i="7"/>
  <c r="J38" i="7"/>
  <c r="K38" i="7"/>
  <c r="L38" i="7"/>
  <c r="M38" i="7"/>
  <c r="N38" i="7"/>
  <c r="F39" i="7"/>
  <c r="G39" i="7"/>
  <c r="H39" i="7"/>
  <c r="I39" i="7"/>
  <c r="J39" i="7"/>
  <c r="K39" i="7"/>
  <c r="L39" i="7"/>
  <c r="M39" i="7"/>
  <c r="N39" i="7"/>
  <c r="F40" i="7"/>
  <c r="G40" i="7"/>
  <c r="H40" i="7"/>
  <c r="I40" i="7"/>
  <c r="J40" i="7"/>
  <c r="K40" i="7"/>
  <c r="L40" i="7"/>
  <c r="M40" i="7"/>
  <c r="N40" i="7"/>
  <c r="G41" i="7"/>
  <c r="H41" i="7"/>
  <c r="I41" i="7"/>
  <c r="J41" i="7"/>
  <c r="K41" i="7"/>
  <c r="L41" i="7"/>
  <c r="M41" i="7"/>
  <c r="N41" i="7"/>
  <c r="F42" i="7"/>
  <c r="G42" i="7"/>
  <c r="H42" i="7"/>
  <c r="I42" i="7"/>
  <c r="J42" i="7"/>
  <c r="K42" i="7"/>
  <c r="L42" i="7"/>
  <c r="M42" i="7"/>
  <c r="N42" i="7"/>
  <c r="G31" i="7"/>
  <c r="H31" i="7"/>
  <c r="I31" i="7"/>
  <c r="J31" i="7"/>
  <c r="K31" i="7"/>
  <c r="L31" i="7"/>
  <c r="M31" i="7"/>
  <c r="N31" i="7"/>
  <c r="F31" i="7"/>
  <c r="F50" i="6"/>
  <c r="F20" i="7"/>
  <c r="G20" i="7"/>
  <c r="H20" i="7"/>
  <c r="I20" i="7"/>
  <c r="J20" i="7"/>
  <c r="K20" i="7"/>
  <c r="L20" i="7"/>
  <c r="M20" i="7"/>
  <c r="N20" i="7"/>
  <c r="F21" i="7"/>
  <c r="G21" i="7"/>
  <c r="H21" i="7"/>
  <c r="I21" i="7"/>
  <c r="J21" i="7"/>
  <c r="K21" i="7"/>
  <c r="L21" i="7"/>
  <c r="M21" i="7"/>
  <c r="N21" i="7"/>
  <c r="F22" i="7"/>
  <c r="G22" i="7"/>
  <c r="H22" i="7"/>
  <c r="I22" i="7"/>
  <c r="J22" i="7"/>
  <c r="K22" i="7"/>
  <c r="L22" i="7"/>
  <c r="M22" i="7"/>
  <c r="N22" i="7"/>
  <c r="F23" i="7"/>
  <c r="G23" i="7"/>
  <c r="H23" i="7"/>
  <c r="I23" i="7"/>
  <c r="J23" i="7"/>
  <c r="K23" i="7"/>
  <c r="L23" i="7"/>
  <c r="M23" i="7"/>
  <c r="N23" i="7"/>
  <c r="F24" i="7"/>
  <c r="G24" i="7"/>
  <c r="H24" i="7"/>
  <c r="I24" i="7"/>
  <c r="J24" i="7"/>
  <c r="K24" i="7"/>
  <c r="L24" i="7"/>
  <c r="M24" i="7"/>
  <c r="N24" i="7"/>
  <c r="F25" i="7"/>
  <c r="G25" i="7"/>
  <c r="H25" i="7"/>
  <c r="I25" i="7"/>
  <c r="J25" i="7"/>
  <c r="K25" i="7"/>
  <c r="L25" i="7"/>
  <c r="M25" i="7"/>
  <c r="N25" i="7"/>
  <c r="F26" i="7"/>
  <c r="G26" i="7"/>
  <c r="H26" i="7"/>
  <c r="I26" i="7"/>
  <c r="J26" i="7"/>
  <c r="K26" i="7"/>
  <c r="L26" i="7"/>
  <c r="M26" i="7"/>
  <c r="N26" i="7"/>
  <c r="F27" i="7"/>
  <c r="G27" i="7"/>
  <c r="H27" i="7"/>
  <c r="I27" i="7"/>
  <c r="J27" i="7"/>
  <c r="K27" i="7"/>
  <c r="L27" i="7"/>
  <c r="M27" i="7"/>
  <c r="N27" i="7"/>
  <c r="F28" i="7"/>
  <c r="G28" i="7"/>
  <c r="H28" i="7"/>
  <c r="I28" i="7"/>
  <c r="J28" i="7"/>
  <c r="K28" i="7"/>
  <c r="L28" i="7"/>
  <c r="M28" i="7"/>
  <c r="N28" i="7"/>
  <c r="F29" i="7"/>
  <c r="G29" i="7"/>
  <c r="H29" i="7"/>
  <c r="I29" i="7"/>
  <c r="J29" i="7"/>
  <c r="K29" i="7"/>
  <c r="L29" i="7"/>
  <c r="M29" i="7"/>
  <c r="N29" i="7"/>
  <c r="F30" i="7"/>
  <c r="G30" i="7"/>
  <c r="H30" i="7"/>
  <c r="I30" i="7"/>
  <c r="J30" i="7"/>
  <c r="K30" i="7"/>
  <c r="L30" i="7"/>
  <c r="M30" i="7"/>
  <c r="N30" i="7"/>
  <c r="G19" i="7"/>
  <c r="H19" i="7"/>
  <c r="I19" i="7"/>
  <c r="J19" i="7"/>
  <c r="K19" i="7"/>
  <c r="L19" i="7"/>
  <c r="M19" i="7"/>
  <c r="N19" i="7"/>
  <c r="F19" i="7"/>
  <c r="N17" i="7"/>
  <c r="N18" i="7"/>
  <c r="N3" i="7"/>
  <c r="N2" i="7"/>
  <c r="F12" i="6"/>
  <c r="F19" i="6"/>
  <c r="F48" i="6"/>
  <c r="F36" i="6" s="1"/>
  <c r="F14" i="6"/>
  <c r="F45" i="6"/>
  <c r="F33" i="6" s="1"/>
  <c r="F52" i="6"/>
  <c r="F3" i="6"/>
  <c r="G3" i="6"/>
  <c r="H3" i="6"/>
  <c r="I3" i="6"/>
  <c r="J3" i="6"/>
  <c r="K3" i="6"/>
  <c r="L3" i="6"/>
  <c r="M3" i="6"/>
  <c r="O3" i="6"/>
  <c r="F4" i="6"/>
  <c r="G4" i="6"/>
  <c r="H4" i="6"/>
  <c r="I4" i="6"/>
  <c r="J4" i="6"/>
  <c r="K4" i="6"/>
  <c r="L4" i="6"/>
  <c r="M4" i="6"/>
  <c r="O4" i="6"/>
  <c r="F5" i="6"/>
  <c r="G5" i="6"/>
  <c r="H5" i="6"/>
  <c r="I5" i="6"/>
  <c r="J5" i="6"/>
  <c r="K5" i="6"/>
  <c r="L5" i="6"/>
  <c r="M5" i="6"/>
  <c r="O5" i="6"/>
  <c r="F6" i="6"/>
  <c r="G6" i="6"/>
  <c r="H6" i="6"/>
  <c r="I6" i="6"/>
  <c r="J6" i="6"/>
  <c r="K6" i="6"/>
  <c r="L6" i="6"/>
  <c r="M6" i="6"/>
  <c r="O6" i="6"/>
  <c r="F7" i="6"/>
  <c r="G7" i="6"/>
  <c r="H7" i="6"/>
  <c r="I7" i="6"/>
  <c r="J7" i="6"/>
  <c r="K7" i="6"/>
  <c r="L7" i="6"/>
  <c r="M7" i="6"/>
  <c r="O7" i="6"/>
  <c r="F8" i="6"/>
  <c r="G8" i="6"/>
  <c r="H8" i="6"/>
  <c r="I8" i="6"/>
  <c r="J8" i="6"/>
  <c r="K8" i="6"/>
  <c r="L8" i="6"/>
  <c r="M8" i="6"/>
  <c r="O8" i="6"/>
  <c r="F9" i="6"/>
  <c r="G9" i="6"/>
  <c r="H9" i="6"/>
  <c r="I9" i="6"/>
  <c r="J9" i="6"/>
  <c r="K9" i="6"/>
  <c r="L9" i="6"/>
  <c r="M9" i="6"/>
  <c r="O9" i="6"/>
  <c r="F10" i="6"/>
  <c r="G10" i="6"/>
  <c r="H10" i="6"/>
  <c r="I10" i="6"/>
  <c r="J10" i="6"/>
  <c r="K10" i="6"/>
  <c r="L10" i="6"/>
  <c r="M10" i="6"/>
  <c r="O10" i="6"/>
  <c r="F11" i="6"/>
  <c r="G11" i="6"/>
  <c r="H11" i="6"/>
  <c r="I11" i="6"/>
  <c r="J11" i="6"/>
  <c r="K11" i="6"/>
  <c r="L11" i="6"/>
  <c r="M11" i="6"/>
  <c r="O11" i="6"/>
  <c r="G12" i="6"/>
  <c r="H12" i="6"/>
  <c r="I12" i="6"/>
  <c r="J12" i="6"/>
  <c r="K12" i="6"/>
  <c r="L12" i="6"/>
  <c r="M12" i="6"/>
  <c r="O12" i="6"/>
  <c r="F13" i="6"/>
  <c r="G13" i="6"/>
  <c r="H13" i="6"/>
  <c r="I13" i="6"/>
  <c r="J13" i="6"/>
  <c r="K13" i="6"/>
  <c r="L13" i="6"/>
  <c r="M13" i="6"/>
  <c r="O13" i="6"/>
  <c r="G2" i="6"/>
  <c r="H2" i="6"/>
  <c r="I2" i="6"/>
  <c r="J2" i="6"/>
  <c r="K2" i="6"/>
  <c r="L2" i="6"/>
  <c r="M2" i="6"/>
  <c r="O2" i="6"/>
  <c r="F23" i="6"/>
  <c r="O14" i="6"/>
  <c r="O15" i="6"/>
  <c r="O16" i="6"/>
  <c r="O17" i="6"/>
  <c r="O18" i="6"/>
  <c r="O19" i="6"/>
  <c r="O20" i="6"/>
  <c r="O21" i="6"/>
  <c r="O22" i="6"/>
  <c r="O23" i="6"/>
  <c r="O24" i="6"/>
  <c r="O25" i="6"/>
  <c r="F15" i="6"/>
  <c r="G15" i="6"/>
  <c r="H15" i="6"/>
  <c r="I15" i="6"/>
  <c r="J15" i="6"/>
  <c r="K15" i="6"/>
  <c r="L15" i="6"/>
  <c r="M15" i="6"/>
  <c r="F16" i="6"/>
  <c r="G16" i="6"/>
  <c r="H16" i="6"/>
  <c r="I16" i="6"/>
  <c r="J16" i="6"/>
  <c r="K16" i="6"/>
  <c r="L16" i="6"/>
  <c r="M16" i="6"/>
  <c r="F17" i="6"/>
  <c r="G17" i="6"/>
  <c r="H17" i="6"/>
  <c r="I17" i="6"/>
  <c r="J17" i="6"/>
  <c r="K17" i="6"/>
  <c r="L17" i="6"/>
  <c r="M17" i="6"/>
  <c r="F18" i="6"/>
  <c r="G18" i="6"/>
  <c r="H18" i="6"/>
  <c r="I18" i="6"/>
  <c r="J18" i="6"/>
  <c r="K18" i="6"/>
  <c r="L18" i="6"/>
  <c r="M18" i="6"/>
  <c r="G19" i="6"/>
  <c r="H19" i="6"/>
  <c r="I19" i="6"/>
  <c r="J19" i="6"/>
  <c r="K19" i="6"/>
  <c r="L19" i="6"/>
  <c r="M19" i="6"/>
  <c r="G20" i="6"/>
  <c r="H20" i="6"/>
  <c r="I20" i="6"/>
  <c r="J20" i="6"/>
  <c r="K20" i="6"/>
  <c r="L20" i="6"/>
  <c r="M20" i="6"/>
  <c r="F21" i="6"/>
  <c r="G21" i="6"/>
  <c r="H21" i="6"/>
  <c r="I21" i="6"/>
  <c r="J21" i="6"/>
  <c r="K21" i="6"/>
  <c r="L21" i="6"/>
  <c r="M21" i="6"/>
  <c r="F22" i="6"/>
  <c r="G22" i="6"/>
  <c r="H22" i="6"/>
  <c r="I22" i="6"/>
  <c r="J22" i="6"/>
  <c r="K22" i="6"/>
  <c r="L22" i="6"/>
  <c r="M22" i="6"/>
  <c r="G23" i="6"/>
  <c r="H23" i="6"/>
  <c r="I23" i="6"/>
  <c r="J23" i="6"/>
  <c r="K23" i="6"/>
  <c r="L23" i="6"/>
  <c r="M23" i="6"/>
  <c r="F24" i="6"/>
  <c r="G24" i="6"/>
  <c r="H24" i="6"/>
  <c r="I24" i="6"/>
  <c r="J24" i="6"/>
  <c r="K24" i="6"/>
  <c r="L24" i="6"/>
  <c r="M24" i="6"/>
  <c r="F25" i="6"/>
  <c r="G25" i="6"/>
  <c r="H25" i="6"/>
  <c r="I25" i="6"/>
  <c r="J25" i="6"/>
  <c r="K25" i="6"/>
  <c r="L25" i="6"/>
  <c r="M25" i="6"/>
  <c r="G14" i="6"/>
  <c r="H14" i="6"/>
  <c r="I14" i="6"/>
  <c r="J14" i="6"/>
  <c r="K14" i="6"/>
  <c r="L14" i="6"/>
  <c r="M14" i="6"/>
  <c r="G39" i="6"/>
  <c r="G27" i="6" s="1"/>
  <c r="H39" i="6"/>
  <c r="H27" i="6" s="1"/>
  <c r="I39" i="6"/>
  <c r="I27" i="6" s="1"/>
  <c r="J39" i="6"/>
  <c r="J27" i="6" s="1"/>
  <c r="K39" i="6"/>
  <c r="K27" i="6" s="1"/>
  <c r="L39" i="6"/>
  <c r="L27" i="6" s="1"/>
  <c r="M39" i="6"/>
  <c r="M27" i="6" s="1"/>
  <c r="O39" i="6"/>
  <c r="O27" i="6" s="1"/>
  <c r="G40" i="6"/>
  <c r="G28" i="6" s="1"/>
  <c r="H40" i="6"/>
  <c r="H28" i="6" s="1"/>
  <c r="I40" i="6"/>
  <c r="I28" i="6" s="1"/>
  <c r="J40" i="6"/>
  <c r="J28" i="6" s="1"/>
  <c r="K40" i="6"/>
  <c r="K28" i="6" s="1"/>
  <c r="L40" i="6"/>
  <c r="L28" i="6" s="1"/>
  <c r="M40" i="6"/>
  <c r="M28" i="6" s="1"/>
  <c r="O40" i="6"/>
  <c r="O28" i="6" s="1"/>
  <c r="G41" i="6"/>
  <c r="G29" i="6" s="1"/>
  <c r="H41" i="6"/>
  <c r="H29" i="6" s="1"/>
  <c r="I41" i="6"/>
  <c r="I29" i="6" s="1"/>
  <c r="J41" i="6"/>
  <c r="J29" i="6" s="1"/>
  <c r="K41" i="6"/>
  <c r="K29" i="6" s="1"/>
  <c r="L41" i="6"/>
  <c r="L29" i="6" s="1"/>
  <c r="M41" i="6"/>
  <c r="M29" i="6" s="1"/>
  <c r="O41" i="6"/>
  <c r="O29" i="6" s="1"/>
  <c r="G42" i="6"/>
  <c r="G30" i="6" s="1"/>
  <c r="H42" i="6"/>
  <c r="H30" i="6" s="1"/>
  <c r="I42" i="6"/>
  <c r="I30" i="6" s="1"/>
  <c r="J42" i="6"/>
  <c r="J30" i="6" s="1"/>
  <c r="K42" i="6"/>
  <c r="K30" i="6" s="1"/>
  <c r="L42" i="6"/>
  <c r="L30" i="6" s="1"/>
  <c r="M42" i="6"/>
  <c r="M30" i="6" s="1"/>
  <c r="O42" i="6"/>
  <c r="O30" i="6" s="1"/>
  <c r="G43" i="6"/>
  <c r="G31" i="6" s="1"/>
  <c r="H43" i="6"/>
  <c r="H31" i="6" s="1"/>
  <c r="I43" i="6"/>
  <c r="I31" i="6" s="1"/>
  <c r="J43" i="6"/>
  <c r="J31" i="6" s="1"/>
  <c r="K43" i="6"/>
  <c r="K31" i="6" s="1"/>
  <c r="L43" i="6"/>
  <c r="L31" i="6" s="1"/>
  <c r="M43" i="6"/>
  <c r="M31" i="6" s="1"/>
  <c r="O43" i="6"/>
  <c r="O31" i="6" s="1"/>
  <c r="G44" i="6"/>
  <c r="G32" i="6" s="1"/>
  <c r="H44" i="6"/>
  <c r="H32" i="6" s="1"/>
  <c r="I44" i="6"/>
  <c r="I32" i="6" s="1"/>
  <c r="J44" i="6"/>
  <c r="J32" i="6" s="1"/>
  <c r="K44" i="6"/>
  <c r="K32" i="6" s="1"/>
  <c r="L44" i="6"/>
  <c r="L32" i="6" s="1"/>
  <c r="M44" i="6"/>
  <c r="M32" i="6" s="1"/>
  <c r="O44" i="6"/>
  <c r="O32" i="6" s="1"/>
  <c r="G45" i="6"/>
  <c r="G33" i="6" s="1"/>
  <c r="H45" i="6"/>
  <c r="H33" i="6" s="1"/>
  <c r="I45" i="6"/>
  <c r="I33" i="6" s="1"/>
  <c r="J45" i="6"/>
  <c r="J33" i="6" s="1"/>
  <c r="K45" i="6"/>
  <c r="K33" i="6" s="1"/>
  <c r="L45" i="6"/>
  <c r="L33" i="6" s="1"/>
  <c r="M45" i="6"/>
  <c r="M33" i="6" s="1"/>
  <c r="O45" i="6"/>
  <c r="O33" i="6" s="1"/>
  <c r="G46" i="6"/>
  <c r="G34" i="6" s="1"/>
  <c r="H46" i="6"/>
  <c r="H34" i="6" s="1"/>
  <c r="I46" i="6"/>
  <c r="I34" i="6" s="1"/>
  <c r="J46" i="6"/>
  <c r="J34" i="6" s="1"/>
  <c r="K46" i="6"/>
  <c r="K34" i="6" s="1"/>
  <c r="L46" i="6"/>
  <c r="L34" i="6" s="1"/>
  <c r="M46" i="6"/>
  <c r="M34" i="6" s="1"/>
  <c r="O46" i="6"/>
  <c r="O34" i="6" s="1"/>
  <c r="G47" i="6"/>
  <c r="G35" i="6" s="1"/>
  <c r="H47" i="6"/>
  <c r="H35" i="6" s="1"/>
  <c r="I47" i="6"/>
  <c r="I35" i="6" s="1"/>
  <c r="J47" i="6"/>
  <c r="J35" i="6" s="1"/>
  <c r="K47" i="6"/>
  <c r="K35" i="6" s="1"/>
  <c r="L47" i="6"/>
  <c r="L35" i="6" s="1"/>
  <c r="M47" i="6"/>
  <c r="M35" i="6" s="1"/>
  <c r="O47" i="6"/>
  <c r="O35" i="6" s="1"/>
  <c r="G48" i="6"/>
  <c r="G36" i="6" s="1"/>
  <c r="H48" i="6"/>
  <c r="H36" i="6" s="1"/>
  <c r="I48" i="6"/>
  <c r="I36" i="6" s="1"/>
  <c r="J48" i="6"/>
  <c r="J36" i="6" s="1"/>
  <c r="K48" i="6"/>
  <c r="K36" i="6" s="1"/>
  <c r="L48" i="6"/>
  <c r="L36" i="6" s="1"/>
  <c r="M48" i="6"/>
  <c r="M36" i="6" s="1"/>
  <c r="O48" i="6"/>
  <c r="O36" i="6" s="1"/>
  <c r="G49" i="6"/>
  <c r="G37" i="6" s="1"/>
  <c r="H49" i="6"/>
  <c r="H37" i="6" s="1"/>
  <c r="I49" i="6"/>
  <c r="I37" i="6" s="1"/>
  <c r="J49" i="6"/>
  <c r="J37" i="6" s="1"/>
  <c r="K49" i="6"/>
  <c r="K37" i="6" s="1"/>
  <c r="L49" i="6"/>
  <c r="L37" i="6" s="1"/>
  <c r="M49" i="6"/>
  <c r="M37" i="6" s="1"/>
  <c r="O49" i="6"/>
  <c r="O37" i="6" s="1"/>
  <c r="O38" i="6"/>
  <c r="O26" i="6" s="1"/>
  <c r="G38" i="6"/>
  <c r="G26" i="6" s="1"/>
  <c r="H38" i="6"/>
  <c r="H26" i="6" s="1"/>
  <c r="I38" i="6"/>
  <c r="I26" i="6" s="1"/>
  <c r="J38" i="6"/>
  <c r="J26" i="6" s="1"/>
  <c r="K38" i="6"/>
  <c r="K26" i="6" s="1"/>
  <c r="L38" i="6"/>
  <c r="L26" i="6" s="1"/>
  <c r="M38" i="6"/>
  <c r="M26" i="6" s="1"/>
  <c r="F39" i="6"/>
  <c r="F27" i="6" s="1"/>
  <c r="F41" i="6"/>
  <c r="F29" i="6" s="1"/>
  <c r="F42" i="6"/>
  <c r="F30" i="6" s="1"/>
  <c r="F43" i="6"/>
  <c r="F31" i="6" s="1"/>
  <c r="F44" i="6"/>
  <c r="F32" i="6" s="1"/>
  <c r="F46" i="6"/>
  <c r="F34" i="6" s="1"/>
  <c r="F47" i="6"/>
  <c r="F35" i="6" s="1"/>
  <c r="F49" i="6"/>
  <c r="F37" i="6" s="1"/>
  <c r="M51" i="6"/>
  <c r="O51" i="6"/>
  <c r="M52" i="6"/>
  <c r="O52" i="6"/>
  <c r="M53" i="6"/>
  <c r="O53" i="6"/>
  <c r="M54" i="6"/>
  <c r="O54" i="6"/>
  <c r="M55" i="6"/>
  <c r="O55" i="6"/>
  <c r="M56" i="6"/>
  <c r="O56" i="6"/>
  <c r="M57" i="6"/>
  <c r="O57" i="6"/>
  <c r="M58" i="6"/>
  <c r="O58" i="6"/>
  <c r="M59" i="6"/>
  <c r="O59" i="6"/>
  <c r="M60" i="6"/>
  <c r="O60" i="6"/>
  <c r="M61" i="6"/>
  <c r="O61" i="6"/>
  <c r="O50" i="6"/>
  <c r="H51" i="6"/>
  <c r="I51" i="6"/>
  <c r="J51" i="6"/>
  <c r="K51" i="6"/>
  <c r="L51" i="6"/>
  <c r="G52" i="6"/>
  <c r="H52" i="6"/>
  <c r="I52" i="6"/>
  <c r="J52" i="6"/>
  <c r="K52" i="6"/>
  <c r="L52" i="6"/>
  <c r="G53" i="6"/>
  <c r="H53" i="6"/>
  <c r="I53" i="6"/>
  <c r="J53" i="6"/>
  <c r="K53" i="6"/>
  <c r="L53" i="6"/>
  <c r="G54" i="6"/>
  <c r="H54" i="6"/>
  <c r="I54" i="6"/>
  <c r="J54" i="6"/>
  <c r="K54" i="6"/>
  <c r="L54" i="6"/>
  <c r="G55" i="6"/>
  <c r="H55" i="6"/>
  <c r="I55" i="6"/>
  <c r="J55" i="6"/>
  <c r="K55" i="6"/>
  <c r="L55" i="6"/>
  <c r="G56" i="6"/>
  <c r="H56" i="6"/>
  <c r="I56" i="6"/>
  <c r="J56" i="6"/>
  <c r="K56" i="6"/>
  <c r="L56" i="6"/>
  <c r="G57" i="6"/>
  <c r="H57" i="6"/>
  <c r="I57" i="6"/>
  <c r="J57" i="6"/>
  <c r="K57" i="6"/>
  <c r="L57" i="6"/>
  <c r="G58" i="6"/>
  <c r="H58" i="6"/>
  <c r="I58" i="6"/>
  <c r="J58" i="6"/>
  <c r="K58" i="6"/>
  <c r="L58" i="6"/>
  <c r="G59" i="6"/>
  <c r="H59" i="6"/>
  <c r="I59" i="6"/>
  <c r="J59" i="6"/>
  <c r="K59" i="6"/>
  <c r="L59" i="6"/>
  <c r="G60" i="6"/>
  <c r="H60" i="6"/>
  <c r="I60" i="6"/>
  <c r="J60" i="6"/>
  <c r="K60" i="6"/>
  <c r="L60" i="6"/>
  <c r="G61" i="6"/>
  <c r="H61" i="6"/>
  <c r="I61" i="6"/>
  <c r="J61" i="6"/>
  <c r="K61" i="6"/>
  <c r="L61" i="6"/>
  <c r="H50" i="6"/>
  <c r="I50" i="6"/>
  <c r="J50" i="6"/>
  <c r="K50" i="6"/>
  <c r="L50" i="6"/>
  <c r="M50" i="6"/>
  <c r="G50" i="6"/>
  <c r="F53" i="6"/>
  <c r="F54" i="6"/>
  <c r="F55" i="6"/>
  <c r="F56" i="6"/>
  <c r="F57" i="6"/>
  <c r="F58" i="6"/>
  <c r="F59" i="6"/>
  <c r="F60" i="6"/>
  <c r="F61" i="6"/>
  <c r="M83" i="8" l="1"/>
  <c r="M71" i="8"/>
  <c r="M47" i="8"/>
  <c r="M59" i="8" s="1"/>
  <c r="M12" i="8"/>
  <c r="M23" i="8"/>
  <c r="M35" i="8" s="1"/>
  <c r="I73" i="8"/>
  <c r="I61" i="8"/>
  <c r="I37" i="8"/>
  <c r="I49" i="8" s="1"/>
  <c r="M74" i="8"/>
  <c r="M62" i="8"/>
  <c r="M38" i="8"/>
  <c r="M50" i="8" s="1"/>
  <c r="I76" i="8"/>
  <c r="I64" i="8"/>
  <c r="I40" i="8"/>
  <c r="I52" i="8" s="1"/>
  <c r="M77" i="8"/>
  <c r="M65" i="8"/>
  <c r="M41" i="8"/>
  <c r="M53" i="8" s="1"/>
  <c r="M78" i="8"/>
  <c r="M66" i="8"/>
  <c r="M42" i="8"/>
  <c r="M54" i="8" s="1"/>
  <c r="M80" i="8"/>
  <c r="M68" i="8"/>
  <c r="M44" i="8"/>
  <c r="M56" i="8" s="1"/>
  <c r="I82" i="8"/>
  <c r="I70" i="8"/>
  <c r="I46" i="8"/>
  <c r="I58" i="8" s="1"/>
  <c r="I13" i="8"/>
  <c r="I25" i="8" s="1"/>
  <c r="F73" i="8"/>
  <c r="F61" i="8"/>
  <c r="F37" i="8"/>
  <c r="F49" i="8" s="1"/>
  <c r="J61" i="8"/>
  <c r="J37" i="8"/>
  <c r="J49" i="8" s="1"/>
  <c r="F74" i="8"/>
  <c r="F62" i="8"/>
  <c r="J74" i="8"/>
  <c r="J62" i="8"/>
  <c r="F75" i="8"/>
  <c r="F63" i="8"/>
  <c r="F39" i="8"/>
  <c r="F51" i="8" s="1"/>
  <c r="J63" i="8"/>
  <c r="J39" i="8"/>
  <c r="J51" i="8" s="1"/>
  <c r="F76" i="8"/>
  <c r="F64" i="8"/>
  <c r="J76" i="8"/>
  <c r="J64" i="8"/>
  <c r="F77" i="8"/>
  <c r="F65" i="8"/>
  <c r="F41" i="8"/>
  <c r="F53" i="8" s="1"/>
  <c r="J65" i="8"/>
  <c r="J41" i="8"/>
  <c r="J53" i="8" s="1"/>
  <c r="F78" i="8"/>
  <c r="F66" i="8"/>
  <c r="J78" i="8"/>
  <c r="J66" i="8"/>
  <c r="F79" i="8"/>
  <c r="F67" i="8"/>
  <c r="F43" i="8"/>
  <c r="F55" i="8" s="1"/>
  <c r="J67" i="8"/>
  <c r="J43" i="8"/>
  <c r="J55" i="8" s="1"/>
  <c r="F80" i="8"/>
  <c r="F68" i="8"/>
  <c r="J80" i="8"/>
  <c r="J68" i="8"/>
  <c r="F81" i="8"/>
  <c r="F69" i="8"/>
  <c r="F45" i="8"/>
  <c r="F57" i="8" s="1"/>
  <c r="J69" i="8"/>
  <c r="J45" i="8"/>
  <c r="J57" i="8" s="1"/>
  <c r="F82" i="8"/>
  <c r="F70" i="8"/>
  <c r="J82" i="8"/>
  <c r="J70" i="8"/>
  <c r="F11" i="8"/>
  <c r="J11" i="8"/>
  <c r="N47" i="8"/>
  <c r="N59" i="8" s="1"/>
  <c r="N83" i="8"/>
  <c r="F13" i="8"/>
  <c r="F25" i="8" s="1"/>
  <c r="J13" i="8"/>
  <c r="J25" i="8" s="1"/>
  <c r="F15" i="8"/>
  <c r="F27" i="8" s="1"/>
  <c r="J15" i="8"/>
  <c r="J27" i="8" s="1"/>
  <c r="L16" i="8"/>
  <c r="L28" i="8" s="1"/>
  <c r="F17" i="8"/>
  <c r="F29" i="8" s="1"/>
  <c r="J17" i="8"/>
  <c r="J29" i="8" s="1"/>
  <c r="F19" i="8"/>
  <c r="F31" i="8" s="1"/>
  <c r="J19" i="8"/>
  <c r="J31" i="8" s="1"/>
  <c r="L20" i="8"/>
  <c r="L32" i="8" s="1"/>
  <c r="F21" i="8"/>
  <c r="F33" i="8" s="1"/>
  <c r="J21" i="8"/>
  <c r="J33" i="8" s="1"/>
  <c r="N23" i="8"/>
  <c r="N35" i="8" s="1"/>
  <c r="J38" i="8"/>
  <c r="J50" i="8" s="1"/>
  <c r="J40" i="8"/>
  <c r="J52" i="8" s="1"/>
  <c r="J42" i="8"/>
  <c r="J54" i="8" s="1"/>
  <c r="J44" i="8"/>
  <c r="J56" i="8" s="1"/>
  <c r="J46" i="8"/>
  <c r="J58" i="8" s="1"/>
  <c r="J73" i="8"/>
  <c r="J77" i="8"/>
  <c r="J81" i="8"/>
  <c r="I74" i="8"/>
  <c r="I62" i="8"/>
  <c r="I38" i="8"/>
  <c r="I50" i="8" s="1"/>
  <c r="M75" i="8"/>
  <c r="M63" i="8"/>
  <c r="M39" i="8"/>
  <c r="M51" i="8" s="1"/>
  <c r="I77" i="8"/>
  <c r="I65" i="8"/>
  <c r="I41" i="8"/>
  <c r="I53" i="8" s="1"/>
  <c r="M79" i="8"/>
  <c r="M67" i="8"/>
  <c r="M43" i="8"/>
  <c r="M55" i="8" s="1"/>
  <c r="I81" i="8"/>
  <c r="I69" i="8"/>
  <c r="I45" i="8"/>
  <c r="I57" i="8" s="1"/>
  <c r="M82" i="8"/>
  <c r="M70" i="8"/>
  <c r="M46" i="8"/>
  <c r="M58" i="8" s="1"/>
  <c r="I17" i="8"/>
  <c r="I29" i="8" s="1"/>
  <c r="G73" i="8"/>
  <c r="G61" i="8"/>
  <c r="G37" i="8"/>
  <c r="G49" i="8" s="1"/>
  <c r="K73" i="8"/>
  <c r="K61" i="8"/>
  <c r="K37" i="8"/>
  <c r="K49" i="8" s="1"/>
  <c r="G74" i="8"/>
  <c r="G62" i="8"/>
  <c r="G38" i="8"/>
  <c r="G50" i="8" s="1"/>
  <c r="K74" i="8"/>
  <c r="K62" i="8"/>
  <c r="K38" i="8"/>
  <c r="K50" i="8" s="1"/>
  <c r="G75" i="8"/>
  <c r="G63" i="8"/>
  <c r="G39" i="8"/>
  <c r="G51" i="8" s="1"/>
  <c r="K75" i="8"/>
  <c r="K63" i="8"/>
  <c r="K39" i="8"/>
  <c r="K51" i="8" s="1"/>
  <c r="G76" i="8"/>
  <c r="G64" i="8"/>
  <c r="G40" i="8"/>
  <c r="G52" i="8" s="1"/>
  <c r="K76" i="8"/>
  <c r="K64" i="8"/>
  <c r="K40" i="8"/>
  <c r="K52" i="8" s="1"/>
  <c r="G77" i="8"/>
  <c r="G65" i="8"/>
  <c r="G41" i="8"/>
  <c r="G53" i="8" s="1"/>
  <c r="K77" i="8"/>
  <c r="K65" i="8"/>
  <c r="K41" i="8"/>
  <c r="K53" i="8" s="1"/>
  <c r="G78" i="8"/>
  <c r="G66" i="8"/>
  <c r="G42" i="8"/>
  <c r="G54" i="8" s="1"/>
  <c r="K78" i="8"/>
  <c r="K66" i="8"/>
  <c r="K42" i="8"/>
  <c r="K54" i="8" s="1"/>
  <c r="G79" i="8"/>
  <c r="G67" i="8"/>
  <c r="G43" i="8"/>
  <c r="G55" i="8" s="1"/>
  <c r="K79" i="8"/>
  <c r="K67" i="8"/>
  <c r="K43" i="8"/>
  <c r="K55" i="8" s="1"/>
  <c r="G80" i="8"/>
  <c r="G68" i="8"/>
  <c r="G44" i="8"/>
  <c r="G56" i="8" s="1"/>
  <c r="K80" i="8"/>
  <c r="K68" i="8"/>
  <c r="K44" i="8"/>
  <c r="K56" i="8" s="1"/>
  <c r="G81" i="8"/>
  <c r="G69" i="8"/>
  <c r="G45" i="8"/>
  <c r="G57" i="8" s="1"/>
  <c r="K81" i="8"/>
  <c r="K69" i="8"/>
  <c r="K45" i="8"/>
  <c r="K57" i="8" s="1"/>
  <c r="G82" i="8"/>
  <c r="G70" i="8"/>
  <c r="G46" i="8"/>
  <c r="G58" i="8" s="1"/>
  <c r="K82" i="8"/>
  <c r="K70" i="8"/>
  <c r="K46" i="8"/>
  <c r="K58" i="8" s="1"/>
  <c r="G11" i="8"/>
  <c r="K11" i="8"/>
  <c r="O83" i="8"/>
  <c r="O71" i="8"/>
  <c r="O47" i="8"/>
  <c r="O59" i="8" s="1"/>
  <c r="G13" i="8"/>
  <c r="G25" i="8" s="1"/>
  <c r="K13" i="8"/>
  <c r="K25" i="8" s="1"/>
  <c r="I14" i="8"/>
  <c r="I26" i="8" s="1"/>
  <c r="M14" i="8"/>
  <c r="M26" i="8" s="1"/>
  <c r="G15" i="8"/>
  <c r="G27" i="8" s="1"/>
  <c r="K15" i="8"/>
  <c r="K27" i="8" s="1"/>
  <c r="I16" i="8"/>
  <c r="I28" i="8" s="1"/>
  <c r="G17" i="8"/>
  <c r="G29" i="8" s="1"/>
  <c r="K17" i="8"/>
  <c r="K29" i="8" s="1"/>
  <c r="M18" i="8"/>
  <c r="M30" i="8" s="1"/>
  <c r="G19" i="8"/>
  <c r="G31" i="8" s="1"/>
  <c r="K19" i="8"/>
  <c r="K31" i="8" s="1"/>
  <c r="M20" i="8"/>
  <c r="M32" i="8" s="1"/>
  <c r="G21" i="8"/>
  <c r="G33" i="8" s="1"/>
  <c r="K21" i="8"/>
  <c r="K33" i="8" s="1"/>
  <c r="I22" i="8"/>
  <c r="I34" i="8" s="1"/>
  <c r="M22" i="8"/>
  <c r="M34" i="8" s="1"/>
  <c r="O23" i="8"/>
  <c r="O35" i="8" s="1"/>
  <c r="M73" i="8"/>
  <c r="M61" i="8"/>
  <c r="M37" i="8"/>
  <c r="M49" i="8" s="1"/>
  <c r="I75" i="8"/>
  <c r="I63" i="8"/>
  <c r="I39" i="8"/>
  <c r="I51" i="8" s="1"/>
  <c r="M76" i="8"/>
  <c r="M64" i="8"/>
  <c r="M40" i="8"/>
  <c r="M52" i="8" s="1"/>
  <c r="I78" i="8"/>
  <c r="I66" i="8"/>
  <c r="I42" i="8"/>
  <c r="I54" i="8" s="1"/>
  <c r="I79" i="8"/>
  <c r="I67" i="8"/>
  <c r="I43" i="8"/>
  <c r="I55" i="8" s="1"/>
  <c r="I80" i="8"/>
  <c r="I68" i="8"/>
  <c r="I44" i="8"/>
  <c r="I56" i="8" s="1"/>
  <c r="M81" i="8"/>
  <c r="M69" i="8"/>
  <c r="M45" i="8"/>
  <c r="M57" i="8" s="1"/>
  <c r="I11" i="8"/>
  <c r="O84" i="8"/>
  <c r="O72" i="8"/>
  <c r="O48" i="8"/>
  <c r="O60" i="8" s="1"/>
  <c r="O24" i="8"/>
  <c r="O36" i="8" s="1"/>
  <c r="M15" i="8"/>
  <c r="M27" i="8" s="1"/>
  <c r="M17" i="8"/>
  <c r="M29" i="8" s="1"/>
  <c r="M19" i="8"/>
  <c r="M31" i="8" s="1"/>
  <c r="M21" i="8"/>
  <c r="M33" i="8" s="1"/>
  <c r="H73" i="8"/>
  <c r="H61" i="8"/>
  <c r="L73" i="8"/>
  <c r="L61" i="8"/>
  <c r="H74" i="8"/>
  <c r="H62" i="8"/>
  <c r="H38" i="8"/>
  <c r="H50" i="8" s="1"/>
  <c r="L62" i="8"/>
  <c r="L38" i="8"/>
  <c r="L50" i="8" s="1"/>
  <c r="H75" i="8"/>
  <c r="H63" i="8"/>
  <c r="L75" i="8"/>
  <c r="L63" i="8"/>
  <c r="H76" i="8"/>
  <c r="H64" i="8"/>
  <c r="H40" i="8"/>
  <c r="H52" i="8" s="1"/>
  <c r="L64" i="8"/>
  <c r="L40" i="8"/>
  <c r="L52" i="8" s="1"/>
  <c r="H77" i="8"/>
  <c r="H65" i="8"/>
  <c r="L77" i="8"/>
  <c r="L65" i="8"/>
  <c r="H78" i="8"/>
  <c r="H66" i="8"/>
  <c r="H42" i="8"/>
  <c r="H54" i="8" s="1"/>
  <c r="L66" i="8"/>
  <c r="L42" i="8"/>
  <c r="L54" i="8" s="1"/>
  <c r="H79" i="8"/>
  <c r="H67" i="8"/>
  <c r="L79" i="8"/>
  <c r="L67" i="8"/>
  <c r="H80" i="8"/>
  <c r="H68" i="8"/>
  <c r="H44" i="8"/>
  <c r="H56" i="8" s="1"/>
  <c r="L68" i="8"/>
  <c r="L44" i="8"/>
  <c r="L56" i="8" s="1"/>
  <c r="H81" i="8"/>
  <c r="H69" i="8"/>
  <c r="L81" i="8"/>
  <c r="L69" i="8"/>
  <c r="H82" i="8"/>
  <c r="H70" i="8"/>
  <c r="H46" i="8"/>
  <c r="H58" i="8" s="1"/>
  <c r="L70" i="8"/>
  <c r="L46" i="8"/>
  <c r="L58" i="8" s="1"/>
  <c r="H11" i="8"/>
  <c r="L11" i="8"/>
  <c r="N12" i="8"/>
  <c r="H13" i="8"/>
  <c r="H25" i="8" s="1"/>
  <c r="L13" i="8"/>
  <c r="L25" i="8" s="1"/>
  <c r="F14" i="8"/>
  <c r="F26" i="8" s="1"/>
  <c r="J14" i="8"/>
  <c r="J26" i="8" s="1"/>
  <c r="H15" i="8"/>
  <c r="H27" i="8" s="1"/>
  <c r="L15" i="8"/>
  <c r="L27" i="8" s="1"/>
  <c r="F16" i="8"/>
  <c r="F28" i="8" s="1"/>
  <c r="J16" i="8"/>
  <c r="J28" i="8" s="1"/>
  <c r="H17" i="8"/>
  <c r="H29" i="8" s="1"/>
  <c r="L17" i="8"/>
  <c r="L29" i="8" s="1"/>
  <c r="F18" i="8"/>
  <c r="F30" i="8" s="1"/>
  <c r="J18" i="8"/>
  <c r="J30" i="8" s="1"/>
  <c r="H19" i="8"/>
  <c r="H31" i="8" s="1"/>
  <c r="L19" i="8"/>
  <c r="L31" i="8" s="1"/>
  <c r="F20" i="8"/>
  <c r="F32" i="8" s="1"/>
  <c r="J20" i="8"/>
  <c r="J32" i="8" s="1"/>
  <c r="H21" i="8"/>
  <c r="H33" i="8" s="1"/>
  <c r="L21" i="8"/>
  <c r="L33" i="8" s="1"/>
  <c r="F22" i="8"/>
  <c r="F34" i="8" s="1"/>
  <c r="J22" i="8"/>
  <c r="J34" i="8" s="1"/>
  <c r="J75" i="8"/>
  <c r="J79" i="8"/>
  <c r="N85" i="6"/>
  <c r="F55" i="1"/>
  <c r="F35" i="1"/>
  <c r="F36" i="1"/>
  <c r="F37" i="1"/>
  <c r="F38" i="1"/>
  <c r="F39" i="1"/>
  <c r="F40" i="1"/>
  <c r="F41" i="1"/>
  <c r="F42" i="1"/>
  <c r="F43" i="1"/>
  <c r="H83" i="8" l="1"/>
  <c r="H71" i="8"/>
  <c r="H47" i="8"/>
  <c r="H59" i="8" s="1"/>
  <c r="H23" i="8"/>
  <c r="H35" i="8" s="1"/>
  <c r="H12" i="8"/>
  <c r="K83" i="8"/>
  <c r="K71" i="8"/>
  <c r="K47" i="8"/>
  <c r="K59" i="8" s="1"/>
  <c r="K23" i="8"/>
  <c r="K35" i="8" s="1"/>
  <c r="K12" i="8"/>
  <c r="J71" i="8"/>
  <c r="J83" i="8"/>
  <c r="J12" i="8"/>
  <c r="J47" i="8"/>
  <c r="J59" i="8" s="1"/>
  <c r="J23" i="8"/>
  <c r="J35" i="8" s="1"/>
  <c r="L83" i="8"/>
  <c r="L71" i="8"/>
  <c r="L47" i="8"/>
  <c r="L59" i="8" s="1"/>
  <c r="L23" i="8"/>
  <c r="L35" i="8" s="1"/>
  <c r="L12" i="8"/>
  <c r="M84" i="8"/>
  <c r="M72" i="8"/>
  <c r="M48" i="8"/>
  <c r="M60" i="8" s="1"/>
  <c r="M24" i="8"/>
  <c r="M36" i="8" s="1"/>
  <c r="N84" i="8"/>
  <c r="N72" i="8"/>
  <c r="N48" i="8"/>
  <c r="N60" i="8" s="1"/>
  <c r="N24" i="8"/>
  <c r="N36" i="8" s="1"/>
  <c r="I83" i="8"/>
  <c r="I71" i="8"/>
  <c r="I47" i="8"/>
  <c r="I59" i="8" s="1"/>
  <c r="I12" i="8"/>
  <c r="I23" i="8"/>
  <c r="I35" i="8" s="1"/>
  <c r="G83" i="8"/>
  <c r="G71" i="8"/>
  <c r="G47" i="8"/>
  <c r="G59" i="8" s="1"/>
  <c r="G23" i="8"/>
  <c r="G35" i="8" s="1"/>
  <c r="G12" i="8"/>
  <c r="F83" i="8"/>
  <c r="F71" i="8"/>
  <c r="F47" i="8"/>
  <c r="F59" i="8" s="1"/>
  <c r="F12" i="8"/>
  <c r="F23" i="8"/>
  <c r="F35" i="8" s="1"/>
  <c r="N61" i="6"/>
  <c r="N13" i="6"/>
  <c r="N49" i="6"/>
  <c r="N37" i="6" s="1"/>
  <c r="N2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G423" i="5"/>
  <c r="G387" i="5"/>
  <c r="G378" i="5"/>
  <c r="G377" i="5"/>
  <c r="G376" i="5"/>
  <c r="G375" i="5"/>
  <c r="G374" i="5"/>
  <c r="G373" i="5"/>
  <c r="G372" i="5"/>
  <c r="G371" i="5"/>
  <c r="G369" i="5"/>
  <c r="G368" i="5"/>
  <c r="G367" i="5"/>
  <c r="G366" i="5"/>
  <c r="G365" i="5"/>
  <c r="G364" i="5"/>
  <c r="G363" i="5"/>
  <c r="G362" i="5"/>
  <c r="G360" i="5"/>
  <c r="G359" i="5"/>
  <c r="G358" i="5"/>
  <c r="G357" i="5"/>
  <c r="G356" i="5"/>
  <c r="G355" i="5"/>
  <c r="G354" i="5"/>
  <c r="G353" i="5"/>
  <c r="G351" i="5"/>
  <c r="G350" i="5"/>
  <c r="G349" i="5"/>
  <c r="G348" i="5"/>
  <c r="G347" i="5"/>
  <c r="G346" i="5"/>
  <c r="G345" i="5"/>
  <c r="G344" i="5"/>
  <c r="G333" i="5"/>
  <c r="G332" i="5"/>
  <c r="G331" i="5"/>
  <c r="G330" i="5"/>
  <c r="G329" i="5"/>
  <c r="G328" i="5"/>
  <c r="G327" i="5"/>
  <c r="G326" i="5"/>
  <c r="G324" i="5"/>
  <c r="G323" i="5"/>
  <c r="G322" i="5"/>
  <c r="G321" i="5"/>
  <c r="G320" i="5"/>
  <c r="G319" i="5"/>
  <c r="G318" i="5"/>
  <c r="G317" i="5"/>
  <c r="G315" i="5"/>
  <c r="G314" i="5"/>
  <c r="G313" i="5"/>
  <c r="G312" i="5"/>
  <c r="G311" i="5"/>
  <c r="G310" i="5"/>
  <c r="G309" i="5"/>
  <c r="G308" i="5"/>
  <c r="G342" i="5"/>
  <c r="G341" i="5"/>
  <c r="G340" i="5"/>
  <c r="G339" i="5"/>
  <c r="G338" i="5"/>
  <c r="G337" i="5"/>
  <c r="G336" i="5"/>
  <c r="G335" i="5"/>
  <c r="G306" i="5"/>
  <c r="G305" i="5"/>
  <c r="G304" i="5"/>
  <c r="G303" i="5"/>
  <c r="G302" i="5"/>
  <c r="G301" i="5"/>
  <c r="G300" i="5"/>
  <c r="G299" i="5"/>
  <c r="G297" i="5"/>
  <c r="G296" i="5"/>
  <c r="G295" i="5"/>
  <c r="G294" i="5"/>
  <c r="G293" i="5"/>
  <c r="G292" i="5"/>
  <c r="G291" i="5"/>
  <c r="G290" i="5"/>
  <c r="G289" i="5"/>
  <c r="G280" i="5"/>
  <c r="G271" i="5"/>
  <c r="G262" i="5"/>
  <c r="G253" i="5"/>
  <c r="G244" i="5"/>
  <c r="G235" i="5"/>
  <c r="G226" i="5"/>
  <c r="G217" i="5"/>
  <c r="G208" i="5"/>
  <c r="G199" i="5"/>
  <c r="G190" i="5"/>
  <c r="G181" i="5"/>
  <c r="G172" i="5"/>
  <c r="G163" i="5"/>
  <c r="G154" i="5"/>
  <c r="G145" i="5"/>
  <c r="G136" i="5"/>
  <c r="G127" i="5"/>
  <c r="G118" i="5"/>
  <c r="G109" i="5"/>
  <c r="G100" i="5"/>
  <c r="G91" i="5"/>
  <c r="G82" i="5"/>
  <c r="G73" i="5"/>
  <c r="G64" i="5"/>
  <c r="G55" i="5"/>
  <c r="G46" i="5"/>
  <c r="G37" i="5"/>
  <c r="G28" i="5"/>
  <c r="G19" i="5"/>
  <c r="G10" i="5"/>
  <c r="G35" i="1"/>
  <c r="H35" i="1"/>
  <c r="I35" i="1"/>
  <c r="J35" i="1"/>
  <c r="K35" i="1"/>
  <c r="L35" i="1"/>
  <c r="M35" i="1"/>
  <c r="G36" i="1"/>
  <c r="H36" i="1"/>
  <c r="I36" i="1"/>
  <c r="J36" i="1"/>
  <c r="K36" i="1"/>
  <c r="L36" i="1"/>
  <c r="M36" i="1"/>
  <c r="G37" i="1"/>
  <c r="H37" i="1"/>
  <c r="I37" i="1"/>
  <c r="J37" i="1"/>
  <c r="K37" i="1"/>
  <c r="L37" i="1"/>
  <c r="M37" i="1"/>
  <c r="G38" i="1"/>
  <c r="H38" i="1"/>
  <c r="I38" i="1"/>
  <c r="J38" i="1"/>
  <c r="K38" i="1"/>
  <c r="L38" i="1"/>
  <c r="M38" i="1"/>
  <c r="G39" i="1"/>
  <c r="H39" i="1"/>
  <c r="I39" i="1"/>
  <c r="J39" i="1"/>
  <c r="K39" i="1"/>
  <c r="L39" i="1"/>
  <c r="M39" i="1"/>
  <c r="G40" i="1"/>
  <c r="H40" i="1"/>
  <c r="I40" i="1"/>
  <c r="J40" i="1"/>
  <c r="K40" i="1"/>
  <c r="L40" i="1"/>
  <c r="M40" i="1"/>
  <c r="G41" i="1"/>
  <c r="H41" i="1"/>
  <c r="I41" i="1"/>
  <c r="J41" i="1"/>
  <c r="K41" i="1"/>
  <c r="L41" i="1"/>
  <c r="M41" i="1"/>
  <c r="G42" i="1"/>
  <c r="H42" i="1"/>
  <c r="I42" i="1"/>
  <c r="J42" i="1"/>
  <c r="K42" i="1"/>
  <c r="L42" i="1"/>
  <c r="M42" i="1"/>
  <c r="G43" i="1"/>
  <c r="H43" i="1"/>
  <c r="I43" i="1"/>
  <c r="J43" i="1"/>
  <c r="K43" i="1"/>
  <c r="L43" i="1"/>
  <c r="M43" i="1"/>
  <c r="M44" i="1"/>
  <c r="M48" i="1"/>
  <c r="I84" i="8" l="1"/>
  <c r="I72" i="8"/>
  <c r="I48" i="8"/>
  <c r="I60" i="8" s="1"/>
  <c r="I24" i="8"/>
  <c r="I36" i="8" s="1"/>
  <c r="L84" i="8"/>
  <c r="L72" i="8"/>
  <c r="L48" i="8"/>
  <c r="L60" i="8" s="1"/>
  <c r="L24" i="8"/>
  <c r="L36" i="8" s="1"/>
  <c r="F84" i="8"/>
  <c r="F72" i="8"/>
  <c r="F48" i="8"/>
  <c r="F60" i="8" s="1"/>
  <c r="F24" i="8"/>
  <c r="F36" i="8" s="1"/>
  <c r="G84" i="8"/>
  <c r="G72" i="8"/>
  <c r="G48" i="8"/>
  <c r="G60" i="8" s="1"/>
  <c r="G24" i="8"/>
  <c r="G36" i="8" s="1"/>
  <c r="K84" i="8"/>
  <c r="K72" i="8"/>
  <c r="K48" i="8"/>
  <c r="K60" i="8" s="1"/>
  <c r="K24" i="8"/>
  <c r="K36" i="8" s="1"/>
  <c r="J84" i="8"/>
  <c r="J72" i="8"/>
  <c r="J48" i="8"/>
  <c r="J60" i="8" s="1"/>
  <c r="J24" i="8"/>
  <c r="J36" i="8" s="1"/>
  <c r="H84" i="8"/>
  <c r="H72" i="8"/>
  <c r="H48" i="8"/>
  <c r="H60" i="8" s="1"/>
  <c r="H24" i="8"/>
  <c r="H36" i="8" s="1"/>
  <c r="N54" i="6"/>
  <c r="N18" i="6"/>
  <c r="N6" i="6"/>
  <c r="N42" i="6"/>
  <c r="N30" i="6" s="1"/>
  <c r="N51" i="6"/>
  <c r="N3" i="6"/>
  <c r="N15" i="6"/>
  <c r="N39" i="6"/>
  <c r="N27" i="6" s="1"/>
  <c r="N52" i="6"/>
  <c r="N40" i="6"/>
  <c r="N28" i="6" s="1"/>
  <c r="N4" i="6"/>
  <c r="N16" i="6"/>
  <c r="N56" i="6"/>
  <c r="N44" i="6"/>
  <c r="N32" i="6" s="1"/>
  <c r="N8" i="6"/>
  <c r="N20" i="6"/>
  <c r="N60" i="6"/>
  <c r="N48" i="6"/>
  <c r="N36" i="6" s="1"/>
  <c r="N24" i="6"/>
  <c r="N12" i="6"/>
  <c r="N50" i="6"/>
  <c r="N2" i="6"/>
  <c r="N38" i="6"/>
  <c r="N26" i="6" s="1"/>
  <c r="N14" i="6"/>
  <c r="N58" i="6"/>
  <c r="N22" i="6"/>
  <c r="N10" i="6"/>
  <c r="N46" i="6"/>
  <c r="N34" i="6" s="1"/>
  <c r="N55" i="6"/>
  <c r="N7" i="6"/>
  <c r="N43" i="6"/>
  <c r="N31" i="6" s="1"/>
  <c r="N19" i="6"/>
  <c r="N59" i="6"/>
  <c r="N11" i="6"/>
  <c r="N23" i="6"/>
  <c r="N47" i="6"/>
  <c r="N35" i="6" s="1"/>
  <c r="N53" i="6"/>
  <c r="N5" i="6"/>
  <c r="N41" i="6"/>
  <c r="N29" i="6" s="1"/>
  <c r="N17" i="6"/>
  <c r="N57" i="6"/>
  <c r="N9" i="6"/>
  <c r="N45" i="6"/>
  <c r="N33" i="6" s="1"/>
  <c r="N21" i="6"/>
  <c r="K34" i="1"/>
  <c r="M34" i="1"/>
  <c r="L34" i="1"/>
  <c r="J34" i="1"/>
  <c r="I34" i="1"/>
  <c r="H34" i="1"/>
  <c r="G34" i="1"/>
  <c r="F34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</calcChain>
</file>

<file path=xl/sharedStrings.xml><?xml version="1.0" encoding="utf-8"?>
<sst xmlns="http://schemas.openxmlformats.org/spreadsheetml/2006/main" count="4791" uniqueCount="46">
  <si>
    <t>Year</t>
  </si>
  <si>
    <t>Month</t>
  </si>
  <si>
    <t>Blood Bank Name</t>
  </si>
  <si>
    <t>Type</t>
  </si>
  <si>
    <t>Whole Blood</t>
  </si>
  <si>
    <t>Component</t>
  </si>
  <si>
    <t>April</t>
  </si>
  <si>
    <t>Arpan Blood Bank</t>
  </si>
  <si>
    <t>Sl. No.</t>
  </si>
  <si>
    <t>Human Plasma</t>
  </si>
  <si>
    <t>Components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</si>
  <si>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</si>
  <si>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</si>
  <si>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</si>
  <si>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</si>
  <si>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</si>
  <si>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</si>
  <si>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</si>
  <si>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</si>
  <si>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</si>
  <si>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</si>
  <si>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</si>
  <si>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Sanjeevani Blood Bank</t>
  </si>
  <si>
    <t xml:space="preserve">Total Collection </t>
  </si>
  <si>
    <t xml:space="preserve">May </t>
  </si>
  <si>
    <t>Total Distribution</t>
  </si>
  <si>
    <t>Samata Blood Bank</t>
  </si>
  <si>
    <t>Blood Group</t>
  </si>
  <si>
    <t>Collection</t>
  </si>
  <si>
    <t>A +ve</t>
  </si>
  <si>
    <t>B +ve</t>
  </si>
  <si>
    <t>AB +ve</t>
  </si>
  <si>
    <t>O +ve</t>
  </si>
  <si>
    <t>A -ve</t>
  </si>
  <si>
    <t>B -ve</t>
  </si>
  <si>
    <t>AB -ve</t>
  </si>
  <si>
    <t>O -ve</t>
  </si>
  <si>
    <t>PCV</t>
  </si>
  <si>
    <t>FFP</t>
  </si>
  <si>
    <t>RDP</t>
  </si>
  <si>
    <t>SDP</t>
  </si>
  <si>
    <t>Cyro</t>
  </si>
  <si>
    <t>CYRO</t>
  </si>
  <si>
    <t>Total</t>
  </si>
  <si>
    <t>total</t>
  </si>
  <si>
    <t>Distributio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</si>
</sst>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 applyAlignment="1">
      <alignment horizontal="justify" vertical="center" wrapText="1"/>
    </xf>
    <xf numFmtId="0" fontId="0" fillId="0" borderId="0" xfId="0" applyBorder="1" applyAlignment="1">
      <alignment horizontal="justify" vertical="center"/>
    </xf>
    <xf numFmtId="0" fontId="1" fillId="0" borderId="0" xfId="0" applyFont="1" applyBorder="1" applyAlignment="1">
      <alignment horizontal="justify" vertical="center"/>
    </xf>
    <xf numFmtId="0" fontId="0" fillId="0" borderId="0" xfId="0" applyFill="1" applyBorder="1" applyAlignment="1">
      <alignment horizontal="justify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1" fillId="0" borderId="0" xfId="0" applyFont="1" applyFill="1" applyBorder="1"/>
    <xf numFmtId="0" fontId="0" fillId="0" borderId="0" xfId="0" applyFill="1" applyBorder="1" applyAlignment="1">
      <alignment horizontal="justify"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/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NumberFormat="1" applyFont="1" applyBorder="1"/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/>
    <xf numFmtId="0" fontId="0" fillId="0" borderId="0" xfId="0" applyNumberFormat="1" applyBorder="1"/>
    <xf numFmtId="0" fontId="0" fillId="0" borderId="0" xfId="0" applyNumberFormat="1"/>
    <xf numFmtId="0" fontId="1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Border="1" applyAlignment="1">
      <alignment horizontal="left"/>
    </xf>
    <xf numFmtId="0" fontId="0" fillId="0" borderId="0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left"/>
    </xf>
    <xf numFmtId="0" fontId="0" fillId="0" borderId="0" xfId="0" applyNumberFormat="1" applyFill="1" applyBorder="1" applyAlignment="1">
      <alignment horizontal="left" vertical="center" wrapText="1"/>
    </xf>
    <xf numFmtId="0" fontId="0" fillId="0" borderId="0" xfId="0" applyNumberFormat="1" applyBorder="1" applyAlignment="1">
      <alignment horizontal="justify" vertical="center" wrapText="1"/>
    </xf>
    <xf numFmtId="0" fontId="0" fillId="0" borderId="0" xfId="0" applyNumberFormat="1" applyFill="1" applyBorder="1" applyAlignment="1">
      <alignment horizontal="justify" vertical="center" wrapText="1"/>
    </xf>
    <xf numFmtId="0" fontId="0" fillId="0" borderId="0" xfId="0" applyNumberFormat="1" applyFill="1" applyBorder="1"/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" fontId="0" fillId="0" borderId="0" xfId="0" applyNumberFormat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NumberFormat="1" applyFon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" fontId="0" fillId="0" borderId="0" xfId="0" applyNumberFormat="1" applyBorder="1" applyAlignment="1">
      <alignment horizontal="left" vertical="center" wrapText="1"/>
    </xf>
    <xf numFmtId="0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justify"/>
    </xf>
    <xf numFmtId="0" fontId="1" fillId="0" borderId="0" xfId="0" applyNumberFormat="1" applyFont="1" applyBorder="1" applyAlignment="1"/>
    <xf numFmtId="0" fontId="0" fillId="0" borderId="0" xfId="0" applyFill="1" applyBorder="1" applyAlignment="1">
      <alignment horizontal="justify"/>
    </xf>
    <xf numFmtId="0" fontId="0" fillId="0" borderId="0" xfId="0" applyBorder="1" applyAlignment="1">
      <alignment horizontal="justify"/>
    </xf>
    <xf numFmtId="0" fontId="0" fillId="0" borderId="0" xfId="0" applyBorder="1" applyAlignment="1">
      <alignment horizontal="justify" wrapText="1"/>
    </xf>
    <xf numFmtId="1" fontId="0" fillId="0" borderId="0" xfId="0" applyNumberFormat="1" applyBorder="1" applyAlignment="1">
      <alignment horizontal="justify" wrapText="1"/>
    </xf>
    <xf numFmtId="1" fontId="0" fillId="0" borderId="0" xfId="0" applyNumberFormat="1" applyBorder="1" applyAlignment="1">
      <alignment horizontal="left" wrapText="1"/>
    </xf>
    <xf numFmtId="0" fontId="0" fillId="0" borderId="0" xfId="0" applyNumberFormat="1" applyBorder="1" applyAlignment="1">
      <alignment horizontal="justify" wrapText="1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581025</xdr:colOff>
      <xdr:row>19</xdr:row>
      <xdr:rowOff>47625</xdr:rowOff>
    </xdr:from>
    <xdr:ext cx="184731" cy="264560"/>
    <xdr:sp macro="" textlink="">
      <xdr:nvSpPr>
        <xdr:cNvPr id="2" name="TextBox 1"/>
        <xdr:cNvSpPr txBox="1"/>
      </xdr:nvSpPr>
      <xdr:spPr>
        <a:xfrm>
          <a:off x="3067050" y="619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pane ySplit="1" topLeftCell="A2" activePane="bottomLeft" state="frozen"/>
      <selection pane="bottomLeft" activeCell="A2" sqref="A2"/>
    </sheetView>
  </sheetViews>
  <sheetFormatPr defaultColWidth="9.109375" defaultRowHeight="14.4" x14ac:dyDescent="0.3"/>
  <cols>
    <col min="1" max="1" width="12.33203125" style="8" bestFit="1" customWidth="1"/>
    <col min="2" max="2" width="10.88671875" style="7" bestFit="1" customWidth="1"/>
    <col min="3" max="3" width="9.109375" style="7"/>
    <col min="4" max="4" width="21.44140625" style="7" bestFit="1" customWidth="1"/>
    <col min="5" max="5" width="12.44140625" style="7" bestFit="1" customWidth="1"/>
    <col min="6" max="6" width="9.88671875" style="27" bestFit="1" customWidth="1"/>
    <col min="7" max="7" width="9.6640625" style="27" bestFit="1" customWidth="1"/>
    <col min="8" max="8" width="11" style="27" bestFit="1" customWidth="1"/>
    <col min="9" max="9" width="10" style="27" bestFit="1" customWidth="1"/>
    <col min="10" max="10" width="10.6640625" style="27" bestFit="1" customWidth="1"/>
    <col min="11" max="11" width="10.5546875" style="27" bestFit="1" customWidth="1"/>
    <col min="12" max="12" width="11.88671875" style="27" bestFit="1" customWidth="1"/>
    <col min="13" max="13" width="10.88671875" style="27" bestFit="1" customWidth="1"/>
    <col min="14" max="14" width="15.44140625" style="29" bestFit="1" customWidth="1"/>
    <col min="15" max="16384" width="9.109375" style="7"/>
  </cols>
  <sheetData>
    <row r="1" spans="1:14" x14ac:dyDescent="0.3">
      <c r="A1" s="5" t="s">
        <v>8</v>
      </c>
      <c r="B1" s="6" t="s">
        <v>1</v>
      </c>
      <c r="C1" s="6" t="s">
        <v>0</v>
      </c>
      <c r="D1" s="6" t="s">
        <v>2</v>
      </c>
      <c r="E1" s="6" t="s">
        <v>3</v>
      </c>
      <c r="F1" s="25" t="s">
        <v>29</v>
      </c>
      <c r="G1" s="25" t="s">
        <v>30</v>
      </c>
      <c r="H1" s="25" t="s">
        <v>31</v>
      </c>
      <c r="I1" s="25" t="s">
        <v>32</v>
      </c>
      <c r="J1" s="25" t="s">
        <v>33</v>
      </c>
      <c r="K1" s="25" t="s">
        <v>34</v>
      </c>
      <c r="L1" s="25" t="s">
        <v>35</v>
      </c>
      <c r="M1" s="25" t="s">
        <v>36</v>
      </c>
      <c r="N1" s="28" t="s">
        <v>23</v>
      </c>
    </row>
    <row r="2" spans="1:14" x14ac:dyDescent="0.3">
      <c r="A2" s="8">
        <v>1</v>
      </c>
      <c r="B2" s="9" t="s">
        <v>14</v>
      </c>
      <c r="C2" s="9">
        <v>2015</v>
      </c>
      <c r="D2" s="9" t="s">
        <v>7</v>
      </c>
      <c r="E2" s="7" t="s">
        <v>4</v>
      </c>
      <c r="F2" s="26">
        <v>47</v>
      </c>
      <c r="G2" s="26">
        <v>67</v>
      </c>
      <c r="H2" s="26">
        <v>14</v>
      </c>
      <c r="I2" s="26">
        <v>61</v>
      </c>
      <c r="J2" s="26">
        <v>3</v>
      </c>
      <c r="K2" s="26">
        <v>5</v>
      </c>
      <c r="L2" s="26">
        <v>0</v>
      </c>
      <c r="M2" s="26">
        <v>7</v>
      </c>
      <c r="N2" s="29">
        <f>SUM(F2:M2)</f>
        <v>204</v>
      </c>
    </row>
    <row r="3" spans="1:14" x14ac:dyDescent="0.3">
      <c r="A3" s="8">
        <v>2</v>
      </c>
      <c r="B3" s="9" t="s">
        <v>14</v>
      </c>
      <c r="C3" s="9">
        <v>2015</v>
      </c>
      <c r="D3" s="9" t="s">
        <v>7</v>
      </c>
      <c r="E3" s="7" t="s">
        <v>5</v>
      </c>
      <c r="F3" s="26">
        <v>514</v>
      </c>
      <c r="G3" s="26">
        <v>609</v>
      </c>
      <c r="H3" s="26">
        <v>180</v>
      </c>
      <c r="I3" s="26">
        <v>650</v>
      </c>
      <c r="J3" s="26">
        <v>37</v>
      </c>
      <c r="K3" s="26">
        <v>27</v>
      </c>
      <c r="L3" s="26">
        <v>15</v>
      </c>
      <c r="M3" s="26">
        <v>37</v>
      </c>
      <c r="N3" s="29">
        <f t="shared" ref="N3:N33" si="0">SUM(F3:M3)</f>
        <v>2069</v>
      </c>
    </row>
    <row r="4" spans="1:14" x14ac:dyDescent="0.3">
      <c r="A4" s="8">
        <v>3</v>
      </c>
      <c r="B4" s="7" t="s">
        <v>15</v>
      </c>
      <c r="C4" s="9">
        <v>2015</v>
      </c>
      <c r="D4" s="9" t="s">
        <v>7</v>
      </c>
      <c r="E4" s="1" t="s">
        <v>4</v>
      </c>
      <c r="F4" s="26">
        <v>41</v>
      </c>
      <c r="G4" s="26">
        <v>39</v>
      </c>
      <c r="H4" s="26">
        <v>17</v>
      </c>
      <c r="I4" s="26">
        <v>39</v>
      </c>
      <c r="J4" s="26">
        <v>5</v>
      </c>
      <c r="K4" s="26">
        <v>3</v>
      </c>
      <c r="L4" s="26">
        <v>2</v>
      </c>
      <c r="M4" s="26">
        <v>6</v>
      </c>
      <c r="N4" s="29">
        <f t="shared" si="0"/>
        <v>152</v>
      </c>
    </row>
    <row r="5" spans="1:14" x14ac:dyDescent="0.3">
      <c r="A5" s="8">
        <v>4</v>
      </c>
      <c r="B5" s="7" t="s">
        <v>15</v>
      </c>
      <c r="C5" s="9">
        <v>2015</v>
      </c>
      <c r="D5" s="9" t="s">
        <v>7</v>
      </c>
      <c r="E5" s="1" t="s">
        <v>5</v>
      </c>
      <c r="F5" s="26">
        <v>532</v>
      </c>
      <c r="G5" s="26">
        <v>585</v>
      </c>
      <c r="H5" s="26">
        <v>193</v>
      </c>
      <c r="I5" s="26">
        <v>598</v>
      </c>
      <c r="J5" s="26">
        <v>23</v>
      </c>
      <c r="K5" s="26">
        <v>46</v>
      </c>
      <c r="L5" s="26">
        <v>12</v>
      </c>
      <c r="M5" s="26">
        <v>46</v>
      </c>
      <c r="N5" s="29">
        <f t="shared" si="0"/>
        <v>2035</v>
      </c>
    </row>
    <row r="6" spans="1:14" x14ac:dyDescent="0.3">
      <c r="A6" s="8">
        <v>5</v>
      </c>
      <c r="B6" s="7" t="s">
        <v>16</v>
      </c>
      <c r="C6" s="9">
        <v>2015</v>
      </c>
      <c r="D6" s="9" t="s">
        <v>7</v>
      </c>
      <c r="E6" s="1" t="s">
        <v>4</v>
      </c>
      <c r="F6" s="26">
        <v>16</v>
      </c>
      <c r="G6" s="26">
        <v>24</v>
      </c>
      <c r="H6" s="26">
        <v>4</v>
      </c>
      <c r="I6" s="26">
        <v>29</v>
      </c>
      <c r="J6" s="26">
        <v>5</v>
      </c>
      <c r="K6" s="26">
        <v>1</v>
      </c>
      <c r="L6" s="26">
        <v>1</v>
      </c>
      <c r="M6" s="26">
        <v>2</v>
      </c>
      <c r="N6" s="29">
        <f t="shared" si="0"/>
        <v>82</v>
      </c>
    </row>
    <row r="7" spans="1:14" x14ac:dyDescent="0.3">
      <c r="A7" s="8">
        <v>6</v>
      </c>
      <c r="B7" s="7" t="s">
        <v>16</v>
      </c>
      <c r="C7" s="9">
        <v>2015</v>
      </c>
      <c r="D7" s="9" t="s">
        <v>7</v>
      </c>
      <c r="E7" s="1" t="s">
        <v>5</v>
      </c>
      <c r="F7" s="26">
        <v>379</v>
      </c>
      <c r="G7" s="26">
        <v>456</v>
      </c>
      <c r="H7" s="26">
        <v>152</v>
      </c>
      <c r="I7" s="26">
        <v>489</v>
      </c>
      <c r="J7" s="26">
        <v>25</v>
      </c>
      <c r="K7" s="26">
        <v>28</v>
      </c>
      <c r="L7" s="26">
        <v>22</v>
      </c>
      <c r="M7" s="26">
        <v>33</v>
      </c>
      <c r="N7" s="29">
        <f t="shared" si="0"/>
        <v>1584</v>
      </c>
    </row>
    <row r="8" spans="1:14" x14ac:dyDescent="0.3">
      <c r="A8" s="8">
        <v>7</v>
      </c>
      <c r="B8" s="7" t="s">
        <v>17</v>
      </c>
      <c r="C8" s="9">
        <v>2015</v>
      </c>
      <c r="D8" s="9" t="s">
        <v>7</v>
      </c>
      <c r="E8" s="1" t="s">
        <v>4</v>
      </c>
      <c r="F8" s="26">
        <v>53</v>
      </c>
      <c r="G8" s="26">
        <v>70</v>
      </c>
      <c r="H8" s="26">
        <v>29</v>
      </c>
      <c r="I8" s="26">
        <v>81</v>
      </c>
      <c r="J8" s="26">
        <v>2</v>
      </c>
      <c r="K8" s="26">
        <v>7</v>
      </c>
      <c r="L8" s="26">
        <v>0</v>
      </c>
      <c r="M8" s="26">
        <v>11</v>
      </c>
      <c r="N8" s="29">
        <f t="shared" si="0"/>
        <v>253</v>
      </c>
    </row>
    <row r="9" spans="1:14" x14ac:dyDescent="0.3">
      <c r="A9" s="8">
        <v>8</v>
      </c>
      <c r="B9" s="7" t="s">
        <v>17</v>
      </c>
      <c r="C9" s="9">
        <v>2015</v>
      </c>
      <c r="D9" s="9" t="s">
        <v>7</v>
      </c>
      <c r="E9" s="1" t="s">
        <v>5</v>
      </c>
      <c r="F9" s="26">
        <v>396</v>
      </c>
      <c r="G9" s="26">
        <v>475</v>
      </c>
      <c r="H9" s="26">
        <v>168</v>
      </c>
      <c r="I9" s="26">
        <v>556</v>
      </c>
      <c r="J9" s="26">
        <v>19</v>
      </c>
      <c r="K9" s="26">
        <v>33</v>
      </c>
      <c r="L9" s="26">
        <v>13</v>
      </c>
      <c r="M9" s="26">
        <v>33</v>
      </c>
      <c r="N9" s="29">
        <f t="shared" si="0"/>
        <v>1693</v>
      </c>
    </row>
    <row r="10" spans="1:14" x14ac:dyDescent="0.3">
      <c r="A10" s="8">
        <v>9</v>
      </c>
      <c r="B10" s="7" t="s">
        <v>18</v>
      </c>
      <c r="C10" s="9">
        <v>2015</v>
      </c>
      <c r="D10" s="9" t="s">
        <v>7</v>
      </c>
      <c r="E10" s="1" t="s">
        <v>4</v>
      </c>
      <c r="F10" s="26">
        <v>55</v>
      </c>
      <c r="G10" s="26">
        <v>63</v>
      </c>
      <c r="H10" s="26">
        <v>14</v>
      </c>
      <c r="I10" s="26">
        <v>61</v>
      </c>
      <c r="J10" s="26">
        <v>3</v>
      </c>
      <c r="K10" s="26">
        <v>4</v>
      </c>
      <c r="L10" s="26">
        <v>0</v>
      </c>
      <c r="M10" s="26">
        <v>12</v>
      </c>
      <c r="N10" s="29">
        <f t="shared" si="0"/>
        <v>212</v>
      </c>
    </row>
    <row r="11" spans="1:14" x14ac:dyDescent="0.3">
      <c r="A11" s="8">
        <v>10</v>
      </c>
      <c r="B11" s="7" t="s">
        <v>18</v>
      </c>
      <c r="C11" s="9">
        <v>2015</v>
      </c>
      <c r="D11" s="9" t="s">
        <v>7</v>
      </c>
      <c r="E11" s="1" t="s">
        <v>5</v>
      </c>
      <c r="F11" s="26">
        <v>473</v>
      </c>
      <c r="G11" s="26">
        <v>509</v>
      </c>
      <c r="H11" s="26">
        <v>178</v>
      </c>
      <c r="I11" s="26">
        <v>563</v>
      </c>
      <c r="J11" s="26">
        <v>24</v>
      </c>
      <c r="K11" s="26">
        <v>36</v>
      </c>
      <c r="L11" s="26">
        <v>10</v>
      </c>
      <c r="M11" s="26">
        <v>45</v>
      </c>
      <c r="N11" s="29">
        <f t="shared" si="0"/>
        <v>1838</v>
      </c>
    </row>
    <row r="12" spans="1:14" x14ac:dyDescent="0.3">
      <c r="A12" s="8">
        <v>11</v>
      </c>
      <c r="B12" s="7" t="s">
        <v>19</v>
      </c>
      <c r="C12" s="7">
        <v>2016</v>
      </c>
      <c r="D12" s="9" t="s">
        <v>7</v>
      </c>
      <c r="E12" s="1" t="s">
        <v>4</v>
      </c>
      <c r="F12" s="26">
        <v>36</v>
      </c>
      <c r="G12" s="26">
        <v>51</v>
      </c>
      <c r="H12" s="26">
        <v>12</v>
      </c>
      <c r="I12" s="26">
        <v>43</v>
      </c>
      <c r="J12" s="26">
        <v>3</v>
      </c>
      <c r="K12" s="26">
        <v>5</v>
      </c>
      <c r="L12" s="26">
        <v>1</v>
      </c>
      <c r="M12" s="26">
        <v>4</v>
      </c>
      <c r="N12" s="29">
        <f t="shared" si="0"/>
        <v>155</v>
      </c>
    </row>
    <row r="13" spans="1:14" x14ac:dyDescent="0.3">
      <c r="A13" s="8">
        <v>12</v>
      </c>
      <c r="B13" s="7" t="s">
        <v>19</v>
      </c>
      <c r="C13" s="9">
        <v>2016</v>
      </c>
      <c r="D13" s="9" t="s">
        <v>7</v>
      </c>
      <c r="E13" s="1" t="s">
        <v>5</v>
      </c>
      <c r="F13" s="26">
        <v>490</v>
      </c>
      <c r="G13" s="26">
        <v>607</v>
      </c>
      <c r="H13" s="26">
        <v>189</v>
      </c>
      <c r="I13" s="26">
        <v>623</v>
      </c>
      <c r="J13" s="26">
        <v>34</v>
      </c>
      <c r="K13" s="26">
        <v>33</v>
      </c>
      <c r="L13" s="26">
        <v>14</v>
      </c>
      <c r="M13" s="26">
        <v>32</v>
      </c>
      <c r="N13" s="29">
        <f t="shared" si="0"/>
        <v>2022</v>
      </c>
    </row>
    <row r="14" spans="1:14" x14ac:dyDescent="0.3">
      <c r="A14" s="8">
        <v>13</v>
      </c>
      <c r="B14" s="7" t="s">
        <v>20</v>
      </c>
      <c r="C14" s="7">
        <v>2016</v>
      </c>
      <c r="D14" s="9" t="s">
        <v>7</v>
      </c>
      <c r="E14" s="1" t="s">
        <v>4</v>
      </c>
      <c r="F14" s="26">
        <v>36</v>
      </c>
      <c r="G14" s="26">
        <v>23</v>
      </c>
      <c r="H14" s="26">
        <v>10</v>
      </c>
      <c r="I14" s="26">
        <v>32</v>
      </c>
      <c r="J14" s="26">
        <v>2</v>
      </c>
      <c r="K14" s="26">
        <v>0</v>
      </c>
      <c r="L14" s="26">
        <v>2</v>
      </c>
      <c r="M14" s="26">
        <v>6</v>
      </c>
      <c r="N14" s="29">
        <f t="shared" si="0"/>
        <v>111</v>
      </c>
    </row>
    <row r="15" spans="1:14" x14ac:dyDescent="0.3">
      <c r="A15" s="8">
        <v>14</v>
      </c>
      <c r="B15" s="7" t="s">
        <v>20</v>
      </c>
      <c r="C15" s="9">
        <v>2016</v>
      </c>
      <c r="D15" s="9" t="s">
        <v>7</v>
      </c>
      <c r="E15" s="1" t="s">
        <v>5</v>
      </c>
      <c r="F15" s="26">
        <v>238</v>
      </c>
      <c r="G15" s="26">
        <v>275</v>
      </c>
      <c r="H15" s="26">
        <v>105</v>
      </c>
      <c r="I15" s="26">
        <v>294</v>
      </c>
      <c r="J15" s="26">
        <v>26</v>
      </c>
      <c r="K15" s="26">
        <v>25</v>
      </c>
      <c r="L15" s="26">
        <v>22</v>
      </c>
      <c r="M15" s="26">
        <v>35</v>
      </c>
      <c r="N15" s="29">
        <f t="shared" si="0"/>
        <v>1020</v>
      </c>
    </row>
    <row r="16" spans="1:14" x14ac:dyDescent="0.3">
      <c r="A16" s="8">
        <v>15</v>
      </c>
      <c r="B16" s="7" t="s">
        <v>21</v>
      </c>
      <c r="C16" s="7">
        <v>2016</v>
      </c>
      <c r="D16" s="9" t="s">
        <v>7</v>
      </c>
      <c r="E16" s="1" t="s">
        <v>4</v>
      </c>
      <c r="F16" s="26">
        <v>38</v>
      </c>
      <c r="G16" s="26">
        <v>35</v>
      </c>
      <c r="H16" s="26">
        <v>11</v>
      </c>
      <c r="I16" s="26">
        <v>46</v>
      </c>
      <c r="J16" s="26">
        <v>5</v>
      </c>
      <c r="K16" s="26">
        <v>4</v>
      </c>
      <c r="L16" s="26">
        <v>0</v>
      </c>
      <c r="M16" s="26">
        <v>5</v>
      </c>
      <c r="N16" s="29">
        <f t="shared" si="0"/>
        <v>144</v>
      </c>
    </row>
    <row r="17" spans="1:14" x14ac:dyDescent="0.3">
      <c r="A17" s="8">
        <v>16</v>
      </c>
      <c r="B17" s="7" t="s">
        <v>21</v>
      </c>
      <c r="C17" s="9">
        <v>2016</v>
      </c>
      <c r="D17" s="9" t="s">
        <v>7</v>
      </c>
      <c r="E17" s="1" t="s">
        <v>5</v>
      </c>
      <c r="F17" s="26">
        <v>335</v>
      </c>
      <c r="G17" s="26">
        <v>413</v>
      </c>
      <c r="H17" s="26">
        <v>154</v>
      </c>
      <c r="I17" s="26">
        <v>379</v>
      </c>
      <c r="J17" s="26">
        <v>21</v>
      </c>
      <c r="K17" s="26">
        <v>34</v>
      </c>
      <c r="L17" s="26">
        <v>9</v>
      </c>
      <c r="M17" s="26">
        <v>53</v>
      </c>
      <c r="N17" s="29">
        <f t="shared" si="0"/>
        <v>1398</v>
      </c>
    </row>
    <row r="18" spans="1:14" x14ac:dyDescent="0.3">
      <c r="A18" s="8">
        <v>17</v>
      </c>
      <c r="B18" s="7" t="s">
        <v>6</v>
      </c>
      <c r="C18" s="7">
        <v>2016</v>
      </c>
      <c r="D18" s="9" t="s">
        <v>7</v>
      </c>
      <c r="E18" s="1" t="s">
        <v>4</v>
      </c>
      <c r="F18" s="26">
        <v>39</v>
      </c>
      <c r="G18" s="26">
        <v>43</v>
      </c>
      <c r="H18" s="26">
        <v>10</v>
      </c>
      <c r="I18" s="26">
        <v>45</v>
      </c>
      <c r="J18" s="26">
        <v>5</v>
      </c>
      <c r="K18" s="26">
        <v>3</v>
      </c>
      <c r="L18" s="26">
        <v>3</v>
      </c>
      <c r="M18" s="26">
        <v>8</v>
      </c>
      <c r="N18" s="29">
        <f t="shared" si="0"/>
        <v>156</v>
      </c>
    </row>
    <row r="19" spans="1:14" x14ac:dyDescent="0.3">
      <c r="A19" s="8">
        <v>18</v>
      </c>
      <c r="B19" s="7" t="s">
        <v>6</v>
      </c>
      <c r="C19" s="9">
        <v>2016</v>
      </c>
      <c r="D19" s="9" t="s">
        <v>7</v>
      </c>
      <c r="E19" s="1" t="s">
        <v>5</v>
      </c>
      <c r="F19" s="26">
        <v>346</v>
      </c>
      <c r="G19" s="26">
        <v>482</v>
      </c>
      <c r="H19" s="26">
        <v>166</v>
      </c>
      <c r="I19" s="26">
        <v>471</v>
      </c>
      <c r="J19" s="26">
        <v>35</v>
      </c>
      <c r="K19" s="26">
        <v>37</v>
      </c>
      <c r="L19" s="26">
        <v>12</v>
      </c>
      <c r="M19" s="26">
        <v>29</v>
      </c>
      <c r="N19" s="29">
        <f t="shared" si="0"/>
        <v>1578</v>
      </c>
    </row>
    <row r="20" spans="1:14" x14ac:dyDescent="0.3">
      <c r="A20" s="8">
        <v>19</v>
      </c>
      <c r="B20" s="7" t="s">
        <v>11</v>
      </c>
      <c r="C20" s="7">
        <v>2016</v>
      </c>
      <c r="D20" s="9" t="s">
        <v>7</v>
      </c>
      <c r="E20" s="1" t="s">
        <v>4</v>
      </c>
      <c r="F20" s="26">
        <v>53</v>
      </c>
      <c r="G20" s="26">
        <v>53</v>
      </c>
      <c r="H20" s="26">
        <v>20</v>
      </c>
      <c r="I20" s="26">
        <v>47</v>
      </c>
      <c r="J20" s="26">
        <v>7</v>
      </c>
      <c r="K20" s="26">
        <v>4</v>
      </c>
      <c r="L20" s="26">
        <v>3</v>
      </c>
      <c r="M20" s="26">
        <v>5</v>
      </c>
      <c r="N20" s="29">
        <f t="shared" si="0"/>
        <v>192</v>
      </c>
    </row>
    <row r="21" spans="1:14" x14ac:dyDescent="0.3">
      <c r="A21" s="8">
        <v>20</v>
      </c>
      <c r="B21" s="7" t="s">
        <v>11</v>
      </c>
      <c r="C21" s="9">
        <v>2016</v>
      </c>
      <c r="D21" s="9" t="s">
        <v>7</v>
      </c>
      <c r="E21" s="1" t="s">
        <v>5</v>
      </c>
      <c r="F21" s="26">
        <v>380</v>
      </c>
      <c r="G21" s="26">
        <v>479</v>
      </c>
      <c r="H21" s="26">
        <v>150</v>
      </c>
      <c r="I21" s="26">
        <v>521</v>
      </c>
      <c r="J21" s="26">
        <v>33</v>
      </c>
      <c r="K21" s="26">
        <v>28</v>
      </c>
      <c r="L21" s="26">
        <v>8</v>
      </c>
      <c r="M21" s="26">
        <v>45</v>
      </c>
      <c r="N21" s="29">
        <f t="shared" si="0"/>
        <v>1644</v>
      </c>
    </row>
    <row r="22" spans="1:14" x14ac:dyDescent="0.3">
      <c r="A22" s="8">
        <v>21</v>
      </c>
      <c r="B22" s="7" t="s">
        <v>12</v>
      </c>
      <c r="C22" s="7">
        <v>2016</v>
      </c>
      <c r="D22" s="9" t="s">
        <v>7</v>
      </c>
      <c r="E22" s="1" t="s">
        <v>4</v>
      </c>
      <c r="F22" s="26">
        <v>39</v>
      </c>
      <c r="G22" s="26">
        <v>41</v>
      </c>
      <c r="H22" s="26">
        <v>13</v>
      </c>
      <c r="I22" s="26">
        <v>24</v>
      </c>
      <c r="J22" s="26">
        <v>3</v>
      </c>
      <c r="K22" s="26">
        <v>1</v>
      </c>
      <c r="L22" s="26">
        <v>2</v>
      </c>
      <c r="M22" s="26">
        <v>4</v>
      </c>
      <c r="N22" s="29">
        <f t="shared" si="0"/>
        <v>127</v>
      </c>
    </row>
    <row r="23" spans="1:14" x14ac:dyDescent="0.3">
      <c r="A23" s="8">
        <v>22</v>
      </c>
      <c r="B23" s="7" t="s">
        <v>12</v>
      </c>
      <c r="C23" s="9">
        <v>2016</v>
      </c>
      <c r="D23" s="9" t="s">
        <v>7</v>
      </c>
      <c r="E23" s="1" t="s">
        <v>5</v>
      </c>
      <c r="F23" s="26">
        <v>340</v>
      </c>
      <c r="G23" s="26">
        <v>435</v>
      </c>
      <c r="H23" s="26">
        <v>143</v>
      </c>
      <c r="I23" s="26">
        <v>452</v>
      </c>
      <c r="J23" s="26">
        <v>25</v>
      </c>
      <c r="K23" s="26">
        <v>30</v>
      </c>
      <c r="L23" s="26">
        <v>18</v>
      </c>
      <c r="M23" s="26">
        <v>36</v>
      </c>
      <c r="N23" s="29">
        <f t="shared" si="0"/>
        <v>1479</v>
      </c>
    </row>
    <row r="24" spans="1:14" x14ac:dyDescent="0.3">
      <c r="A24" s="8">
        <v>23</v>
      </c>
      <c r="B24" s="7" t="s">
        <v>13</v>
      </c>
      <c r="C24" s="7">
        <v>2016</v>
      </c>
      <c r="D24" s="9" t="s">
        <v>7</v>
      </c>
      <c r="E24" s="1" t="s">
        <v>4</v>
      </c>
      <c r="F24" s="26">
        <v>50</v>
      </c>
      <c r="G24" s="26">
        <v>35</v>
      </c>
      <c r="H24" s="26">
        <v>10</v>
      </c>
      <c r="I24" s="26">
        <v>27</v>
      </c>
      <c r="J24" s="26">
        <v>3</v>
      </c>
      <c r="K24" s="26">
        <v>6</v>
      </c>
      <c r="L24" s="26">
        <v>3</v>
      </c>
      <c r="M24" s="26">
        <v>5</v>
      </c>
      <c r="N24" s="29">
        <f t="shared" si="0"/>
        <v>139</v>
      </c>
    </row>
    <row r="25" spans="1:14" x14ac:dyDescent="0.3">
      <c r="A25" s="8">
        <v>24</v>
      </c>
      <c r="B25" s="7" t="s">
        <v>13</v>
      </c>
      <c r="C25" s="9">
        <v>2016</v>
      </c>
      <c r="D25" s="9" t="s">
        <v>7</v>
      </c>
      <c r="E25" s="1" t="s">
        <v>5</v>
      </c>
      <c r="F25" s="26">
        <v>358</v>
      </c>
      <c r="G25" s="26">
        <v>384</v>
      </c>
      <c r="H25" s="26">
        <v>140</v>
      </c>
      <c r="I25" s="26">
        <v>437</v>
      </c>
      <c r="J25" s="26">
        <v>33</v>
      </c>
      <c r="K25" s="26">
        <v>33</v>
      </c>
      <c r="L25" s="26">
        <v>11</v>
      </c>
      <c r="M25" s="26">
        <v>33</v>
      </c>
      <c r="N25" s="29">
        <f t="shared" si="0"/>
        <v>1429</v>
      </c>
    </row>
    <row r="26" spans="1:14" x14ac:dyDescent="0.3">
      <c r="A26" s="8">
        <v>25</v>
      </c>
      <c r="B26" s="7" t="s">
        <v>14</v>
      </c>
      <c r="C26" s="7">
        <v>2016</v>
      </c>
      <c r="D26" s="9" t="s">
        <v>7</v>
      </c>
      <c r="E26" s="1" t="s">
        <v>4</v>
      </c>
      <c r="F26" s="26">
        <v>31</v>
      </c>
      <c r="G26" s="26">
        <v>36</v>
      </c>
      <c r="H26" s="26">
        <v>13</v>
      </c>
      <c r="I26" s="26">
        <v>36</v>
      </c>
      <c r="J26" s="26">
        <v>3</v>
      </c>
      <c r="K26" s="26">
        <v>2</v>
      </c>
      <c r="L26" s="26">
        <v>1</v>
      </c>
      <c r="M26" s="26">
        <v>1</v>
      </c>
      <c r="N26" s="29">
        <f t="shared" si="0"/>
        <v>123</v>
      </c>
    </row>
    <row r="27" spans="1:14" x14ac:dyDescent="0.3">
      <c r="A27" s="8">
        <v>26</v>
      </c>
      <c r="B27" s="7" t="s">
        <v>14</v>
      </c>
      <c r="C27" s="9">
        <v>2016</v>
      </c>
      <c r="D27" s="9" t="s">
        <v>7</v>
      </c>
      <c r="E27" s="1" t="s">
        <v>5</v>
      </c>
      <c r="F27" s="26">
        <v>535</v>
      </c>
      <c r="G27" s="26">
        <v>636</v>
      </c>
      <c r="H27" s="26">
        <v>226</v>
      </c>
      <c r="I27" s="26">
        <v>671</v>
      </c>
      <c r="J27" s="26">
        <v>37</v>
      </c>
      <c r="K27" s="26">
        <v>25</v>
      </c>
      <c r="L27" s="26">
        <v>11</v>
      </c>
      <c r="M27" s="26">
        <v>38</v>
      </c>
      <c r="N27" s="29">
        <f t="shared" si="0"/>
        <v>2179</v>
      </c>
    </row>
    <row r="28" spans="1:14" x14ac:dyDescent="0.3">
      <c r="A28" s="8">
        <v>27</v>
      </c>
      <c r="B28" s="7" t="s">
        <v>15</v>
      </c>
      <c r="C28" s="7">
        <v>2016</v>
      </c>
      <c r="D28" s="9" t="s">
        <v>7</v>
      </c>
      <c r="E28" s="1" t="s">
        <v>4</v>
      </c>
      <c r="F28" s="26">
        <v>25</v>
      </c>
      <c r="G28" s="26">
        <v>36</v>
      </c>
      <c r="H28" s="26">
        <v>11</v>
      </c>
      <c r="I28" s="26">
        <v>37</v>
      </c>
      <c r="J28" s="26">
        <v>5</v>
      </c>
      <c r="K28" s="26">
        <v>2</v>
      </c>
      <c r="L28" s="26">
        <v>1</v>
      </c>
      <c r="M28" s="26">
        <v>2</v>
      </c>
      <c r="N28" s="29">
        <f t="shared" si="0"/>
        <v>119</v>
      </c>
    </row>
    <row r="29" spans="1:14" x14ac:dyDescent="0.3">
      <c r="A29" s="8">
        <v>28</v>
      </c>
      <c r="B29" s="7" t="s">
        <v>15</v>
      </c>
      <c r="C29" s="9">
        <v>2016</v>
      </c>
      <c r="D29" s="9" t="s">
        <v>7</v>
      </c>
      <c r="E29" s="1" t="s">
        <v>5</v>
      </c>
      <c r="F29" s="26">
        <v>588</v>
      </c>
      <c r="G29" s="26">
        <v>648</v>
      </c>
      <c r="H29" s="26">
        <v>217</v>
      </c>
      <c r="I29" s="26">
        <v>635</v>
      </c>
      <c r="J29" s="26">
        <v>37</v>
      </c>
      <c r="K29" s="26">
        <v>40</v>
      </c>
      <c r="L29" s="26">
        <v>9</v>
      </c>
      <c r="M29" s="26">
        <v>42</v>
      </c>
      <c r="N29" s="29">
        <f t="shared" si="0"/>
        <v>2216</v>
      </c>
    </row>
    <row r="30" spans="1:14" x14ac:dyDescent="0.3">
      <c r="A30" s="8">
        <v>29</v>
      </c>
      <c r="B30" s="7" t="s">
        <v>16</v>
      </c>
      <c r="C30" s="7">
        <v>2016</v>
      </c>
      <c r="D30" s="9" t="s">
        <v>7</v>
      </c>
      <c r="E30" s="1" t="s">
        <v>4</v>
      </c>
      <c r="F30" s="26">
        <v>13</v>
      </c>
      <c r="G30" s="26">
        <v>16</v>
      </c>
      <c r="H30" s="26">
        <v>12</v>
      </c>
      <c r="I30" s="26">
        <v>14</v>
      </c>
      <c r="J30" s="26">
        <v>0</v>
      </c>
      <c r="K30" s="26">
        <v>0</v>
      </c>
      <c r="L30" s="26">
        <v>0</v>
      </c>
      <c r="M30" s="26">
        <v>1</v>
      </c>
      <c r="N30" s="29">
        <f t="shared" si="0"/>
        <v>56</v>
      </c>
    </row>
    <row r="31" spans="1:14" x14ac:dyDescent="0.3">
      <c r="A31" s="8">
        <v>30</v>
      </c>
      <c r="B31" s="7" t="s">
        <v>16</v>
      </c>
      <c r="C31" s="9">
        <v>2016</v>
      </c>
      <c r="D31" s="9" t="s">
        <v>7</v>
      </c>
      <c r="E31" s="1" t="s">
        <v>5</v>
      </c>
      <c r="F31" s="26">
        <v>251</v>
      </c>
      <c r="G31" s="26">
        <v>311</v>
      </c>
      <c r="H31" s="26">
        <v>109</v>
      </c>
      <c r="I31" s="26">
        <v>412</v>
      </c>
      <c r="J31" s="26">
        <v>17</v>
      </c>
      <c r="K31" s="26">
        <v>33</v>
      </c>
      <c r="L31" s="26">
        <v>7</v>
      </c>
      <c r="M31" s="26">
        <v>31</v>
      </c>
      <c r="N31" s="29">
        <f t="shared" si="0"/>
        <v>1171</v>
      </c>
    </row>
    <row r="32" spans="1:14" x14ac:dyDescent="0.3">
      <c r="A32" s="8">
        <v>31</v>
      </c>
      <c r="B32" s="7" t="s">
        <v>17</v>
      </c>
      <c r="C32" s="7">
        <v>2016</v>
      </c>
      <c r="D32" s="9" t="s">
        <v>7</v>
      </c>
      <c r="E32" s="1" t="s">
        <v>4</v>
      </c>
      <c r="F32" s="26">
        <v>32</v>
      </c>
      <c r="G32" s="26">
        <v>27</v>
      </c>
      <c r="H32" s="26">
        <v>6</v>
      </c>
      <c r="I32" s="26">
        <v>38</v>
      </c>
      <c r="J32" s="26">
        <v>2</v>
      </c>
      <c r="K32" s="26">
        <v>6</v>
      </c>
      <c r="L32" s="26">
        <v>0</v>
      </c>
      <c r="M32" s="26">
        <v>3</v>
      </c>
      <c r="N32" s="29">
        <f t="shared" si="0"/>
        <v>114</v>
      </c>
    </row>
    <row r="33" spans="1:16" x14ac:dyDescent="0.3">
      <c r="A33" s="8">
        <v>32</v>
      </c>
      <c r="B33" s="7" t="s">
        <v>17</v>
      </c>
      <c r="C33" s="9">
        <v>2016</v>
      </c>
      <c r="D33" s="9" t="s">
        <v>7</v>
      </c>
      <c r="E33" s="1" t="s">
        <v>5</v>
      </c>
      <c r="F33" s="26">
        <v>388</v>
      </c>
      <c r="G33" s="26">
        <v>474</v>
      </c>
      <c r="H33" s="26">
        <v>154</v>
      </c>
      <c r="I33" s="26">
        <v>509</v>
      </c>
      <c r="J33" s="26">
        <v>31</v>
      </c>
      <c r="K33" s="26">
        <v>42</v>
      </c>
      <c r="L33" s="26">
        <v>8</v>
      </c>
      <c r="M33" s="26">
        <v>33</v>
      </c>
      <c r="N33" s="29">
        <f t="shared" si="0"/>
        <v>1639</v>
      </c>
    </row>
    <row r="34" spans="1:16" x14ac:dyDescent="0.3">
      <c r="A34" s="8">
        <v>33</v>
      </c>
      <c r="B34" s="11" t="s">
        <v>19</v>
      </c>
      <c r="C34" s="11">
        <v>2016</v>
      </c>
      <c r="D34" s="12" t="s">
        <v>22</v>
      </c>
      <c r="E34" s="14" t="s">
        <v>4</v>
      </c>
      <c r="F34" s="19">
        <f>(N34*19.1)/100</f>
        <v>55.963000000000001</v>
      </c>
      <c r="G34" s="19">
        <f>(N34*39.1)/100</f>
        <v>114.56300000000002</v>
      </c>
      <c r="H34" s="19">
        <f>(N34*8.4)/100</f>
        <v>24.612000000000002</v>
      </c>
      <c r="I34" s="19">
        <f>(N34*27.8)/100</f>
        <v>81.454000000000008</v>
      </c>
      <c r="J34" s="19">
        <f>(N34*0.5)/100</f>
        <v>1.4650000000000001</v>
      </c>
      <c r="K34" s="19">
        <f>(N34*1.7)/100</f>
        <v>4.9809999999999999</v>
      </c>
      <c r="L34" s="19">
        <f>(N34*0.4)/100</f>
        <v>1.1719999999999999</v>
      </c>
      <c r="M34" s="19">
        <f>(N34*1.4)/100</f>
        <v>4.1020000000000003</v>
      </c>
      <c r="N34" s="30">
        <v>293</v>
      </c>
      <c r="O34" s="18"/>
      <c r="P34" s="18"/>
    </row>
    <row r="35" spans="1:16" x14ac:dyDescent="0.3">
      <c r="A35" s="8">
        <v>34</v>
      </c>
      <c r="B35" s="11" t="s">
        <v>20</v>
      </c>
      <c r="C35" s="9">
        <v>2016</v>
      </c>
      <c r="D35" s="12" t="s">
        <v>22</v>
      </c>
      <c r="E35" s="14" t="s">
        <v>4</v>
      </c>
      <c r="F35" s="19">
        <f t="shared" ref="F35:F43" si="1">(N35*19.1)/100</f>
        <v>50.233000000000004</v>
      </c>
      <c r="G35" s="19">
        <f t="shared" ref="G35:G43" si="2">(N35*39.1)/100</f>
        <v>102.83300000000001</v>
      </c>
      <c r="H35" s="19">
        <f t="shared" ref="H35:H43" si="3">(N35*8.4)/100</f>
        <v>22.092000000000002</v>
      </c>
      <c r="I35" s="19">
        <f t="shared" ref="I35:I43" si="4">(N35*27.8)/100</f>
        <v>73.114000000000004</v>
      </c>
      <c r="J35" s="19">
        <f t="shared" ref="J35:J43" si="5">(N35*0.5)/100</f>
        <v>1.3149999999999999</v>
      </c>
      <c r="K35" s="19">
        <f t="shared" ref="K35:K43" si="6">(N35*1.7)/100</f>
        <v>4.4710000000000001</v>
      </c>
      <c r="L35" s="19">
        <f t="shared" ref="L35:L43" si="7">(N35*0.4)/100</f>
        <v>1.052</v>
      </c>
      <c r="M35" s="19">
        <f t="shared" ref="M35:M48" si="8">(N35*1.4)/100</f>
        <v>3.6819999999999999</v>
      </c>
      <c r="N35" s="30">
        <v>263</v>
      </c>
      <c r="O35" s="18"/>
    </row>
    <row r="36" spans="1:16" x14ac:dyDescent="0.3">
      <c r="A36" s="8">
        <v>35</v>
      </c>
      <c r="B36" s="11" t="s">
        <v>21</v>
      </c>
      <c r="C36" s="11">
        <v>2016</v>
      </c>
      <c r="D36" s="12" t="s">
        <v>22</v>
      </c>
      <c r="E36" s="14" t="s">
        <v>4</v>
      </c>
      <c r="F36" s="19">
        <f t="shared" si="1"/>
        <v>61.50200000000001</v>
      </c>
      <c r="G36" s="19">
        <f t="shared" si="2"/>
        <v>125.902</v>
      </c>
      <c r="H36" s="19">
        <f t="shared" si="3"/>
        <v>27.048000000000002</v>
      </c>
      <c r="I36" s="19">
        <f t="shared" si="4"/>
        <v>89.516000000000005</v>
      </c>
      <c r="J36" s="19">
        <f t="shared" si="5"/>
        <v>1.61</v>
      </c>
      <c r="K36" s="19">
        <f t="shared" si="6"/>
        <v>5.4740000000000002</v>
      </c>
      <c r="L36" s="19">
        <f t="shared" si="7"/>
        <v>1.288</v>
      </c>
      <c r="M36" s="19">
        <f t="shared" si="8"/>
        <v>4.5079999999999991</v>
      </c>
      <c r="N36" s="30">
        <v>322</v>
      </c>
    </row>
    <row r="37" spans="1:16" x14ac:dyDescent="0.3">
      <c r="A37" s="8">
        <v>36</v>
      </c>
      <c r="B37" s="11" t="s">
        <v>6</v>
      </c>
      <c r="C37" s="9">
        <v>2016</v>
      </c>
      <c r="D37" s="12" t="s">
        <v>22</v>
      </c>
      <c r="E37" s="14" t="s">
        <v>4</v>
      </c>
      <c r="F37" s="19">
        <f t="shared" si="1"/>
        <v>65.131</v>
      </c>
      <c r="G37" s="19">
        <f t="shared" si="2"/>
        <v>133.33100000000002</v>
      </c>
      <c r="H37" s="19">
        <f t="shared" si="3"/>
        <v>28.644000000000002</v>
      </c>
      <c r="I37" s="19">
        <f t="shared" si="4"/>
        <v>94.798000000000016</v>
      </c>
      <c r="J37" s="19">
        <f t="shared" si="5"/>
        <v>1.7050000000000001</v>
      </c>
      <c r="K37" s="19">
        <f t="shared" si="6"/>
        <v>5.7969999999999997</v>
      </c>
      <c r="L37" s="19">
        <f t="shared" si="7"/>
        <v>1.3640000000000001</v>
      </c>
      <c r="M37" s="19">
        <f t="shared" si="8"/>
        <v>4.774</v>
      </c>
      <c r="N37" s="30">
        <v>341</v>
      </c>
    </row>
    <row r="38" spans="1:16" x14ac:dyDescent="0.3">
      <c r="A38" s="8">
        <v>37</v>
      </c>
      <c r="B38" s="11" t="s">
        <v>11</v>
      </c>
      <c r="C38" s="11">
        <v>2016</v>
      </c>
      <c r="D38" s="12" t="s">
        <v>22</v>
      </c>
      <c r="E38" s="14" t="s">
        <v>4</v>
      </c>
      <c r="F38" s="19">
        <f t="shared" si="1"/>
        <v>71.052000000000007</v>
      </c>
      <c r="G38" s="19">
        <f t="shared" si="2"/>
        <v>145.452</v>
      </c>
      <c r="H38" s="19">
        <f t="shared" si="3"/>
        <v>31.248000000000001</v>
      </c>
      <c r="I38" s="19">
        <f t="shared" si="4"/>
        <v>103.416</v>
      </c>
      <c r="J38" s="19">
        <f t="shared" si="5"/>
        <v>1.86</v>
      </c>
      <c r="K38" s="19">
        <f t="shared" si="6"/>
        <v>6.3239999999999998</v>
      </c>
      <c r="L38" s="19">
        <f t="shared" si="7"/>
        <v>1.4880000000000002</v>
      </c>
      <c r="M38" s="19">
        <f t="shared" si="8"/>
        <v>5.2079999999999993</v>
      </c>
      <c r="N38" s="30">
        <v>372</v>
      </c>
    </row>
    <row r="39" spans="1:16" x14ac:dyDescent="0.3">
      <c r="A39" s="8">
        <v>38</v>
      </c>
      <c r="B39" s="11" t="s">
        <v>12</v>
      </c>
      <c r="C39" s="9">
        <v>2016</v>
      </c>
      <c r="D39" s="12" t="s">
        <v>22</v>
      </c>
      <c r="E39" s="14" t="s">
        <v>4</v>
      </c>
      <c r="F39" s="19">
        <f t="shared" si="1"/>
        <v>71.625000000000014</v>
      </c>
      <c r="G39" s="19">
        <f t="shared" si="2"/>
        <v>146.625</v>
      </c>
      <c r="H39" s="19">
        <f t="shared" si="3"/>
        <v>31.5</v>
      </c>
      <c r="I39" s="19">
        <f t="shared" si="4"/>
        <v>104.25</v>
      </c>
      <c r="J39" s="19">
        <f t="shared" si="5"/>
        <v>1.875</v>
      </c>
      <c r="K39" s="19">
        <f t="shared" si="6"/>
        <v>6.375</v>
      </c>
      <c r="L39" s="19">
        <f t="shared" si="7"/>
        <v>1.5</v>
      </c>
      <c r="M39" s="19">
        <f t="shared" si="8"/>
        <v>5.25</v>
      </c>
      <c r="N39" s="30">
        <v>375</v>
      </c>
    </row>
    <row r="40" spans="1:16" x14ac:dyDescent="0.3">
      <c r="A40" s="8">
        <v>39</v>
      </c>
      <c r="B40" s="11" t="s">
        <v>13</v>
      </c>
      <c r="C40" s="11">
        <v>2016</v>
      </c>
      <c r="D40" s="12" t="s">
        <v>22</v>
      </c>
      <c r="E40" s="14" t="s">
        <v>4</v>
      </c>
      <c r="F40" s="19">
        <f t="shared" si="1"/>
        <v>65.322000000000003</v>
      </c>
      <c r="G40" s="19">
        <f t="shared" si="2"/>
        <v>133.72200000000001</v>
      </c>
      <c r="H40" s="19">
        <f t="shared" si="3"/>
        <v>28.728000000000002</v>
      </c>
      <c r="I40" s="19">
        <f t="shared" si="4"/>
        <v>95.076000000000008</v>
      </c>
      <c r="J40" s="19">
        <f t="shared" si="5"/>
        <v>1.71</v>
      </c>
      <c r="K40" s="19">
        <f t="shared" si="6"/>
        <v>5.8140000000000001</v>
      </c>
      <c r="L40" s="19">
        <f t="shared" si="7"/>
        <v>1.3680000000000001</v>
      </c>
      <c r="M40" s="19">
        <f t="shared" si="8"/>
        <v>4.7879999999999994</v>
      </c>
      <c r="N40" s="30">
        <v>342</v>
      </c>
    </row>
    <row r="41" spans="1:16" x14ac:dyDescent="0.3">
      <c r="A41" s="8">
        <v>40</v>
      </c>
      <c r="B41" s="11" t="s">
        <v>14</v>
      </c>
      <c r="C41" s="9">
        <v>2016</v>
      </c>
      <c r="D41" s="12" t="s">
        <v>22</v>
      </c>
      <c r="E41" s="14" t="s">
        <v>4</v>
      </c>
      <c r="F41" s="19">
        <f t="shared" si="1"/>
        <v>55.963000000000001</v>
      </c>
      <c r="G41" s="19">
        <f t="shared" si="2"/>
        <v>114.56300000000002</v>
      </c>
      <c r="H41" s="19">
        <f t="shared" si="3"/>
        <v>24.612000000000002</v>
      </c>
      <c r="I41" s="19">
        <f t="shared" si="4"/>
        <v>81.454000000000008</v>
      </c>
      <c r="J41" s="19">
        <f t="shared" si="5"/>
        <v>1.4650000000000001</v>
      </c>
      <c r="K41" s="19">
        <f t="shared" si="6"/>
        <v>4.9809999999999999</v>
      </c>
      <c r="L41" s="19">
        <f t="shared" si="7"/>
        <v>1.1719999999999999</v>
      </c>
      <c r="M41" s="19">
        <f t="shared" si="8"/>
        <v>4.1020000000000003</v>
      </c>
      <c r="N41" s="30">
        <v>293</v>
      </c>
    </row>
    <row r="42" spans="1:16" x14ac:dyDescent="0.3">
      <c r="A42" s="8">
        <v>41</v>
      </c>
      <c r="B42" s="11" t="s">
        <v>15</v>
      </c>
      <c r="C42" s="11">
        <v>2016</v>
      </c>
      <c r="D42" s="12" t="s">
        <v>22</v>
      </c>
      <c r="E42" s="14" t="s">
        <v>4</v>
      </c>
      <c r="F42" s="19">
        <f t="shared" si="1"/>
        <v>75.063000000000002</v>
      </c>
      <c r="G42" s="19">
        <f t="shared" si="2"/>
        <v>153.66300000000001</v>
      </c>
      <c r="H42" s="19">
        <f t="shared" si="3"/>
        <v>33.012</v>
      </c>
      <c r="I42" s="19">
        <f t="shared" si="4"/>
        <v>109.25399999999999</v>
      </c>
      <c r="J42" s="19">
        <f t="shared" si="5"/>
        <v>1.9650000000000001</v>
      </c>
      <c r="K42" s="19">
        <f t="shared" si="6"/>
        <v>6.681</v>
      </c>
      <c r="L42" s="19">
        <f t="shared" si="7"/>
        <v>1.5720000000000001</v>
      </c>
      <c r="M42" s="19">
        <f t="shared" si="8"/>
        <v>5.5019999999999989</v>
      </c>
      <c r="N42" s="30">
        <v>393</v>
      </c>
    </row>
    <row r="43" spans="1:16" x14ac:dyDescent="0.3">
      <c r="A43" s="8">
        <v>42</v>
      </c>
      <c r="B43" s="11" t="s">
        <v>16</v>
      </c>
      <c r="C43" s="9">
        <v>2016</v>
      </c>
      <c r="D43" s="12" t="s">
        <v>22</v>
      </c>
      <c r="E43" s="14" t="s">
        <v>4</v>
      </c>
      <c r="F43" s="19">
        <f t="shared" si="1"/>
        <v>65.513000000000005</v>
      </c>
      <c r="G43" s="19">
        <f t="shared" si="2"/>
        <v>134.113</v>
      </c>
      <c r="H43" s="19">
        <f t="shared" si="3"/>
        <v>28.812000000000001</v>
      </c>
      <c r="I43" s="19">
        <f t="shared" si="4"/>
        <v>95.353999999999999</v>
      </c>
      <c r="J43" s="19">
        <f t="shared" si="5"/>
        <v>1.7150000000000001</v>
      </c>
      <c r="K43" s="19">
        <f t="shared" si="6"/>
        <v>5.8310000000000004</v>
      </c>
      <c r="L43" s="19">
        <f t="shared" si="7"/>
        <v>1.3720000000000001</v>
      </c>
      <c r="M43" s="19">
        <f t="shared" si="8"/>
        <v>4.8019999999999996</v>
      </c>
      <c r="N43" s="30">
        <v>343</v>
      </c>
    </row>
    <row r="44" spans="1:16" x14ac:dyDescent="0.3">
      <c r="A44" s="8">
        <v>43</v>
      </c>
      <c r="B44" s="11" t="s">
        <v>6</v>
      </c>
      <c r="C44" s="11">
        <v>2016</v>
      </c>
      <c r="D44" s="12" t="s">
        <v>26</v>
      </c>
      <c r="E44" s="14" t="s">
        <v>4</v>
      </c>
      <c r="F44" s="27">
        <v>81</v>
      </c>
      <c r="G44" s="27">
        <v>100</v>
      </c>
      <c r="H44" s="27">
        <v>34</v>
      </c>
      <c r="I44" s="27">
        <v>80</v>
      </c>
      <c r="J44" s="27">
        <v>4</v>
      </c>
      <c r="K44" s="27">
        <v>7</v>
      </c>
      <c r="L44" s="27">
        <v>3</v>
      </c>
      <c r="M44" s="27">
        <f t="shared" si="8"/>
        <v>4.5079999999999991</v>
      </c>
      <c r="N44" s="30">
        <v>322</v>
      </c>
    </row>
    <row r="45" spans="1:16" x14ac:dyDescent="0.3">
      <c r="A45" s="8">
        <v>44</v>
      </c>
      <c r="B45" s="11" t="s">
        <v>11</v>
      </c>
      <c r="C45" s="9">
        <v>2016</v>
      </c>
      <c r="D45" s="12" t="s">
        <v>26</v>
      </c>
      <c r="E45" s="14" t="s">
        <v>4</v>
      </c>
      <c r="F45" s="27">
        <v>74</v>
      </c>
      <c r="G45" s="27">
        <v>95</v>
      </c>
      <c r="H45" s="27">
        <v>26</v>
      </c>
      <c r="I45" s="27">
        <v>58</v>
      </c>
      <c r="J45" s="27">
        <v>3</v>
      </c>
      <c r="K45" s="27">
        <v>6</v>
      </c>
      <c r="L45" s="27">
        <v>2</v>
      </c>
      <c r="M45" s="27">
        <v>1</v>
      </c>
      <c r="N45" s="30">
        <v>271</v>
      </c>
      <c r="P45" s="18"/>
    </row>
    <row r="46" spans="1:16" x14ac:dyDescent="0.3">
      <c r="A46" s="8">
        <v>45</v>
      </c>
      <c r="B46" s="11" t="s">
        <v>12</v>
      </c>
      <c r="C46" s="11">
        <v>2016</v>
      </c>
      <c r="D46" s="12" t="s">
        <v>26</v>
      </c>
      <c r="E46" s="14" t="s">
        <v>4</v>
      </c>
      <c r="F46" s="27">
        <v>113</v>
      </c>
      <c r="G46" s="27">
        <v>119</v>
      </c>
      <c r="H46" s="27">
        <v>28</v>
      </c>
      <c r="I46" s="27">
        <v>100</v>
      </c>
      <c r="J46" s="27">
        <v>4</v>
      </c>
      <c r="K46" s="27">
        <v>5</v>
      </c>
      <c r="L46" s="27">
        <v>1</v>
      </c>
      <c r="M46" s="27">
        <v>6</v>
      </c>
      <c r="N46" s="30">
        <v>386</v>
      </c>
    </row>
    <row r="47" spans="1:16" x14ac:dyDescent="0.3">
      <c r="A47" s="8">
        <v>46</v>
      </c>
      <c r="B47" s="11" t="s">
        <v>13</v>
      </c>
      <c r="C47" s="9">
        <v>2016</v>
      </c>
      <c r="D47" s="12" t="s">
        <v>26</v>
      </c>
      <c r="E47" s="14" t="s">
        <v>4</v>
      </c>
      <c r="F47" s="27">
        <v>72</v>
      </c>
      <c r="G47" s="27">
        <v>91</v>
      </c>
      <c r="H47" s="27">
        <v>26</v>
      </c>
      <c r="I47" s="27">
        <v>68</v>
      </c>
      <c r="J47" s="27">
        <v>11</v>
      </c>
      <c r="K47" s="27">
        <v>4</v>
      </c>
      <c r="L47" s="27">
        <v>0</v>
      </c>
      <c r="M47" s="27">
        <v>0</v>
      </c>
      <c r="N47" s="30">
        <v>284</v>
      </c>
    </row>
    <row r="48" spans="1:16" x14ac:dyDescent="0.3">
      <c r="A48" s="8">
        <v>47</v>
      </c>
      <c r="B48" s="11" t="s">
        <v>14</v>
      </c>
      <c r="C48" s="11">
        <v>2016</v>
      </c>
      <c r="D48" s="12" t="s">
        <v>26</v>
      </c>
      <c r="E48" s="14" t="s">
        <v>4</v>
      </c>
      <c r="F48" s="27">
        <v>83</v>
      </c>
      <c r="G48" s="27">
        <v>83</v>
      </c>
      <c r="H48" s="27">
        <v>30</v>
      </c>
      <c r="I48" s="27">
        <v>96</v>
      </c>
      <c r="J48" s="27">
        <v>6</v>
      </c>
      <c r="K48" s="27">
        <v>4</v>
      </c>
      <c r="L48" s="27">
        <v>3</v>
      </c>
      <c r="M48" s="27">
        <f t="shared" si="8"/>
        <v>4.5079999999999991</v>
      </c>
      <c r="N48" s="30">
        <v>322</v>
      </c>
    </row>
    <row r="49" spans="1:14" x14ac:dyDescent="0.3">
      <c r="A49" s="8">
        <v>48</v>
      </c>
      <c r="B49" s="11" t="s">
        <v>15</v>
      </c>
      <c r="C49" s="9">
        <v>2016</v>
      </c>
      <c r="D49" s="12" t="s">
        <v>26</v>
      </c>
      <c r="E49" s="14" t="s">
        <v>4</v>
      </c>
      <c r="F49" s="27">
        <v>185</v>
      </c>
      <c r="G49" s="27">
        <v>212</v>
      </c>
      <c r="H49" s="27">
        <v>67</v>
      </c>
      <c r="I49" s="27">
        <v>220</v>
      </c>
      <c r="J49" s="27">
        <v>10</v>
      </c>
      <c r="K49" s="27">
        <v>6</v>
      </c>
      <c r="L49" s="27">
        <v>5</v>
      </c>
      <c r="M49" s="27">
        <v>3</v>
      </c>
      <c r="N49" s="30">
        <v>730</v>
      </c>
    </row>
    <row r="50" spans="1:14" x14ac:dyDescent="0.3">
      <c r="A50" s="8">
        <v>49</v>
      </c>
      <c r="B50" s="11" t="s">
        <v>16</v>
      </c>
      <c r="C50" s="11">
        <v>2016</v>
      </c>
      <c r="D50" s="12" t="s">
        <v>26</v>
      </c>
      <c r="E50" s="14" t="s">
        <v>4</v>
      </c>
      <c r="F50" s="27">
        <v>86</v>
      </c>
      <c r="G50" s="27">
        <v>83</v>
      </c>
      <c r="H50" s="27">
        <v>28</v>
      </c>
      <c r="I50" s="27">
        <v>104</v>
      </c>
      <c r="J50" s="27">
        <v>4</v>
      </c>
      <c r="K50" s="27">
        <v>3</v>
      </c>
      <c r="L50" s="27">
        <v>3</v>
      </c>
      <c r="M50" s="27">
        <v>4</v>
      </c>
      <c r="N50" s="30">
        <v>316</v>
      </c>
    </row>
    <row r="51" spans="1:14" x14ac:dyDescent="0.3">
      <c r="A51" s="8">
        <v>50</v>
      </c>
      <c r="B51" s="11" t="s">
        <v>17</v>
      </c>
      <c r="C51" s="9">
        <v>2016</v>
      </c>
      <c r="D51" s="12" t="s">
        <v>26</v>
      </c>
      <c r="E51" s="14" t="s">
        <v>4</v>
      </c>
      <c r="F51" s="27">
        <v>95</v>
      </c>
      <c r="G51" s="27">
        <v>126</v>
      </c>
      <c r="H51" s="27">
        <v>43</v>
      </c>
      <c r="I51" s="27">
        <v>126</v>
      </c>
      <c r="J51" s="27">
        <v>4</v>
      </c>
      <c r="K51" s="27">
        <v>1</v>
      </c>
      <c r="L51" s="27">
        <v>4</v>
      </c>
      <c r="M51" s="27">
        <v>5</v>
      </c>
      <c r="N51" s="30">
        <v>446</v>
      </c>
    </row>
    <row r="55" spans="1:14" x14ac:dyDescent="0.3">
      <c r="F55" s="27">
        <f>20%*F51</f>
        <v>19</v>
      </c>
    </row>
  </sheetData>
  <autoFilter ref="A1:N51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P8" sqref="P8"/>
    </sheetView>
  </sheetViews>
  <sheetFormatPr defaultColWidth="9.109375" defaultRowHeight="14.4" x14ac:dyDescent="0.3"/>
  <cols>
    <col min="1" max="1" width="6.6640625" style="50" bestFit="1" customWidth="1"/>
    <col min="2" max="2" width="10.88671875" style="50" bestFit="1" customWidth="1"/>
    <col min="3" max="3" width="9.109375" style="50"/>
    <col min="4" max="4" width="16.6640625" style="50" bestFit="1" customWidth="1"/>
    <col min="5" max="5" width="15.88671875" style="50" customWidth="1"/>
    <col min="6" max="16384" width="9.109375" style="50"/>
  </cols>
  <sheetData>
    <row r="1" spans="1:14" x14ac:dyDescent="0.3">
      <c r="A1" s="15" t="s">
        <v>8</v>
      </c>
      <c r="B1" s="15" t="s">
        <v>1</v>
      </c>
      <c r="C1" s="15" t="s">
        <v>0</v>
      </c>
      <c r="D1" s="15" t="s">
        <v>2</v>
      </c>
      <c r="E1" s="56" t="s">
        <v>10</v>
      </c>
      <c r="F1" s="57" t="s">
        <v>29</v>
      </c>
      <c r="G1" s="57" t="s">
        <v>30</v>
      </c>
      <c r="H1" s="57" t="s">
        <v>31</v>
      </c>
      <c r="I1" s="57" t="s">
        <v>32</v>
      </c>
      <c r="J1" s="57" t="s">
        <v>33</v>
      </c>
      <c r="K1" s="57" t="s">
        <v>34</v>
      </c>
      <c r="L1" s="57" t="s">
        <v>35</v>
      </c>
      <c r="M1" s="57" t="s">
        <v>36</v>
      </c>
      <c r="N1" s="34" t="s">
        <v>25</v>
      </c>
    </row>
    <row r="2" spans="1:14" x14ac:dyDescent="0.3">
      <c r="A2" s="15">
        <v>1</v>
      </c>
      <c r="B2" s="58" t="s">
        <v>19</v>
      </c>
      <c r="C2" s="58">
        <v>2013</v>
      </c>
      <c r="D2" s="59" t="s">
        <v>7</v>
      </c>
      <c r="E2" s="60" t="s">
        <v>4</v>
      </c>
      <c r="F2" s="61">
        <v>15.200000000000001</v>
      </c>
      <c r="G2" s="61">
        <v>24</v>
      </c>
      <c r="H2" s="61">
        <v>6.4</v>
      </c>
      <c r="I2" s="61">
        <v>14.4</v>
      </c>
      <c r="J2" s="61">
        <v>1.6</v>
      </c>
      <c r="K2" s="61">
        <v>1.6</v>
      </c>
      <c r="L2" s="61">
        <v>0.8</v>
      </c>
      <c r="M2" s="61">
        <v>3.2</v>
      </c>
      <c r="N2" s="62">
        <v>67.2</v>
      </c>
    </row>
    <row r="3" spans="1:14" x14ac:dyDescent="0.3">
      <c r="A3" s="15">
        <v>2</v>
      </c>
      <c r="B3" s="10" t="s">
        <v>20</v>
      </c>
      <c r="C3" s="58">
        <v>2013</v>
      </c>
      <c r="D3" s="59" t="s">
        <v>7</v>
      </c>
      <c r="E3" s="60" t="s">
        <v>4</v>
      </c>
      <c r="F3" s="61">
        <v>15.200000000000001</v>
      </c>
      <c r="G3" s="61">
        <v>19.200000000000003</v>
      </c>
      <c r="H3" s="61">
        <v>4</v>
      </c>
      <c r="I3" s="61">
        <v>15.200000000000001</v>
      </c>
      <c r="J3" s="61">
        <v>0.8</v>
      </c>
      <c r="K3" s="61">
        <v>1.6</v>
      </c>
      <c r="L3" s="61">
        <v>0</v>
      </c>
      <c r="M3" s="61">
        <v>4</v>
      </c>
      <c r="N3" s="62">
        <v>60</v>
      </c>
    </row>
    <row r="4" spans="1:14" x14ac:dyDescent="0.3">
      <c r="A4" s="15">
        <v>3</v>
      </c>
      <c r="B4" s="10" t="s">
        <v>21</v>
      </c>
      <c r="C4" s="58">
        <v>2013</v>
      </c>
      <c r="D4" s="59" t="s">
        <v>7</v>
      </c>
      <c r="E4" s="60" t="s">
        <v>4</v>
      </c>
      <c r="F4" s="61">
        <v>23.200000000000003</v>
      </c>
      <c r="G4" s="61">
        <v>24</v>
      </c>
      <c r="H4" s="61">
        <v>1.6</v>
      </c>
      <c r="I4" s="61">
        <v>18.400000000000002</v>
      </c>
      <c r="J4" s="61">
        <v>1.6</v>
      </c>
      <c r="K4" s="61">
        <v>1.6</v>
      </c>
      <c r="L4" s="61">
        <v>0</v>
      </c>
      <c r="M4" s="61">
        <v>3.2</v>
      </c>
      <c r="N4" s="62">
        <v>73.600000000000009</v>
      </c>
    </row>
    <row r="5" spans="1:14" x14ac:dyDescent="0.3">
      <c r="A5" s="15">
        <v>4</v>
      </c>
      <c r="B5" s="10" t="s">
        <v>6</v>
      </c>
      <c r="C5" s="58">
        <v>2013</v>
      </c>
      <c r="D5" s="59" t="s">
        <v>7</v>
      </c>
      <c r="E5" s="60" t="s">
        <v>4</v>
      </c>
      <c r="F5" s="61">
        <v>20</v>
      </c>
      <c r="G5" s="61">
        <v>20.8</v>
      </c>
      <c r="H5" s="61">
        <v>8</v>
      </c>
      <c r="I5" s="61">
        <v>11.200000000000001</v>
      </c>
      <c r="J5" s="61">
        <v>1.6</v>
      </c>
      <c r="K5" s="61">
        <v>0</v>
      </c>
      <c r="L5" s="61">
        <v>0</v>
      </c>
      <c r="M5" s="61">
        <v>2.4000000000000004</v>
      </c>
      <c r="N5" s="62">
        <v>64</v>
      </c>
    </row>
    <row r="6" spans="1:14" x14ac:dyDescent="0.3">
      <c r="A6" s="15">
        <v>5</v>
      </c>
      <c r="B6" s="10" t="s">
        <v>11</v>
      </c>
      <c r="C6" s="58">
        <v>2013</v>
      </c>
      <c r="D6" s="59" t="s">
        <v>7</v>
      </c>
      <c r="E6" s="60" t="s">
        <v>4</v>
      </c>
      <c r="F6" s="61">
        <v>28.8</v>
      </c>
      <c r="G6" s="61">
        <v>35.200000000000003</v>
      </c>
      <c r="H6" s="61">
        <v>15.200000000000001</v>
      </c>
      <c r="I6" s="61">
        <v>27.200000000000003</v>
      </c>
      <c r="J6" s="61">
        <v>3.2</v>
      </c>
      <c r="K6" s="61">
        <v>2.4000000000000004</v>
      </c>
      <c r="L6" s="61">
        <v>0.8</v>
      </c>
      <c r="M6" s="61">
        <v>2.4000000000000004</v>
      </c>
      <c r="N6" s="62">
        <v>115.2</v>
      </c>
    </row>
    <row r="7" spans="1:14" x14ac:dyDescent="0.3">
      <c r="A7" s="15">
        <v>6</v>
      </c>
      <c r="B7" s="10" t="s">
        <v>12</v>
      </c>
      <c r="C7" s="58">
        <v>2013</v>
      </c>
      <c r="D7" s="59" t="s">
        <v>7</v>
      </c>
      <c r="E7" s="60" t="s">
        <v>4</v>
      </c>
      <c r="F7" s="61">
        <v>23.200000000000003</v>
      </c>
      <c r="G7" s="61">
        <v>16.8</v>
      </c>
      <c r="H7" s="61">
        <v>6.4</v>
      </c>
      <c r="I7" s="61">
        <v>17.600000000000001</v>
      </c>
      <c r="J7" s="61">
        <v>5.6000000000000005</v>
      </c>
      <c r="K7" s="61">
        <v>0.8</v>
      </c>
      <c r="L7" s="61">
        <v>0.8</v>
      </c>
      <c r="M7" s="61">
        <v>0.8</v>
      </c>
      <c r="N7" s="62">
        <v>72</v>
      </c>
    </row>
    <row r="8" spans="1:14" x14ac:dyDescent="0.3">
      <c r="A8" s="15">
        <v>7</v>
      </c>
      <c r="B8" s="10" t="s">
        <v>13</v>
      </c>
      <c r="C8" s="58">
        <v>2013</v>
      </c>
      <c r="D8" s="59" t="s">
        <v>7</v>
      </c>
      <c r="E8" s="60" t="s">
        <v>4</v>
      </c>
      <c r="F8" s="61">
        <v>24.8</v>
      </c>
      <c r="G8" s="61">
        <v>19.200000000000003</v>
      </c>
      <c r="H8" s="61">
        <v>6.4</v>
      </c>
      <c r="I8" s="61">
        <v>13.600000000000001</v>
      </c>
      <c r="J8" s="61">
        <v>0</v>
      </c>
      <c r="K8" s="61">
        <v>4.8000000000000007</v>
      </c>
      <c r="L8" s="61">
        <v>1.6</v>
      </c>
      <c r="M8" s="61">
        <v>4</v>
      </c>
      <c r="N8" s="62">
        <v>74.400000000000006</v>
      </c>
    </row>
    <row r="9" spans="1:14" x14ac:dyDescent="0.3">
      <c r="A9" s="15">
        <v>8</v>
      </c>
      <c r="B9" s="59" t="s">
        <v>14</v>
      </c>
      <c r="C9" s="58">
        <v>2013</v>
      </c>
      <c r="D9" s="59" t="s">
        <v>7</v>
      </c>
      <c r="E9" s="59" t="s">
        <v>4</v>
      </c>
      <c r="F9" s="61">
        <v>19.200000000000003</v>
      </c>
      <c r="G9" s="61">
        <v>15.200000000000001</v>
      </c>
      <c r="H9" s="61">
        <v>0.8</v>
      </c>
      <c r="I9" s="61">
        <v>16</v>
      </c>
      <c r="J9" s="61">
        <v>0</v>
      </c>
      <c r="K9" s="61">
        <v>0.8</v>
      </c>
      <c r="L9" s="61">
        <v>0</v>
      </c>
      <c r="M9" s="61">
        <v>0</v>
      </c>
      <c r="N9" s="62">
        <v>52</v>
      </c>
    </row>
    <row r="10" spans="1:14" x14ac:dyDescent="0.3">
      <c r="A10" s="15">
        <v>9</v>
      </c>
      <c r="B10" s="58" t="s">
        <v>15</v>
      </c>
      <c r="C10" s="58">
        <v>2013</v>
      </c>
      <c r="D10" s="59" t="s">
        <v>7</v>
      </c>
      <c r="E10" s="60" t="s">
        <v>4</v>
      </c>
      <c r="F10" s="61">
        <v>15.200000000000001</v>
      </c>
      <c r="G10" s="61">
        <v>4</v>
      </c>
      <c r="H10" s="61">
        <v>0.8</v>
      </c>
      <c r="I10" s="61">
        <v>19.200000000000003</v>
      </c>
      <c r="J10" s="61">
        <v>4.8000000000000007</v>
      </c>
      <c r="K10" s="61">
        <v>2.4000000000000004</v>
      </c>
      <c r="L10" s="61">
        <v>0.8</v>
      </c>
      <c r="M10" s="61">
        <v>1.6</v>
      </c>
      <c r="N10" s="62">
        <v>48.800000000000004</v>
      </c>
    </row>
    <row r="11" spans="1:14" x14ac:dyDescent="0.3">
      <c r="A11" s="15">
        <v>10</v>
      </c>
      <c r="B11" s="58" t="s">
        <v>16</v>
      </c>
      <c r="C11" s="58">
        <v>2013</v>
      </c>
      <c r="D11" s="59" t="s">
        <v>7</v>
      </c>
      <c r="E11" s="60" t="s">
        <v>4</v>
      </c>
      <c r="F11" s="61">
        <v>8</v>
      </c>
      <c r="G11" s="61">
        <v>18.400000000000002</v>
      </c>
      <c r="H11" s="61">
        <v>1.6</v>
      </c>
      <c r="I11" s="61">
        <v>8.8000000000000007</v>
      </c>
      <c r="J11" s="61">
        <v>0</v>
      </c>
      <c r="K11" s="61">
        <v>0.8</v>
      </c>
      <c r="L11" s="61">
        <v>0</v>
      </c>
      <c r="M11" s="61">
        <v>1.6</v>
      </c>
      <c r="N11" s="62">
        <v>39.200000000000003</v>
      </c>
    </row>
    <row r="12" spans="1:14" x14ac:dyDescent="0.3">
      <c r="A12" s="15">
        <v>11</v>
      </c>
      <c r="B12" s="58" t="s">
        <v>17</v>
      </c>
      <c r="C12" s="58">
        <v>2013</v>
      </c>
      <c r="D12" s="59" t="s">
        <v>7</v>
      </c>
      <c r="E12" s="60" t="s">
        <v>4</v>
      </c>
      <c r="F12" s="61">
        <v>15.200000000000001</v>
      </c>
      <c r="G12" s="61">
        <v>17.600000000000001</v>
      </c>
      <c r="H12" s="61">
        <v>1.6</v>
      </c>
      <c r="I12" s="61">
        <v>16.8</v>
      </c>
      <c r="J12" s="61">
        <v>1.6</v>
      </c>
      <c r="K12" s="61">
        <v>2.4000000000000004</v>
      </c>
      <c r="L12" s="61">
        <v>0</v>
      </c>
      <c r="M12" s="61">
        <v>0</v>
      </c>
      <c r="N12" s="62">
        <v>55.2</v>
      </c>
    </row>
    <row r="13" spans="1:14" x14ac:dyDescent="0.3">
      <c r="A13" s="15">
        <v>12</v>
      </c>
      <c r="B13" s="58" t="s">
        <v>18</v>
      </c>
      <c r="C13" s="58">
        <v>2013</v>
      </c>
      <c r="D13" s="59" t="s">
        <v>7</v>
      </c>
      <c r="E13" s="60" t="s">
        <v>4</v>
      </c>
      <c r="F13" s="61">
        <v>0</v>
      </c>
      <c r="G13" s="61">
        <v>0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2">
        <v>24.8</v>
      </c>
    </row>
    <row r="14" spans="1:14" x14ac:dyDescent="0.3">
      <c r="A14" s="15">
        <v>13</v>
      </c>
      <c r="B14" s="58" t="s">
        <v>19</v>
      </c>
      <c r="C14" s="58">
        <v>2014</v>
      </c>
      <c r="D14" s="59" t="s">
        <v>7</v>
      </c>
      <c r="E14" s="60" t="s">
        <v>4</v>
      </c>
      <c r="F14" s="61">
        <v>16.149999999999999</v>
      </c>
      <c r="G14" s="61">
        <v>25.5</v>
      </c>
      <c r="H14" s="61">
        <v>6.8</v>
      </c>
      <c r="I14" s="61">
        <v>15.299999999999999</v>
      </c>
      <c r="J14" s="61">
        <v>1.7</v>
      </c>
      <c r="K14" s="61">
        <v>1.7</v>
      </c>
      <c r="L14" s="61">
        <v>0.85</v>
      </c>
      <c r="M14" s="61">
        <v>3.4</v>
      </c>
      <c r="N14" s="62">
        <v>71.399999999999991</v>
      </c>
    </row>
    <row r="15" spans="1:14" x14ac:dyDescent="0.3">
      <c r="A15" s="15">
        <v>14</v>
      </c>
      <c r="B15" s="10" t="s">
        <v>20</v>
      </c>
      <c r="C15" s="58">
        <v>2014</v>
      </c>
      <c r="D15" s="59" t="s">
        <v>7</v>
      </c>
      <c r="E15" s="60" t="s">
        <v>4</v>
      </c>
      <c r="F15" s="61">
        <v>16.149999999999999</v>
      </c>
      <c r="G15" s="61">
        <v>20.399999999999999</v>
      </c>
      <c r="H15" s="61">
        <v>4.25</v>
      </c>
      <c r="I15" s="61">
        <v>16.149999999999999</v>
      </c>
      <c r="J15" s="61">
        <v>0.85</v>
      </c>
      <c r="K15" s="61">
        <v>1.7</v>
      </c>
      <c r="L15" s="61">
        <v>0</v>
      </c>
      <c r="M15" s="61">
        <v>4.25</v>
      </c>
      <c r="N15" s="62">
        <v>63.75</v>
      </c>
    </row>
    <row r="16" spans="1:14" x14ac:dyDescent="0.3">
      <c r="A16" s="15">
        <v>15</v>
      </c>
      <c r="B16" s="10" t="s">
        <v>21</v>
      </c>
      <c r="C16" s="58">
        <v>2014</v>
      </c>
      <c r="D16" s="59" t="s">
        <v>7</v>
      </c>
      <c r="E16" s="60" t="s">
        <v>4</v>
      </c>
      <c r="F16" s="61">
        <v>24.65</v>
      </c>
      <c r="G16" s="61">
        <v>25.5</v>
      </c>
      <c r="H16" s="61">
        <v>1.7</v>
      </c>
      <c r="I16" s="61">
        <v>19.55</v>
      </c>
      <c r="J16" s="61">
        <v>1.7</v>
      </c>
      <c r="K16" s="61">
        <v>1.7</v>
      </c>
      <c r="L16" s="61">
        <v>0</v>
      </c>
      <c r="M16" s="61">
        <v>3.4</v>
      </c>
      <c r="N16" s="62">
        <v>78.2</v>
      </c>
    </row>
    <row r="17" spans="1:14" x14ac:dyDescent="0.3">
      <c r="A17" s="15">
        <v>16</v>
      </c>
      <c r="B17" s="10" t="s">
        <v>6</v>
      </c>
      <c r="C17" s="58">
        <v>2014</v>
      </c>
      <c r="D17" s="59" t="s">
        <v>7</v>
      </c>
      <c r="E17" s="60" t="s">
        <v>4</v>
      </c>
      <c r="F17" s="61">
        <v>21.25</v>
      </c>
      <c r="G17" s="61">
        <v>22.099999999999998</v>
      </c>
      <c r="H17" s="61">
        <v>8.5</v>
      </c>
      <c r="I17" s="61">
        <v>11.9</v>
      </c>
      <c r="J17" s="61">
        <v>1.7</v>
      </c>
      <c r="K17" s="61">
        <v>0</v>
      </c>
      <c r="L17" s="61">
        <v>0</v>
      </c>
      <c r="M17" s="61">
        <v>2.5499999999999998</v>
      </c>
      <c r="N17" s="62">
        <v>68</v>
      </c>
    </row>
    <row r="18" spans="1:14" x14ac:dyDescent="0.3">
      <c r="A18" s="15">
        <v>17</v>
      </c>
      <c r="B18" s="10" t="s">
        <v>11</v>
      </c>
      <c r="C18" s="58">
        <v>2014</v>
      </c>
      <c r="D18" s="59" t="s">
        <v>7</v>
      </c>
      <c r="E18" s="60" t="s">
        <v>4</v>
      </c>
      <c r="F18" s="61">
        <v>30.599999999999998</v>
      </c>
      <c r="G18" s="61">
        <v>37.4</v>
      </c>
      <c r="H18" s="61">
        <v>16.149999999999999</v>
      </c>
      <c r="I18" s="61">
        <v>28.9</v>
      </c>
      <c r="J18" s="61">
        <v>3.4</v>
      </c>
      <c r="K18" s="61">
        <v>2.5499999999999998</v>
      </c>
      <c r="L18" s="61">
        <v>0.85</v>
      </c>
      <c r="M18" s="61">
        <v>2.5499999999999998</v>
      </c>
      <c r="N18" s="62">
        <v>122.39999999999999</v>
      </c>
    </row>
    <row r="19" spans="1:14" x14ac:dyDescent="0.3">
      <c r="A19" s="15">
        <v>18</v>
      </c>
      <c r="B19" s="10" t="s">
        <v>12</v>
      </c>
      <c r="C19" s="58">
        <v>2014</v>
      </c>
      <c r="D19" s="59" t="s">
        <v>7</v>
      </c>
      <c r="E19" s="60" t="s">
        <v>4</v>
      </c>
      <c r="F19" s="61">
        <v>24.65</v>
      </c>
      <c r="G19" s="61">
        <v>17.849999999999998</v>
      </c>
      <c r="H19" s="61">
        <v>6.8</v>
      </c>
      <c r="I19" s="61">
        <v>18.7</v>
      </c>
      <c r="J19" s="61">
        <v>5.95</v>
      </c>
      <c r="K19" s="61">
        <v>0.85</v>
      </c>
      <c r="L19" s="61">
        <v>0.85</v>
      </c>
      <c r="M19" s="61">
        <v>0.85</v>
      </c>
      <c r="N19" s="62">
        <v>76.5</v>
      </c>
    </row>
    <row r="20" spans="1:14" x14ac:dyDescent="0.3">
      <c r="A20" s="15">
        <v>19</v>
      </c>
      <c r="B20" s="10" t="s">
        <v>13</v>
      </c>
      <c r="C20" s="58">
        <v>2014</v>
      </c>
      <c r="D20" s="59" t="s">
        <v>7</v>
      </c>
      <c r="E20" s="60" t="s">
        <v>4</v>
      </c>
      <c r="F20" s="61">
        <v>26.349999999999998</v>
      </c>
      <c r="G20" s="61">
        <v>20.399999999999999</v>
      </c>
      <c r="H20" s="61">
        <v>6.8</v>
      </c>
      <c r="I20" s="61">
        <v>14.45</v>
      </c>
      <c r="J20" s="61">
        <v>0</v>
      </c>
      <c r="K20" s="61">
        <v>5.0999999999999996</v>
      </c>
      <c r="L20" s="61">
        <v>1.7</v>
      </c>
      <c r="M20" s="61">
        <v>4.25</v>
      </c>
      <c r="N20" s="62">
        <v>79.05</v>
      </c>
    </row>
    <row r="21" spans="1:14" x14ac:dyDescent="0.3">
      <c r="A21" s="15">
        <v>20</v>
      </c>
      <c r="B21" s="59" t="s">
        <v>14</v>
      </c>
      <c r="C21" s="58">
        <v>2014</v>
      </c>
      <c r="D21" s="59" t="s">
        <v>7</v>
      </c>
      <c r="E21" s="59" t="s">
        <v>4</v>
      </c>
      <c r="F21" s="61">
        <v>20.399999999999999</v>
      </c>
      <c r="G21" s="61">
        <v>16.149999999999999</v>
      </c>
      <c r="H21" s="61">
        <v>0.85</v>
      </c>
      <c r="I21" s="61">
        <v>17</v>
      </c>
      <c r="J21" s="61">
        <v>0</v>
      </c>
      <c r="K21" s="61">
        <v>0.85</v>
      </c>
      <c r="L21" s="61">
        <v>0</v>
      </c>
      <c r="M21" s="61">
        <v>0</v>
      </c>
      <c r="N21" s="62">
        <v>55.25</v>
      </c>
    </row>
    <row r="22" spans="1:14" x14ac:dyDescent="0.3">
      <c r="A22" s="15">
        <v>21</v>
      </c>
      <c r="B22" s="58" t="s">
        <v>15</v>
      </c>
      <c r="C22" s="58">
        <v>2014</v>
      </c>
      <c r="D22" s="59" t="s">
        <v>7</v>
      </c>
      <c r="E22" s="60" t="s">
        <v>4</v>
      </c>
      <c r="F22" s="61">
        <v>16.149999999999999</v>
      </c>
      <c r="G22" s="61">
        <v>4.25</v>
      </c>
      <c r="H22" s="61">
        <v>0.85</v>
      </c>
      <c r="I22" s="61">
        <v>20.399999999999999</v>
      </c>
      <c r="J22" s="61">
        <v>5.0999999999999996</v>
      </c>
      <c r="K22" s="61">
        <v>2.5499999999999998</v>
      </c>
      <c r="L22" s="61">
        <v>0.85</v>
      </c>
      <c r="M22" s="61">
        <v>1.7</v>
      </c>
      <c r="N22" s="62">
        <v>51.85</v>
      </c>
    </row>
    <row r="23" spans="1:14" x14ac:dyDescent="0.3">
      <c r="A23" s="15">
        <v>22</v>
      </c>
      <c r="B23" s="58" t="s">
        <v>16</v>
      </c>
      <c r="C23" s="58">
        <v>2014</v>
      </c>
      <c r="D23" s="59" t="s">
        <v>7</v>
      </c>
      <c r="E23" s="60" t="s">
        <v>4</v>
      </c>
      <c r="F23" s="61">
        <v>8.5</v>
      </c>
      <c r="G23" s="61">
        <v>19.55</v>
      </c>
      <c r="H23" s="61">
        <v>1.7</v>
      </c>
      <c r="I23" s="61">
        <v>9.35</v>
      </c>
      <c r="J23" s="61">
        <v>0</v>
      </c>
      <c r="K23" s="61">
        <v>0.85</v>
      </c>
      <c r="L23" s="61">
        <v>0</v>
      </c>
      <c r="M23" s="61">
        <v>1.7</v>
      </c>
      <c r="N23" s="62">
        <v>41.65</v>
      </c>
    </row>
    <row r="24" spans="1:14" x14ac:dyDescent="0.3">
      <c r="A24" s="15">
        <v>23</v>
      </c>
      <c r="B24" s="58" t="s">
        <v>17</v>
      </c>
      <c r="C24" s="58">
        <v>2014</v>
      </c>
      <c r="D24" s="59" t="s">
        <v>7</v>
      </c>
      <c r="E24" s="60" t="s">
        <v>4</v>
      </c>
      <c r="F24" s="61">
        <v>16.149999999999999</v>
      </c>
      <c r="G24" s="61">
        <v>18.7</v>
      </c>
      <c r="H24" s="61">
        <v>1.7</v>
      </c>
      <c r="I24" s="61">
        <v>17.849999999999998</v>
      </c>
      <c r="J24" s="61">
        <v>1.7</v>
      </c>
      <c r="K24" s="61">
        <v>2.5499999999999998</v>
      </c>
      <c r="L24" s="61">
        <v>0</v>
      </c>
      <c r="M24" s="61">
        <v>0</v>
      </c>
      <c r="N24" s="62">
        <v>58.65</v>
      </c>
    </row>
    <row r="25" spans="1:14" x14ac:dyDescent="0.3">
      <c r="A25" s="15">
        <v>24</v>
      </c>
      <c r="B25" s="58" t="s">
        <v>18</v>
      </c>
      <c r="C25" s="58">
        <v>2014</v>
      </c>
      <c r="D25" s="59" t="s">
        <v>7</v>
      </c>
      <c r="E25" s="60" t="s">
        <v>4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2">
        <v>26.349999999999998</v>
      </c>
    </row>
    <row r="26" spans="1:14" x14ac:dyDescent="0.3">
      <c r="A26" s="15">
        <v>25</v>
      </c>
      <c r="B26" s="58" t="s">
        <v>19</v>
      </c>
      <c r="C26" s="58">
        <v>2015</v>
      </c>
      <c r="D26" s="59" t="s">
        <v>7</v>
      </c>
      <c r="E26" s="60" t="s">
        <v>4</v>
      </c>
      <c r="F26" s="61">
        <v>17.100000000000001</v>
      </c>
      <c r="G26" s="61">
        <v>27</v>
      </c>
      <c r="H26" s="61">
        <v>7.2</v>
      </c>
      <c r="I26" s="61">
        <v>16.2</v>
      </c>
      <c r="J26" s="61">
        <v>1.8</v>
      </c>
      <c r="K26" s="61">
        <v>1.8</v>
      </c>
      <c r="L26" s="61">
        <v>0.9</v>
      </c>
      <c r="M26" s="61">
        <v>3.6</v>
      </c>
      <c r="N26" s="62">
        <v>75.600000000000009</v>
      </c>
    </row>
    <row r="27" spans="1:14" x14ac:dyDescent="0.3">
      <c r="A27" s="15">
        <v>26</v>
      </c>
      <c r="B27" s="10" t="s">
        <v>20</v>
      </c>
      <c r="C27" s="58">
        <v>2015</v>
      </c>
      <c r="D27" s="59" t="s">
        <v>7</v>
      </c>
      <c r="E27" s="60" t="s">
        <v>4</v>
      </c>
      <c r="F27" s="61">
        <v>17.100000000000001</v>
      </c>
      <c r="G27" s="61">
        <v>21.6</v>
      </c>
      <c r="H27" s="61">
        <v>4.5</v>
      </c>
      <c r="I27" s="61">
        <v>17.100000000000001</v>
      </c>
      <c r="J27" s="61">
        <v>0.9</v>
      </c>
      <c r="K27" s="61">
        <v>1.8</v>
      </c>
      <c r="L27" s="61">
        <v>0</v>
      </c>
      <c r="M27" s="61">
        <v>4.5</v>
      </c>
      <c r="N27" s="62">
        <v>67.5</v>
      </c>
    </row>
    <row r="28" spans="1:14" x14ac:dyDescent="0.3">
      <c r="A28" s="15">
        <v>27</v>
      </c>
      <c r="B28" s="10" t="s">
        <v>21</v>
      </c>
      <c r="C28" s="58">
        <v>2015</v>
      </c>
      <c r="D28" s="59" t="s">
        <v>7</v>
      </c>
      <c r="E28" s="60" t="s">
        <v>4</v>
      </c>
      <c r="F28" s="61">
        <v>26.1</v>
      </c>
      <c r="G28" s="61">
        <v>27</v>
      </c>
      <c r="H28" s="61">
        <v>1.8</v>
      </c>
      <c r="I28" s="61">
        <v>20.7</v>
      </c>
      <c r="J28" s="61">
        <v>1.8</v>
      </c>
      <c r="K28" s="61">
        <v>1.8</v>
      </c>
      <c r="L28" s="61">
        <v>0</v>
      </c>
      <c r="M28" s="61">
        <v>3.6</v>
      </c>
      <c r="N28" s="62">
        <v>82.8</v>
      </c>
    </row>
    <row r="29" spans="1:14" x14ac:dyDescent="0.3">
      <c r="A29" s="15">
        <v>28</v>
      </c>
      <c r="B29" s="10" t="s">
        <v>6</v>
      </c>
      <c r="C29" s="58">
        <v>2015</v>
      </c>
      <c r="D29" s="59" t="s">
        <v>7</v>
      </c>
      <c r="E29" s="60" t="s">
        <v>4</v>
      </c>
      <c r="F29" s="61">
        <v>22.5</v>
      </c>
      <c r="G29" s="61">
        <v>23.400000000000002</v>
      </c>
      <c r="H29" s="61">
        <v>9</v>
      </c>
      <c r="I29" s="61">
        <v>12.6</v>
      </c>
      <c r="J29" s="61">
        <v>1.8</v>
      </c>
      <c r="K29" s="61">
        <v>0</v>
      </c>
      <c r="L29" s="61">
        <v>0</v>
      </c>
      <c r="M29" s="61">
        <v>2.7</v>
      </c>
      <c r="N29" s="62">
        <v>72</v>
      </c>
    </row>
    <row r="30" spans="1:14" x14ac:dyDescent="0.3">
      <c r="A30" s="15">
        <v>29</v>
      </c>
      <c r="B30" s="10" t="s">
        <v>11</v>
      </c>
      <c r="C30" s="58">
        <v>2015</v>
      </c>
      <c r="D30" s="59" t="s">
        <v>7</v>
      </c>
      <c r="E30" s="60" t="s">
        <v>4</v>
      </c>
      <c r="F30" s="61">
        <v>32.4</v>
      </c>
      <c r="G30" s="61">
        <v>39.6</v>
      </c>
      <c r="H30" s="61">
        <v>17.100000000000001</v>
      </c>
      <c r="I30" s="61">
        <v>30.6</v>
      </c>
      <c r="J30" s="61">
        <v>3.6</v>
      </c>
      <c r="K30" s="61">
        <v>2.7</v>
      </c>
      <c r="L30" s="61">
        <v>0.9</v>
      </c>
      <c r="M30" s="61">
        <v>2.7</v>
      </c>
      <c r="N30" s="62">
        <v>129.6</v>
      </c>
    </row>
    <row r="31" spans="1:14" x14ac:dyDescent="0.3">
      <c r="A31" s="15">
        <v>30</v>
      </c>
      <c r="B31" s="10" t="s">
        <v>12</v>
      </c>
      <c r="C31" s="58">
        <v>2015</v>
      </c>
      <c r="D31" s="59" t="s">
        <v>7</v>
      </c>
      <c r="E31" s="60" t="s">
        <v>4</v>
      </c>
      <c r="F31" s="61">
        <v>26.1</v>
      </c>
      <c r="G31" s="61">
        <v>18.900000000000002</v>
      </c>
      <c r="H31" s="61">
        <v>7.2</v>
      </c>
      <c r="I31" s="61">
        <v>19.8</v>
      </c>
      <c r="J31" s="61">
        <v>6.3</v>
      </c>
      <c r="K31" s="61">
        <v>0.9</v>
      </c>
      <c r="L31" s="61">
        <v>0.9</v>
      </c>
      <c r="M31" s="61">
        <v>0.9</v>
      </c>
      <c r="N31" s="62">
        <v>81</v>
      </c>
    </row>
    <row r="32" spans="1:14" x14ac:dyDescent="0.3">
      <c r="A32" s="15">
        <v>31</v>
      </c>
      <c r="B32" s="10" t="s">
        <v>13</v>
      </c>
      <c r="C32" s="58">
        <v>2015</v>
      </c>
      <c r="D32" s="59" t="s">
        <v>7</v>
      </c>
      <c r="E32" s="60" t="s">
        <v>4</v>
      </c>
      <c r="F32" s="61">
        <v>27.900000000000002</v>
      </c>
      <c r="G32" s="61">
        <v>21.6</v>
      </c>
      <c r="H32" s="61">
        <v>7.2</v>
      </c>
      <c r="I32" s="61">
        <v>15.3</v>
      </c>
      <c r="J32" s="61">
        <v>0</v>
      </c>
      <c r="K32" s="61">
        <v>5.4</v>
      </c>
      <c r="L32" s="61">
        <v>1.8</v>
      </c>
      <c r="M32" s="61">
        <v>4.5</v>
      </c>
      <c r="N32" s="62">
        <v>83.7</v>
      </c>
    </row>
    <row r="33" spans="1:14" x14ac:dyDescent="0.3">
      <c r="A33" s="15">
        <v>32</v>
      </c>
      <c r="B33" s="59" t="s">
        <v>14</v>
      </c>
      <c r="C33" s="58">
        <v>2015</v>
      </c>
      <c r="D33" s="59" t="s">
        <v>7</v>
      </c>
      <c r="E33" s="59" t="s">
        <v>4</v>
      </c>
      <c r="F33" s="59">
        <v>33</v>
      </c>
      <c r="G33" s="59">
        <v>32</v>
      </c>
      <c r="H33" s="59">
        <v>6</v>
      </c>
      <c r="I33" s="59">
        <v>32</v>
      </c>
      <c r="J33" s="59">
        <v>3</v>
      </c>
      <c r="K33" s="59">
        <v>2</v>
      </c>
      <c r="L33" s="59">
        <v>0</v>
      </c>
      <c r="M33" s="59">
        <v>4</v>
      </c>
      <c r="N33" s="22">
        <v>112</v>
      </c>
    </row>
    <row r="34" spans="1:14" x14ac:dyDescent="0.3">
      <c r="A34" s="15">
        <v>33</v>
      </c>
      <c r="B34" s="58" t="s">
        <v>15</v>
      </c>
      <c r="C34" s="58">
        <v>2015</v>
      </c>
      <c r="D34" s="59" t="s">
        <v>7</v>
      </c>
      <c r="E34" s="60" t="s">
        <v>4</v>
      </c>
      <c r="F34" s="60">
        <v>24</v>
      </c>
      <c r="G34" s="60">
        <v>29</v>
      </c>
      <c r="H34" s="60">
        <v>16</v>
      </c>
      <c r="I34" s="60">
        <v>33</v>
      </c>
      <c r="J34" s="60">
        <v>1</v>
      </c>
      <c r="K34" s="60">
        <v>0</v>
      </c>
      <c r="L34" s="60">
        <v>1</v>
      </c>
      <c r="M34" s="60">
        <v>4</v>
      </c>
      <c r="N34" s="22">
        <v>108</v>
      </c>
    </row>
    <row r="35" spans="1:14" x14ac:dyDescent="0.3">
      <c r="A35" s="15">
        <v>34</v>
      </c>
      <c r="B35" s="58" t="s">
        <v>16</v>
      </c>
      <c r="C35" s="58">
        <v>2015</v>
      </c>
      <c r="D35" s="59" t="s">
        <v>7</v>
      </c>
      <c r="E35" s="60" t="s">
        <v>4</v>
      </c>
      <c r="F35" s="60">
        <v>26</v>
      </c>
      <c r="G35" s="60">
        <v>31</v>
      </c>
      <c r="H35" s="60">
        <v>6</v>
      </c>
      <c r="I35" s="60">
        <v>24</v>
      </c>
      <c r="J35" s="60">
        <v>6</v>
      </c>
      <c r="K35" s="60">
        <v>0</v>
      </c>
      <c r="L35" s="60">
        <v>0</v>
      </c>
      <c r="M35" s="60">
        <v>1</v>
      </c>
      <c r="N35" s="22">
        <v>94</v>
      </c>
    </row>
    <row r="36" spans="1:14" x14ac:dyDescent="0.3">
      <c r="A36" s="15">
        <v>35</v>
      </c>
      <c r="B36" s="58" t="s">
        <v>17</v>
      </c>
      <c r="C36" s="58">
        <v>2015</v>
      </c>
      <c r="D36" s="59" t="s">
        <v>7</v>
      </c>
      <c r="E36" s="60" t="s">
        <v>4</v>
      </c>
      <c r="F36" s="60">
        <v>28</v>
      </c>
      <c r="G36" s="60">
        <v>20</v>
      </c>
      <c r="H36" s="60">
        <v>11</v>
      </c>
      <c r="I36" s="60">
        <v>36</v>
      </c>
      <c r="J36" s="60">
        <v>2</v>
      </c>
      <c r="K36" s="60">
        <v>3</v>
      </c>
      <c r="L36" s="60">
        <v>1</v>
      </c>
      <c r="M36" s="60">
        <v>3</v>
      </c>
      <c r="N36" s="22">
        <v>104</v>
      </c>
    </row>
    <row r="37" spans="1:14" x14ac:dyDescent="0.3">
      <c r="A37" s="15">
        <v>36</v>
      </c>
      <c r="B37" s="58" t="s">
        <v>18</v>
      </c>
      <c r="C37" s="59">
        <v>2015</v>
      </c>
      <c r="D37" s="59" t="s">
        <v>7</v>
      </c>
      <c r="E37" s="60" t="s">
        <v>4</v>
      </c>
      <c r="F37" s="60">
        <v>24</v>
      </c>
      <c r="G37" s="60">
        <v>31</v>
      </c>
      <c r="H37" s="60">
        <v>16</v>
      </c>
      <c r="I37" s="60">
        <v>24</v>
      </c>
      <c r="J37" s="60">
        <v>1</v>
      </c>
      <c r="K37" s="60">
        <v>3</v>
      </c>
      <c r="L37" s="60">
        <v>0</v>
      </c>
      <c r="M37" s="60">
        <v>9</v>
      </c>
      <c r="N37" s="22">
        <v>108</v>
      </c>
    </row>
    <row r="38" spans="1:14" x14ac:dyDescent="0.3">
      <c r="A38" s="15">
        <v>37</v>
      </c>
      <c r="B38" s="58" t="s">
        <v>19</v>
      </c>
      <c r="C38" s="58">
        <v>2016</v>
      </c>
      <c r="D38" s="59" t="s">
        <v>7</v>
      </c>
      <c r="E38" s="60" t="s">
        <v>4</v>
      </c>
      <c r="F38" s="63">
        <v>19</v>
      </c>
      <c r="G38" s="63">
        <v>30</v>
      </c>
      <c r="H38" s="63">
        <v>8</v>
      </c>
      <c r="I38" s="63">
        <v>18</v>
      </c>
      <c r="J38" s="63">
        <v>2</v>
      </c>
      <c r="K38" s="63">
        <v>2</v>
      </c>
      <c r="L38" s="63">
        <v>1</v>
      </c>
      <c r="M38" s="63">
        <v>4</v>
      </c>
      <c r="N38" s="55">
        <v>84</v>
      </c>
    </row>
    <row r="39" spans="1:14" x14ac:dyDescent="0.3">
      <c r="A39" s="15">
        <v>38</v>
      </c>
      <c r="B39" s="10" t="s">
        <v>20</v>
      </c>
      <c r="C39" s="58">
        <v>2016</v>
      </c>
      <c r="D39" s="59" t="s">
        <v>7</v>
      </c>
      <c r="E39" s="60" t="s">
        <v>4</v>
      </c>
      <c r="F39" s="63">
        <v>19</v>
      </c>
      <c r="G39" s="63">
        <v>24</v>
      </c>
      <c r="H39" s="63">
        <v>5</v>
      </c>
      <c r="I39" s="63">
        <v>19</v>
      </c>
      <c r="J39" s="63">
        <v>1</v>
      </c>
      <c r="K39" s="63">
        <v>2</v>
      </c>
      <c r="L39" s="63">
        <v>0</v>
      </c>
      <c r="M39" s="63">
        <v>5</v>
      </c>
      <c r="N39" s="55">
        <v>75</v>
      </c>
    </row>
    <row r="40" spans="1:14" x14ac:dyDescent="0.3">
      <c r="A40" s="15">
        <v>39</v>
      </c>
      <c r="B40" s="10" t="s">
        <v>21</v>
      </c>
      <c r="C40" s="58">
        <v>2016</v>
      </c>
      <c r="D40" s="59" t="s">
        <v>7</v>
      </c>
      <c r="E40" s="60" t="s">
        <v>4</v>
      </c>
      <c r="F40" s="63">
        <v>29</v>
      </c>
      <c r="G40" s="63">
        <v>30</v>
      </c>
      <c r="H40" s="63">
        <v>2</v>
      </c>
      <c r="I40" s="63">
        <v>23</v>
      </c>
      <c r="J40" s="63">
        <v>2</v>
      </c>
      <c r="K40" s="63">
        <v>2</v>
      </c>
      <c r="L40" s="63">
        <v>0</v>
      </c>
      <c r="M40" s="63">
        <v>4</v>
      </c>
      <c r="N40" s="55">
        <v>92</v>
      </c>
    </row>
    <row r="41" spans="1:14" x14ac:dyDescent="0.3">
      <c r="A41" s="15">
        <v>40</v>
      </c>
      <c r="B41" s="10" t="s">
        <v>6</v>
      </c>
      <c r="C41" s="58">
        <v>2016</v>
      </c>
      <c r="D41" s="59" t="s">
        <v>7</v>
      </c>
      <c r="E41" s="60" t="s">
        <v>4</v>
      </c>
      <c r="F41" s="63">
        <v>25</v>
      </c>
      <c r="G41" s="63">
        <v>26</v>
      </c>
      <c r="H41" s="63">
        <v>10</v>
      </c>
      <c r="I41" s="63">
        <v>14</v>
      </c>
      <c r="J41" s="63">
        <v>2</v>
      </c>
      <c r="K41" s="63">
        <v>0</v>
      </c>
      <c r="L41" s="63">
        <v>0</v>
      </c>
      <c r="M41" s="63">
        <v>3</v>
      </c>
      <c r="N41" s="55">
        <v>80</v>
      </c>
    </row>
    <row r="42" spans="1:14" x14ac:dyDescent="0.3">
      <c r="A42" s="15">
        <v>41</v>
      </c>
      <c r="B42" s="10" t="s">
        <v>11</v>
      </c>
      <c r="C42" s="58">
        <v>2016</v>
      </c>
      <c r="D42" s="59" t="s">
        <v>7</v>
      </c>
      <c r="E42" s="60" t="s">
        <v>4</v>
      </c>
      <c r="F42" s="63">
        <v>36</v>
      </c>
      <c r="G42" s="63">
        <v>44</v>
      </c>
      <c r="H42" s="63">
        <v>19</v>
      </c>
      <c r="I42" s="63">
        <v>34</v>
      </c>
      <c r="J42" s="63">
        <v>4</v>
      </c>
      <c r="K42" s="63">
        <v>3</v>
      </c>
      <c r="L42" s="63">
        <v>1</v>
      </c>
      <c r="M42" s="63">
        <v>3</v>
      </c>
      <c r="N42" s="55">
        <v>144</v>
      </c>
    </row>
    <row r="43" spans="1:14" x14ac:dyDescent="0.3">
      <c r="A43" s="15">
        <v>42</v>
      </c>
      <c r="B43" s="10" t="s">
        <v>12</v>
      </c>
      <c r="C43" s="58">
        <v>2016</v>
      </c>
      <c r="D43" s="59" t="s">
        <v>7</v>
      </c>
      <c r="E43" s="60" t="s">
        <v>4</v>
      </c>
      <c r="F43" s="63">
        <v>29</v>
      </c>
      <c r="G43" s="63">
        <v>21</v>
      </c>
      <c r="H43" s="63">
        <v>8</v>
      </c>
      <c r="I43" s="63">
        <v>22</v>
      </c>
      <c r="J43" s="63">
        <v>7</v>
      </c>
      <c r="K43" s="63">
        <v>1</v>
      </c>
      <c r="L43" s="63">
        <v>1</v>
      </c>
      <c r="M43" s="63">
        <v>1</v>
      </c>
      <c r="N43" s="55">
        <v>90</v>
      </c>
    </row>
    <row r="44" spans="1:14" x14ac:dyDescent="0.3">
      <c r="A44" s="15">
        <v>43</v>
      </c>
      <c r="B44" s="10" t="s">
        <v>13</v>
      </c>
      <c r="C44" s="58">
        <v>2016</v>
      </c>
      <c r="D44" s="59" t="s">
        <v>7</v>
      </c>
      <c r="E44" s="60" t="s">
        <v>4</v>
      </c>
      <c r="F44" s="63">
        <v>31</v>
      </c>
      <c r="G44" s="63">
        <v>24</v>
      </c>
      <c r="H44" s="63">
        <v>8</v>
      </c>
      <c r="I44" s="63">
        <v>17</v>
      </c>
      <c r="J44" s="63">
        <v>0</v>
      </c>
      <c r="K44" s="63">
        <v>6</v>
      </c>
      <c r="L44" s="63">
        <v>2</v>
      </c>
      <c r="M44" s="63">
        <v>5</v>
      </c>
      <c r="N44" s="55">
        <v>93</v>
      </c>
    </row>
    <row r="45" spans="1:14" x14ac:dyDescent="0.3">
      <c r="A45" s="15">
        <v>44</v>
      </c>
      <c r="B45" s="10" t="s">
        <v>14</v>
      </c>
      <c r="C45" s="58">
        <v>2016</v>
      </c>
      <c r="D45" s="59" t="s">
        <v>7</v>
      </c>
      <c r="E45" s="60" t="s">
        <v>4</v>
      </c>
      <c r="F45" s="63">
        <v>24</v>
      </c>
      <c r="G45" s="63">
        <v>19</v>
      </c>
      <c r="H45" s="63">
        <v>1</v>
      </c>
      <c r="I45" s="63">
        <v>20</v>
      </c>
      <c r="J45" s="63">
        <v>0</v>
      </c>
      <c r="K45" s="63">
        <v>1</v>
      </c>
      <c r="L45" s="63">
        <v>0</v>
      </c>
      <c r="M45" s="63">
        <v>0</v>
      </c>
      <c r="N45" s="55">
        <v>65</v>
      </c>
    </row>
    <row r="46" spans="1:14" x14ac:dyDescent="0.3">
      <c r="A46" s="15">
        <v>45</v>
      </c>
      <c r="B46" s="10" t="s">
        <v>15</v>
      </c>
      <c r="C46" s="58">
        <v>2016</v>
      </c>
      <c r="D46" s="59" t="s">
        <v>7</v>
      </c>
      <c r="E46" s="60" t="s">
        <v>4</v>
      </c>
      <c r="F46" s="63">
        <v>19</v>
      </c>
      <c r="G46" s="63">
        <v>5</v>
      </c>
      <c r="H46" s="63">
        <v>1</v>
      </c>
      <c r="I46" s="63">
        <v>24</v>
      </c>
      <c r="J46" s="63">
        <v>6</v>
      </c>
      <c r="K46" s="63">
        <v>3</v>
      </c>
      <c r="L46" s="63">
        <v>1</v>
      </c>
      <c r="M46" s="63">
        <v>2</v>
      </c>
      <c r="N46" s="55">
        <v>61</v>
      </c>
    </row>
    <row r="47" spans="1:14" x14ac:dyDescent="0.3">
      <c r="A47" s="15">
        <v>46</v>
      </c>
      <c r="B47" s="10" t="s">
        <v>16</v>
      </c>
      <c r="C47" s="58">
        <v>2016</v>
      </c>
      <c r="D47" s="59" t="s">
        <v>7</v>
      </c>
      <c r="E47" s="60" t="s">
        <v>4</v>
      </c>
      <c r="F47" s="63">
        <v>10</v>
      </c>
      <c r="G47" s="63">
        <v>23</v>
      </c>
      <c r="H47" s="63">
        <v>2</v>
      </c>
      <c r="I47" s="63">
        <v>11</v>
      </c>
      <c r="J47" s="63">
        <v>0</v>
      </c>
      <c r="K47" s="63">
        <v>1</v>
      </c>
      <c r="L47" s="63">
        <v>0</v>
      </c>
      <c r="M47" s="63">
        <v>2</v>
      </c>
      <c r="N47" s="55">
        <v>49</v>
      </c>
    </row>
    <row r="48" spans="1:14" x14ac:dyDescent="0.3">
      <c r="A48" s="15">
        <v>47</v>
      </c>
      <c r="B48" s="10" t="s">
        <v>17</v>
      </c>
      <c r="C48" s="58">
        <v>2016</v>
      </c>
      <c r="D48" s="59" t="s">
        <v>7</v>
      </c>
      <c r="E48" s="60" t="s">
        <v>4</v>
      </c>
      <c r="F48" s="63">
        <v>19</v>
      </c>
      <c r="G48" s="63">
        <v>22</v>
      </c>
      <c r="H48" s="63">
        <v>2</v>
      </c>
      <c r="I48" s="63">
        <v>21</v>
      </c>
      <c r="J48" s="63">
        <v>2</v>
      </c>
      <c r="K48" s="63">
        <v>3</v>
      </c>
      <c r="L48" s="63">
        <v>0</v>
      </c>
      <c r="M48" s="63">
        <v>0</v>
      </c>
      <c r="N48" s="55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zoomScaleNormal="100" workbookViewId="0">
      <selection activeCell="P12" sqref="P12"/>
    </sheetView>
  </sheetViews>
  <sheetFormatPr defaultColWidth="9.109375" defaultRowHeight="14.4" x14ac:dyDescent="0.3"/>
  <cols>
    <col min="1" max="1" width="9.109375" style="23"/>
    <col min="2" max="2" width="10.88671875" style="23" bestFit="1" customWidth="1"/>
    <col min="3" max="3" width="9.109375" style="23"/>
    <col min="4" max="4" width="16.6640625" style="23" bestFit="1" customWidth="1"/>
    <col min="5" max="13" width="9.109375" style="23"/>
    <col min="14" max="14" width="16.5546875" style="23" bestFit="1" customWidth="1"/>
    <col min="15" max="16384" width="9.109375" style="23"/>
  </cols>
  <sheetData>
    <row r="1" spans="1:15" s="20" customFormat="1" x14ac:dyDescent="0.3">
      <c r="A1" s="20" t="s">
        <v>8</v>
      </c>
      <c r="B1" s="20" t="s">
        <v>1</v>
      </c>
      <c r="C1" s="20" t="s">
        <v>0</v>
      </c>
      <c r="D1" s="20" t="s">
        <v>2</v>
      </c>
      <c r="E1" s="64" t="s">
        <v>10</v>
      </c>
      <c r="F1" s="34" t="s">
        <v>29</v>
      </c>
      <c r="G1" s="34" t="s">
        <v>30</v>
      </c>
      <c r="H1" s="34" t="s">
        <v>31</v>
      </c>
      <c r="I1" s="34" t="s">
        <v>32</v>
      </c>
      <c r="J1" s="34" t="s">
        <v>33</v>
      </c>
      <c r="K1" s="34" t="s">
        <v>34</v>
      </c>
      <c r="L1" s="34" t="s">
        <v>35</v>
      </c>
      <c r="M1" s="34" t="s">
        <v>36</v>
      </c>
      <c r="N1" s="34" t="s">
        <v>25</v>
      </c>
    </row>
    <row r="2" spans="1:15" s="20" customFormat="1" x14ac:dyDescent="0.3">
      <c r="A2" s="20">
        <v>1</v>
      </c>
      <c r="B2" s="47" t="s">
        <v>19</v>
      </c>
      <c r="C2" s="47">
        <v>2013</v>
      </c>
      <c r="D2" s="44" t="s">
        <v>7</v>
      </c>
      <c r="E2" s="65" t="s">
        <v>38</v>
      </c>
      <c r="F2" s="54">
        <v>35.200000000000003</v>
      </c>
      <c r="G2" s="54">
        <v>36.800000000000004</v>
      </c>
      <c r="H2" s="54">
        <v>12</v>
      </c>
      <c r="I2" s="54">
        <v>40</v>
      </c>
      <c r="J2" s="54">
        <v>1.6</v>
      </c>
      <c r="K2" s="54">
        <v>0</v>
      </c>
      <c r="L2" s="54">
        <v>8</v>
      </c>
      <c r="M2" s="54">
        <v>0</v>
      </c>
      <c r="N2" s="54">
        <v>133.6</v>
      </c>
      <c r="O2" s="54"/>
    </row>
    <row r="3" spans="1:15" s="22" customFormat="1" x14ac:dyDescent="0.3">
      <c r="A3" s="20">
        <v>2</v>
      </c>
      <c r="B3" s="22" t="s">
        <v>20</v>
      </c>
      <c r="C3" s="47">
        <v>2013</v>
      </c>
      <c r="D3" s="44" t="s">
        <v>7</v>
      </c>
      <c r="E3" s="65" t="s">
        <v>38</v>
      </c>
      <c r="F3" s="54">
        <v>29.6</v>
      </c>
      <c r="G3" s="54">
        <v>63.2</v>
      </c>
      <c r="H3" s="54">
        <v>34.4</v>
      </c>
      <c r="I3" s="54">
        <v>39.200000000000003</v>
      </c>
      <c r="J3" s="54">
        <v>0.8</v>
      </c>
      <c r="K3" s="54">
        <v>24</v>
      </c>
      <c r="L3" s="54">
        <v>5.6000000000000005</v>
      </c>
      <c r="M3" s="54">
        <v>4.8000000000000007</v>
      </c>
      <c r="N3" s="54">
        <v>201.60000000000002</v>
      </c>
    </row>
    <row r="4" spans="1:15" s="22" customFormat="1" x14ac:dyDescent="0.3">
      <c r="A4" s="20">
        <v>3</v>
      </c>
      <c r="B4" s="22" t="s">
        <v>21</v>
      </c>
      <c r="C4" s="47">
        <v>2013</v>
      </c>
      <c r="D4" s="44" t="s">
        <v>7</v>
      </c>
      <c r="E4" s="65" t="s">
        <v>38</v>
      </c>
      <c r="F4" s="54">
        <v>36.800000000000004</v>
      </c>
      <c r="G4" s="54">
        <v>64.8</v>
      </c>
      <c r="H4" s="54">
        <v>18.400000000000002</v>
      </c>
      <c r="I4" s="54">
        <v>58.400000000000006</v>
      </c>
      <c r="J4" s="54">
        <v>0</v>
      </c>
      <c r="K4" s="54">
        <v>3.2</v>
      </c>
      <c r="L4" s="54">
        <v>0</v>
      </c>
      <c r="M4" s="54">
        <v>16</v>
      </c>
      <c r="N4" s="54">
        <v>197.60000000000002</v>
      </c>
    </row>
    <row r="5" spans="1:15" s="22" customFormat="1" x14ac:dyDescent="0.3">
      <c r="A5" s="20">
        <v>4</v>
      </c>
      <c r="B5" s="22" t="s">
        <v>6</v>
      </c>
      <c r="C5" s="47">
        <v>2013</v>
      </c>
      <c r="D5" s="44" t="s">
        <v>7</v>
      </c>
      <c r="E5" s="65" t="s">
        <v>38</v>
      </c>
      <c r="F5" s="54">
        <v>49.6</v>
      </c>
      <c r="G5" s="54">
        <v>48.800000000000004</v>
      </c>
      <c r="H5" s="54">
        <v>13.600000000000001</v>
      </c>
      <c r="I5" s="54">
        <v>66.400000000000006</v>
      </c>
      <c r="J5" s="54">
        <v>1.6</v>
      </c>
      <c r="K5" s="54">
        <v>32.800000000000004</v>
      </c>
      <c r="L5" s="54">
        <v>3.2</v>
      </c>
      <c r="M5" s="54">
        <v>0.8</v>
      </c>
      <c r="N5" s="54">
        <v>216.8</v>
      </c>
    </row>
    <row r="6" spans="1:15" s="22" customFormat="1" x14ac:dyDescent="0.3">
      <c r="A6" s="20">
        <v>5</v>
      </c>
      <c r="B6" s="22" t="s">
        <v>11</v>
      </c>
      <c r="C6" s="47">
        <v>2013</v>
      </c>
      <c r="D6" s="44" t="s">
        <v>7</v>
      </c>
      <c r="E6" s="65" t="s">
        <v>38</v>
      </c>
      <c r="F6" s="54">
        <v>24.8</v>
      </c>
      <c r="G6" s="54">
        <v>76</v>
      </c>
      <c r="H6" s="54">
        <v>4</v>
      </c>
      <c r="I6" s="54">
        <v>33.6</v>
      </c>
      <c r="J6" s="54">
        <v>11.200000000000001</v>
      </c>
      <c r="K6" s="54">
        <v>4</v>
      </c>
      <c r="L6" s="54">
        <v>0</v>
      </c>
      <c r="M6" s="54">
        <v>12</v>
      </c>
      <c r="N6" s="54">
        <v>165.60000000000002</v>
      </c>
    </row>
    <row r="7" spans="1:15" s="22" customFormat="1" x14ac:dyDescent="0.3">
      <c r="A7" s="20">
        <v>6</v>
      </c>
      <c r="B7" s="22" t="s">
        <v>12</v>
      </c>
      <c r="C7" s="47">
        <v>2013</v>
      </c>
      <c r="D7" s="44" t="s">
        <v>7</v>
      </c>
      <c r="E7" s="65" t="s">
        <v>38</v>
      </c>
      <c r="F7" s="54">
        <v>59.2</v>
      </c>
      <c r="G7" s="54">
        <v>44.800000000000004</v>
      </c>
      <c r="H7" s="54">
        <v>8</v>
      </c>
      <c r="I7" s="54">
        <v>66.400000000000006</v>
      </c>
      <c r="J7" s="54">
        <v>9.6000000000000014</v>
      </c>
      <c r="K7" s="54">
        <v>4.8000000000000007</v>
      </c>
      <c r="L7" s="54">
        <v>0</v>
      </c>
      <c r="M7" s="54">
        <v>1.6</v>
      </c>
      <c r="N7" s="54">
        <v>194.4</v>
      </c>
    </row>
    <row r="8" spans="1:15" s="22" customFormat="1" x14ac:dyDescent="0.3">
      <c r="A8" s="20">
        <v>7</v>
      </c>
      <c r="B8" s="22" t="s">
        <v>13</v>
      </c>
      <c r="C8" s="47">
        <v>2013</v>
      </c>
      <c r="D8" s="44" t="s">
        <v>7</v>
      </c>
      <c r="E8" s="65" t="s">
        <v>38</v>
      </c>
      <c r="F8" s="54">
        <v>65.600000000000009</v>
      </c>
      <c r="G8" s="54">
        <v>48</v>
      </c>
      <c r="H8" s="54">
        <v>12.8</v>
      </c>
      <c r="I8" s="54">
        <v>55.2</v>
      </c>
      <c r="J8" s="54">
        <v>5.6000000000000005</v>
      </c>
      <c r="K8" s="54">
        <v>0</v>
      </c>
      <c r="L8" s="54">
        <v>8.8000000000000007</v>
      </c>
      <c r="M8" s="54">
        <v>4.8000000000000007</v>
      </c>
      <c r="N8" s="54">
        <v>200.8</v>
      </c>
    </row>
    <row r="9" spans="1:15" s="22" customFormat="1" x14ac:dyDescent="0.3">
      <c r="A9" s="20">
        <v>8</v>
      </c>
      <c r="B9" s="44" t="s">
        <v>14</v>
      </c>
      <c r="C9" s="47">
        <v>2013</v>
      </c>
      <c r="D9" s="44" t="s">
        <v>7</v>
      </c>
      <c r="E9" s="44" t="s">
        <v>38</v>
      </c>
      <c r="F9" s="54">
        <v>48</v>
      </c>
      <c r="G9" s="54">
        <v>64</v>
      </c>
      <c r="H9" s="54">
        <v>28</v>
      </c>
      <c r="I9" s="54">
        <v>88.800000000000011</v>
      </c>
      <c r="J9" s="54">
        <v>7.2</v>
      </c>
      <c r="K9" s="54">
        <v>3.2</v>
      </c>
      <c r="L9" s="54">
        <v>0</v>
      </c>
      <c r="M9" s="54">
        <v>0</v>
      </c>
      <c r="N9" s="54">
        <v>239.20000000000002</v>
      </c>
    </row>
    <row r="10" spans="1:15" s="22" customFormat="1" x14ac:dyDescent="0.3">
      <c r="A10" s="20">
        <v>9</v>
      </c>
      <c r="B10" s="47" t="s">
        <v>15</v>
      </c>
      <c r="C10" s="47">
        <v>2013</v>
      </c>
      <c r="D10" s="44" t="s">
        <v>7</v>
      </c>
      <c r="E10" s="65" t="s">
        <v>38</v>
      </c>
      <c r="F10" s="54">
        <v>38.400000000000006</v>
      </c>
      <c r="G10" s="54">
        <v>40.800000000000004</v>
      </c>
      <c r="H10" s="54">
        <v>16</v>
      </c>
      <c r="I10" s="54">
        <v>66.400000000000006</v>
      </c>
      <c r="J10" s="54">
        <v>18.400000000000002</v>
      </c>
      <c r="K10" s="54">
        <v>1.6</v>
      </c>
      <c r="L10" s="54">
        <v>5.6000000000000005</v>
      </c>
      <c r="M10" s="54">
        <v>4.8000000000000007</v>
      </c>
      <c r="N10" s="54">
        <v>192</v>
      </c>
    </row>
    <row r="11" spans="1:15" s="22" customFormat="1" x14ac:dyDescent="0.3">
      <c r="A11" s="20">
        <v>10</v>
      </c>
      <c r="B11" s="47" t="s">
        <v>16</v>
      </c>
      <c r="C11" s="47">
        <v>2013</v>
      </c>
      <c r="D11" s="44" t="s">
        <v>7</v>
      </c>
      <c r="E11" s="65" t="s">
        <v>38</v>
      </c>
      <c r="F11" s="54">
        <v>60.800000000000004</v>
      </c>
      <c r="G11" s="54">
        <v>42.400000000000006</v>
      </c>
      <c r="H11" s="54">
        <v>31.200000000000003</v>
      </c>
      <c r="I11" s="54">
        <v>67.2</v>
      </c>
      <c r="J11" s="54">
        <v>1.6</v>
      </c>
      <c r="K11" s="54">
        <v>4</v>
      </c>
      <c r="L11" s="54">
        <v>3.2</v>
      </c>
      <c r="M11" s="54">
        <v>4.8000000000000007</v>
      </c>
      <c r="N11" s="54">
        <v>215.20000000000002</v>
      </c>
    </row>
    <row r="12" spans="1:15" s="22" customFormat="1" x14ac:dyDescent="0.3">
      <c r="A12" s="20">
        <v>11</v>
      </c>
      <c r="B12" s="47" t="s">
        <v>17</v>
      </c>
      <c r="C12" s="47">
        <v>2013</v>
      </c>
      <c r="D12" s="44" t="s">
        <v>7</v>
      </c>
      <c r="E12" s="65" t="s">
        <v>38</v>
      </c>
      <c r="F12" s="54">
        <v>60.800000000000004</v>
      </c>
      <c r="G12" s="54">
        <v>36</v>
      </c>
      <c r="H12" s="54">
        <v>5.6000000000000005</v>
      </c>
      <c r="I12" s="54">
        <v>71.2</v>
      </c>
      <c r="J12" s="54">
        <v>11.200000000000001</v>
      </c>
      <c r="K12" s="54">
        <v>0.8</v>
      </c>
      <c r="L12" s="54">
        <v>0</v>
      </c>
      <c r="M12" s="54">
        <v>0</v>
      </c>
      <c r="N12" s="54">
        <v>185.60000000000002</v>
      </c>
    </row>
    <row r="13" spans="1:15" s="22" customFormat="1" x14ac:dyDescent="0.3">
      <c r="A13" s="20">
        <v>12</v>
      </c>
      <c r="B13" s="47" t="s">
        <v>18</v>
      </c>
      <c r="C13" s="47">
        <v>2013</v>
      </c>
      <c r="D13" s="44" t="s">
        <v>7</v>
      </c>
      <c r="E13" s="65" t="s">
        <v>38</v>
      </c>
      <c r="F13" s="54">
        <v>7.2</v>
      </c>
      <c r="G13" s="54">
        <v>2.4000000000000004</v>
      </c>
      <c r="H13" s="54">
        <v>0</v>
      </c>
      <c r="I13" s="54">
        <v>3.2</v>
      </c>
      <c r="J13" s="54">
        <v>0</v>
      </c>
      <c r="K13" s="54">
        <v>0</v>
      </c>
      <c r="L13" s="54">
        <v>0</v>
      </c>
      <c r="M13" s="54">
        <v>0</v>
      </c>
      <c r="N13" s="54">
        <v>332</v>
      </c>
    </row>
    <row r="14" spans="1:15" s="22" customFormat="1" x14ac:dyDescent="0.3">
      <c r="A14" s="20">
        <v>13</v>
      </c>
      <c r="B14" s="47" t="s">
        <v>19</v>
      </c>
      <c r="C14" s="47">
        <v>2014</v>
      </c>
      <c r="D14" s="44" t="s">
        <v>7</v>
      </c>
      <c r="E14" s="65" t="s">
        <v>38</v>
      </c>
      <c r="F14" s="54">
        <v>37.4</v>
      </c>
      <c r="G14" s="54">
        <v>39.1</v>
      </c>
      <c r="H14" s="54">
        <v>12.75</v>
      </c>
      <c r="I14" s="54">
        <v>42.5</v>
      </c>
      <c r="J14" s="54">
        <v>1.7</v>
      </c>
      <c r="K14" s="54">
        <v>0</v>
      </c>
      <c r="L14" s="54">
        <v>8.5</v>
      </c>
      <c r="M14" s="54">
        <v>0</v>
      </c>
      <c r="N14" s="54">
        <v>141.94999999999999</v>
      </c>
    </row>
    <row r="15" spans="1:15" s="22" customFormat="1" x14ac:dyDescent="0.3">
      <c r="A15" s="20">
        <v>14</v>
      </c>
      <c r="B15" s="22" t="s">
        <v>20</v>
      </c>
      <c r="C15" s="47">
        <v>2014</v>
      </c>
      <c r="D15" s="44" t="s">
        <v>7</v>
      </c>
      <c r="E15" s="65" t="s">
        <v>38</v>
      </c>
      <c r="F15" s="54">
        <v>31.45</v>
      </c>
      <c r="G15" s="54">
        <v>67.149999999999991</v>
      </c>
      <c r="H15" s="54">
        <v>36.549999999999997</v>
      </c>
      <c r="I15" s="54">
        <v>41.65</v>
      </c>
      <c r="J15" s="54">
        <v>0.85</v>
      </c>
      <c r="K15" s="54">
        <v>25.5</v>
      </c>
      <c r="L15" s="54">
        <v>5.95</v>
      </c>
      <c r="M15" s="54">
        <v>5.0999999999999996</v>
      </c>
      <c r="N15" s="54">
        <v>214.2</v>
      </c>
    </row>
    <row r="16" spans="1:15" s="22" customFormat="1" x14ac:dyDescent="0.3">
      <c r="A16" s="20">
        <v>15</v>
      </c>
      <c r="B16" s="22" t="s">
        <v>21</v>
      </c>
      <c r="C16" s="47">
        <v>2014</v>
      </c>
      <c r="D16" s="44" t="s">
        <v>7</v>
      </c>
      <c r="E16" s="65" t="s">
        <v>38</v>
      </c>
      <c r="F16" s="54">
        <v>39.1</v>
      </c>
      <c r="G16" s="54">
        <v>68.849999999999994</v>
      </c>
      <c r="H16" s="54">
        <v>19.55</v>
      </c>
      <c r="I16" s="54">
        <v>62.05</v>
      </c>
      <c r="J16" s="54">
        <v>0</v>
      </c>
      <c r="K16" s="54">
        <v>3.4</v>
      </c>
      <c r="L16" s="54">
        <v>0</v>
      </c>
      <c r="M16" s="54">
        <v>17</v>
      </c>
      <c r="N16" s="54">
        <v>209.95</v>
      </c>
    </row>
    <row r="17" spans="1:14" s="22" customFormat="1" x14ac:dyDescent="0.3">
      <c r="A17" s="20">
        <v>16</v>
      </c>
      <c r="B17" s="22" t="s">
        <v>6</v>
      </c>
      <c r="C17" s="47">
        <v>2014</v>
      </c>
      <c r="D17" s="44" t="s">
        <v>7</v>
      </c>
      <c r="E17" s="65" t="s">
        <v>38</v>
      </c>
      <c r="F17" s="54">
        <v>52.699999999999996</v>
      </c>
      <c r="G17" s="54">
        <v>51.85</v>
      </c>
      <c r="H17" s="54">
        <v>14.45</v>
      </c>
      <c r="I17" s="54">
        <v>70.55</v>
      </c>
      <c r="J17" s="54">
        <v>1.7</v>
      </c>
      <c r="K17" s="54">
        <v>34.85</v>
      </c>
      <c r="L17" s="54">
        <v>3.4</v>
      </c>
      <c r="M17" s="54">
        <v>0.85</v>
      </c>
      <c r="N17" s="54">
        <v>230.35</v>
      </c>
    </row>
    <row r="18" spans="1:14" s="22" customFormat="1" x14ac:dyDescent="0.3">
      <c r="A18" s="20">
        <v>17</v>
      </c>
      <c r="B18" s="22" t="s">
        <v>11</v>
      </c>
      <c r="C18" s="47">
        <v>2014</v>
      </c>
      <c r="D18" s="44" t="s">
        <v>7</v>
      </c>
      <c r="E18" s="65" t="s">
        <v>38</v>
      </c>
      <c r="F18" s="54">
        <v>26.349999999999998</v>
      </c>
      <c r="G18" s="54">
        <v>80.75</v>
      </c>
      <c r="H18" s="54">
        <v>4.25</v>
      </c>
      <c r="I18" s="54">
        <v>35.699999999999996</v>
      </c>
      <c r="J18" s="54">
        <v>11.9</v>
      </c>
      <c r="K18" s="54">
        <v>4.25</v>
      </c>
      <c r="L18" s="54">
        <v>0</v>
      </c>
      <c r="M18" s="54">
        <v>12.75</v>
      </c>
      <c r="N18" s="54">
        <v>175.95</v>
      </c>
    </row>
    <row r="19" spans="1:14" s="22" customFormat="1" x14ac:dyDescent="0.3">
      <c r="A19" s="20">
        <v>18</v>
      </c>
      <c r="B19" s="22" t="s">
        <v>12</v>
      </c>
      <c r="C19" s="47">
        <v>2014</v>
      </c>
      <c r="D19" s="44" t="s">
        <v>7</v>
      </c>
      <c r="E19" s="65" t="s">
        <v>38</v>
      </c>
      <c r="F19" s="54">
        <v>62.9</v>
      </c>
      <c r="G19" s="54">
        <v>47.6</v>
      </c>
      <c r="H19" s="54">
        <v>8.5</v>
      </c>
      <c r="I19" s="54">
        <v>70.55</v>
      </c>
      <c r="J19" s="54">
        <v>10.199999999999999</v>
      </c>
      <c r="K19" s="54">
        <v>5.0999999999999996</v>
      </c>
      <c r="L19" s="54">
        <v>0</v>
      </c>
      <c r="M19" s="54">
        <v>1.7</v>
      </c>
      <c r="N19" s="54">
        <v>206.54999999999998</v>
      </c>
    </row>
    <row r="20" spans="1:14" s="22" customFormat="1" x14ac:dyDescent="0.3">
      <c r="A20" s="20">
        <v>19</v>
      </c>
      <c r="B20" s="22" t="s">
        <v>13</v>
      </c>
      <c r="C20" s="47">
        <v>2014</v>
      </c>
      <c r="D20" s="44" t="s">
        <v>7</v>
      </c>
      <c r="E20" s="65" t="s">
        <v>38</v>
      </c>
      <c r="F20" s="54">
        <v>69.7</v>
      </c>
      <c r="G20" s="54">
        <v>51</v>
      </c>
      <c r="H20" s="54">
        <v>13.6</v>
      </c>
      <c r="I20" s="54">
        <v>58.65</v>
      </c>
      <c r="J20" s="54">
        <v>5.95</v>
      </c>
      <c r="K20" s="54">
        <v>0</v>
      </c>
      <c r="L20" s="54">
        <v>9.35</v>
      </c>
      <c r="M20" s="54">
        <v>5.0999999999999996</v>
      </c>
      <c r="N20" s="54">
        <v>213.35</v>
      </c>
    </row>
    <row r="21" spans="1:14" s="22" customFormat="1" x14ac:dyDescent="0.3">
      <c r="A21" s="20">
        <v>20</v>
      </c>
      <c r="B21" s="44" t="s">
        <v>14</v>
      </c>
      <c r="C21" s="47">
        <v>2014</v>
      </c>
      <c r="D21" s="44" t="s">
        <v>7</v>
      </c>
      <c r="E21" s="44" t="s">
        <v>38</v>
      </c>
      <c r="F21" s="54">
        <v>51</v>
      </c>
      <c r="G21" s="54">
        <v>68</v>
      </c>
      <c r="H21" s="54">
        <v>29.75</v>
      </c>
      <c r="I21" s="54">
        <v>94.35</v>
      </c>
      <c r="J21" s="54">
        <v>7.6499999999999995</v>
      </c>
      <c r="K21" s="54">
        <v>3.4</v>
      </c>
      <c r="L21" s="54">
        <v>0</v>
      </c>
      <c r="M21" s="54">
        <v>0</v>
      </c>
      <c r="N21" s="54">
        <v>254.15</v>
      </c>
    </row>
    <row r="22" spans="1:14" s="22" customFormat="1" x14ac:dyDescent="0.3">
      <c r="A22" s="20">
        <v>21</v>
      </c>
      <c r="B22" s="47" t="s">
        <v>15</v>
      </c>
      <c r="C22" s="47">
        <v>2014</v>
      </c>
      <c r="D22" s="44" t="s">
        <v>7</v>
      </c>
      <c r="E22" s="65" t="s">
        <v>38</v>
      </c>
      <c r="F22" s="54">
        <v>40.799999999999997</v>
      </c>
      <c r="G22" s="54">
        <v>43.35</v>
      </c>
      <c r="H22" s="54">
        <v>17</v>
      </c>
      <c r="I22" s="54">
        <v>70.55</v>
      </c>
      <c r="J22" s="54">
        <v>19.55</v>
      </c>
      <c r="K22" s="54">
        <v>1.7</v>
      </c>
      <c r="L22" s="54">
        <v>5.95</v>
      </c>
      <c r="M22" s="54">
        <v>5.0999999999999996</v>
      </c>
      <c r="N22" s="54">
        <v>204</v>
      </c>
    </row>
    <row r="23" spans="1:14" s="22" customFormat="1" x14ac:dyDescent="0.3">
      <c r="A23" s="20">
        <v>22</v>
      </c>
      <c r="B23" s="47" t="s">
        <v>16</v>
      </c>
      <c r="C23" s="47">
        <v>2014</v>
      </c>
      <c r="D23" s="44" t="s">
        <v>7</v>
      </c>
      <c r="E23" s="65" t="s">
        <v>38</v>
      </c>
      <c r="F23" s="54">
        <v>64.599999999999994</v>
      </c>
      <c r="G23" s="54">
        <v>45.05</v>
      </c>
      <c r="H23" s="54">
        <v>33.15</v>
      </c>
      <c r="I23" s="54">
        <v>71.399999999999991</v>
      </c>
      <c r="J23" s="54">
        <v>1.7</v>
      </c>
      <c r="K23" s="54">
        <v>4.25</v>
      </c>
      <c r="L23" s="54">
        <v>3.4</v>
      </c>
      <c r="M23" s="54">
        <v>5.0999999999999996</v>
      </c>
      <c r="N23" s="54">
        <v>228.65</v>
      </c>
    </row>
    <row r="24" spans="1:14" s="22" customFormat="1" x14ac:dyDescent="0.3">
      <c r="A24" s="20">
        <v>23</v>
      </c>
      <c r="B24" s="47" t="s">
        <v>17</v>
      </c>
      <c r="C24" s="47">
        <v>2014</v>
      </c>
      <c r="D24" s="44" t="s">
        <v>7</v>
      </c>
      <c r="E24" s="65" t="s">
        <v>38</v>
      </c>
      <c r="F24" s="54">
        <v>64.599999999999994</v>
      </c>
      <c r="G24" s="54">
        <v>38.25</v>
      </c>
      <c r="H24" s="54">
        <v>5.95</v>
      </c>
      <c r="I24" s="54">
        <v>75.649999999999991</v>
      </c>
      <c r="J24" s="54">
        <v>11.9</v>
      </c>
      <c r="K24" s="54">
        <v>0.85</v>
      </c>
      <c r="L24" s="54">
        <v>0</v>
      </c>
      <c r="M24" s="54">
        <v>0</v>
      </c>
      <c r="N24" s="54">
        <v>197.2</v>
      </c>
    </row>
    <row r="25" spans="1:14" s="22" customFormat="1" x14ac:dyDescent="0.3">
      <c r="A25" s="20">
        <v>24</v>
      </c>
      <c r="B25" s="47" t="s">
        <v>18</v>
      </c>
      <c r="C25" s="47">
        <v>2014</v>
      </c>
      <c r="D25" s="44" t="s">
        <v>7</v>
      </c>
      <c r="E25" s="65" t="s">
        <v>38</v>
      </c>
      <c r="F25" s="54">
        <v>7.6499999999999995</v>
      </c>
      <c r="G25" s="54">
        <v>2.5499999999999998</v>
      </c>
      <c r="H25" s="54">
        <v>0</v>
      </c>
      <c r="I25" s="54">
        <v>3.4</v>
      </c>
      <c r="J25" s="54">
        <v>0</v>
      </c>
      <c r="K25" s="54">
        <v>0</v>
      </c>
      <c r="L25" s="54">
        <v>0</v>
      </c>
      <c r="M25" s="54">
        <v>0</v>
      </c>
      <c r="N25" s="54">
        <v>352.75</v>
      </c>
    </row>
    <row r="26" spans="1:14" s="22" customFormat="1" x14ac:dyDescent="0.3">
      <c r="A26" s="20">
        <v>25</v>
      </c>
      <c r="B26" s="47" t="s">
        <v>19</v>
      </c>
      <c r="C26" s="47">
        <v>2015</v>
      </c>
      <c r="D26" s="44" t="s">
        <v>7</v>
      </c>
      <c r="E26" s="65" t="s">
        <v>38</v>
      </c>
      <c r="F26" s="54">
        <v>39.6</v>
      </c>
      <c r="G26" s="54">
        <v>41.4</v>
      </c>
      <c r="H26" s="54">
        <v>13.5</v>
      </c>
      <c r="I26" s="54">
        <v>45</v>
      </c>
      <c r="J26" s="54">
        <v>1.8</v>
      </c>
      <c r="K26" s="54">
        <v>0</v>
      </c>
      <c r="L26" s="54">
        <v>9</v>
      </c>
      <c r="M26" s="54">
        <v>0</v>
      </c>
      <c r="N26" s="54">
        <v>150.30000000000001</v>
      </c>
    </row>
    <row r="27" spans="1:14" s="22" customFormat="1" x14ac:dyDescent="0.3">
      <c r="A27" s="20">
        <v>26</v>
      </c>
      <c r="B27" s="22" t="s">
        <v>20</v>
      </c>
      <c r="C27" s="47">
        <v>2015</v>
      </c>
      <c r="D27" s="44" t="s">
        <v>7</v>
      </c>
      <c r="E27" s="65" t="s">
        <v>38</v>
      </c>
      <c r="F27" s="54">
        <v>33.300000000000004</v>
      </c>
      <c r="G27" s="54">
        <v>71.100000000000009</v>
      </c>
      <c r="H27" s="54">
        <v>38.700000000000003</v>
      </c>
      <c r="I27" s="54">
        <v>44.1</v>
      </c>
      <c r="J27" s="54">
        <v>0.9</v>
      </c>
      <c r="K27" s="54">
        <v>27</v>
      </c>
      <c r="L27" s="54">
        <v>6.3</v>
      </c>
      <c r="M27" s="54">
        <v>5.4</v>
      </c>
      <c r="N27" s="54">
        <v>226.8</v>
      </c>
    </row>
    <row r="28" spans="1:14" s="22" customFormat="1" x14ac:dyDescent="0.3">
      <c r="A28" s="20">
        <v>27</v>
      </c>
      <c r="B28" s="22" t="s">
        <v>21</v>
      </c>
      <c r="C28" s="47">
        <v>2015</v>
      </c>
      <c r="D28" s="44" t="s">
        <v>7</v>
      </c>
      <c r="E28" s="65" t="s">
        <v>38</v>
      </c>
      <c r="F28" s="54">
        <v>41.4</v>
      </c>
      <c r="G28" s="54">
        <v>72.900000000000006</v>
      </c>
      <c r="H28" s="54">
        <v>20.7</v>
      </c>
      <c r="I28" s="54">
        <v>65.7</v>
      </c>
      <c r="J28" s="54">
        <v>0</v>
      </c>
      <c r="K28" s="54">
        <v>3.6</v>
      </c>
      <c r="L28" s="54">
        <v>0</v>
      </c>
      <c r="M28" s="54">
        <v>18</v>
      </c>
      <c r="N28" s="54">
        <v>222.3</v>
      </c>
    </row>
    <row r="29" spans="1:14" s="22" customFormat="1" x14ac:dyDescent="0.3">
      <c r="A29" s="20">
        <v>28</v>
      </c>
      <c r="B29" s="22" t="s">
        <v>6</v>
      </c>
      <c r="C29" s="47">
        <v>2015</v>
      </c>
      <c r="D29" s="44" t="s">
        <v>7</v>
      </c>
      <c r="E29" s="65" t="s">
        <v>38</v>
      </c>
      <c r="F29" s="54">
        <v>55.800000000000004</v>
      </c>
      <c r="G29" s="54">
        <v>54.9</v>
      </c>
      <c r="H29" s="54">
        <v>15.3</v>
      </c>
      <c r="I29" s="54">
        <v>74.7</v>
      </c>
      <c r="J29" s="54">
        <v>1.8</v>
      </c>
      <c r="K29" s="54">
        <v>36.9</v>
      </c>
      <c r="L29" s="54">
        <v>3.6</v>
      </c>
      <c r="M29" s="54">
        <v>0.9</v>
      </c>
      <c r="N29" s="54">
        <v>243.9</v>
      </c>
    </row>
    <row r="30" spans="1:14" s="22" customFormat="1" x14ac:dyDescent="0.3">
      <c r="A30" s="20">
        <v>29</v>
      </c>
      <c r="B30" s="22" t="s">
        <v>11</v>
      </c>
      <c r="C30" s="47">
        <v>2015</v>
      </c>
      <c r="D30" s="44" t="s">
        <v>7</v>
      </c>
      <c r="E30" s="65" t="s">
        <v>38</v>
      </c>
      <c r="F30" s="54">
        <v>27.900000000000002</v>
      </c>
      <c r="G30" s="54">
        <v>85.5</v>
      </c>
      <c r="H30" s="54">
        <v>4.5</v>
      </c>
      <c r="I30" s="54">
        <v>37.800000000000004</v>
      </c>
      <c r="J30" s="54">
        <v>12.6</v>
      </c>
      <c r="K30" s="54">
        <v>4.5</v>
      </c>
      <c r="L30" s="54">
        <v>0</v>
      </c>
      <c r="M30" s="54">
        <v>13.5</v>
      </c>
      <c r="N30" s="54">
        <v>186.3</v>
      </c>
    </row>
    <row r="31" spans="1:14" s="22" customFormat="1" x14ac:dyDescent="0.3">
      <c r="A31" s="20">
        <v>30</v>
      </c>
      <c r="B31" s="22" t="s">
        <v>12</v>
      </c>
      <c r="C31" s="47">
        <v>2015</v>
      </c>
      <c r="D31" s="44" t="s">
        <v>7</v>
      </c>
      <c r="E31" s="65" t="s">
        <v>38</v>
      </c>
      <c r="F31" s="54">
        <v>66.600000000000009</v>
      </c>
      <c r="G31" s="54">
        <v>50.4</v>
      </c>
      <c r="H31" s="54">
        <v>9</v>
      </c>
      <c r="I31" s="54">
        <v>74.7</v>
      </c>
      <c r="J31" s="54">
        <v>10.8</v>
      </c>
      <c r="K31" s="54">
        <v>5.4</v>
      </c>
      <c r="L31" s="54">
        <v>0</v>
      </c>
      <c r="M31" s="54">
        <v>1.8</v>
      </c>
      <c r="N31" s="54">
        <v>218.70000000000002</v>
      </c>
    </row>
    <row r="32" spans="1:14" s="22" customFormat="1" x14ac:dyDescent="0.3">
      <c r="A32" s="20">
        <v>31</v>
      </c>
      <c r="B32" s="22" t="s">
        <v>13</v>
      </c>
      <c r="C32" s="47">
        <v>2015</v>
      </c>
      <c r="D32" s="44" t="s">
        <v>7</v>
      </c>
      <c r="E32" s="65" t="s">
        <v>38</v>
      </c>
      <c r="F32" s="54">
        <v>73.8</v>
      </c>
      <c r="G32" s="54">
        <v>54</v>
      </c>
      <c r="H32" s="54">
        <v>14.4</v>
      </c>
      <c r="I32" s="54">
        <v>62.1</v>
      </c>
      <c r="J32" s="54">
        <v>6.3</v>
      </c>
      <c r="K32" s="54">
        <v>0</v>
      </c>
      <c r="L32" s="54">
        <v>9.9</v>
      </c>
      <c r="M32" s="54">
        <v>5.4</v>
      </c>
      <c r="N32" s="54">
        <v>225.9</v>
      </c>
    </row>
    <row r="33" spans="1:14" s="22" customFormat="1" x14ac:dyDescent="0.3">
      <c r="A33" s="20">
        <v>32</v>
      </c>
      <c r="B33" s="44" t="s">
        <v>14</v>
      </c>
      <c r="C33" s="47">
        <v>2015</v>
      </c>
      <c r="D33" s="44" t="s">
        <v>7</v>
      </c>
      <c r="E33" s="44" t="s">
        <v>38</v>
      </c>
      <c r="F33" s="44">
        <v>44</v>
      </c>
      <c r="G33" s="44">
        <v>70</v>
      </c>
      <c r="H33" s="44">
        <v>15</v>
      </c>
      <c r="I33" s="44">
        <v>68</v>
      </c>
      <c r="J33" s="44">
        <v>15</v>
      </c>
      <c r="K33" s="44">
        <v>4</v>
      </c>
      <c r="L33" s="44">
        <v>2</v>
      </c>
      <c r="M33" s="44">
        <v>6</v>
      </c>
      <c r="N33" s="22">
        <v>224</v>
      </c>
    </row>
    <row r="34" spans="1:14" s="22" customFormat="1" x14ac:dyDescent="0.3">
      <c r="A34" s="20">
        <v>33</v>
      </c>
      <c r="B34" s="47" t="s">
        <v>15</v>
      </c>
      <c r="C34" s="47">
        <v>2015</v>
      </c>
      <c r="D34" s="44" t="s">
        <v>7</v>
      </c>
      <c r="E34" s="65" t="s">
        <v>38</v>
      </c>
      <c r="F34" s="65">
        <v>57</v>
      </c>
      <c r="G34" s="65">
        <v>103</v>
      </c>
      <c r="H34" s="65">
        <v>39</v>
      </c>
      <c r="I34" s="65">
        <v>43</v>
      </c>
      <c r="J34" s="65">
        <v>0</v>
      </c>
      <c r="K34" s="65">
        <v>3</v>
      </c>
      <c r="L34" s="65">
        <v>10</v>
      </c>
      <c r="M34" s="65">
        <v>6</v>
      </c>
      <c r="N34" s="22">
        <v>261</v>
      </c>
    </row>
    <row r="35" spans="1:14" s="22" customFormat="1" x14ac:dyDescent="0.3">
      <c r="A35" s="20">
        <v>34</v>
      </c>
      <c r="B35" s="47" t="s">
        <v>16</v>
      </c>
      <c r="C35" s="47">
        <v>2015</v>
      </c>
      <c r="D35" s="44" t="s">
        <v>7</v>
      </c>
      <c r="E35" s="65" t="s">
        <v>38</v>
      </c>
      <c r="F35" s="65">
        <v>91</v>
      </c>
      <c r="G35" s="65">
        <v>96</v>
      </c>
      <c r="H35" s="65">
        <v>32</v>
      </c>
      <c r="I35" s="65">
        <v>101</v>
      </c>
      <c r="J35" s="65">
        <v>7</v>
      </c>
      <c r="K35" s="65">
        <v>5</v>
      </c>
      <c r="L35" s="65">
        <v>2</v>
      </c>
      <c r="M35" s="65">
        <v>0</v>
      </c>
      <c r="N35" s="22">
        <v>334</v>
      </c>
    </row>
    <row r="36" spans="1:14" s="22" customFormat="1" x14ac:dyDescent="0.3">
      <c r="A36" s="20">
        <v>35</v>
      </c>
      <c r="B36" s="47" t="s">
        <v>17</v>
      </c>
      <c r="C36" s="44">
        <v>2015</v>
      </c>
      <c r="D36" s="44" t="s">
        <v>7</v>
      </c>
      <c r="E36" s="65" t="s">
        <v>38</v>
      </c>
      <c r="F36" s="65">
        <v>60</v>
      </c>
      <c r="G36" s="65">
        <v>109</v>
      </c>
      <c r="H36" s="65">
        <v>61</v>
      </c>
      <c r="I36" s="65">
        <v>82</v>
      </c>
      <c r="J36" s="65">
        <v>5</v>
      </c>
      <c r="K36" s="65">
        <v>8</v>
      </c>
      <c r="L36" s="65">
        <v>1</v>
      </c>
      <c r="M36" s="65">
        <v>0</v>
      </c>
      <c r="N36" s="22">
        <v>326</v>
      </c>
    </row>
    <row r="37" spans="1:14" s="22" customFormat="1" x14ac:dyDescent="0.3">
      <c r="A37" s="20">
        <v>36</v>
      </c>
      <c r="B37" s="47" t="s">
        <v>18</v>
      </c>
      <c r="C37" s="44">
        <v>2015</v>
      </c>
      <c r="D37" s="44" t="s">
        <v>7</v>
      </c>
      <c r="E37" s="65" t="s">
        <v>38</v>
      </c>
      <c r="F37" s="65">
        <v>75</v>
      </c>
      <c r="G37" s="65">
        <v>80</v>
      </c>
      <c r="H37" s="65">
        <v>21</v>
      </c>
      <c r="I37" s="65">
        <v>54</v>
      </c>
      <c r="J37" s="65">
        <v>10</v>
      </c>
      <c r="K37" s="65">
        <v>8</v>
      </c>
      <c r="L37" s="65">
        <v>5</v>
      </c>
      <c r="M37" s="65">
        <v>6</v>
      </c>
      <c r="N37" s="22">
        <v>259</v>
      </c>
    </row>
    <row r="38" spans="1:14" s="22" customFormat="1" x14ac:dyDescent="0.3">
      <c r="A38" s="20">
        <v>37</v>
      </c>
      <c r="B38" s="47" t="s">
        <v>19</v>
      </c>
      <c r="C38" s="47">
        <v>2016</v>
      </c>
      <c r="D38" s="44" t="s">
        <v>7</v>
      </c>
      <c r="E38" s="65" t="s">
        <v>38</v>
      </c>
      <c r="F38" s="35">
        <v>44</v>
      </c>
      <c r="G38" s="35">
        <v>46</v>
      </c>
      <c r="H38" s="35">
        <v>15</v>
      </c>
      <c r="I38" s="35">
        <v>50</v>
      </c>
      <c r="J38" s="35">
        <v>2</v>
      </c>
      <c r="K38" s="35">
        <v>0</v>
      </c>
      <c r="L38" s="35">
        <v>10</v>
      </c>
      <c r="M38" s="35">
        <v>0</v>
      </c>
      <c r="N38" s="55">
        <v>167</v>
      </c>
    </row>
    <row r="39" spans="1:14" s="22" customFormat="1" x14ac:dyDescent="0.3">
      <c r="A39" s="20">
        <v>38</v>
      </c>
      <c r="B39" s="22" t="s">
        <v>20</v>
      </c>
      <c r="C39" s="47">
        <v>2016</v>
      </c>
      <c r="D39" s="44" t="s">
        <v>7</v>
      </c>
      <c r="E39" s="65" t="s">
        <v>38</v>
      </c>
      <c r="F39" s="35">
        <v>37</v>
      </c>
      <c r="G39" s="35">
        <v>79</v>
      </c>
      <c r="H39" s="35">
        <v>43</v>
      </c>
      <c r="I39" s="35">
        <v>49</v>
      </c>
      <c r="J39" s="35">
        <v>1</v>
      </c>
      <c r="K39" s="35">
        <v>30</v>
      </c>
      <c r="L39" s="35">
        <v>7</v>
      </c>
      <c r="M39" s="35">
        <v>6</v>
      </c>
      <c r="N39" s="55">
        <v>252</v>
      </c>
    </row>
    <row r="40" spans="1:14" s="22" customFormat="1" x14ac:dyDescent="0.3">
      <c r="A40" s="20">
        <v>39</v>
      </c>
      <c r="B40" s="22" t="s">
        <v>21</v>
      </c>
      <c r="C40" s="47">
        <v>2016</v>
      </c>
      <c r="D40" s="44" t="s">
        <v>7</v>
      </c>
      <c r="E40" s="65" t="s">
        <v>38</v>
      </c>
      <c r="F40" s="35">
        <v>46</v>
      </c>
      <c r="G40" s="35">
        <v>81</v>
      </c>
      <c r="H40" s="35">
        <v>23</v>
      </c>
      <c r="I40" s="35">
        <v>73</v>
      </c>
      <c r="J40" s="35">
        <v>0</v>
      </c>
      <c r="K40" s="35">
        <v>4</v>
      </c>
      <c r="L40" s="35">
        <v>0</v>
      </c>
      <c r="M40" s="35">
        <v>20</v>
      </c>
      <c r="N40" s="55">
        <v>247</v>
      </c>
    </row>
    <row r="41" spans="1:14" s="22" customFormat="1" x14ac:dyDescent="0.3">
      <c r="A41" s="20">
        <v>40</v>
      </c>
      <c r="B41" s="22" t="s">
        <v>6</v>
      </c>
      <c r="C41" s="47">
        <v>2016</v>
      </c>
      <c r="D41" s="44" t="s">
        <v>7</v>
      </c>
      <c r="E41" s="65" t="s">
        <v>38</v>
      </c>
      <c r="F41" s="35">
        <v>62</v>
      </c>
      <c r="G41" s="35">
        <v>61</v>
      </c>
      <c r="H41" s="35">
        <v>17</v>
      </c>
      <c r="I41" s="35">
        <v>83</v>
      </c>
      <c r="J41" s="35">
        <v>2</v>
      </c>
      <c r="K41" s="35">
        <v>41</v>
      </c>
      <c r="L41" s="35">
        <v>4</v>
      </c>
      <c r="M41" s="35">
        <v>1</v>
      </c>
      <c r="N41" s="55">
        <v>271</v>
      </c>
    </row>
    <row r="42" spans="1:14" s="22" customFormat="1" x14ac:dyDescent="0.3">
      <c r="A42" s="20">
        <v>41</v>
      </c>
      <c r="B42" s="22" t="s">
        <v>11</v>
      </c>
      <c r="C42" s="47">
        <v>2016</v>
      </c>
      <c r="D42" s="44" t="s">
        <v>7</v>
      </c>
      <c r="E42" s="65" t="s">
        <v>38</v>
      </c>
      <c r="F42" s="35">
        <v>31</v>
      </c>
      <c r="G42" s="35">
        <v>95</v>
      </c>
      <c r="H42" s="35">
        <v>5</v>
      </c>
      <c r="I42" s="35">
        <v>42</v>
      </c>
      <c r="J42" s="35">
        <v>14</v>
      </c>
      <c r="K42" s="35">
        <v>5</v>
      </c>
      <c r="L42" s="35">
        <v>0</v>
      </c>
      <c r="M42" s="35">
        <v>15</v>
      </c>
      <c r="N42" s="55">
        <v>207</v>
      </c>
    </row>
    <row r="43" spans="1:14" s="22" customFormat="1" x14ac:dyDescent="0.3">
      <c r="A43" s="20">
        <v>42</v>
      </c>
      <c r="B43" s="22" t="s">
        <v>12</v>
      </c>
      <c r="C43" s="47">
        <v>2016</v>
      </c>
      <c r="D43" s="44" t="s">
        <v>7</v>
      </c>
      <c r="E43" s="65" t="s">
        <v>38</v>
      </c>
      <c r="F43" s="35">
        <v>74</v>
      </c>
      <c r="G43" s="35">
        <v>56</v>
      </c>
      <c r="H43" s="35">
        <v>10</v>
      </c>
      <c r="I43" s="35">
        <v>83</v>
      </c>
      <c r="J43" s="35">
        <v>12</v>
      </c>
      <c r="K43" s="35">
        <v>6</v>
      </c>
      <c r="L43" s="35">
        <v>0</v>
      </c>
      <c r="M43" s="35">
        <v>2</v>
      </c>
      <c r="N43" s="55">
        <v>243</v>
      </c>
    </row>
    <row r="44" spans="1:14" s="22" customFormat="1" x14ac:dyDescent="0.3">
      <c r="A44" s="20">
        <v>43</v>
      </c>
      <c r="B44" s="22" t="s">
        <v>13</v>
      </c>
      <c r="C44" s="47">
        <v>2016</v>
      </c>
      <c r="D44" s="44" t="s">
        <v>7</v>
      </c>
      <c r="E44" s="65" t="s">
        <v>38</v>
      </c>
      <c r="F44" s="35">
        <v>82</v>
      </c>
      <c r="G44" s="35">
        <v>60</v>
      </c>
      <c r="H44" s="35">
        <v>16</v>
      </c>
      <c r="I44" s="35">
        <v>69</v>
      </c>
      <c r="J44" s="35">
        <v>7</v>
      </c>
      <c r="K44" s="35">
        <v>0</v>
      </c>
      <c r="L44" s="35">
        <v>11</v>
      </c>
      <c r="M44" s="35">
        <v>6</v>
      </c>
      <c r="N44" s="55">
        <v>251</v>
      </c>
    </row>
    <row r="45" spans="1:14" s="22" customFormat="1" x14ac:dyDescent="0.3">
      <c r="A45" s="20">
        <v>44</v>
      </c>
      <c r="B45" s="22" t="s">
        <v>14</v>
      </c>
      <c r="C45" s="47">
        <v>2016</v>
      </c>
      <c r="D45" s="44" t="s">
        <v>7</v>
      </c>
      <c r="E45" s="65" t="s">
        <v>38</v>
      </c>
      <c r="F45" s="35">
        <v>60</v>
      </c>
      <c r="G45" s="35">
        <v>80</v>
      </c>
      <c r="H45" s="35">
        <v>35</v>
      </c>
      <c r="I45" s="35">
        <v>111</v>
      </c>
      <c r="J45" s="35">
        <v>9</v>
      </c>
      <c r="K45" s="35">
        <v>4</v>
      </c>
      <c r="L45" s="35">
        <v>0</v>
      </c>
      <c r="M45" s="35">
        <v>0</v>
      </c>
      <c r="N45" s="55">
        <v>299</v>
      </c>
    </row>
    <row r="46" spans="1:14" s="22" customFormat="1" x14ac:dyDescent="0.3">
      <c r="A46" s="20">
        <v>45</v>
      </c>
      <c r="B46" s="22" t="s">
        <v>15</v>
      </c>
      <c r="C46" s="47">
        <v>2016</v>
      </c>
      <c r="D46" s="44" t="s">
        <v>7</v>
      </c>
      <c r="E46" s="65" t="s">
        <v>38</v>
      </c>
      <c r="F46" s="35">
        <v>48</v>
      </c>
      <c r="G46" s="35">
        <v>51</v>
      </c>
      <c r="H46" s="35">
        <v>20</v>
      </c>
      <c r="I46" s="35">
        <v>83</v>
      </c>
      <c r="J46" s="35">
        <v>23</v>
      </c>
      <c r="K46" s="35">
        <v>2</v>
      </c>
      <c r="L46" s="35">
        <v>7</v>
      </c>
      <c r="M46" s="35">
        <v>6</v>
      </c>
      <c r="N46" s="55">
        <v>240</v>
      </c>
    </row>
    <row r="47" spans="1:14" s="22" customFormat="1" x14ac:dyDescent="0.3">
      <c r="A47" s="20">
        <v>46</v>
      </c>
      <c r="B47" s="22" t="s">
        <v>16</v>
      </c>
      <c r="C47" s="47">
        <v>2016</v>
      </c>
      <c r="D47" s="44" t="s">
        <v>7</v>
      </c>
      <c r="E47" s="65" t="s">
        <v>38</v>
      </c>
      <c r="F47" s="35">
        <v>76</v>
      </c>
      <c r="G47" s="35">
        <v>53</v>
      </c>
      <c r="H47" s="35">
        <v>39</v>
      </c>
      <c r="I47" s="35">
        <v>84</v>
      </c>
      <c r="J47" s="35">
        <v>2</v>
      </c>
      <c r="K47" s="35">
        <v>5</v>
      </c>
      <c r="L47" s="35">
        <v>4</v>
      </c>
      <c r="M47" s="35">
        <v>6</v>
      </c>
      <c r="N47" s="55">
        <v>269</v>
      </c>
    </row>
    <row r="48" spans="1:14" s="22" customFormat="1" x14ac:dyDescent="0.3">
      <c r="A48" s="20">
        <v>47</v>
      </c>
      <c r="B48" s="22" t="s">
        <v>17</v>
      </c>
      <c r="C48" s="47">
        <v>2016</v>
      </c>
      <c r="D48" s="44" t="s">
        <v>7</v>
      </c>
      <c r="E48" s="65" t="s">
        <v>38</v>
      </c>
      <c r="F48" s="35">
        <v>76</v>
      </c>
      <c r="G48" s="35">
        <v>45</v>
      </c>
      <c r="H48" s="35">
        <v>7</v>
      </c>
      <c r="I48" s="35">
        <v>89</v>
      </c>
      <c r="J48" s="35">
        <v>14</v>
      </c>
      <c r="K48" s="35">
        <v>1</v>
      </c>
      <c r="L48" s="35">
        <v>0</v>
      </c>
      <c r="M48" s="35">
        <v>0</v>
      </c>
      <c r="N48" s="55">
        <v>232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85" zoomScaleNormal="85" workbookViewId="0">
      <selection activeCell="O9" sqref="O9"/>
    </sheetView>
  </sheetViews>
  <sheetFormatPr defaultRowHeight="14.4" x14ac:dyDescent="0.3"/>
  <cols>
    <col min="1" max="1" width="9.109375" style="50"/>
    <col min="2" max="2" width="11" bestFit="1" customWidth="1"/>
    <col min="4" max="4" width="17.88671875" bestFit="1" customWidth="1"/>
    <col min="5" max="5" width="15.109375" bestFit="1" customWidth="1"/>
    <col min="6" max="6" width="9.109375" style="53"/>
  </cols>
  <sheetData>
    <row r="1" spans="1:6" x14ac:dyDescent="0.3">
      <c r="A1" s="15" t="s">
        <v>8</v>
      </c>
      <c r="B1" s="6" t="s">
        <v>1</v>
      </c>
      <c r="C1" s="6" t="s">
        <v>0</v>
      </c>
      <c r="D1" s="15" t="s">
        <v>2</v>
      </c>
      <c r="E1" s="3" t="s">
        <v>45</v>
      </c>
      <c r="F1" s="51" t="s">
        <v>44</v>
      </c>
    </row>
    <row r="2" spans="1:6" x14ac:dyDescent="0.3">
      <c r="A2" s="15">
        <v>1</v>
      </c>
      <c r="B2" s="4" t="s">
        <v>19</v>
      </c>
      <c r="C2" s="4">
        <v>2013</v>
      </c>
      <c r="D2" s="2" t="s">
        <v>7</v>
      </c>
      <c r="E2" s="1" t="s">
        <v>4</v>
      </c>
      <c r="F2" s="52">
        <f>67+541+134+170+55+20+0</f>
        <v>987</v>
      </c>
    </row>
    <row r="3" spans="1:6" x14ac:dyDescent="0.3">
      <c r="A3" s="15">
        <v>8</v>
      </c>
      <c r="B3" s="7" t="s">
        <v>20</v>
      </c>
      <c r="C3" s="4">
        <v>2013</v>
      </c>
      <c r="D3" s="2" t="s">
        <v>7</v>
      </c>
      <c r="E3" s="1" t="s">
        <v>4</v>
      </c>
      <c r="F3" s="52">
        <f>60+570+202+206+46+13+0</f>
        <v>1097</v>
      </c>
    </row>
    <row r="4" spans="1:6" x14ac:dyDescent="0.3">
      <c r="A4" s="15">
        <v>15</v>
      </c>
      <c r="B4" s="7" t="s">
        <v>21</v>
      </c>
      <c r="C4" s="4">
        <v>2013</v>
      </c>
      <c r="D4" s="2" t="s">
        <v>7</v>
      </c>
      <c r="E4" s="1" t="s">
        <v>4</v>
      </c>
      <c r="F4" s="52">
        <f>74+518+198+129+50+29+0</f>
        <v>998</v>
      </c>
    </row>
    <row r="5" spans="1:6" x14ac:dyDescent="0.3">
      <c r="A5" s="15">
        <v>22</v>
      </c>
      <c r="B5" s="7" t="s">
        <v>6</v>
      </c>
      <c r="C5" s="4">
        <v>2013</v>
      </c>
      <c r="D5" s="2" t="s">
        <v>7</v>
      </c>
      <c r="E5" s="1" t="s">
        <v>4</v>
      </c>
      <c r="F5" s="52">
        <f>64+558+217+126+34+14+0</f>
        <v>1013</v>
      </c>
    </row>
    <row r="6" spans="1:6" x14ac:dyDescent="0.3">
      <c r="A6" s="15">
        <v>29</v>
      </c>
      <c r="B6" s="7" t="s">
        <v>11</v>
      </c>
      <c r="C6" s="4">
        <v>2013</v>
      </c>
      <c r="D6" s="2" t="s">
        <v>7</v>
      </c>
      <c r="E6" s="1" t="s">
        <v>4</v>
      </c>
      <c r="F6" s="52">
        <f>115+658+166+114+37+30+0</f>
        <v>1120</v>
      </c>
    </row>
    <row r="7" spans="1:6" x14ac:dyDescent="0.3">
      <c r="A7" s="15">
        <v>36</v>
      </c>
      <c r="B7" s="7" t="s">
        <v>12</v>
      </c>
      <c r="C7" s="4">
        <v>2013</v>
      </c>
      <c r="D7" s="2" t="s">
        <v>7</v>
      </c>
      <c r="E7" s="1" t="s">
        <v>4</v>
      </c>
      <c r="F7" s="52">
        <f>72+594+194+178+51+21+0</f>
        <v>1110</v>
      </c>
    </row>
    <row r="8" spans="1:6" x14ac:dyDescent="0.3">
      <c r="A8" s="15">
        <v>43</v>
      </c>
      <c r="B8" s="7" t="s">
        <v>13</v>
      </c>
      <c r="C8" s="4">
        <v>2013</v>
      </c>
      <c r="D8" s="2" t="s">
        <v>7</v>
      </c>
      <c r="E8" s="1" t="s">
        <v>4</v>
      </c>
      <c r="F8" s="52">
        <f>74+550+201+258+55+41+0</f>
        <v>1179</v>
      </c>
    </row>
    <row r="9" spans="1:6" x14ac:dyDescent="0.3">
      <c r="A9" s="15">
        <v>50</v>
      </c>
      <c r="B9" s="2" t="s">
        <v>14</v>
      </c>
      <c r="C9" s="4">
        <v>2013</v>
      </c>
      <c r="D9" s="2" t="s">
        <v>7</v>
      </c>
      <c r="E9" s="2" t="s">
        <v>4</v>
      </c>
      <c r="F9" s="52">
        <f>52+626+239+283+87+40+0</f>
        <v>1327</v>
      </c>
    </row>
    <row r="10" spans="1:6" x14ac:dyDescent="0.3">
      <c r="A10" s="15">
        <v>57</v>
      </c>
      <c r="B10" s="4" t="s">
        <v>15</v>
      </c>
      <c r="C10" s="4">
        <v>2013</v>
      </c>
      <c r="D10" s="2" t="s">
        <v>7</v>
      </c>
      <c r="E10" s="1" t="s">
        <v>4</v>
      </c>
      <c r="F10" s="52">
        <f>49+607+192+397+142+28+0</f>
        <v>1415</v>
      </c>
    </row>
    <row r="11" spans="1:6" x14ac:dyDescent="0.3">
      <c r="A11" s="15">
        <v>64</v>
      </c>
      <c r="B11" s="4" t="s">
        <v>16</v>
      </c>
      <c r="C11" s="4">
        <v>2013</v>
      </c>
      <c r="D11" s="2" t="s">
        <v>7</v>
      </c>
      <c r="E11" s="1" t="s">
        <v>4</v>
      </c>
      <c r="F11" s="52">
        <f>39+626+215+314+80+22+0</f>
        <v>1296</v>
      </c>
    </row>
    <row r="12" spans="1:6" x14ac:dyDescent="0.3">
      <c r="A12" s="15">
        <v>71</v>
      </c>
      <c r="B12" s="4" t="s">
        <v>17</v>
      </c>
      <c r="C12" s="4">
        <v>2013</v>
      </c>
      <c r="D12" s="2" t="s">
        <v>7</v>
      </c>
      <c r="E12" s="1" t="s">
        <v>4</v>
      </c>
      <c r="F12" s="52">
        <f>55+595+186+201+66+26+0</f>
        <v>1129</v>
      </c>
    </row>
    <row r="13" spans="1:6" x14ac:dyDescent="0.3">
      <c r="A13" s="15">
        <v>78</v>
      </c>
      <c r="B13" s="4" t="s">
        <v>18</v>
      </c>
      <c r="C13" s="4">
        <v>2013</v>
      </c>
      <c r="D13" s="2" t="s">
        <v>7</v>
      </c>
      <c r="E13" s="1" t="s">
        <v>4</v>
      </c>
      <c r="F13" s="53">
        <f>80%*1570</f>
        <v>1256</v>
      </c>
    </row>
    <row r="14" spans="1:6" x14ac:dyDescent="0.3">
      <c r="A14" s="15">
        <v>85</v>
      </c>
      <c r="B14" s="4" t="s">
        <v>19</v>
      </c>
      <c r="C14" s="4">
        <v>2014</v>
      </c>
      <c r="D14" s="2" t="s">
        <v>7</v>
      </c>
      <c r="E14" s="1" t="s">
        <v>4</v>
      </c>
      <c r="F14" s="52">
        <f>71+575+142+181+59+21+0</f>
        <v>1049</v>
      </c>
    </row>
    <row r="15" spans="1:6" x14ac:dyDescent="0.3">
      <c r="A15" s="15">
        <v>92</v>
      </c>
      <c r="B15" s="7" t="s">
        <v>20</v>
      </c>
      <c r="C15" s="4">
        <v>2014</v>
      </c>
      <c r="D15" s="2" t="s">
        <v>7</v>
      </c>
      <c r="E15" s="1" t="s">
        <v>4</v>
      </c>
      <c r="F15" s="52">
        <f>64+605+214+219+49+14+0</f>
        <v>1165</v>
      </c>
    </row>
    <row r="16" spans="1:6" x14ac:dyDescent="0.3">
      <c r="A16" s="15">
        <v>99</v>
      </c>
      <c r="B16" s="7" t="s">
        <v>21</v>
      </c>
      <c r="C16" s="4">
        <v>2014</v>
      </c>
      <c r="D16" s="2" t="s">
        <v>7</v>
      </c>
      <c r="E16" s="1" t="s">
        <v>4</v>
      </c>
      <c r="F16" s="52">
        <f>78+550+210+137+53+31+0</f>
        <v>1059</v>
      </c>
    </row>
    <row r="17" spans="1:17" x14ac:dyDescent="0.3">
      <c r="A17" s="15">
        <v>106</v>
      </c>
      <c r="B17" s="7" t="s">
        <v>6</v>
      </c>
      <c r="C17" s="4">
        <v>2014</v>
      </c>
      <c r="D17" s="2" t="s">
        <v>7</v>
      </c>
      <c r="E17" s="1" t="s">
        <v>4</v>
      </c>
      <c r="F17" s="52">
        <f>68+592+230+133+36+15+0</f>
        <v>1074</v>
      </c>
    </row>
    <row r="18" spans="1:17" x14ac:dyDescent="0.3">
      <c r="A18" s="15">
        <v>113</v>
      </c>
      <c r="B18" s="7" t="s">
        <v>11</v>
      </c>
      <c r="C18" s="4">
        <v>2014</v>
      </c>
      <c r="D18" s="2" t="s">
        <v>7</v>
      </c>
      <c r="E18" s="1" t="s">
        <v>4</v>
      </c>
      <c r="F18" s="52">
        <f>122+699+176+122+39+31+0</f>
        <v>1189</v>
      </c>
    </row>
    <row r="19" spans="1:17" x14ac:dyDescent="0.3">
      <c r="A19" s="15">
        <v>120</v>
      </c>
      <c r="B19" s="7" t="s">
        <v>12</v>
      </c>
      <c r="C19" s="4">
        <v>2014</v>
      </c>
      <c r="D19" s="2" t="s">
        <v>7</v>
      </c>
      <c r="E19" s="1" t="s">
        <v>4</v>
      </c>
      <c r="F19" s="52">
        <f>77+632+207+189+54+22+0</f>
        <v>1181</v>
      </c>
    </row>
    <row r="20" spans="1:17" x14ac:dyDescent="0.3">
      <c r="A20" s="15">
        <v>127</v>
      </c>
      <c r="B20" s="7" t="s">
        <v>13</v>
      </c>
      <c r="C20" s="4">
        <v>2014</v>
      </c>
      <c r="D20" s="2" t="s">
        <v>7</v>
      </c>
      <c r="E20" s="1" t="s">
        <v>4</v>
      </c>
      <c r="F20" s="52">
        <f>79+584+213+275+59+43+0</f>
        <v>1253</v>
      </c>
      <c r="Q20" s="7"/>
    </row>
    <row r="21" spans="1:17" x14ac:dyDescent="0.3">
      <c r="A21" s="15">
        <v>134</v>
      </c>
      <c r="B21" s="2" t="s">
        <v>14</v>
      </c>
      <c r="C21" s="4">
        <v>2014</v>
      </c>
      <c r="D21" s="2" t="s">
        <v>7</v>
      </c>
      <c r="E21" s="2" t="s">
        <v>4</v>
      </c>
      <c r="F21" s="52">
        <f>55+665+254+301+93+43+0</f>
        <v>1411</v>
      </c>
      <c r="Q21" s="7"/>
    </row>
    <row r="22" spans="1:17" x14ac:dyDescent="0.3">
      <c r="A22" s="15">
        <v>141</v>
      </c>
      <c r="B22" s="4" t="s">
        <v>15</v>
      </c>
      <c r="C22" s="4">
        <v>2014</v>
      </c>
      <c r="D22" s="2" t="s">
        <v>7</v>
      </c>
      <c r="E22" s="1" t="s">
        <v>4</v>
      </c>
      <c r="F22" s="52">
        <f>52+645+204+422+150+30+0</f>
        <v>1503</v>
      </c>
      <c r="Q22" s="7"/>
    </row>
    <row r="23" spans="1:17" x14ac:dyDescent="0.3">
      <c r="A23" s="15">
        <v>148</v>
      </c>
      <c r="B23" s="4" t="s">
        <v>16</v>
      </c>
      <c r="C23" s="4">
        <v>2014</v>
      </c>
      <c r="D23" s="2" t="s">
        <v>7</v>
      </c>
      <c r="E23" s="1" t="s">
        <v>4</v>
      </c>
      <c r="F23" s="52">
        <f>42+666+229+333+85+24+0</f>
        <v>1379</v>
      </c>
      <c r="Q23" s="7"/>
    </row>
    <row r="24" spans="1:17" x14ac:dyDescent="0.3">
      <c r="A24" s="15">
        <v>155</v>
      </c>
      <c r="B24" s="4" t="s">
        <v>17</v>
      </c>
      <c r="C24" s="4">
        <v>2014</v>
      </c>
      <c r="D24" s="2" t="s">
        <v>7</v>
      </c>
      <c r="E24" s="1" t="s">
        <v>4</v>
      </c>
      <c r="F24" s="52">
        <f>59+632+197+213+71+27+0</f>
        <v>1199</v>
      </c>
      <c r="Q24" s="7"/>
    </row>
    <row r="25" spans="1:17" s="49" customFormat="1" x14ac:dyDescent="0.3">
      <c r="A25" s="15">
        <v>162</v>
      </c>
      <c r="B25" s="4" t="s">
        <v>18</v>
      </c>
      <c r="C25" s="4">
        <v>2014</v>
      </c>
      <c r="D25" s="2" t="s">
        <v>7</v>
      </c>
      <c r="E25" s="1" t="s">
        <v>4</v>
      </c>
      <c r="F25" s="53">
        <f>90%*1570</f>
        <v>1413</v>
      </c>
      <c r="Q25" s="7"/>
    </row>
    <row r="26" spans="1:17" x14ac:dyDescent="0.3">
      <c r="A26" s="15">
        <v>169</v>
      </c>
      <c r="B26" s="4" t="s">
        <v>19</v>
      </c>
      <c r="C26" s="4">
        <v>2015</v>
      </c>
      <c r="D26" s="2" t="s">
        <v>7</v>
      </c>
      <c r="E26" s="1" t="s">
        <v>4</v>
      </c>
      <c r="F26" s="52">
        <f>76+608+150+192+62+23+0</f>
        <v>1111</v>
      </c>
      <c r="Q26" s="7"/>
    </row>
    <row r="27" spans="1:17" x14ac:dyDescent="0.3">
      <c r="A27" s="15">
        <v>176</v>
      </c>
      <c r="B27" s="7" t="s">
        <v>20</v>
      </c>
      <c r="C27" s="4">
        <v>2015</v>
      </c>
      <c r="D27" s="2" t="s">
        <v>7</v>
      </c>
      <c r="E27" s="1" t="s">
        <v>4</v>
      </c>
      <c r="F27" s="52">
        <f>68+641+227+232+52+14+0</f>
        <v>1234</v>
      </c>
    </row>
    <row r="28" spans="1:17" x14ac:dyDescent="0.3">
      <c r="A28" s="15">
        <v>183</v>
      </c>
      <c r="B28" s="7" t="s">
        <v>21</v>
      </c>
      <c r="C28" s="4">
        <v>2015</v>
      </c>
      <c r="D28" s="2" t="s">
        <v>7</v>
      </c>
      <c r="E28" s="1" t="s">
        <v>4</v>
      </c>
      <c r="F28" s="53">
        <f>83+582+222+145+56+32+0</f>
        <v>1120</v>
      </c>
    </row>
    <row r="29" spans="1:17" x14ac:dyDescent="0.3">
      <c r="A29" s="15">
        <v>190</v>
      </c>
      <c r="B29" s="7" t="s">
        <v>6</v>
      </c>
      <c r="C29" s="4">
        <v>2015</v>
      </c>
      <c r="D29" s="2" t="s">
        <v>7</v>
      </c>
      <c r="E29" s="1" t="s">
        <v>4</v>
      </c>
      <c r="F29" s="53">
        <f>72+627+244+141+38+16+0</f>
        <v>1138</v>
      </c>
    </row>
    <row r="30" spans="1:17" x14ac:dyDescent="0.3">
      <c r="A30" s="15">
        <v>197</v>
      </c>
      <c r="B30" s="7" t="s">
        <v>11</v>
      </c>
      <c r="C30" s="4">
        <v>2015</v>
      </c>
      <c r="D30" s="2" t="s">
        <v>7</v>
      </c>
      <c r="E30" s="1" t="s">
        <v>4</v>
      </c>
      <c r="F30" s="53">
        <f>130+740+186+129+41+33+0</f>
        <v>1259</v>
      </c>
    </row>
    <row r="31" spans="1:17" x14ac:dyDescent="0.3">
      <c r="A31" s="15">
        <v>204</v>
      </c>
      <c r="B31" s="7" t="s">
        <v>12</v>
      </c>
      <c r="C31" s="4">
        <v>2015</v>
      </c>
      <c r="D31" s="2" t="s">
        <v>7</v>
      </c>
      <c r="E31" s="1" t="s">
        <v>4</v>
      </c>
      <c r="F31" s="53">
        <f>81+669+219+200+58+23+0</f>
        <v>1250</v>
      </c>
    </row>
    <row r="32" spans="1:17" x14ac:dyDescent="0.3">
      <c r="A32" s="15">
        <v>211</v>
      </c>
      <c r="B32" s="7" t="s">
        <v>13</v>
      </c>
      <c r="C32" s="4">
        <v>2015</v>
      </c>
      <c r="D32" s="2" t="s">
        <v>7</v>
      </c>
      <c r="E32" s="1" t="s">
        <v>4</v>
      </c>
      <c r="F32" s="53">
        <f>84+618+226+291+62+46+0</f>
        <v>1327</v>
      </c>
    </row>
    <row r="33" spans="1:6" x14ac:dyDescent="0.3">
      <c r="A33" s="15">
        <v>218</v>
      </c>
      <c r="B33" s="2" t="s">
        <v>14</v>
      </c>
      <c r="C33" s="4">
        <v>2015</v>
      </c>
      <c r="D33" s="2" t="s">
        <v>7</v>
      </c>
      <c r="E33" s="2" t="s">
        <v>4</v>
      </c>
      <c r="F33" s="53">
        <f>112+774+224+286+73+22+0</f>
        <v>1491</v>
      </c>
    </row>
    <row r="34" spans="1:6" x14ac:dyDescent="0.3">
      <c r="A34" s="15">
        <v>225</v>
      </c>
      <c r="B34" s="4" t="s">
        <v>15</v>
      </c>
      <c r="C34" s="4">
        <v>2015</v>
      </c>
      <c r="D34" s="2" t="s">
        <v>7</v>
      </c>
      <c r="E34" s="1" t="s">
        <v>4</v>
      </c>
      <c r="F34" s="53">
        <f>108+851+261+299+86+30+0</f>
        <v>1635</v>
      </c>
    </row>
    <row r="35" spans="1:6" x14ac:dyDescent="0.3">
      <c r="A35" s="15">
        <v>232</v>
      </c>
      <c r="B35" s="4" t="s">
        <v>16</v>
      </c>
      <c r="C35" s="4">
        <v>2015</v>
      </c>
      <c r="D35" s="2" t="s">
        <v>7</v>
      </c>
      <c r="E35" s="1" t="s">
        <v>4</v>
      </c>
      <c r="F35" s="53">
        <f>94+880+334+244+122+20+0</f>
        <v>1694</v>
      </c>
    </row>
    <row r="36" spans="1:6" x14ac:dyDescent="0.3">
      <c r="A36" s="15">
        <v>239</v>
      </c>
      <c r="B36" s="4" t="s">
        <v>17</v>
      </c>
      <c r="C36" s="4">
        <v>2015</v>
      </c>
      <c r="D36" s="2" t="s">
        <v>7</v>
      </c>
      <c r="E36" s="1" t="s">
        <v>4</v>
      </c>
      <c r="F36" s="53">
        <f>104+879+326+32+132+38</f>
        <v>1511</v>
      </c>
    </row>
    <row r="37" spans="1:6" x14ac:dyDescent="0.3">
      <c r="A37" s="15">
        <v>246</v>
      </c>
      <c r="B37" s="4" t="s">
        <v>18</v>
      </c>
      <c r="C37" s="2">
        <v>2015</v>
      </c>
      <c r="D37" s="2" t="s">
        <v>7</v>
      </c>
      <c r="E37" s="1" t="s">
        <v>4</v>
      </c>
      <c r="F37" s="53">
        <f>108+801+259+297+84+21</f>
        <v>1570</v>
      </c>
    </row>
    <row r="38" spans="1:6" x14ac:dyDescent="0.3">
      <c r="A38" s="15">
        <v>253</v>
      </c>
      <c r="B38" s="4" t="s">
        <v>19</v>
      </c>
      <c r="C38" s="4">
        <v>2016</v>
      </c>
      <c r="D38" s="2" t="s">
        <v>7</v>
      </c>
      <c r="E38" s="1" t="s">
        <v>4</v>
      </c>
      <c r="F38" s="53">
        <f>84+676+167+213+69+25</f>
        <v>1234</v>
      </c>
    </row>
    <row r="39" spans="1:6" x14ac:dyDescent="0.3">
      <c r="A39" s="15">
        <v>260</v>
      </c>
      <c r="B39" s="7" t="s">
        <v>20</v>
      </c>
      <c r="C39" s="4">
        <v>2016</v>
      </c>
      <c r="D39" s="2" t="s">
        <v>7</v>
      </c>
      <c r="E39" s="1" t="s">
        <v>4</v>
      </c>
      <c r="F39" s="53">
        <f>75+712+252+258+58+16</f>
        <v>1371</v>
      </c>
    </row>
    <row r="40" spans="1:6" x14ac:dyDescent="0.3">
      <c r="A40" s="15">
        <v>267</v>
      </c>
      <c r="B40" s="7" t="s">
        <v>21</v>
      </c>
      <c r="C40" s="4">
        <v>2016</v>
      </c>
      <c r="D40" s="2" t="s">
        <v>7</v>
      </c>
      <c r="E40" s="1" t="s">
        <v>4</v>
      </c>
      <c r="F40" s="53">
        <f>92+647+247+161+62+36+0</f>
        <v>1245</v>
      </c>
    </row>
    <row r="41" spans="1:6" x14ac:dyDescent="0.3">
      <c r="A41" s="15">
        <v>274</v>
      </c>
      <c r="B41" s="7" t="s">
        <v>6</v>
      </c>
      <c r="C41" s="4">
        <v>2016</v>
      </c>
      <c r="D41" s="2" t="s">
        <v>7</v>
      </c>
      <c r="E41" s="1" t="s">
        <v>4</v>
      </c>
      <c r="F41" s="53">
        <f>80+697+271+157+42+18</f>
        <v>1265</v>
      </c>
    </row>
    <row r="42" spans="1:6" x14ac:dyDescent="0.3">
      <c r="A42" s="15">
        <v>281</v>
      </c>
      <c r="B42" s="7" t="s">
        <v>11</v>
      </c>
      <c r="C42" s="4">
        <v>2016</v>
      </c>
      <c r="D42" s="2" t="s">
        <v>7</v>
      </c>
      <c r="E42" s="1" t="s">
        <v>4</v>
      </c>
      <c r="F42" s="53">
        <f>144+822+207+143+46+37</f>
        <v>1399</v>
      </c>
    </row>
    <row r="43" spans="1:6" x14ac:dyDescent="0.3">
      <c r="A43" s="15">
        <v>288</v>
      </c>
      <c r="B43" s="7" t="s">
        <v>12</v>
      </c>
      <c r="C43" s="4">
        <v>2016</v>
      </c>
      <c r="D43" s="2" t="s">
        <v>7</v>
      </c>
      <c r="E43" s="1" t="s">
        <v>4</v>
      </c>
      <c r="F43" s="53">
        <f>90+743+243+222+64+26+0</f>
        <v>1388</v>
      </c>
    </row>
    <row r="44" spans="1:6" x14ac:dyDescent="0.3">
      <c r="A44" s="15">
        <v>295</v>
      </c>
      <c r="B44" s="7" t="s">
        <v>13</v>
      </c>
      <c r="C44" s="4">
        <v>2016</v>
      </c>
      <c r="D44" s="2" t="s">
        <v>7</v>
      </c>
      <c r="E44" s="1" t="s">
        <v>4</v>
      </c>
      <c r="F44" s="53">
        <f>93+687+251+323+69+51</f>
        <v>1474</v>
      </c>
    </row>
    <row r="45" spans="1:6" x14ac:dyDescent="0.3">
      <c r="A45" s="15">
        <v>302</v>
      </c>
      <c r="B45" s="7" t="s">
        <v>14</v>
      </c>
      <c r="C45" s="4">
        <v>2016</v>
      </c>
      <c r="D45" s="2" t="s">
        <v>7</v>
      </c>
      <c r="E45" s="1" t="s">
        <v>4</v>
      </c>
      <c r="F45" s="53">
        <f>65+782+299+354+109+50</f>
        <v>1659</v>
      </c>
    </row>
    <row r="46" spans="1:6" x14ac:dyDescent="0.3">
      <c r="A46" s="15">
        <v>309</v>
      </c>
      <c r="B46" s="7" t="s">
        <v>15</v>
      </c>
      <c r="C46" s="4">
        <v>2016</v>
      </c>
      <c r="D46" s="2" t="s">
        <v>7</v>
      </c>
      <c r="E46" s="1" t="s">
        <v>4</v>
      </c>
      <c r="F46" s="53">
        <f>61+759+240+496+177+35</f>
        <v>1768</v>
      </c>
    </row>
    <row r="47" spans="1:6" x14ac:dyDescent="0.3">
      <c r="A47" s="15">
        <v>316</v>
      </c>
      <c r="B47" s="7" t="s">
        <v>16</v>
      </c>
      <c r="C47" s="4">
        <v>2016</v>
      </c>
      <c r="D47" s="2" t="s">
        <v>7</v>
      </c>
      <c r="E47" s="1" t="s">
        <v>4</v>
      </c>
      <c r="F47" s="53">
        <f>49+783+269+392+100+28</f>
        <v>1621</v>
      </c>
    </row>
    <row r="48" spans="1:6" x14ac:dyDescent="0.3">
      <c r="A48" s="15">
        <v>323</v>
      </c>
      <c r="B48" s="7" t="s">
        <v>17</v>
      </c>
      <c r="C48" s="4">
        <v>2016</v>
      </c>
      <c r="D48" s="2" t="s">
        <v>7</v>
      </c>
      <c r="E48" s="1" t="s">
        <v>4</v>
      </c>
      <c r="F48" s="53">
        <f>69+744+232+251+83+32</f>
        <v>1411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workbookViewId="0">
      <selection activeCell="O17" sqref="O17"/>
    </sheetView>
  </sheetViews>
  <sheetFormatPr defaultRowHeight="14.4" x14ac:dyDescent="0.3"/>
  <sheetData>
    <row r="1" spans="1:14" s="7" customFormat="1" ht="43.2" x14ac:dyDescent="0.3">
      <c r="A1" s="6">
        <v>330</v>
      </c>
      <c r="B1" s="11" t="s">
        <v>19</v>
      </c>
      <c r="C1" s="4">
        <v>2016</v>
      </c>
      <c r="D1" s="4" t="s">
        <v>22</v>
      </c>
      <c r="E1" s="1" t="s">
        <v>4</v>
      </c>
      <c r="F1" s="29"/>
      <c r="G1" s="29"/>
      <c r="H1" s="29"/>
      <c r="I1" s="29"/>
      <c r="J1" s="29"/>
      <c r="K1" s="29"/>
      <c r="L1" s="29"/>
      <c r="M1" s="29"/>
      <c r="N1" s="30">
        <v>31</v>
      </c>
    </row>
    <row r="2" spans="1:14" s="7" customFormat="1" ht="43.2" x14ac:dyDescent="0.3">
      <c r="A2" s="6">
        <v>331</v>
      </c>
      <c r="B2" s="11" t="s">
        <v>19</v>
      </c>
      <c r="C2" s="4">
        <v>2016</v>
      </c>
      <c r="D2" s="4" t="s">
        <v>22</v>
      </c>
      <c r="E2" s="1" t="s">
        <v>37</v>
      </c>
      <c r="F2" s="39">
        <v>17</v>
      </c>
      <c r="G2" s="39">
        <v>2</v>
      </c>
      <c r="H2" s="39">
        <v>6</v>
      </c>
      <c r="I2" s="39">
        <v>40</v>
      </c>
      <c r="J2" s="39">
        <v>0</v>
      </c>
      <c r="K2" s="39">
        <v>2</v>
      </c>
      <c r="L2" s="39">
        <v>0</v>
      </c>
      <c r="M2" s="39">
        <v>0</v>
      </c>
      <c r="N2" s="30">
        <v>208</v>
      </c>
    </row>
    <row r="3" spans="1:14" s="7" customFormat="1" ht="43.2" x14ac:dyDescent="0.3">
      <c r="A3" s="6">
        <v>332</v>
      </c>
      <c r="B3" s="11" t="s">
        <v>19</v>
      </c>
      <c r="C3" s="4">
        <v>2016</v>
      </c>
      <c r="D3" s="4" t="s">
        <v>22</v>
      </c>
      <c r="E3" s="1" t="s">
        <v>38</v>
      </c>
      <c r="F3" s="39">
        <v>9</v>
      </c>
      <c r="G3" s="39">
        <v>3</v>
      </c>
      <c r="H3" s="39">
        <v>0</v>
      </c>
      <c r="I3" s="39">
        <v>4</v>
      </c>
      <c r="J3" s="39">
        <v>0</v>
      </c>
      <c r="K3" s="39">
        <v>0</v>
      </c>
      <c r="L3" s="39">
        <v>0</v>
      </c>
      <c r="M3" s="39">
        <v>0</v>
      </c>
      <c r="N3" s="30">
        <v>415</v>
      </c>
    </row>
    <row r="4" spans="1:14" s="7" customFormat="1" ht="43.2" x14ac:dyDescent="0.3">
      <c r="A4" s="6">
        <v>333</v>
      </c>
      <c r="B4" s="11" t="s">
        <v>19</v>
      </c>
      <c r="C4" s="4">
        <v>2016</v>
      </c>
      <c r="D4" s="4" t="s">
        <v>22</v>
      </c>
      <c r="E4" s="1" t="s">
        <v>39</v>
      </c>
      <c r="F4" s="39">
        <v>4</v>
      </c>
      <c r="G4" s="39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0">
        <v>12</v>
      </c>
    </row>
    <row r="5" spans="1:14" s="7" customFormat="1" ht="43.2" x14ac:dyDescent="0.3">
      <c r="A5" s="6">
        <v>334</v>
      </c>
      <c r="B5" s="11" t="s">
        <v>19</v>
      </c>
      <c r="C5" s="4">
        <v>2016</v>
      </c>
      <c r="D5" s="4" t="s">
        <v>22</v>
      </c>
      <c r="E5" s="1" t="s">
        <v>40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29">
        <f>SUM(F5:M5)</f>
        <v>0</v>
      </c>
    </row>
    <row r="6" spans="1:14" s="7" customFormat="1" ht="43.2" x14ac:dyDescent="0.3">
      <c r="A6" s="6">
        <v>335</v>
      </c>
      <c r="B6" s="11" t="s">
        <v>19</v>
      </c>
      <c r="C6" s="4">
        <v>2016</v>
      </c>
      <c r="D6" s="4" t="s">
        <v>22</v>
      </c>
      <c r="E6" s="1" t="s">
        <v>41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29">
        <f>SUM(F6:M6)</f>
        <v>0</v>
      </c>
    </row>
    <row r="7" spans="1:14" s="7" customFormat="1" ht="43.2" x14ac:dyDescent="0.3">
      <c r="A7" s="6">
        <v>336</v>
      </c>
      <c r="B7" s="11" t="s">
        <v>19</v>
      </c>
      <c r="C7" s="4">
        <v>2016</v>
      </c>
      <c r="D7" s="4" t="s">
        <v>22</v>
      </c>
      <c r="E7" s="1" t="s">
        <v>9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29">
        <f>SUM(F7:M7)</f>
        <v>0</v>
      </c>
    </row>
    <row r="8" spans="1:14" s="7" customFormat="1" ht="43.2" x14ac:dyDescent="0.3">
      <c r="A8" s="6">
        <v>337</v>
      </c>
      <c r="B8" s="11" t="s">
        <v>20</v>
      </c>
      <c r="C8" s="4">
        <v>2016</v>
      </c>
      <c r="D8" s="4" t="s">
        <v>22</v>
      </c>
      <c r="E8" s="1" t="s">
        <v>4</v>
      </c>
      <c r="F8" s="29"/>
      <c r="G8" s="29"/>
      <c r="H8" s="29"/>
      <c r="I8" s="29"/>
      <c r="J8" s="29"/>
      <c r="K8" s="29"/>
      <c r="L8" s="29"/>
      <c r="M8" s="29"/>
      <c r="N8" s="30">
        <v>58</v>
      </c>
    </row>
    <row r="9" spans="1:14" s="7" customFormat="1" ht="43.2" x14ac:dyDescent="0.3">
      <c r="A9" s="6">
        <v>338</v>
      </c>
      <c r="B9" s="11" t="s">
        <v>20</v>
      </c>
      <c r="C9" s="4">
        <v>2016</v>
      </c>
      <c r="D9" s="4" t="s">
        <v>22</v>
      </c>
      <c r="E9" s="1" t="s">
        <v>37</v>
      </c>
      <c r="F9" s="39">
        <v>11</v>
      </c>
      <c r="G9" s="39">
        <v>10</v>
      </c>
      <c r="H9" s="39">
        <v>0</v>
      </c>
      <c r="I9" s="39">
        <v>27</v>
      </c>
      <c r="J9" s="39">
        <v>0</v>
      </c>
      <c r="K9" s="39">
        <v>0</v>
      </c>
      <c r="L9" s="39">
        <v>0</v>
      </c>
      <c r="M9" s="39">
        <v>1</v>
      </c>
      <c r="N9" s="30">
        <v>159</v>
      </c>
    </row>
    <row r="10" spans="1:14" s="7" customFormat="1" ht="43.2" x14ac:dyDescent="0.3">
      <c r="A10" s="6">
        <v>339</v>
      </c>
      <c r="B10" s="11" t="s">
        <v>20</v>
      </c>
      <c r="C10" s="4">
        <v>2016</v>
      </c>
      <c r="D10" s="4" t="s">
        <v>22</v>
      </c>
      <c r="E10" s="1" t="s">
        <v>38</v>
      </c>
      <c r="F10" s="39">
        <v>2</v>
      </c>
      <c r="G10" s="39">
        <v>12</v>
      </c>
      <c r="H10" s="39">
        <v>0</v>
      </c>
      <c r="I10" s="39">
        <v>14</v>
      </c>
      <c r="J10" s="39">
        <v>0</v>
      </c>
      <c r="K10" s="39">
        <v>0</v>
      </c>
      <c r="L10" s="39">
        <v>0</v>
      </c>
      <c r="M10" s="39">
        <v>0</v>
      </c>
      <c r="N10" s="30">
        <v>116</v>
      </c>
    </row>
    <row r="11" spans="1:14" s="7" customFormat="1" ht="43.2" x14ac:dyDescent="0.3">
      <c r="A11" s="6">
        <v>340</v>
      </c>
      <c r="B11" s="11" t="s">
        <v>20</v>
      </c>
      <c r="C11" s="4">
        <v>2016</v>
      </c>
      <c r="D11" s="4" t="s">
        <v>22</v>
      </c>
      <c r="E11" s="1" t="s">
        <v>39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0">
        <v>6</v>
      </c>
    </row>
    <row r="12" spans="1:14" s="7" customFormat="1" ht="43.2" x14ac:dyDescent="0.3">
      <c r="A12" s="6">
        <v>341</v>
      </c>
      <c r="B12" s="11" t="s">
        <v>20</v>
      </c>
      <c r="C12" s="4">
        <v>2016</v>
      </c>
      <c r="D12" s="4" t="s">
        <v>22</v>
      </c>
      <c r="E12" s="1" t="s">
        <v>40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29">
        <f>SUM(F12:M12)</f>
        <v>0</v>
      </c>
    </row>
    <row r="13" spans="1:14" s="7" customFormat="1" ht="43.2" x14ac:dyDescent="0.3">
      <c r="A13" s="6">
        <v>342</v>
      </c>
      <c r="B13" s="11" t="s">
        <v>20</v>
      </c>
      <c r="C13" s="4">
        <v>2016</v>
      </c>
      <c r="D13" s="4" t="s">
        <v>22</v>
      </c>
      <c r="E13" s="1" t="s">
        <v>41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39">
        <v>0</v>
      </c>
      <c r="N13" s="29">
        <f>SUM(F13:M13)</f>
        <v>0</v>
      </c>
    </row>
    <row r="14" spans="1:14" s="7" customFormat="1" ht="43.2" x14ac:dyDescent="0.3">
      <c r="A14" s="6">
        <v>343</v>
      </c>
      <c r="B14" s="11" t="s">
        <v>20</v>
      </c>
      <c r="C14" s="4">
        <v>2016</v>
      </c>
      <c r="D14" s="4" t="s">
        <v>22</v>
      </c>
      <c r="E14" s="1" t="s">
        <v>9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29">
        <f>SUM(F14:M14)</f>
        <v>0</v>
      </c>
    </row>
    <row r="15" spans="1:14" s="7" customFormat="1" ht="43.2" x14ac:dyDescent="0.3">
      <c r="A15" s="6">
        <v>344</v>
      </c>
      <c r="B15" s="7" t="s">
        <v>21</v>
      </c>
      <c r="C15" s="4">
        <v>2016</v>
      </c>
      <c r="D15" s="4" t="s">
        <v>22</v>
      </c>
      <c r="E15" s="1" t="s">
        <v>4</v>
      </c>
      <c r="F15" s="29"/>
      <c r="G15" s="29"/>
      <c r="H15" s="29"/>
      <c r="I15" s="29"/>
      <c r="J15" s="29"/>
      <c r="K15" s="29"/>
      <c r="L15" s="29"/>
      <c r="M15" s="29"/>
      <c r="N15" s="30">
        <v>45</v>
      </c>
    </row>
    <row r="16" spans="1:14" s="7" customFormat="1" ht="43.2" x14ac:dyDescent="0.3">
      <c r="A16" s="6">
        <v>345</v>
      </c>
      <c r="B16" s="11" t="s">
        <v>21</v>
      </c>
      <c r="C16" s="4">
        <v>2016</v>
      </c>
      <c r="D16" s="4" t="s">
        <v>22</v>
      </c>
      <c r="E16" s="1" t="s">
        <v>37</v>
      </c>
      <c r="F16" s="39">
        <v>19</v>
      </c>
      <c r="G16" s="29">
        <v>23</v>
      </c>
      <c r="H16" s="29">
        <v>3</v>
      </c>
      <c r="I16" s="29">
        <v>30</v>
      </c>
      <c r="J16" s="40">
        <v>0</v>
      </c>
      <c r="K16" s="40">
        <v>2</v>
      </c>
      <c r="L16" s="40">
        <v>0</v>
      </c>
      <c r="M16" s="40">
        <v>0</v>
      </c>
      <c r="N16" s="30">
        <v>253</v>
      </c>
    </row>
    <row r="17" spans="1:14" s="7" customFormat="1" ht="43.2" x14ac:dyDescent="0.3">
      <c r="A17" s="6">
        <v>346</v>
      </c>
      <c r="B17" s="7" t="s">
        <v>21</v>
      </c>
      <c r="C17" s="4">
        <v>2016</v>
      </c>
      <c r="D17" s="4" t="s">
        <v>22</v>
      </c>
      <c r="E17" s="1" t="s">
        <v>38</v>
      </c>
      <c r="F17" s="39">
        <v>8</v>
      </c>
      <c r="G17" s="29">
        <v>10</v>
      </c>
      <c r="H17" s="29">
        <v>0</v>
      </c>
      <c r="I17" s="29">
        <v>4</v>
      </c>
      <c r="J17" s="29">
        <v>0</v>
      </c>
      <c r="K17" s="29">
        <v>0</v>
      </c>
      <c r="L17" s="29">
        <v>0</v>
      </c>
      <c r="M17" s="29">
        <v>2</v>
      </c>
      <c r="N17" s="30">
        <v>324</v>
      </c>
    </row>
    <row r="18" spans="1:14" s="7" customFormat="1" ht="43.2" x14ac:dyDescent="0.3">
      <c r="A18" s="6">
        <v>347</v>
      </c>
      <c r="B18" s="11" t="s">
        <v>21</v>
      </c>
      <c r="C18" s="4">
        <v>2016</v>
      </c>
      <c r="D18" s="4" t="s">
        <v>22</v>
      </c>
      <c r="E18" s="1" t="s">
        <v>39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0">
        <v>8</v>
      </c>
    </row>
    <row r="19" spans="1:14" s="7" customFormat="1" ht="43.2" x14ac:dyDescent="0.3">
      <c r="A19" s="6">
        <v>348</v>
      </c>
      <c r="B19" s="7" t="s">
        <v>21</v>
      </c>
      <c r="C19" s="4">
        <v>2016</v>
      </c>
      <c r="D19" s="4" t="s">
        <v>22</v>
      </c>
      <c r="E19" s="1" t="s">
        <v>40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29">
        <f>SUM(F19:M19)</f>
        <v>0</v>
      </c>
    </row>
    <row r="20" spans="1:14" s="7" customFormat="1" ht="43.2" x14ac:dyDescent="0.3">
      <c r="A20" s="6">
        <v>349</v>
      </c>
      <c r="B20" s="11" t="s">
        <v>21</v>
      </c>
      <c r="C20" s="4">
        <v>2016</v>
      </c>
      <c r="D20" s="4" t="s">
        <v>22</v>
      </c>
      <c r="E20" s="1" t="s">
        <v>41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29">
        <f>SUM(F20:M20)</f>
        <v>0</v>
      </c>
    </row>
    <row r="21" spans="1:14" s="7" customFormat="1" ht="43.2" x14ac:dyDescent="0.3">
      <c r="A21" s="6">
        <v>350</v>
      </c>
      <c r="B21" s="7" t="s">
        <v>21</v>
      </c>
      <c r="C21" s="4">
        <v>2016</v>
      </c>
      <c r="D21" s="4" t="s">
        <v>22</v>
      </c>
      <c r="E21" s="1" t="s">
        <v>9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29">
        <f>SUM(F21:M21)</f>
        <v>0</v>
      </c>
    </row>
    <row r="22" spans="1:14" s="7" customFormat="1" ht="43.2" x14ac:dyDescent="0.3">
      <c r="A22" s="6">
        <v>351</v>
      </c>
      <c r="B22" s="7" t="s">
        <v>6</v>
      </c>
      <c r="C22" s="4">
        <v>2016</v>
      </c>
      <c r="D22" s="4" t="s">
        <v>22</v>
      </c>
      <c r="E22" s="1" t="s">
        <v>4</v>
      </c>
      <c r="F22" s="29"/>
      <c r="G22" s="29"/>
      <c r="H22" s="29"/>
      <c r="I22" s="29"/>
      <c r="J22" s="29"/>
      <c r="K22" s="29"/>
      <c r="L22" s="29"/>
      <c r="M22" s="29"/>
      <c r="N22" s="30">
        <v>37</v>
      </c>
    </row>
    <row r="23" spans="1:14" s="7" customFormat="1" ht="43.2" x14ac:dyDescent="0.3">
      <c r="A23" s="6">
        <v>352</v>
      </c>
      <c r="B23" s="11" t="s">
        <v>6</v>
      </c>
      <c r="C23" s="4">
        <v>2016</v>
      </c>
      <c r="D23" s="4" t="s">
        <v>22</v>
      </c>
      <c r="E23" s="1" t="s">
        <v>37</v>
      </c>
      <c r="F23" s="39">
        <v>4</v>
      </c>
      <c r="G23" s="29">
        <v>12</v>
      </c>
      <c r="H23" s="29">
        <v>7</v>
      </c>
      <c r="I23" s="29">
        <v>10</v>
      </c>
      <c r="J23" s="40">
        <v>1</v>
      </c>
      <c r="K23" s="40">
        <v>1</v>
      </c>
      <c r="L23" s="40">
        <v>0</v>
      </c>
      <c r="M23" s="40">
        <v>0</v>
      </c>
      <c r="N23" s="30">
        <v>320</v>
      </c>
    </row>
    <row r="24" spans="1:14" s="7" customFormat="1" ht="43.2" x14ac:dyDescent="0.3">
      <c r="A24" s="6">
        <v>353</v>
      </c>
      <c r="B24" s="7" t="s">
        <v>6</v>
      </c>
      <c r="C24" s="4">
        <v>2016</v>
      </c>
      <c r="D24" s="4" t="s">
        <v>22</v>
      </c>
      <c r="E24" s="1" t="s">
        <v>38</v>
      </c>
      <c r="F24" s="39">
        <v>14</v>
      </c>
      <c r="G24" s="29">
        <v>8</v>
      </c>
      <c r="H24" s="29">
        <v>2</v>
      </c>
      <c r="I24" s="29">
        <v>11</v>
      </c>
      <c r="J24" s="29">
        <v>0</v>
      </c>
      <c r="K24" s="29">
        <v>0</v>
      </c>
      <c r="L24" s="29">
        <v>0</v>
      </c>
      <c r="M24" s="29">
        <v>0</v>
      </c>
      <c r="N24" s="30">
        <v>141</v>
      </c>
    </row>
    <row r="25" spans="1:14" s="7" customFormat="1" ht="43.2" x14ac:dyDescent="0.3">
      <c r="A25" s="6">
        <v>354</v>
      </c>
      <c r="B25" s="11" t="s">
        <v>6</v>
      </c>
      <c r="C25" s="4">
        <v>2016</v>
      </c>
      <c r="D25" s="4" t="s">
        <v>22</v>
      </c>
      <c r="E25" s="1" t="s">
        <v>39</v>
      </c>
      <c r="F25" s="39">
        <v>0</v>
      </c>
      <c r="G25" s="29"/>
      <c r="H25" s="29"/>
      <c r="I25" s="29"/>
      <c r="J25" s="29"/>
      <c r="K25" s="29"/>
      <c r="L25" s="29"/>
      <c r="M25" s="29"/>
      <c r="N25" s="30">
        <v>0</v>
      </c>
    </row>
    <row r="26" spans="1:14" s="7" customFormat="1" ht="43.2" x14ac:dyDescent="0.3">
      <c r="A26" s="6">
        <v>355</v>
      </c>
      <c r="B26" s="7" t="s">
        <v>6</v>
      </c>
      <c r="C26" s="4">
        <v>2016</v>
      </c>
      <c r="D26" s="4" t="s">
        <v>22</v>
      </c>
      <c r="E26" s="1" t="s">
        <v>40</v>
      </c>
      <c r="F26" s="39">
        <v>0</v>
      </c>
      <c r="G26" s="29"/>
      <c r="H26" s="29"/>
      <c r="I26" s="29"/>
      <c r="J26" s="29"/>
      <c r="K26" s="29"/>
      <c r="L26" s="29"/>
      <c r="M26" s="29"/>
      <c r="N26" s="29">
        <f>SUM(F26:M26)</f>
        <v>0</v>
      </c>
    </row>
    <row r="27" spans="1:14" s="7" customFormat="1" ht="43.2" x14ac:dyDescent="0.3">
      <c r="A27" s="6">
        <v>356</v>
      </c>
      <c r="B27" s="11" t="s">
        <v>6</v>
      </c>
      <c r="C27" s="4">
        <v>2016</v>
      </c>
      <c r="D27" s="4" t="s">
        <v>22</v>
      </c>
      <c r="E27" s="1" t="s">
        <v>41</v>
      </c>
      <c r="F27" s="39">
        <v>0</v>
      </c>
      <c r="G27" s="29"/>
      <c r="H27" s="29"/>
      <c r="I27" s="29"/>
      <c r="J27" s="29"/>
      <c r="K27" s="29"/>
      <c r="L27" s="29"/>
      <c r="M27" s="29"/>
      <c r="N27" s="29">
        <f>SUM(F27:M27)</f>
        <v>0</v>
      </c>
    </row>
    <row r="28" spans="1:14" s="7" customFormat="1" ht="43.2" x14ac:dyDescent="0.3">
      <c r="A28" s="6">
        <v>357</v>
      </c>
      <c r="B28" s="7" t="s">
        <v>6</v>
      </c>
      <c r="C28" s="4">
        <v>2016</v>
      </c>
      <c r="D28" s="4" t="s">
        <v>22</v>
      </c>
      <c r="E28" s="1" t="s">
        <v>9</v>
      </c>
      <c r="F28" s="39">
        <v>0</v>
      </c>
      <c r="G28" s="29"/>
      <c r="H28" s="29"/>
      <c r="I28" s="29"/>
      <c r="J28" s="29"/>
      <c r="K28" s="29"/>
      <c r="L28" s="29"/>
      <c r="M28" s="29"/>
      <c r="N28" s="29">
        <f>SUM(F28:M28)</f>
        <v>0</v>
      </c>
    </row>
    <row r="29" spans="1:14" s="7" customFormat="1" ht="43.2" x14ac:dyDescent="0.3">
      <c r="A29" s="6">
        <v>358</v>
      </c>
      <c r="B29" s="7" t="s">
        <v>24</v>
      </c>
      <c r="C29" s="4">
        <v>2016</v>
      </c>
      <c r="D29" s="4" t="s">
        <v>22</v>
      </c>
      <c r="E29" s="1" t="s">
        <v>4</v>
      </c>
      <c r="F29" s="39">
        <v>0</v>
      </c>
      <c r="G29" s="29"/>
      <c r="H29" s="29"/>
      <c r="I29" s="29"/>
      <c r="J29" s="29"/>
      <c r="K29" s="29"/>
      <c r="L29" s="29"/>
      <c r="M29" s="29"/>
      <c r="N29" s="30">
        <v>48</v>
      </c>
    </row>
    <row r="30" spans="1:14" s="7" customFormat="1" ht="43.2" x14ac:dyDescent="0.3">
      <c r="A30" s="6">
        <v>359</v>
      </c>
      <c r="B30" s="11" t="s">
        <v>11</v>
      </c>
      <c r="C30" s="4">
        <v>2016</v>
      </c>
      <c r="D30" s="4" t="s">
        <v>22</v>
      </c>
      <c r="E30" s="1" t="s">
        <v>37</v>
      </c>
      <c r="F30" s="39">
        <v>6</v>
      </c>
      <c r="G30" s="29">
        <v>11</v>
      </c>
      <c r="H30" s="29">
        <v>5</v>
      </c>
      <c r="I30" s="29">
        <v>23</v>
      </c>
      <c r="J30" s="40">
        <v>1</v>
      </c>
      <c r="K30" s="40">
        <v>1</v>
      </c>
      <c r="L30" s="40">
        <v>0</v>
      </c>
      <c r="M30" s="40">
        <v>0</v>
      </c>
      <c r="N30" s="30">
        <v>315</v>
      </c>
    </row>
    <row r="31" spans="1:14" s="7" customFormat="1" ht="43.2" x14ac:dyDescent="0.3">
      <c r="A31" s="6">
        <v>360</v>
      </c>
      <c r="B31" s="7" t="s">
        <v>11</v>
      </c>
      <c r="C31" s="4">
        <v>2016</v>
      </c>
      <c r="D31" s="4" t="s">
        <v>22</v>
      </c>
      <c r="E31" s="1" t="s">
        <v>38</v>
      </c>
      <c r="F31" s="39">
        <v>6</v>
      </c>
      <c r="G31" s="29">
        <v>6</v>
      </c>
      <c r="H31" s="29">
        <v>0</v>
      </c>
      <c r="I31" s="29">
        <v>2</v>
      </c>
      <c r="J31" s="29">
        <v>0</v>
      </c>
      <c r="K31" s="29">
        <v>0</v>
      </c>
      <c r="L31" s="29">
        <v>0</v>
      </c>
      <c r="M31" s="29">
        <v>0</v>
      </c>
      <c r="N31" s="30">
        <v>411</v>
      </c>
    </row>
    <row r="32" spans="1:14" s="7" customFormat="1" ht="43.2" x14ac:dyDescent="0.3">
      <c r="A32" s="6">
        <v>361</v>
      </c>
      <c r="B32" s="11" t="s">
        <v>11</v>
      </c>
      <c r="C32" s="4">
        <v>2016</v>
      </c>
      <c r="D32" s="4" t="s">
        <v>22</v>
      </c>
      <c r="E32" s="1" t="s">
        <v>39</v>
      </c>
      <c r="F32" s="39">
        <v>0</v>
      </c>
      <c r="G32" s="29">
        <v>4</v>
      </c>
      <c r="H32" s="29">
        <v>0</v>
      </c>
      <c r="I32" s="29">
        <v>0</v>
      </c>
      <c r="J32" s="40">
        <v>0</v>
      </c>
      <c r="K32" s="40">
        <v>0</v>
      </c>
      <c r="L32" s="40">
        <v>0</v>
      </c>
      <c r="M32" s="40">
        <v>0</v>
      </c>
      <c r="N32" s="30">
        <v>6</v>
      </c>
    </row>
    <row r="33" spans="1:14" s="7" customFormat="1" ht="43.2" x14ac:dyDescent="0.3">
      <c r="A33" s="6">
        <v>362</v>
      </c>
      <c r="B33" s="7" t="s">
        <v>11</v>
      </c>
      <c r="C33" s="4">
        <v>2016</v>
      </c>
      <c r="D33" s="4" t="s">
        <v>22</v>
      </c>
      <c r="E33" s="1" t="s">
        <v>40</v>
      </c>
      <c r="F33" s="39">
        <v>0</v>
      </c>
      <c r="G33" s="29"/>
      <c r="H33" s="29"/>
      <c r="I33" s="29"/>
      <c r="J33" s="29"/>
      <c r="K33" s="29"/>
      <c r="L33" s="29"/>
      <c r="M33" s="29"/>
      <c r="N33" s="29">
        <f>SUM(F33:M33)</f>
        <v>0</v>
      </c>
    </row>
    <row r="34" spans="1:14" s="7" customFormat="1" ht="43.2" x14ac:dyDescent="0.3">
      <c r="A34" s="6">
        <v>363</v>
      </c>
      <c r="B34" s="11" t="s">
        <v>11</v>
      </c>
      <c r="C34" s="4">
        <v>2016</v>
      </c>
      <c r="D34" s="4" t="s">
        <v>22</v>
      </c>
      <c r="E34" s="1" t="s">
        <v>41</v>
      </c>
      <c r="F34" s="39">
        <v>0</v>
      </c>
      <c r="G34" s="29"/>
      <c r="H34" s="29"/>
      <c r="I34" s="29"/>
      <c r="J34" s="29"/>
      <c r="K34" s="29"/>
      <c r="L34" s="29"/>
      <c r="M34" s="29"/>
      <c r="N34" s="29">
        <f>SUM(F34:M34)</f>
        <v>0</v>
      </c>
    </row>
    <row r="35" spans="1:14" s="7" customFormat="1" ht="43.2" x14ac:dyDescent="0.3">
      <c r="B35" s="7" t="s">
        <v>11</v>
      </c>
      <c r="C35" s="4">
        <v>2016</v>
      </c>
      <c r="D35" s="4" t="s">
        <v>22</v>
      </c>
      <c r="E35" s="1" t="s">
        <v>9</v>
      </c>
      <c r="F35" s="39">
        <v>0</v>
      </c>
      <c r="G35" s="29"/>
      <c r="H35" s="29"/>
      <c r="I35" s="29"/>
      <c r="J35" s="29"/>
      <c r="K35" s="29"/>
      <c r="L35" s="29"/>
      <c r="M35" s="29"/>
      <c r="N35" s="29">
        <f>SUM(F35:M35)</f>
        <v>0</v>
      </c>
    </row>
    <row r="36" spans="1:14" s="7" customFormat="1" ht="43.2" x14ac:dyDescent="0.3">
      <c r="B36" s="7" t="s">
        <v>12</v>
      </c>
      <c r="C36" s="4">
        <v>2016</v>
      </c>
      <c r="D36" s="4" t="s">
        <v>22</v>
      </c>
      <c r="E36" s="1" t="s">
        <v>4</v>
      </c>
      <c r="F36" s="39"/>
      <c r="G36" s="29"/>
      <c r="H36" s="29"/>
      <c r="I36" s="29"/>
      <c r="J36" s="29"/>
      <c r="K36" s="29"/>
      <c r="L36" s="29"/>
      <c r="M36" s="29"/>
      <c r="N36" s="30">
        <v>69</v>
      </c>
    </row>
    <row r="37" spans="1:14" s="7" customFormat="1" ht="43.2" x14ac:dyDescent="0.3">
      <c r="B37" s="11" t="s">
        <v>12</v>
      </c>
      <c r="C37" s="4">
        <v>2016</v>
      </c>
      <c r="D37" s="4" t="s">
        <v>22</v>
      </c>
      <c r="E37" s="1" t="s">
        <v>37</v>
      </c>
      <c r="F37" s="39">
        <v>2</v>
      </c>
      <c r="G37" s="29">
        <v>16</v>
      </c>
      <c r="H37" s="29">
        <v>0</v>
      </c>
      <c r="I37" s="29">
        <v>5</v>
      </c>
      <c r="J37" s="40">
        <v>0</v>
      </c>
      <c r="K37" s="40">
        <v>0</v>
      </c>
      <c r="L37" s="40">
        <v>0</v>
      </c>
      <c r="M37" s="40">
        <v>0</v>
      </c>
      <c r="N37" s="30">
        <v>308</v>
      </c>
    </row>
    <row r="38" spans="1:14" s="7" customFormat="1" ht="43.2" x14ac:dyDescent="0.3">
      <c r="B38" s="7" t="s">
        <v>12</v>
      </c>
      <c r="C38" s="4">
        <v>2016</v>
      </c>
      <c r="D38" s="4" t="s">
        <v>22</v>
      </c>
      <c r="E38" s="1" t="s">
        <v>38</v>
      </c>
      <c r="F38" s="39">
        <v>4</v>
      </c>
      <c r="G38" s="29">
        <v>6</v>
      </c>
      <c r="H38" s="29">
        <v>0</v>
      </c>
      <c r="I38" s="29">
        <v>4</v>
      </c>
      <c r="J38" s="40">
        <v>2</v>
      </c>
      <c r="K38" s="40">
        <v>0</v>
      </c>
      <c r="L38" s="40">
        <v>0</v>
      </c>
      <c r="M38" s="40">
        <v>0</v>
      </c>
      <c r="N38" s="30">
        <v>122</v>
      </c>
    </row>
    <row r="39" spans="1:14" s="7" customFormat="1" ht="43.2" x14ac:dyDescent="0.3">
      <c r="B39" s="11" t="s">
        <v>12</v>
      </c>
      <c r="C39" s="4">
        <v>2016</v>
      </c>
      <c r="D39" s="4" t="s">
        <v>22</v>
      </c>
      <c r="E39" s="1" t="s">
        <v>39</v>
      </c>
      <c r="F39" s="29"/>
      <c r="G39" s="29"/>
      <c r="H39" s="29"/>
      <c r="I39" s="29"/>
      <c r="J39" s="29"/>
      <c r="K39" s="29"/>
      <c r="L39" s="29"/>
      <c r="M39" s="29"/>
      <c r="N39" s="30">
        <v>25</v>
      </c>
    </row>
    <row r="40" spans="1:14" s="7" customFormat="1" ht="43.2" x14ac:dyDescent="0.3">
      <c r="B40" s="7" t="s">
        <v>12</v>
      </c>
      <c r="C40" s="4">
        <v>2016</v>
      </c>
      <c r="D40" s="4" t="s">
        <v>22</v>
      </c>
      <c r="E40" s="1" t="s">
        <v>40</v>
      </c>
      <c r="F40" s="29"/>
      <c r="G40" s="29"/>
      <c r="H40" s="29"/>
      <c r="I40" s="29"/>
      <c r="J40" s="29"/>
      <c r="K40" s="29"/>
      <c r="L40" s="29"/>
      <c r="M40" s="29"/>
      <c r="N40" s="29">
        <f>SUM(F40:M40)</f>
        <v>0</v>
      </c>
    </row>
    <row r="41" spans="1:14" s="7" customFormat="1" ht="43.2" x14ac:dyDescent="0.3">
      <c r="B41" s="11" t="s">
        <v>12</v>
      </c>
      <c r="C41" s="4">
        <v>2016</v>
      </c>
      <c r="D41" s="4" t="s">
        <v>22</v>
      </c>
      <c r="E41" s="1" t="s">
        <v>41</v>
      </c>
      <c r="F41" s="29"/>
      <c r="G41" s="29"/>
      <c r="H41" s="29"/>
      <c r="I41" s="29"/>
      <c r="J41" s="29"/>
      <c r="K41" s="29"/>
      <c r="L41" s="29"/>
      <c r="M41" s="29"/>
      <c r="N41" s="29">
        <f>SUM(F41:M41)</f>
        <v>0</v>
      </c>
    </row>
    <row r="42" spans="1:14" s="7" customFormat="1" ht="43.2" x14ac:dyDescent="0.3">
      <c r="B42" s="7" t="s">
        <v>12</v>
      </c>
      <c r="C42" s="4">
        <v>2016</v>
      </c>
      <c r="D42" s="4" t="s">
        <v>22</v>
      </c>
      <c r="E42" s="1" t="s">
        <v>9</v>
      </c>
      <c r="F42" s="29"/>
      <c r="G42" s="29"/>
      <c r="H42" s="29"/>
      <c r="I42" s="29"/>
      <c r="J42" s="29"/>
      <c r="K42" s="29"/>
      <c r="L42" s="29"/>
      <c r="M42" s="29"/>
      <c r="N42" s="29">
        <f>SUM(F42:M42)</f>
        <v>0</v>
      </c>
    </row>
    <row r="43" spans="1:14" s="7" customFormat="1" ht="43.2" x14ac:dyDescent="0.3">
      <c r="B43" s="7" t="s">
        <v>13</v>
      </c>
      <c r="C43" s="4">
        <v>2016</v>
      </c>
      <c r="D43" s="4" t="s">
        <v>22</v>
      </c>
      <c r="E43" s="1" t="s">
        <v>4</v>
      </c>
      <c r="F43" s="29"/>
      <c r="G43" s="29"/>
      <c r="H43" s="29"/>
      <c r="I43" s="29"/>
      <c r="J43" s="29"/>
      <c r="K43" s="29"/>
      <c r="L43" s="29"/>
      <c r="M43" s="29"/>
      <c r="N43" s="30">
        <v>47</v>
      </c>
    </row>
    <row r="44" spans="1:14" s="7" customFormat="1" ht="43.2" x14ac:dyDescent="0.3">
      <c r="B44" s="11" t="s">
        <v>13</v>
      </c>
      <c r="C44" s="4">
        <v>2016</v>
      </c>
      <c r="D44" s="4" t="s">
        <v>22</v>
      </c>
      <c r="E44" s="1" t="s">
        <v>37</v>
      </c>
      <c r="F44" s="29"/>
      <c r="G44" s="29"/>
      <c r="H44" s="29"/>
      <c r="I44" s="29"/>
      <c r="J44" s="29"/>
      <c r="K44" s="29"/>
      <c r="L44" s="29"/>
      <c r="M44" s="29"/>
      <c r="N44" s="30">
        <v>350</v>
      </c>
    </row>
    <row r="45" spans="1:14" s="7" customFormat="1" ht="43.2" x14ac:dyDescent="0.3">
      <c r="B45" s="7" t="s">
        <v>13</v>
      </c>
      <c r="C45" s="4">
        <v>2016</v>
      </c>
      <c r="D45" s="4" t="s">
        <v>22</v>
      </c>
      <c r="E45" s="1" t="s">
        <v>38</v>
      </c>
      <c r="F45" s="29"/>
      <c r="G45" s="29"/>
      <c r="H45" s="29"/>
      <c r="I45" s="29"/>
      <c r="J45" s="29"/>
      <c r="K45" s="29"/>
      <c r="L45" s="29"/>
      <c r="M45" s="29"/>
      <c r="N45" s="30">
        <v>420</v>
      </c>
    </row>
    <row r="46" spans="1:14" s="7" customFormat="1" ht="43.2" x14ac:dyDescent="0.3">
      <c r="B46" s="11" t="s">
        <v>13</v>
      </c>
      <c r="C46" s="4">
        <v>2016</v>
      </c>
      <c r="D46" s="4" t="s">
        <v>22</v>
      </c>
      <c r="E46" s="1" t="s">
        <v>39</v>
      </c>
      <c r="F46" s="29"/>
      <c r="G46" s="29"/>
      <c r="H46" s="29"/>
      <c r="I46" s="29"/>
      <c r="J46" s="29"/>
      <c r="K46" s="29"/>
      <c r="L46" s="29"/>
      <c r="M46" s="29"/>
      <c r="N46" s="30">
        <v>48</v>
      </c>
    </row>
    <row r="47" spans="1:14" s="7" customFormat="1" ht="43.2" x14ac:dyDescent="0.3">
      <c r="B47" s="7" t="s">
        <v>13</v>
      </c>
      <c r="C47" s="4">
        <v>2016</v>
      </c>
      <c r="D47" s="4" t="s">
        <v>22</v>
      </c>
      <c r="E47" s="1" t="s">
        <v>40</v>
      </c>
      <c r="F47" s="29"/>
      <c r="G47" s="29"/>
      <c r="H47" s="29"/>
      <c r="I47" s="29"/>
      <c r="J47" s="29"/>
      <c r="K47" s="29"/>
      <c r="L47" s="29"/>
      <c r="M47" s="29"/>
      <c r="N47" s="29">
        <f>SUM(F47:M47)</f>
        <v>0</v>
      </c>
    </row>
    <row r="48" spans="1:14" s="7" customFormat="1" ht="43.2" x14ac:dyDescent="0.3">
      <c r="B48" s="11" t="s">
        <v>13</v>
      </c>
      <c r="C48" s="4">
        <v>2016</v>
      </c>
      <c r="D48" s="4" t="s">
        <v>22</v>
      </c>
      <c r="E48" s="1" t="s">
        <v>41</v>
      </c>
      <c r="F48" s="29"/>
      <c r="G48" s="29"/>
      <c r="H48" s="29"/>
      <c r="I48" s="29"/>
      <c r="J48" s="29"/>
      <c r="K48" s="29"/>
      <c r="L48" s="29"/>
      <c r="M48" s="29"/>
      <c r="N48" s="29">
        <f>SUM(F48:M48)</f>
        <v>0</v>
      </c>
    </row>
    <row r="49" spans="2:14" s="7" customFormat="1" ht="43.2" x14ac:dyDescent="0.3">
      <c r="B49" s="7" t="s">
        <v>13</v>
      </c>
      <c r="C49" s="4">
        <v>2016</v>
      </c>
      <c r="D49" s="4" t="s">
        <v>22</v>
      </c>
      <c r="E49" s="1" t="s">
        <v>9</v>
      </c>
      <c r="F49" s="29"/>
      <c r="G49" s="29"/>
      <c r="H49" s="29"/>
      <c r="I49" s="29"/>
      <c r="J49" s="29"/>
      <c r="K49" s="29"/>
      <c r="L49" s="29"/>
      <c r="M49" s="29"/>
      <c r="N49" s="29">
        <f>SUM(F49:M49)</f>
        <v>0</v>
      </c>
    </row>
    <row r="50" spans="2:14" s="7" customFormat="1" ht="43.2" x14ac:dyDescent="0.3">
      <c r="B50" s="7" t="s">
        <v>14</v>
      </c>
      <c r="C50" s="4">
        <v>2016</v>
      </c>
      <c r="D50" s="4" t="s">
        <v>22</v>
      </c>
      <c r="E50" s="1" t="s">
        <v>4</v>
      </c>
      <c r="F50" s="29"/>
      <c r="G50" s="29"/>
      <c r="H50" s="29"/>
      <c r="I50" s="29"/>
      <c r="J50" s="29"/>
      <c r="K50" s="29"/>
      <c r="L50" s="29"/>
      <c r="M50" s="29"/>
      <c r="N50" s="30">
        <v>40</v>
      </c>
    </row>
    <row r="51" spans="2:14" s="7" customFormat="1" ht="43.2" x14ac:dyDescent="0.3">
      <c r="B51" s="11" t="s">
        <v>14</v>
      </c>
      <c r="C51" s="4">
        <v>2016</v>
      </c>
      <c r="D51" s="4" t="s">
        <v>22</v>
      </c>
      <c r="E51" s="1" t="s">
        <v>37</v>
      </c>
      <c r="F51" s="29"/>
      <c r="G51" s="29"/>
      <c r="H51" s="29"/>
      <c r="I51" s="29"/>
      <c r="J51" s="29"/>
      <c r="K51" s="29"/>
      <c r="L51" s="29"/>
      <c r="M51" s="29"/>
      <c r="N51" s="30">
        <v>271</v>
      </c>
    </row>
    <row r="52" spans="2:14" s="7" customFormat="1" ht="43.2" x14ac:dyDescent="0.3">
      <c r="B52" s="7" t="s">
        <v>14</v>
      </c>
      <c r="C52" s="4">
        <v>2016</v>
      </c>
      <c r="D52" s="4" t="s">
        <v>22</v>
      </c>
      <c r="E52" s="1" t="s">
        <v>38</v>
      </c>
      <c r="F52" s="29"/>
      <c r="G52" s="29"/>
      <c r="H52" s="29"/>
      <c r="I52" s="29"/>
      <c r="J52" s="29"/>
      <c r="K52" s="29"/>
      <c r="L52" s="29"/>
      <c r="M52" s="29"/>
      <c r="N52" s="30">
        <v>405</v>
      </c>
    </row>
    <row r="53" spans="2:14" s="7" customFormat="1" ht="43.2" x14ac:dyDescent="0.3">
      <c r="B53" s="11" t="s">
        <v>14</v>
      </c>
      <c r="C53" s="4">
        <v>2016</v>
      </c>
      <c r="D53" s="4" t="s">
        <v>22</v>
      </c>
      <c r="E53" s="1" t="s">
        <v>39</v>
      </c>
      <c r="F53" s="29"/>
      <c r="G53" s="29"/>
      <c r="H53" s="29"/>
      <c r="I53" s="29"/>
      <c r="J53" s="29"/>
      <c r="K53" s="29"/>
      <c r="L53" s="29"/>
      <c r="M53" s="29"/>
      <c r="N53" s="30">
        <v>28</v>
      </c>
    </row>
    <row r="54" spans="2:14" s="7" customFormat="1" ht="43.2" x14ac:dyDescent="0.3">
      <c r="B54" s="7" t="s">
        <v>14</v>
      </c>
      <c r="C54" s="4">
        <v>2016</v>
      </c>
      <c r="D54" s="4" t="s">
        <v>22</v>
      </c>
      <c r="E54" s="1" t="s">
        <v>40</v>
      </c>
      <c r="F54" s="29"/>
      <c r="G54" s="29"/>
      <c r="H54" s="29"/>
      <c r="I54" s="29"/>
      <c r="J54" s="29"/>
      <c r="K54" s="29"/>
      <c r="L54" s="29"/>
      <c r="M54" s="29"/>
      <c r="N54" s="29">
        <f>SUM(F54:M54)</f>
        <v>0</v>
      </c>
    </row>
    <row r="55" spans="2:14" s="7" customFormat="1" ht="43.2" x14ac:dyDescent="0.3">
      <c r="B55" s="11" t="s">
        <v>14</v>
      </c>
      <c r="C55" s="4">
        <v>2016</v>
      </c>
      <c r="D55" s="4" t="s">
        <v>22</v>
      </c>
      <c r="E55" s="1" t="s">
        <v>41</v>
      </c>
      <c r="F55" s="29"/>
      <c r="G55" s="29"/>
      <c r="H55" s="29"/>
      <c r="I55" s="29"/>
      <c r="J55" s="29"/>
      <c r="K55" s="29"/>
      <c r="L55" s="29"/>
      <c r="M55" s="29"/>
      <c r="N55" s="29">
        <f>SUM(F55:M55)</f>
        <v>0</v>
      </c>
    </row>
    <row r="56" spans="2:14" s="7" customFormat="1" ht="43.2" x14ac:dyDescent="0.3">
      <c r="B56" s="7" t="s">
        <v>14</v>
      </c>
      <c r="C56" s="4">
        <v>2016</v>
      </c>
      <c r="D56" s="4" t="s">
        <v>22</v>
      </c>
      <c r="E56" s="1" t="s">
        <v>9</v>
      </c>
      <c r="F56" s="29"/>
      <c r="G56" s="29"/>
      <c r="H56" s="29"/>
      <c r="I56" s="29"/>
      <c r="J56" s="29"/>
      <c r="K56" s="29"/>
      <c r="L56" s="29"/>
      <c r="M56" s="29"/>
      <c r="N56" s="29">
        <f>SUM(F56:M56)</f>
        <v>0</v>
      </c>
    </row>
    <row r="57" spans="2:14" s="7" customFormat="1" ht="43.2" x14ac:dyDescent="0.3">
      <c r="B57" s="7" t="s">
        <v>15</v>
      </c>
      <c r="C57" s="4">
        <v>2016</v>
      </c>
      <c r="D57" s="4" t="s">
        <v>22</v>
      </c>
      <c r="E57" s="1" t="s">
        <v>4</v>
      </c>
      <c r="F57" s="29"/>
      <c r="G57" s="29"/>
      <c r="H57" s="29"/>
      <c r="I57" s="29"/>
      <c r="J57" s="29"/>
      <c r="K57" s="29"/>
      <c r="L57" s="29"/>
      <c r="M57" s="29"/>
      <c r="N57" s="30">
        <v>41</v>
      </c>
    </row>
    <row r="58" spans="2:14" s="7" customFormat="1" ht="43.2" x14ac:dyDescent="0.3">
      <c r="B58" s="11" t="s">
        <v>15</v>
      </c>
      <c r="C58" s="4">
        <v>2016</v>
      </c>
      <c r="D58" s="4" t="s">
        <v>22</v>
      </c>
      <c r="E58" s="1" t="s">
        <v>37</v>
      </c>
      <c r="F58" s="29"/>
      <c r="G58" s="29"/>
      <c r="H58" s="29"/>
      <c r="I58" s="29"/>
      <c r="J58" s="29"/>
      <c r="K58" s="29"/>
      <c r="L58" s="29"/>
      <c r="M58" s="29"/>
      <c r="N58" s="30">
        <v>294</v>
      </c>
    </row>
    <row r="59" spans="2:14" s="7" customFormat="1" ht="43.2" x14ac:dyDescent="0.3">
      <c r="B59" s="7" t="s">
        <v>15</v>
      </c>
      <c r="C59" s="4">
        <v>2016</v>
      </c>
      <c r="D59" s="4" t="s">
        <v>22</v>
      </c>
      <c r="E59" s="1" t="s">
        <v>38</v>
      </c>
      <c r="F59" s="29"/>
      <c r="G59" s="29"/>
      <c r="H59" s="29"/>
      <c r="I59" s="29"/>
      <c r="J59" s="29"/>
      <c r="K59" s="29"/>
      <c r="L59" s="29"/>
      <c r="M59" s="29"/>
      <c r="N59" s="30">
        <v>103</v>
      </c>
    </row>
    <row r="60" spans="2:14" s="7" customFormat="1" ht="43.2" x14ac:dyDescent="0.3">
      <c r="B60" s="11" t="s">
        <v>15</v>
      </c>
      <c r="C60" s="4">
        <v>2016</v>
      </c>
      <c r="D60" s="4" t="s">
        <v>22</v>
      </c>
      <c r="E60" s="1" t="s">
        <v>39</v>
      </c>
      <c r="F60" s="29"/>
      <c r="G60" s="29"/>
      <c r="H60" s="29"/>
      <c r="I60" s="29"/>
      <c r="J60" s="29"/>
      <c r="K60" s="29"/>
      <c r="L60" s="29"/>
      <c r="M60" s="29"/>
      <c r="N60" s="30">
        <v>38</v>
      </c>
    </row>
    <row r="61" spans="2:14" s="7" customFormat="1" ht="43.2" x14ac:dyDescent="0.3">
      <c r="B61" s="7" t="s">
        <v>15</v>
      </c>
      <c r="C61" s="4">
        <v>2016</v>
      </c>
      <c r="D61" s="4" t="s">
        <v>22</v>
      </c>
      <c r="E61" s="1" t="s">
        <v>40</v>
      </c>
      <c r="F61" s="29"/>
      <c r="G61" s="29"/>
      <c r="H61" s="29"/>
      <c r="I61" s="29"/>
      <c r="J61" s="29"/>
      <c r="K61" s="29"/>
      <c r="L61" s="29"/>
      <c r="M61" s="29"/>
      <c r="N61" s="29">
        <f>SUM(F61:M61)</f>
        <v>0</v>
      </c>
    </row>
    <row r="62" spans="2:14" s="7" customFormat="1" ht="43.2" x14ac:dyDescent="0.3">
      <c r="B62" s="11" t="s">
        <v>15</v>
      </c>
      <c r="C62" s="4">
        <v>2016</v>
      </c>
      <c r="D62" s="4" t="s">
        <v>22</v>
      </c>
      <c r="E62" s="1" t="s">
        <v>41</v>
      </c>
      <c r="F62" s="29"/>
      <c r="G62" s="29"/>
      <c r="H62" s="29"/>
      <c r="I62" s="29"/>
      <c r="J62" s="29"/>
      <c r="K62" s="29"/>
      <c r="L62" s="29"/>
      <c r="M62" s="29"/>
      <c r="N62" s="29">
        <f>SUM(F62:M62)</f>
        <v>0</v>
      </c>
    </row>
    <row r="63" spans="2:14" s="7" customFormat="1" ht="43.2" x14ac:dyDescent="0.3">
      <c r="B63" s="7" t="s">
        <v>15</v>
      </c>
      <c r="C63" s="4">
        <v>2016</v>
      </c>
      <c r="D63" s="4" t="s">
        <v>22</v>
      </c>
      <c r="E63" s="1" t="s">
        <v>9</v>
      </c>
      <c r="F63" s="29"/>
      <c r="G63" s="29"/>
      <c r="H63" s="29"/>
      <c r="I63" s="29"/>
      <c r="J63" s="29"/>
      <c r="K63" s="29"/>
      <c r="L63" s="29"/>
      <c r="M63" s="29"/>
      <c r="N63" s="29">
        <f>SUM(F63:M63)</f>
        <v>0</v>
      </c>
    </row>
    <row r="64" spans="2:14" s="7" customFormat="1" ht="43.2" x14ac:dyDescent="0.3">
      <c r="B64" s="7" t="s">
        <v>16</v>
      </c>
      <c r="C64" s="4">
        <v>2016</v>
      </c>
      <c r="D64" s="4" t="s">
        <v>22</v>
      </c>
      <c r="E64" s="1" t="s">
        <v>4</v>
      </c>
      <c r="F64" s="29"/>
      <c r="G64" s="29"/>
      <c r="H64" s="29"/>
      <c r="I64" s="29"/>
      <c r="J64" s="29"/>
      <c r="K64" s="29"/>
      <c r="L64" s="29"/>
      <c r="M64" s="29"/>
      <c r="N64" s="30">
        <v>50</v>
      </c>
    </row>
    <row r="65" spans="2:14" s="7" customFormat="1" ht="43.2" x14ac:dyDescent="0.3">
      <c r="B65" s="11" t="s">
        <v>16</v>
      </c>
      <c r="C65" s="4">
        <v>2016</v>
      </c>
      <c r="D65" s="4" t="s">
        <v>22</v>
      </c>
      <c r="E65" s="1" t="s">
        <v>37</v>
      </c>
      <c r="F65" s="29"/>
      <c r="G65" s="29"/>
      <c r="H65" s="29"/>
      <c r="I65" s="29"/>
      <c r="J65" s="29"/>
      <c r="K65" s="29"/>
      <c r="L65" s="29"/>
      <c r="M65" s="29"/>
      <c r="N65" s="30">
        <v>321</v>
      </c>
    </row>
    <row r="66" spans="2:14" s="7" customFormat="1" ht="43.2" x14ac:dyDescent="0.3">
      <c r="B66" s="7" t="s">
        <v>16</v>
      </c>
      <c r="C66" s="4">
        <v>2016</v>
      </c>
      <c r="D66" s="4" t="s">
        <v>22</v>
      </c>
      <c r="E66" s="1" t="s">
        <v>38</v>
      </c>
      <c r="F66" s="29"/>
      <c r="G66" s="29"/>
      <c r="H66" s="29"/>
      <c r="I66" s="29"/>
      <c r="J66" s="29"/>
      <c r="K66" s="29"/>
      <c r="L66" s="29"/>
      <c r="M66" s="29"/>
      <c r="N66" s="30">
        <v>397</v>
      </c>
    </row>
    <row r="67" spans="2:14" s="7" customFormat="1" ht="43.2" x14ac:dyDescent="0.3">
      <c r="B67" s="11" t="s">
        <v>16</v>
      </c>
      <c r="C67" s="4">
        <v>2016</v>
      </c>
      <c r="D67" s="4" t="s">
        <v>22</v>
      </c>
      <c r="E67" s="1" t="s">
        <v>39</v>
      </c>
      <c r="F67" s="29"/>
      <c r="G67" s="29"/>
      <c r="H67" s="29"/>
      <c r="I67" s="29"/>
      <c r="J67" s="29"/>
      <c r="K67" s="29"/>
      <c r="L67" s="29"/>
      <c r="M67" s="29"/>
      <c r="N67" s="30">
        <v>14</v>
      </c>
    </row>
    <row r="68" spans="2:14" s="7" customFormat="1" ht="43.2" x14ac:dyDescent="0.3">
      <c r="B68" s="7" t="s">
        <v>16</v>
      </c>
      <c r="C68" s="4">
        <v>2016</v>
      </c>
      <c r="D68" s="4" t="s">
        <v>22</v>
      </c>
      <c r="E68" s="1" t="s">
        <v>40</v>
      </c>
      <c r="F68" s="29"/>
      <c r="G68" s="29"/>
      <c r="H68" s="29"/>
      <c r="I68" s="29"/>
      <c r="J68" s="29"/>
      <c r="K68" s="29"/>
      <c r="L68" s="29"/>
      <c r="M68" s="29"/>
      <c r="N68" s="29">
        <f>SUM(F68:M68)</f>
        <v>0</v>
      </c>
    </row>
    <row r="69" spans="2:14" s="7" customFormat="1" ht="43.2" x14ac:dyDescent="0.3">
      <c r="B69" s="11" t="s">
        <v>16</v>
      </c>
      <c r="C69" s="4">
        <v>2016</v>
      </c>
      <c r="D69" s="4" t="s">
        <v>22</v>
      </c>
      <c r="E69" s="1" t="s">
        <v>41</v>
      </c>
      <c r="F69" s="29"/>
      <c r="G69" s="29"/>
      <c r="H69" s="29"/>
      <c r="I69" s="29"/>
      <c r="J69" s="29"/>
      <c r="K69" s="29"/>
      <c r="L69" s="29"/>
      <c r="M69" s="29"/>
      <c r="N69" s="29">
        <f>SUM(F69:M69)</f>
        <v>0</v>
      </c>
    </row>
    <row r="70" spans="2:14" s="7" customFormat="1" ht="43.2" x14ac:dyDescent="0.3">
      <c r="B70" s="7" t="s">
        <v>16</v>
      </c>
      <c r="C70" s="4">
        <v>2016</v>
      </c>
      <c r="D70" s="4" t="s">
        <v>22</v>
      </c>
      <c r="E70" s="1" t="s">
        <v>9</v>
      </c>
      <c r="F70" s="29"/>
      <c r="G70" s="29"/>
      <c r="H70" s="29"/>
      <c r="I70" s="29"/>
      <c r="J70" s="29"/>
      <c r="K70" s="29"/>
      <c r="L70" s="29"/>
      <c r="M70" s="29"/>
      <c r="N70" s="29">
        <f>SUM(F70:M70)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zoomScaleNormal="100" workbookViewId="0">
      <selection activeCell="E87" sqref="E87"/>
    </sheetView>
  </sheetViews>
  <sheetFormatPr defaultColWidth="9.109375" defaultRowHeight="14.4" x14ac:dyDescent="0.3"/>
  <cols>
    <col min="1" max="1" width="12.33203125" style="8" bestFit="1" customWidth="1"/>
    <col min="2" max="2" width="10.88671875" style="7" bestFit="1" customWidth="1"/>
    <col min="3" max="3" width="9.109375" style="7"/>
    <col min="4" max="4" width="21.44140625" style="7" bestFit="1" customWidth="1"/>
    <col min="5" max="5" width="12.44140625" style="7" bestFit="1" customWidth="1"/>
    <col min="6" max="6" width="9.88671875" style="43" bestFit="1" customWidth="1"/>
    <col min="7" max="7" width="9.6640625" style="43" bestFit="1" customWidth="1"/>
    <col min="8" max="8" width="11" style="43" bestFit="1" customWidth="1"/>
    <col min="9" max="9" width="10" style="43" bestFit="1" customWidth="1"/>
    <col min="10" max="10" width="10.6640625" style="43" bestFit="1" customWidth="1"/>
    <col min="11" max="11" width="10.5546875" style="43" bestFit="1" customWidth="1"/>
    <col min="12" max="12" width="11.88671875" style="43" bestFit="1" customWidth="1"/>
    <col min="13" max="13" width="10.88671875" style="43" bestFit="1" customWidth="1"/>
    <col min="14" max="14" width="15.44140625" style="43" bestFit="1" customWidth="1"/>
    <col min="15" max="15" width="9.109375" style="44"/>
    <col min="16" max="16384" width="9.109375" style="7"/>
  </cols>
  <sheetData>
    <row r="1" spans="1:15" x14ac:dyDescent="0.3">
      <c r="A1" s="5" t="s">
        <v>8</v>
      </c>
      <c r="B1" s="6" t="s">
        <v>1</v>
      </c>
      <c r="C1" s="6" t="s">
        <v>0</v>
      </c>
      <c r="D1" s="6" t="s">
        <v>2</v>
      </c>
      <c r="E1" s="6" t="s">
        <v>3</v>
      </c>
      <c r="F1" s="41" t="s">
        <v>29</v>
      </c>
      <c r="G1" s="41" t="s">
        <v>30</v>
      </c>
      <c r="H1" s="41" t="s">
        <v>31</v>
      </c>
      <c r="I1" s="41" t="s">
        <v>32</v>
      </c>
      <c r="J1" s="41" t="s">
        <v>33</v>
      </c>
      <c r="K1" s="41" t="s">
        <v>34</v>
      </c>
      <c r="L1" s="41" t="s">
        <v>35</v>
      </c>
      <c r="M1" s="41" t="s">
        <v>36</v>
      </c>
      <c r="N1" s="42" t="s">
        <v>23</v>
      </c>
      <c r="O1" s="42" t="s">
        <v>43</v>
      </c>
    </row>
    <row r="2" spans="1:15" x14ac:dyDescent="0.3">
      <c r="A2" s="8">
        <v>1</v>
      </c>
      <c r="B2" s="7" t="s">
        <v>19</v>
      </c>
      <c r="C2" s="9">
        <v>2010</v>
      </c>
      <c r="D2" s="9" t="s">
        <v>7</v>
      </c>
      <c r="E2" s="1" t="s">
        <v>4</v>
      </c>
      <c r="F2" s="45">
        <f t="shared" ref="F2:O2" si="0">75%*F74</f>
        <v>27</v>
      </c>
      <c r="G2" s="45">
        <f t="shared" si="0"/>
        <v>38.25</v>
      </c>
      <c r="H2" s="45">
        <f t="shared" si="0"/>
        <v>9</v>
      </c>
      <c r="I2" s="45">
        <f t="shared" si="0"/>
        <v>32.25</v>
      </c>
      <c r="J2" s="45">
        <f t="shared" si="0"/>
        <v>2.25</v>
      </c>
      <c r="K2" s="45">
        <f t="shared" si="0"/>
        <v>3.75</v>
      </c>
      <c r="L2" s="45">
        <f t="shared" si="0"/>
        <v>0.75</v>
      </c>
      <c r="M2" s="45">
        <f t="shared" si="0"/>
        <v>3</v>
      </c>
      <c r="N2" s="45">
        <f t="shared" si="0"/>
        <v>116.25</v>
      </c>
      <c r="O2" s="45">
        <f t="shared" si="0"/>
        <v>1632.75</v>
      </c>
    </row>
    <row r="3" spans="1:15" x14ac:dyDescent="0.3">
      <c r="A3" s="8">
        <v>2</v>
      </c>
      <c r="B3" s="7" t="s">
        <v>20</v>
      </c>
      <c r="C3" s="7">
        <v>2010</v>
      </c>
      <c r="D3" s="9" t="s">
        <v>7</v>
      </c>
      <c r="E3" s="1" t="s">
        <v>4</v>
      </c>
      <c r="F3" s="45">
        <f t="shared" ref="F3:O3" si="1">75%*F75</f>
        <v>27</v>
      </c>
      <c r="G3" s="45">
        <f t="shared" si="1"/>
        <v>17.25</v>
      </c>
      <c r="H3" s="45">
        <f t="shared" si="1"/>
        <v>7.5</v>
      </c>
      <c r="I3" s="45">
        <f t="shared" si="1"/>
        <v>24</v>
      </c>
      <c r="J3" s="45">
        <f t="shared" si="1"/>
        <v>1.5</v>
      </c>
      <c r="K3" s="45">
        <f t="shared" si="1"/>
        <v>0</v>
      </c>
      <c r="L3" s="45">
        <f t="shared" si="1"/>
        <v>1.5</v>
      </c>
      <c r="M3" s="45">
        <f t="shared" si="1"/>
        <v>4.5</v>
      </c>
      <c r="N3" s="45">
        <f t="shared" si="1"/>
        <v>83.25</v>
      </c>
      <c r="O3" s="45">
        <f t="shared" si="1"/>
        <v>873</v>
      </c>
    </row>
    <row r="4" spans="1:15" x14ac:dyDescent="0.3">
      <c r="A4" s="8">
        <v>3</v>
      </c>
      <c r="B4" s="7" t="s">
        <v>21</v>
      </c>
      <c r="C4" s="9">
        <v>2010</v>
      </c>
      <c r="D4" s="9" t="s">
        <v>7</v>
      </c>
      <c r="E4" s="1" t="s">
        <v>4</v>
      </c>
      <c r="F4" s="45">
        <f t="shared" ref="F4:O4" si="2">75%*F76</f>
        <v>28.5</v>
      </c>
      <c r="G4" s="45">
        <f t="shared" si="2"/>
        <v>26.25</v>
      </c>
      <c r="H4" s="45">
        <f t="shared" si="2"/>
        <v>8.25</v>
      </c>
      <c r="I4" s="45">
        <f t="shared" si="2"/>
        <v>34.5</v>
      </c>
      <c r="J4" s="45">
        <f t="shared" si="2"/>
        <v>3.75</v>
      </c>
      <c r="K4" s="45">
        <f t="shared" si="2"/>
        <v>3</v>
      </c>
      <c r="L4" s="45">
        <f t="shared" si="2"/>
        <v>0</v>
      </c>
      <c r="M4" s="45">
        <f t="shared" si="2"/>
        <v>3.75</v>
      </c>
      <c r="N4" s="45">
        <f t="shared" si="2"/>
        <v>108</v>
      </c>
      <c r="O4" s="45">
        <f t="shared" si="2"/>
        <v>1165.5</v>
      </c>
    </row>
    <row r="5" spans="1:15" x14ac:dyDescent="0.3">
      <c r="A5" s="8">
        <v>4</v>
      </c>
      <c r="B5" s="7" t="s">
        <v>6</v>
      </c>
      <c r="C5" s="7">
        <v>2010</v>
      </c>
      <c r="D5" s="9" t="s">
        <v>7</v>
      </c>
      <c r="E5" s="1" t="s">
        <v>4</v>
      </c>
      <c r="F5" s="45">
        <f t="shared" ref="F5:O5" si="3">75%*F77</f>
        <v>29.25</v>
      </c>
      <c r="G5" s="45">
        <f t="shared" si="3"/>
        <v>32.25</v>
      </c>
      <c r="H5" s="45">
        <f t="shared" si="3"/>
        <v>7.5</v>
      </c>
      <c r="I5" s="45">
        <f t="shared" si="3"/>
        <v>33.75</v>
      </c>
      <c r="J5" s="45">
        <f t="shared" si="3"/>
        <v>3.75</v>
      </c>
      <c r="K5" s="45">
        <f t="shared" si="3"/>
        <v>2.25</v>
      </c>
      <c r="L5" s="45">
        <f t="shared" si="3"/>
        <v>2.25</v>
      </c>
      <c r="M5" s="45">
        <f t="shared" si="3"/>
        <v>6</v>
      </c>
      <c r="N5" s="45">
        <f t="shared" si="3"/>
        <v>117</v>
      </c>
      <c r="O5" s="45">
        <f t="shared" si="3"/>
        <v>1300.5</v>
      </c>
    </row>
    <row r="6" spans="1:15" x14ac:dyDescent="0.3">
      <c r="A6" s="8">
        <v>5</v>
      </c>
      <c r="B6" s="7" t="s">
        <v>11</v>
      </c>
      <c r="C6" s="9">
        <v>2010</v>
      </c>
      <c r="D6" s="9" t="s">
        <v>7</v>
      </c>
      <c r="E6" s="1" t="s">
        <v>4</v>
      </c>
      <c r="F6" s="45">
        <f t="shared" ref="F6:O6" si="4">75%*F78</f>
        <v>39.75</v>
      </c>
      <c r="G6" s="45">
        <f t="shared" si="4"/>
        <v>39.75</v>
      </c>
      <c r="H6" s="45">
        <f t="shared" si="4"/>
        <v>15</v>
      </c>
      <c r="I6" s="45">
        <f t="shared" si="4"/>
        <v>35.25</v>
      </c>
      <c r="J6" s="45">
        <f t="shared" si="4"/>
        <v>5.25</v>
      </c>
      <c r="K6" s="45">
        <f t="shared" si="4"/>
        <v>3</v>
      </c>
      <c r="L6" s="45">
        <f t="shared" si="4"/>
        <v>2.25</v>
      </c>
      <c r="M6" s="45">
        <f t="shared" si="4"/>
        <v>3.75</v>
      </c>
      <c r="N6" s="45">
        <f t="shared" si="4"/>
        <v>144</v>
      </c>
      <c r="O6" s="45">
        <f t="shared" si="4"/>
        <v>1377</v>
      </c>
    </row>
    <row r="7" spans="1:15" x14ac:dyDescent="0.3">
      <c r="A7" s="8">
        <v>6</v>
      </c>
      <c r="B7" s="7" t="s">
        <v>12</v>
      </c>
      <c r="C7" s="7">
        <v>2010</v>
      </c>
      <c r="D7" s="9" t="s">
        <v>7</v>
      </c>
      <c r="E7" s="1" t="s">
        <v>4</v>
      </c>
      <c r="F7" s="45">
        <f t="shared" ref="F7:O7" si="5">75%*F79</f>
        <v>29.25</v>
      </c>
      <c r="G7" s="45">
        <f t="shared" si="5"/>
        <v>30.75</v>
      </c>
      <c r="H7" s="45">
        <f t="shared" si="5"/>
        <v>9.75</v>
      </c>
      <c r="I7" s="45">
        <f t="shared" si="5"/>
        <v>18</v>
      </c>
      <c r="J7" s="45">
        <f t="shared" si="5"/>
        <v>2.25</v>
      </c>
      <c r="K7" s="45">
        <f t="shared" si="5"/>
        <v>0.75</v>
      </c>
      <c r="L7" s="45">
        <f t="shared" si="5"/>
        <v>1.5</v>
      </c>
      <c r="M7" s="45">
        <f t="shared" si="5"/>
        <v>3</v>
      </c>
      <c r="N7" s="45">
        <f t="shared" si="5"/>
        <v>95.25</v>
      </c>
      <c r="O7" s="45">
        <f t="shared" si="5"/>
        <v>1213.5</v>
      </c>
    </row>
    <row r="8" spans="1:15" x14ac:dyDescent="0.3">
      <c r="A8" s="8">
        <v>7</v>
      </c>
      <c r="B8" s="7" t="s">
        <v>13</v>
      </c>
      <c r="C8" s="9">
        <v>2010</v>
      </c>
      <c r="D8" s="9" t="s">
        <v>7</v>
      </c>
      <c r="E8" s="1" t="s">
        <v>4</v>
      </c>
      <c r="F8" s="45">
        <f t="shared" ref="F8:O8" si="6">75%*F80</f>
        <v>37.5</v>
      </c>
      <c r="G8" s="45">
        <f t="shared" si="6"/>
        <v>26.25</v>
      </c>
      <c r="H8" s="45">
        <f t="shared" si="6"/>
        <v>7.5</v>
      </c>
      <c r="I8" s="45">
        <f t="shared" si="6"/>
        <v>20.25</v>
      </c>
      <c r="J8" s="45">
        <f t="shared" si="6"/>
        <v>2.25</v>
      </c>
      <c r="K8" s="45">
        <f t="shared" si="6"/>
        <v>4.5</v>
      </c>
      <c r="L8" s="45">
        <f t="shared" si="6"/>
        <v>2.25</v>
      </c>
      <c r="M8" s="45">
        <f t="shared" si="6"/>
        <v>3.75</v>
      </c>
      <c r="N8" s="45">
        <f t="shared" si="6"/>
        <v>104.25</v>
      </c>
      <c r="O8" s="45">
        <f t="shared" si="6"/>
        <v>1176</v>
      </c>
    </row>
    <row r="9" spans="1:15" x14ac:dyDescent="0.3">
      <c r="A9" s="8">
        <v>8</v>
      </c>
      <c r="B9" s="7" t="s">
        <v>14</v>
      </c>
      <c r="C9" s="7">
        <v>2010</v>
      </c>
      <c r="D9" s="9" t="s">
        <v>7</v>
      </c>
      <c r="E9" s="1" t="s">
        <v>4</v>
      </c>
      <c r="F9" s="45">
        <f t="shared" ref="F9:O9" si="7">75%*F81</f>
        <v>23.25</v>
      </c>
      <c r="G9" s="45">
        <f t="shared" si="7"/>
        <v>27</v>
      </c>
      <c r="H9" s="45">
        <f t="shared" si="7"/>
        <v>9.75</v>
      </c>
      <c r="I9" s="45">
        <f t="shared" si="7"/>
        <v>27</v>
      </c>
      <c r="J9" s="45">
        <f t="shared" si="7"/>
        <v>2.25</v>
      </c>
      <c r="K9" s="45">
        <f t="shared" si="7"/>
        <v>1.5</v>
      </c>
      <c r="L9" s="45">
        <f t="shared" si="7"/>
        <v>0.75</v>
      </c>
      <c r="M9" s="45">
        <f t="shared" si="7"/>
        <v>0.75</v>
      </c>
      <c r="N9" s="45">
        <f t="shared" si="7"/>
        <v>92.25</v>
      </c>
      <c r="O9" s="45">
        <f t="shared" si="7"/>
        <v>1726.5</v>
      </c>
    </row>
    <row r="10" spans="1:15" x14ac:dyDescent="0.3">
      <c r="A10" s="8">
        <v>9</v>
      </c>
      <c r="B10" s="7" t="s">
        <v>15</v>
      </c>
      <c r="C10" s="9">
        <v>2010</v>
      </c>
      <c r="D10" s="9" t="s">
        <v>7</v>
      </c>
      <c r="E10" s="1" t="s">
        <v>4</v>
      </c>
      <c r="F10" s="45">
        <f t="shared" ref="F10:O10" si="8">75%*F82</f>
        <v>18.75</v>
      </c>
      <c r="G10" s="45">
        <f t="shared" si="8"/>
        <v>27</v>
      </c>
      <c r="H10" s="45">
        <f t="shared" si="8"/>
        <v>8.25</v>
      </c>
      <c r="I10" s="45">
        <f t="shared" si="8"/>
        <v>27.75</v>
      </c>
      <c r="J10" s="45">
        <f t="shared" si="8"/>
        <v>3.75</v>
      </c>
      <c r="K10" s="45">
        <f t="shared" si="8"/>
        <v>1.5</v>
      </c>
      <c r="L10" s="45">
        <f t="shared" si="8"/>
        <v>0.75</v>
      </c>
      <c r="M10" s="45">
        <f t="shared" si="8"/>
        <v>1.5</v>
      </c>
      <c r="N10" s="45">
        <f t="shared" si="8"/>
        <v>89.25</v>
      </c>
      <c r="O10" s="45">
        <f t="shared" si="8"/>
        <v>1751.25</v>
      </c>
    </row>
    <row r="11" spans="1:15" x14ac:dyDescent="0.3">
      <c r="A11" s="8">
        <v>10</v>
      </c>
      <c r="B11" s="7" t="s">
        <v>16</v>
      </c>
      <c r="C11" s="7">
        <v>2010</v>
      </c>
      <c r="D11" s="9" t="s">
        <v>7</v>
      </c>
      <c r="E11" s="1" t="s">
        <v>4</v>
      </c>
      <c r="F11" s="45">
        <f t="shared" ref="F11:O11" si="9">75%*F83</f>
        <v>9.75</v>
      </c>
      <c r="G11" s="45">
        <f t="shared" si="9"/>
        <v>12</v>
      </c>
      <c r="H11" s="45">
        <f t="shared" si="9"/>
        <v>9</v>
      </c>
      <c r="I11" s="45">
        <f t="shared" si="9"/>
        <v>10.5</v>
      </c>
      <c r="J11" s="45">
        <f t="shared" si="9"/>
        <v>0</v>
      </c>
      <c r="K11" s="45">
        <f t="shared" si="9"/>
        <v>0</v>
      </c>
      <c r="L11" s="45">
        <f t="shared" si="9"/>
        <v>0</v>
      </c>
      <c r="M11" s="45">
        <f t="shared" si="9"/>
        <v>0.75</v>
      </c>
      <c r="N11" s="45">
        <f t="shared" si="9"/>
        <v>42</v>
      </c>
      <c r="O11" s="45">
        <f t="shared" si="9"/>
        <v>963.75</v>
      </c>
    </row>
    <row r="12" spans="1:15" x14ac:dyDescent="0.3">
      <c r="A12" s="8">
        <v>11</v>
      </c>
      <c r="B12" s="7" t="s">
        <v>17</v>
      </c>
      <c r="C12" s="9">
        <v>2010</v>
      </c>
      <c r="D12" s="9" t="s">
        <v>7</v>
      </c>
      <c r="E12" s="1" t="s">
        <v>4</v>
      </c>
      <c r="F12" s="45">
        <f t="shared" ref="F12:O12" si="10">75%*F84</f>
        <v>24</v>
      </c>
      <c r="G12" s="45">
        <f t="shared" si="10"/>
        <v>20.25</v>
      </c>
      <c r="H12" s="45">
        <f t="shared" si="10"/>
        <v>4.5</v>
      </c>
      <c r="I12" s="45">
        <f t="shared" si="10"/>
        <v>28.5</v>
      </c>
      <c r="J12" s="45">
        <f t="shared" si="10"/>
        <v>1.5</v>
      </c>
      <c r="K12" s="45">
        <f t="shared" si="10"/>
        <v>4.5</v>
      </c>
      <c r="L12" s="45">
        <f t="shared" si="10"/>
        <v>0</v>
      </c>
      <c r="M12" s="45">
        <f t="shared" si="10"/>
        <v>2.25</v>
      </c>
      <c r="N12" s="45">
        <f t="shared" si="10"/>
        <v>85.5</v>
      </c>
      <c r="O12" s="45">
        <f t="shared" si="10"/>
        <v>1449</v>
      </c>
    </row>
    <row r="13" spans="1:15" x14ac:dyDescent="0.3">
      <c r="A13" s="8">
        <v>12</v>
      </c>
      <c r="B13" s="7" t="s">
        <v>18</v>
      </c>
      <c r="C13" s="7">
        <v>2010</v>
      </c>
      <c r="D13" s="9" t="s">
        <v>7</v>
      </c>
      <c r="E13" s="1" t="s">
        <v>4</v>
      </c>
      <c r="F13" s="45">
        <f t="shared" ref="F13:O13" si="11">75%*F85</f>
        <v>41.25</v>
      </c>
      <c r="G13" s="45">
        <f t="shared" si="11"/>
        <v>47.25</v>
      </c>
      <c r="H13" s="45">
        <f t="shared" si="11"/>
        <v>10.5</v>
      </c>
      <c r="I13" s="45">
        <f t="shared" si="11"/>
        <v>45.75</v>
      </c>
      <c r="J13" s="45">
        <f t="shared" si="11"/>
        <v>2.25</v>
      </c>
      <c r="K13" s="45">
        <f t="shared" si="11"/>
        <v>3</v>
      </c>
      <c r="L13" s="45">
        <f t="shared" si="11"/>
        <v>0</v>
      </c>
      <c r="M13" s="45">
        <f t="shared" si="11"/>
        <v>9</v>
      </c>
      <c r="N13" s="45">
        <f t="shared" si="11"/>
        <v>159</v>
      </c>
      <c r="O13" s="45">
        <f t="shared" si="11"/>
        <v>1537.5</v>
      </c>
    </row>
    <row r="14" spans="1:15" x14ac:dyDescent="0.3">
      <c r="A14" s="8">
        <v>13</v>
      </c>
      <c r="B14" s="7" t="s">
        <v>19</v>
      </c>
      <c r="C14" s="9">
        <v>2011</v>
      </c>
      <c r="D14" s="9" t="s">
        <v>7</v>
      </c>
      <c r="E14" s="1" t="s">
        <v>4</v>
      </c>
      <c r="F14" s="45">
        <f t="shared" ref="F14:O14" si="12">85%*F74</f>
        <v>30.599999999999998</v>
      </c>
      <c r="G14" s="45">
        <f t="shared" si="12"/>
        <v>43.35</v>
      </c>
      <c r="H14" s="45">
        <f t="shared" si="12"/>
        <v>10.199999999999999</v>
      </c>
      <c r="I14" s="45">
        <f t="shared" si="12"/>
        <v>36.549999999999997</v>
      </c>
      <c r="J14" s="45">
        <f t="shared" si="12"/>
        <v>2.5499999999999998</v>
      </c>
      <c r="K14" s="45">
        <f t="shared" si="12"/>
        <v>4.25</v>
      </c>
      <c r="L14" s="45">
        <f t="shared" si="12"/>
        <v>0.85</v>
      </c>
      <c r="M14" s="45">
        <f t="shared" si="12"/>
        <v>3.4</v>
      </c>
      <c r="N14" s="45">
        <f t="shared" si="12"/>
        <v>131.75</v>
      </c>
      <c r="O14" s="45">
        <f t="shared" si="12"/>
        <v>1850.45</v>
      </c>
    </row>
    <row r="15" spans="1:15" x14ac:dyDescent="0.3">
      <c r="A15" s="8">
        <v>14</v>
      </c>
      <c r="B15" s="7" t="s">
        <v>20</v>
      </c>
      <c r="C15" s="7">
        <v>2011</v>
      </c>
      <c r="D15" s="9" t="s">
        <v>7</v>
      </c>
      <c r="E15" s="1" t="s">
        <v>4</v>
      </c>
      <c r="F15" s="45">
        <f t="shared" ref="F15:O15" si="13">85%*F75</f>
        <v>30.599999999999998</v>
      </c>
      <c r="G15" s="45">
        <f t="shared" si="13"/>
        <v>19.55</v>
      </c>
      <c r="H15" s="45">
        <f t="shared" si="13"/>
        <v>8.5</v>
      </c>
      <c r="I15" s="45">
        <f t="shared" si="13"/>
        <v>27.2</v>
      </c>
      <c r="J15" s="45">
        <f t="shared" si="13"/>
        <v>1.7</v>
      </c>
      <c r="K15" s="45">
        <f t="shared" si="13"/>
        <v>0</v>
      </c>
      <c r="L15" s="45">
        <f t="shared" si="13"/>
        <v>1.7</v>
      </c>
      <c r="M15" s="45">
        <f t="shared" si="13"/>
        <v>5.0999999999999996</v>
      </c>
      <c r="N15" s="45">
        <f t="shared" si="13"/>
        <v>94.35</v>
      </c>
      <c r="O15" s="45">
        <f t="shared" si="13"/>
        <v>989.4</v>
      </c>
    </row>
    <row r="16" spans="1:15" x14ac:dyDescent="0.3">
      <c r="A16" s="8">
        <v>15</v>
      </c>
      <c r="B16" s="7" t="s">
        <v>21</v>
      </c>
      <c r="C16" s="9">
        <v>2011</v>
      </c>
      <c r="D16" s="9" t="s">
        <v>7</v>
      </c>
      <c r="E16" s="1" t="s">
        <v>4</v>
      </c>
      <c r="F16" s="45">
        <f t="shared" ref="F16:O16" si="14">85%*F76</f>
        <v>32.299999999999997</v>
      </c>
      <c r="G16" s="45">
        <f t="shared" si="14"/>
        <v>29.75</v>
      </c>
      <c r="H16" s="45">
        <f t="shared" si="14"/>
        <v>9.35</v>
      </c>
      <c r="I16" s="45">
        <f t="shared" si="14"/>
        <v>39.1</v>
      </c>
      <c r="J16" s="45">
        <f t="shared" si="14"/>
        <v>4.25</v>
      </c>
      <c r="K16" s="45">
        <f t="shared" si="14"/>
        <v>3.4</v>
      </c>
      <c r="L16" s="45">
        <f t="shared" si="14"/>
        <v>0</v>
      </c>
      <c r="M16" s="45">
        <f t="shared" si="14"/>
        <v>4.25</v>
      </c>
      <c r="N16" s="45">
        <f t="shared" si="14"/>
        <v>122.39999999999999</v>
      </c>
      <c r="O16" s="45">
        <f t="shared" si="14"/>
        <v>1320.8999999999999</v>
      </c>
    </row>
    <row r="17" spans="1:15" x14ac:dyDescent="0.3">
      <c r="A17" s="8">
        <v>16</v>
      </c>
      <c r="B17" s="7" t="s">
        <v>6</v>
      </c>
      <c r="C17" s="7">
        <v>2011</v>
      </c>
      <c r="D17" s="9" t="s">
        <v>7</v>
      </c>
      <c r="E17" s="1" t="s">
        <v>4</v>
      </c>
      <c r="F17" s="45">
        <f t="shared" ref="F17:O17" si="15">85%*F77</f>
        <v>33.15</v>
      </c>
      <c r="G17" s="45">
        <f t="shared" si="15"/>
        <v>36.549999999999997</v>
      </c>
      <c r="H17" s="45">
        <f t="shared" si="15"/>
        <v>8.5</v>
      </c>
      <c r="I17" s="45">
        <f t="shared" si="15"/>
        <v>38.25</v>
      </c>
      <c r="J17" s="45">
        <f t="shared" si="15"/>
        <v>4.25</v>
      </c>
      <c r="K17" s="45">
        <f t="shared" si="15"/>
        <v>2.5499999999999998</v>
      </c>
      <c r="L17" s="45">
        <f t="shared" si="15"/>
        <v>2.5499999999999998</v>
      </c>
      <c r="M17" s="45">
        <f t="shared" si="15"/>
        <v>6.8</v>
      </c>
      <c r="N17" s="45">
        <f t="shared" si="15"/>
        <v>132.6</v>
      </c>
      <c r="O17" s="45">
        <f t="shared" si="15"/>
        <v>1473.8999999999999</v>
      </c>
    </row>
    <row r="18" spans="1:15" x14ac:dyDescent="0.3">
      <c r="A18" s="8">
        <v>17</v>
      </c>
      <c r="B18" s="7" t="s">
        <v>11</v>
      </c>
      <c r="C18" s="9">
        <v>2011</v>
      </c>
      <c r="D18" s="9" t="s">
        <v>7</v>
      </c>
      <c r="E18" s="1" t="s">
        <v>4</v>
      </c>
      <c r="F18" s="45">
        <f t="shared" ref="F18:O18" si="16">85%*F78</f>
        <v>45.05</v>
      </c>
      <c r="G18" s="45">
        <f t="shared" si="16"/>
        <v>45.05</v>
      </c>
      <c r="H18" s="45">
        <f t="shared" si="16"/>
        <v>17</v>
      </c>
      <c r="I18" s="45">
        <f t="shared" si="16"/>
        <v>39.949999999999996</v>
      </c>
      <c r="J18" s="45">
        <f t="shared" si="16"/>
        <v>5.95</v>
      </c>
      <c r="K18" s="45">
        <f t="shared" si="16"/>
        <v>3.4</v>
      </c>
      <c r="L18" s="45">
        <f t="shared" si="16"/>
        <v>2.5499999999999998</v>
      </c>
      <c r="M18" s="45">
        <f t="shared" si="16"/>
        <v>4.25</v>
      </c>
      <c r="N18" s="45">
        <f t="shared" si="16"/>
        <v>163.19999999999999</v>
      </c>
      <c r="O18" s="45">
        <f t="shared" si="16"/>
        <v>1560.6</v>
      </c>
    </row>
    <row r="19" spans="1:15" x14ac:dyDescent="0.3">
      <c r="A19" s="8">
        <v>18</v>
      </c>
      <c r="B19" s="7" t="s">
        <v>12</v>
      </c>
      <c r="C19" s="7">
        <v>2011</v>
      </c>
      <c r="D19" s="9" t="s">
        <v>7</v>
      </c>
      <c r="E19" s="1" t="s">
        <v>4</v>
      </c>
      <c r="F19" s="45">
        <f t="shared" ref="F19:O19" si="17">85%*F79</f>
        <v>33.15</v>
      </c>
      <c r="G19" s="45">
        <f t="shared" si="17"/>
        <v>34.85</v>
      </c>
      <c r="H19" s="45">
        <f t="shared" si="17"/>
        <v>11.049999999999999</v>
      </c>
      <c r="I19" s="45">
        <f t="shared" si="17"/>
        <v>20.399999999999999</v>
      </c>
      <c r="J19" s="45">
        <f t="shared" si="17"/>
        <v>2.5499999999999998</v>
      </c>
      <c r="K19" s="45">
        <f t="shared" si="17"/>
        <v>0.85</v>
      </c>
      <c r="L19" s="45">
        <f t="shared" si="17"/>
        <v>1.7</v>
      </c>
      <c r="M19" s="45">
        <f t="shared" si="17"/>
        <v>3.4</v>
      </c>
      <c r="N19" s="45">
        <f t="shared" si="17"/>
        <v>107.95</v>
      </c>
      <c r="O19" s="45">
        <f t="shared" si="17"/>
        <v>1375.3</v>
      </c>
    </row>
    <row r="20" spans="1:15" x14ac:dyDescent="0.3">
      <c r="A20" s="8">
        <v>19</v>
      </c>
      <c r="B20" s="7" t="s">
        <v>13</v>
      </c>
      <c r="C20" s="9">
        <v>2011</v>
      </c>
      <c r="D20" s="9" t="s">
        <v>7</v>
      </c>
      <c r="E20" s="1" t="s">
        <v>4</v>
      </c>
      <c r="F20" s="45">
        <f t="shared" ref="F20:O20" si="18">85%*F80</f>
        <v>42.5</v>
      </c>
      <c r="G20" s="45">
        <f t="shared" si="18"/>
        <v>29.75</v>
      </c>
      <c r="H20" s="45">
        <f t="shared" si="18"/>
        <v>8.5</v>
      </c>
      <c r="I20" s="45">
        <f t="shared" si="18"/>
        <v>22.95</v>
      </c>
      <c r="J20" s="45">
        <f t="shared" si="18"/>
        <v>2.5499999999999998</v>
      </c>
      <c r="K20" s="45">
        <f t="shared" si="18"/>
        <v>5.0999999999999996</v>
      </c>
      <c r="L20" s="45">
        <f t="shared" si="18"/>
        <v>2.5499999999999998</v>
      </c>
      <c r="M20" s="45">
        <f t="shared" si="18"/>
        <v>4.25</v>
      </c>
      <c r="N20" s="45">
        <f t="shared" si="18"/>
        <v>118.14999999999999</v>
      </c>
      <c r="O20" s="45">
        <f t="shared" si="18"/>
        <v>1332.8</v>
      </c>
    </row>
    <row r="21" spans="1:15" x14ac:dyDescent="0.3">
      <c r="A21" s="8">
        <v>20</v>
      </c>
      <c r="B21" s="7" t="s">
        <v>14</v>
      </c>
      <c r="C21" s="7">
        <v>2011</v>
      </c>
      <c r="D21" s="9" t="s">
        <v>7</v>
      </c>
      <c r="E21" s="1" t="s">
        <v>4</v>
      </c>
      <c r="F21" s="45">
        <f t="shared" ref="F21:O21" si="19">85%*F81</f>
        <v>26.349999999999998</v>
      </c>
      <c r="G21" s="45">
        <f t="shared" si="19"/>
        <v>30.599999999999998</v>
      </c>
      <c r="H21" s="45">
        <f t="shared" si="19"/>
        <v>11.049999999999999</v>
      </c>
      <c r="I21" s="45">
        <f t="shared" si="19"/>
        <v>30.599999999999998</v>
      </c>
      <c r="J21" s="45">
        <f t="shared" si="19"/>
        <v>2.5499999999999998</v>
      </c>
      <c r="K21" s="45">
        <f t="shared" si="19"/>
        <v>1.7</v>
      </c>
      <c r="L21" s="45">
        <f t="shared" si="19"/>
        <v>0.85</v>
      </c>
      <c r="M21" s="45">
        <f t="shared" si="19"/>
        <v>0.85</v>
      </c>
      <c r="N21" s="45">
        <f t="shared" si="19"/>
        <v>104.55</v>
      </c>
      <c r="O21" s="45">
        <f t="shared" si="19"/>
        <v>1956.7</v>
      </c>
    </row>
    <row r="22" spans="1:15" x14ac:dyDescent="0.3">
      <c r="A22" s="8">
        <v>21</v>
      </c>
      <c r="B22" s="7" t="s">
        <v>15</v>
      </c>
      <c r="C22" s="9">
        <v>2011</v>
      </c>
      <c r="D22" s="9" t="s">
        <v>7</v>
      </c>
      <c r="E22" s="1" t="s">
        <v>4</v>
      </c>
      <c r="F22" s="45">
        <f t="shared" ref="F22:O22" si="20">85%*F82</f>
        <v>21.25</v>
      </c>
      <c r="G22" s="45">
        <f t="shared" si="20"/>
        <v>30.599999999999998</v>
      </c>
      <c r="H22" s="45">
        <f t="shared" si="20"/>
        <v>9.35</v>
      </c>
      <c r="I22" s="45">
        <f t="shared" si="20"/>
        <v>31.45</v>
      </c>
      <c r="J22" s="45">
        <f t="shared" si="20"/>
        <v>4.25</v>
      </c>
      <c r="K22" s="45">
        <f t="shared" si="20"/>
        <v>1.7</v>
      </c>
      <c r="L22" s="45">
        <f t="shared" si="20"/>
        <v>0.85</v>
      </c>
      <c r="M22" s="45">
        <f t="shared" si="20"/>
        <v>1.7</v>
      </c>
      <c r="N22" s="45">
        <f t="shared" si="20"/>
        <v>101.14999999999999</v>
      </c>
      <c r="O22" s="45">
        <f t="shared" si="20"/>
        <v>1984.75</v>
      </c>
    </row>
    <row r="23" spans="1:15" x14ac:dyDescent="0.3">
      <c r="A23" s="8">
        <v>22</v>
      </c>
      <c r="B23" s="7" t="s">
        <v>16</v>
      </c>
      <c r="C23" s="7">
        <v>2011</v>
      </c>
      <c r="D23" s="9" t="s">
        <v>7</v>
      </c>
      <c r="E23" s="1" t="s">
        <v>4</v>
      </c>
      <c r="F23" s="45">
        <f t="shared" ref="F23:O23" si="21">85%*F83</f>
        <v>11.049999999999999</v>
      </c>
      <c r="G23" s="45">
        <f t="shared" si="21"/>
        <v>13.6</v>
      </c>
      <c r="H23" s="45">
        <f t="shared" si="21"/>
        <v>10.199999999999999</v>
      </c>
      <c r="I23" s="45">
        <f t="shared" si="21"/>
        <v>11.9</v>
      </c>
      <c r="J23" s="45">
        <f t="shared" si="21"/>
        <v>0</v>
      </c>
      <c r="K23" s="45">
        <f t="shared" si="21"/>
        <v>0</v>
      </c>
      <c r="L23" s="45">
        <f t="shared" si="21"/>
        <v>0</v>
      </c>
      <c r="M23" s="45">
        <f t="shared" si="21"/>
        <v>0.85</v>
      </c>
      <c r="N23" s="45">
        <f t="shared" si="21"/>
        <v>47.6</v>
      </c>
      <c r="O23" s="45">
        <f t="shared" si="21"/>
        <v>1092.25</v>
      </c>
    </row>
    <row r="24" spans="1:15" x14ac:dyDescent="0.3">
      <c r="A24" s="8">
        <v>23</v>
      </c>
      <c r="B24" s="7" t="s">
        <v>17</v>
      </c>
      <c r="C24" s="9">
        <v>2011</v>
      </c>
      <c r="D24" s="9" t="s">
        <v>7</v>
      </c>
      <c r="E24" s="1" t="s">
        <v>4</v>
      </c>
      <c r="F24" s="45">
        <f t="shared" ref="F24:O24" si="22">85%*F84</f>
        <v>27.2</v>
      </c>
      <c r="G24" s="45">
        <f t="shared" si="22"/>
        <v>22.95</v>
      </c>
      <c r="H24" s="45">
        <f t="shared" si="22"/>
        <v>5.0999999999999996</v>
      </c>
      <c r="I24" s="45">
        <f t="shared" si="22"/>
        <v>32.299999999999997</v>
      </c>
      <c r="J24" s="45">
        <f t="shared" si="22"/>
        <v>1.7</v>
      </c>
      <c r="K24" s="45">
        <f t="shared" si="22"/>
        <v>5.0999999999999996</v>
      </c>
      <c r="L24" s="45">
        <f t="shared" si="22"/>
        <v>0</v>
      </c>
      <c r="M24" s="45">
        <f t="shared" si="22"/>
        <v>2.5499999999999998</v>
      </c>
      <c r="N24" s="45">
        <f t="shared" si="22"/>
        <v>96.899999999999991</v>
      </c>
      <c r="O24" s="45">
        <f t="shared" si="22"/>
        <v>1642.2</v>
      </c>
    </row>
    <row r="25" spans="1:15" x14ac:dyDescent="0.3">
      <c r="A25" s="8">
        <v>24</v>
      </c>
      <c r="B25" s="7" t="s">
        <v>18</v>
      </c>
      <c r="C25" s="7">
        <v>2011</v>
      </c>
      <c r="D25" s="9" t="s">
        <v>7</v>
      </c>
      <c r="E25" s="1" t="s">
        <v>4</v>
      </c>
      <c r="F25" s="45">
        <f t="shared" ref="F25:O25" si="23">85%*F85</f>
        <v>46.75</v>
      </c>
      <c r="G25" s="45">
        <f t="shared" si="23"/>
        <v>53.55</v>
      </c>
      <c r="H25" s="45">
        <f t="shared" si="23"/>
        <v>11.9</v>
      </c>
      <c r="I25" s="45">
        <f t="shared" si="23"/>
        <v>51.85</v>
      </c>
      <c r="J25" s="45">
        <f t="shared" si="23"/>
        <v>2.5499999999999998</v>
      </c>
      <c r="K25" s="45">
        <f t="shared" si="23"/>
        <v>3.4</v>
      </c>
      <c r="L25" s="45">
        <f t="shared" si="23"/>
        <v>0</v>
      </c>
      <c r="M25" s="45">
        <f t="shared" si="23"/>
        <v>10.199999999999999</v>
      </c>
      <c r="N25" s="45">
        <f t="shared" si="23"/>
        <v>180.2</v>
      </c>
      <c r="O25" s="45">
        <f t="shared" si="23"/>
        <v>1742.5</v>
      </c>
    </row>
    <row r="26" spans="1:15" x14ac:dyDescent="0.3">
      <c r="A26" s="8">
        <v>25</v>
      </c>
      <c r="B26" s="7" t="s">
        <v>19</v>
      </c>
      <c r="C26" s="9">
        <v>2012</v>
      </c>
      <c r="D26" s="9" t="s">
        <v>7</v>
      </c>
      <c r="E26" s="1" t="s">
        <v>4</v>
      </c>
      <c r="F26" s="45">
        <f t="shared" ref="F26:O26" si="24">125%*F38</f>
        <v>39.6</v>
      </c>
      <c r="G26" s="45">
        <f t="shared" si="24"/>
        <v>56.1</v>
      </c>
      <c r="H26" s="45">
        <f t="shared" si="24"/>
        <v>13.200000000000001</v>
      </c>
      <c r="I26" s="45">
        <f t="shared" si="24"/>
        <v>47.300000000000004</v>
      </c>
      <c r="J26" s="45">
        <f t="shared" si="24"/>
        <v>3.3000000000000003</v>
      </c>
      <c r="K26" s="45">
        <f t="shared" si="24"/>
        <v>5.5</v>
      </c>
      <c r="L26" s="45">
        <f t="shared" si="24"/>
        <v>1.1000000000000001</v>
      </c>
      <c r="M26" s="45">
        <f t="shared" si="24"/>
        <v>4.4000000000000004</v>
      </c>
      <c r="N26" s="45">
        <f t="shared" si="24"/>
        <v>170.5</v>
      </c>
      <c r="O26" s="45">
        <f t="shared" si="24"/>
        <v>2394.6999999999998</v>
      </c>
    </row>
    <row r="27" spans="1:15" x14ac:dyDescent="0.3">
      <c r="A27" s="8">
        <v>26</v>
      </c>
      <c r="B27" s="7" t="s">
        <v>20</v>
      </c>
      <c r="C27" s="7">
        <v>2012</v>
      </c>
      <c r="D27" s="9" t="s">
        <v>7</v>
      </c>
      <c r="E27" s="1" t="s">
        <v>4</v>
      </c>
      <c r="F27" s="45">
        <f t="shared" ref="F27:O27" si="25">125%*F39</f>
        <v>39.6</v>
      </c>
      <c r="G27" s="45">
        <f t="shared" si="25"/>
        <v>25.299999999999997</v>
      </c>
      <c r="H27" s="45">
        <f t="shared" si="25"/>
        <v>11</v>
      </c>
      <c r="I27" s="45">
        <f t="shared" si="25"/>
        <v>35.200000000000003</v>
      </c>
      <c r="J27" s="45">
        <f t="shared" si="25"/>
        <v>2.2000000000000002</v>
      </c>
      <c r="K27" s="45">
        <f t="shared" si="25"/>
        <v>0</v>
      </c>
      <c r="L27" s="45">
        <f t="shared" si="25"/>
        <v>2.2000000000000002</v>
      </c>
      <c r="M27" s="45">
        <f t="shared" si="25"/>
        <v>6.6000000000000005</v>
      </c>
      <c r="N27" s="45">
        <f t="shared" si="25"/>
        <v>122.10000000000001</v>
      </c>
      <c r="O27" s="45">
        <f t="shared" si="25"/>
        <v>1280.3999999999999</v>
      </c>
    </row>
    <row r="28" spans="1:15" x14ac:dyDescent="0.3">
      <c r="A28" s="8">
        <v>27</v>
      </c>
      <c r="B28" s="7" t="s">
        <v>21</v>
      </c>
      <c r="C28" s="9">
        <v>2012</v>
      </c>
      <c r="D28" s="9" t="s">
        <v>7</v>
      </c>
      <c r="E28" s="1" t="s">
        <v>4</v>
      </c>
      <c r="F28" s="45">
        <f t="shared" ref="F28:O28" si="26">125%*F40</f>
        <v>41.8</v>
      </c>
      <c r="G28" s="45">
        <f t="shared" si="26"/>
        <v>38.5</v>
      </c>
      <c r="H28" s="45">
        <f t="shared" si="26"/>
        <v>12.1</v>
      </c>
      <c r="I28" s="45">
        <f t="shared" si="26"/>
        <v>50.599999999999994</v>
      </c>
      <c r="J28" s="45">
        <f t="shared" si="26"/>
        <v>5.5</v>
      </c>
      <c r="K28" s="45">
        <f t="shared" si="26"/>
        <v>4.4000000000000004</v>
      </c>
      <c r="L28" s="45">
        <f t="shared" si="26"/>
        <v>0</v>
      </c>
      <c r="M28" s="45">
        <f t="shared" si="26"/>
        <v>5.5</v>
      </c>
      <c r="N28" s="45">
        <f t="shared" si="26"/>
        <v>158.4</v>
      </c>
      <c r="O28" s="45">
        <f t="shared" si="26"/>
        <v>1709.4</v>
      </c>
    </row>
    <row r="29" spans="1:15" x14ac:dyDescent="0.3">
      <c r="A29" s="8">
        <v>28</v>
      </c>
      <c r="B29" s="7" t="s">
        <v>6</v>
      </c>
      <c r="C29" s="7">
        <v>2012</v>
      </c>
      <c r="D29" s="9" t="s">
        <v>7</v>
      </c>
      <c r="E29" s="1" t="s">
        <v>4</v>
      </c>
      <c r="F29" s="45">
        <f t="shared" ref="F29:O29" si="27">125%*F41</f>
        <v>42.9</v>
      </c>
      <c r="G29" s="45">
        <f t="shared" si="27"/>
        <v>47.300000000000004</v>
      </c>
      <c r="H29" s="45">
        <f t="shared" si="27"/>
        <v>11</v>
      </c>
      <c r="I29" s="45">
        <f t="shared" si="27"/>
        <v>49.5</v>
      </c>
      <c r="J29" s="45">
        <f t="shared" si="27"/>
        <v>5.5</v>
      </c>
      <c r="K29" s="45">
        <f t="shared" si="27"/>
        <v>3.3000000000000003</v>
      </c>
      <c r="L29" s="45">
        <f t="shared" si="27"/>
        <v>3.3000000000000003</v>
      </c>
      <c r="M29" s="45">
        <f t="shared" si="27"/>
        <v>8.8000000000000007</v>
      </c>
      <c r="N29" s="45">
        <f t="shared" si="27"/>
        <v>171.6</v>
      </c>
      <c r="O29" s="45">
        <f t="shared" si="27"/>
        <v>1907.4</v>
      </c>
    </row>
    <row r="30" spans="1:15" x14ac:dyDescent="0.3">
      <c r="A30" s="8">
        <v>29</v>
      </c>
      <c r="B30" s="7" t="s">
        <v>11</v>
      </c>
      <c r="C30" s="9">
        <v>2012</v>
      </c>
      <c r="D30" s="9" t="s">
        <v>7</v>
      </c>
      <c r="E30" s="1" t="s">
        <v>4</v>
      </c>
      <c r="F30" s="45">
        <f t="shared" ref="F30:O30" si="28">125%*F42</f>
        <v>58.3</v>
      </c>
      <c r="G30" s="45">
        <f t="shared" si="28"/>
        <v>58.3</v>
      </c>
      <c r="H30" s="45">
        <f t="shared" si="28"/>
        <v>22</v>
      </c>
      <c r="I30" s="45">
        <f t="shared" si="28"/>
        <v>51.7</v>
      </c>
      <c r="J30" s="45">
        <f t="shared" si="28"/>
        <v>7.7</v>
      </c>
      <c r="K30" s="45">
        <f t="shared" si="28"/>
        <v>4.4000000000000004</v>
      </c>
      <c r="L30" s="45">
        <f t="shared" si="28"/>
        <v>3.3000000000000003</v>
      </c>
      <c r="M30" s="45">
        <f t="shared" si="28"/>
        <v>5.5</v>
      </c>
      <c r="N30" s="45">
        <f t="shared" si="28"/>
        <v>211.20000000000002</v>
      </c>
      <c r="O30" s="45">
        <f t="shared" si="28"/>
        <v>2019.6000000000001</v>
      </c>
    </row>
    <row r="31" spans="1:15" x14ac:dyDescent="0.3">
      <c r="A31" s="8">
        <v>30</v>
      </c>
      <c r="B31" s="7" t="s">
        <v>12</v>
      </c>
      <c r="C31" s="7">
        <v>2012</v>
      </c>
      <c r="D31" s="9" t="s">
        <v>7</v>
      </c>
      <c r="E31" s="1" t="s">
        <v>4</v>
      </c>
      <c r="F31" s="45">
        <f t="shared" ref="F31:O31" si="29">125%*F43</f>
        <v>42.9</v>
      </c>
      <c r="G31" s="45">
        <f t="shared" si="29"/>
        <v>45.099999999999994</v>
      </c>
      <c r="H31" s="45">
        <f t="shared" si="29"/>
        <v>14.299999999999999</v>
      </c>
      <c r="I31" s="45">
        <f t="shared" si="29"/>
        <v>26.400000000000002</v>
      </c>
      <c r="J31" s="45">
        <f t="shared" si="29"/>
        <v>3.3000000000000003</v>
      </c>
      <c r="K31" s="45">
        <f t="shared" si="29"/>
        <v>1.1000000000000001</v>
      </c>
      <c r="L31" s="45">
        <f t="shared" si="29"/>
        <v>2.2000000000000002</v>
      </c>
      <c r="M31" s="45">
        <f t="shared" si="29"/>
        <v>4.4000000000000004</v>
      </c>
      <c r="N31" s="45">
        <f t="shared" si="29"/>
        <v>139.70000000000002</v>
      </c>
      <c r="O31" s="45">
        <f t="shared" si="29"/>
        <v>1779.8</v>
      </c>
    </row>
    <row r="32" spans="1:15" x14ac:dyDescent="0.3">
      <c r="A32" s="8">
        <v>31</v>
      </c>
      <c r="B32" s="7" t="s">
        <v>13</v>
      </c>
      <c r="C32" s="9">
        <v>2012</v>
      </c>
      <c r="D32" s="9" t="s">
        <v>7</v>
      </c>
      <c r="E32" s="1" t="s">
        <v>4</v>
      </c>
      <c r="F32" s="45">
        <f t="shared" ref="F32:O32" si="30">125%*F44</f>
        <v>55</v>
      </c>
      <c r="G32" s="45">
        <f t="shared" si="30"/>
        <v>38.5</v>
      </c>
      <c r="H32" s="45">
        <f t="shared" si="30"/>
        <v>11</v>
      </c>
      <c r="I32" s="45">
        <f t="shared" si="30"/>
        <v>29.700000000000003</v>
      </c>
      <c r="J32" s="45">
        <f t="shared" si="30"/>
        <v>3.3000000000000003</v>
      </c>
      <c r="K32" s="45">
        <f t="shared" si="30"/>
        <v>6.6000000000000005</v>
      </c>
      <c r="L32" s="45">
        <f t="shared" si="30"/>
        <v>3.3000000000000003</v>
      </c>
      <c r="M32" s="45">
        <f t="shared" si="30"/>
        <v>5.5</v>
      </c>
      <c r="N32" s="45">
        <f t="shared" si="30"/>
        <v>152.9</v>
      </c>
      <c r="O32" s="45">
        <f t="shared" si="30"/>
        <v>1724.8</v>
      </c>
    </row>
    <row r="33" spans="1:15" x14ac:dyDescent="0.3">
      <c r="A33" s="8">
        <v>32</v>
      </c>
      <c r="B33" s="7" t="s">
        <v>14</v>
      </c>
      <c r="C33" s="7">
        <v>2012</v>
      </c>
      <c r="D33" s="9" t="s">
        <v>7</v>
      </c>
      <c r="E33" s="1" t="s">
        <v>4</v>
      </c>
      <c r="F33" s="45">
        <f t="shared" ref="F33:O33" si="31">125%*F45</f>
        <v>34.1</v>
      </c>
      <c r="G33" s="45">
        <f t="shared" si="31"/>
        <v>39.6</v>
      </c>
      <c r="H33" s="45">
        <f t="shared" si="31"/>
        <v>14.299999999999999</v>
      </c>
      <c r="I33" s="45">
        <f t="shared" si="31"/>
        <v>39.6</v>
      </c>
      <c r="J33" s="45">
        <f t="shared" si="31"/>
        <v>3.3000000000000003</v>
      </c>
      <c r="K33" s="45">
        <f t="shared" si="31"/>
        <v>2.2000000000000002</v>
      </c>
      <c r="L33" s="45">
        <f t="shared" si="31"/>
        <v>1.1000000000000001</v>
      </c>
      <c r="M33" s="45">
        <f t="shared" si="31"/>
        <v>1.1000000000000001</v>
      </c>
      <c r="N33" s="45">
        <f t="shared" si="31"/>
        <v>135.29999999999998</v>
      </c>
      <c r="O33" s="45">
        <f t="shared" si="31"/>
        <v>2532.1999999999998</v>
      </c>
    </row>
    <row r="34" spans="1:15" x14ac:dyDescent="0.3">
      <c r="A34" s="8">
        <v>33</v>
      </c>
      <c r="B34" s="7" t="s">
        <v>15</v>
      </c>
      <c r="C34" s="9">
        <v>2012</v>
      </c>
      <c r="D34" s="9" t="s">
        <v>7</v>
      </c>
      <c r="E34" s="1" t="s">
        <v>4</v>
      </c>
      <c r="F34" s="45">
        <f t="shared" ref="F34:O34" si="32">125%*F46</f>
        <v>27.5</v>
      </c>
      <c r="G34" s="45">
        <f t="shared" si="32"/>
        <v>39.6</v>
      </c>
      <c r="H34" s="45">
        <f t="shared" si="32"/>
        <v>12.1</v>
      </c>
      <c r="I34" s="45">
        <f t="shared" si="32"/>
        <v>40.700000000000003</v>
      </c>
      <c r="J34" s="45">
        <f t="shared" si="32"/>
        <v>5.5</v>
      </c>
      <c r="K34" s="45">
        <f t="shared" si="32"/>
        <v>2.2000000000000002</v>
      </c>
      <c r="L34" s="45">
        <f t="shared" si="32"/>
        <v>1.1000000000000001</v>
      </c>
      <c r="M34" s="45">
        <f t="shared" si="32"/>
        <v>2.2000000000000002</v>
      </c>
      <c r="N34" s="45">
        <f t="shared" si="32"/>
        <v>130.9</v>
      </c>
      <c r="O34" s="45">
        <f t="shared" si="32"/>
        <v>2568.5</v>
      </c>
    </row>
    <row r="35" spans="1:15" x14ac:dyDescent="0.3">
      <c r="A35" s="8">
        <v>34</v>
      </c>
      <c r="B35" s="7" t="s">
        <v>16</v>
      </c>
      <c r="C35" s="7">
        <v>2012</v>
      </c>
      <c r="D35" s="9" t="s">
        <v>7</v>
      </c>
      <c r="E35" s="1" t="s">
        <v>4</v>
      </c>
      <c r="F35" s="45">
        <f t="shared" ref="F35:O35" si="33">125%*F47</f>
        <v>14.299999999999999</v>
      </c>
      <c r="G35" s="45">
        <f t="shared" si="33"/>
        <v>17.600000000000001</v>
      </c>
      <c r="H35" s="45">
        <f t="shared" si="33"/>
        <v>13.200000000000001</v>
      </c>
      <c r="I35" s="45">
        <f t="shared" si="33"/>
        <v>15.4</v>
      </c>
      <c r="J35" s="45">
        <f t="shared" si="33"/>
        <v>0</v>
      </c>
      <c r="K35" s="45">
        <f t="shared" si="33"/>
        <v>0</v>
      </c>
      <c r="L35" s="45">
        <f t="shared" si="33"/>
        <v>0</v>
      </c>
      <c r="M35" s="45">
        <f t="shared" si="33"/>
        <v>1.1000000000000001</v>
      </c>
      <c r="N35" s="45">
        <f t="shared" si="33"/>
        <v>61.6</v>
      </c>
      <c r="O35" s="45">
        <f t="shared" si="33"/>
        <v>1413.5</v>
      </c>
    </row>
    <row r="36" spans="1:15" x14ac:dyDescent="0.3">
      <c r="A36" s="8">
        <v>35</v>
      </c>
      <c r="B36" s="7" t="s">
        <v>17</v>
      </c>
      <c r="C36" s="9">
        <v>2012</v>
      </c>
      <c r="D36" s="9" t="s">
        <v>7</v>
      </c>
      <c r="E36" s="1" t="s">
        <v>4</v>
      </c>
      <c r="F36" s="45">
        <f t="shared" ref="F36:O36" si="34">125%*F48</f>
        <v>35.200000000000003</v>
      </c>
      <c r="G36" s="45">
        <f t="shared" si="34"/>
        <v>29.700000000000003</v>
      </c>
      <c r="H36" s="45">
        <f t="shared" si="34"/>
        <v>6.6000000000000005</v>
      </c>
      <c r="I36" s="45">
        <f t="shared" si="34"/>
        <v>41.8</v>
      </c>
      <c r="J36" s="45">
        <f t="shared" si="34"/>
        <v>2.2000000000000002</v>
      </c>
      <c r="K36" s="45">
        <f t="shared" si="34"/>
        <v>6.6000000000000005</v>
      </c>
      <c r="L36" s="45">
        <f t="shared" si="34"/>
        <v>0</v>
      </c>
      <c r="M36" s="45">
        <f t="shared" si="34"/>
        <v>3.3000000000000003</v>
      </c>
      <c r="N36" s="45">
        <f t="shared" si="34"/>
        <v>125.4</v>
      </c>
      <c r="O36" s="45">
        <f t="shared" si="34"/>
        <v>2125.2000000000003</v>
      </c>
    </row>
    <row r="37" spans="1:15" x14ac:dyDescent="0.3">
      <c r="A37" s="8">
        <v>36</v>
      </c>
      <c r="B37" s="7" t="s">
        <v>18</v>
      </c>
      <c r="C37" s="7">
        <v>2012</v>
      </c>
      <c r="D37" s="9" t="s">
        <v>7</v>
      </c>
      <c r="E37" s="1" t="s">
        <v>4</v>
      </c>
      <c r="F37" s="45">
        <f t="shared" ref="F37:O37" si="35">125%*F49</f>
        <v>60.5</v>
      </c>
      <c r="G37" s="45">
        <f t="shared" si="35"/>
        <v>69.3</v>
      </c>
      <c r="H37" s="45">
        <f t="shared" si="35"/>
        <v>15.4</v>
      </c>
      <c r="I37" s="45">
        <f t="shared" si="35"/>
        <v>67.099999999999994</v>
      </c>
      <c r="J37" s="45">
        <f t="shared" si="35"/>
        <v>3.3000000000000003</v>
      </c>
      <c r="K37" s="45">
        <f t="shared" si="35"/>
        <v>4.4000000000000004</v>
      </c>
      <c r="L37" s="45">
        <f t="shared" si="35"/>
        <v>0</v>
      </c>
      <c r="M37" s="45">
        <f t="shared" si="35"/>
        <v>13.200000000000001</v>
      </c>
      <c r="N37" s="45">
        <f t="shared" si="35"/>
        <v>233.2</v>
      </c>
      <c r="O37" s="45">
        <f t="shared" si="35"/>
        <v>2255</v>
      </c>
    </row>
    <row r="38" spans="1:15" x14ac:dyDescent="0.3">
      <c r="A38" s="8">
        <v>37</v>
      </c>
      <c r="B38" s="7" t="s">
        <v>19</v>
      </c>
      <c r="C38" s="9">
        <v>2013</v>
      </c>
      <c r="D38" s="9" t="s">
        <v>7</v>
      </c>
      <c r="E38" s="1" t="s">
        <v>4</v>
      </c>
      <c r="F38" s="45">
        <f t="shared" ref="F38:O38" si="36">88%*F74</f>
        <v>31.68</v>
      </c>
      <c r="G38" s="45">
        <f t="shared" si="36"/>
        <v>44.88</v>
      </c>
      <c r="H38" s="45">
        <f t="shared" si="36"/>
        <v>10.56</v>
      </c>
      <c r="I38" s="45">
        <f t="shared" si="36"/>
        <v>37.840000000000003</v>
      </c>
      <c r="J38" s="45">
        <f t="shared" si="36"/>
        <v>2.64</v>
      </c>
      <c r="K38" s="45">
        <f t="shared" si="36"/>
        <v>4.4000000000000004</v>
      </c>
      <c r="L38" s="45">
        <f t="shared" si="36"/>
        <v>0.88</v>
      </c>
      <c r="M38" s="45">
        <f t="shared" si="36"/>
        <v>3.52</v>
      </c>
      <c r="N38" s="45">
        <f t="shared" si="36"/>
        <v>136.4</v>
      </c>
      <c r="O38" s="45">
        <f t="shared" si="36"/>
        <v>1915.76</v>
      </c>
    </row>
    <row r="39" spans="1:15" x14ac:dyDescent="0.3">
      <c r="A39" s="8">
        <v>38</v>
      </c>
      <c r="B39" s="7" t="s">
        <v>20</v>
      </c>
      <c r="C39" s="7">
        <v>2013</v>
      </c>
      <c r="D39" s="9" t="s">
        <v>7</v>
      </c>
      <c r="E39" s="1" t="s">
        <v>4</v>
      </c>
      <c r="F39" s="45">
        <f t="shared" ref="F39:O39" si="37">88%*F75</f>
        <v>31.68</v>
      </c>
      <c r="G39" s="45">
        <f t="shared" si="37"/>
        <v>20.239999999999998</v>
      </c>
      <c r="H39" s="45">
        <f t="shared" si="37"/>
        <v>8.8000000000000007</v>
      </c>
      <c r="I39" s="45">
        <f t="shared" si="37"/>
        <v>28.16</v>
      </c>
      <c r="J39" s="45">
        <f t="shared" si="37"/>
        <v>1.76</v>
      </c>
      <c r="K39" s="45">
        <f t="shared" si="37"/>
        <v>0</v>
      </c>
      <c r="L39" s="45">
        <f t="shared" si="37"/>
        <v>1.76</v>
      </c>
      <c r="M39" s="45">
        <f t="shared" si="37"/>
        <v>5.28</v>
      </c>
      <c r="N39" s="45">
        <f t="shared" si="37"/>
        <v>97.68</v>
      </c>
      <c r="O39" s="45">
        <f t="shared" si="37"/>
        <v>1024.32</v>
      </c>
    </row>
    <row r="40" spans="1:15" x14ac:dyDescent="0.3">
      <c r="A40" s="8">
        <v>39</v>
      </c>
      <c r="B40" s="7" t="s">
        <v>21</v>
      </c>
      <c r="C40" s="9">
        <v>2013</v>
      </c>
      <c r="D40" s="9" t="s">
        <v>7</v>
      </c>
      <c r="E40" s="1" t="s">
        <v>4</v>
      </c>
      <c r="F40" s="45">
        <f t="shared" ref="F40:O40" si="38">88%*F76</f>
        <v>33.44</v>
      </c>
      <c r="G40" s="45">
        <f t="shared" si="38"/>
        <v>30.8</v>
      </c>
      <c r="H40" s="45">
        <f t="shared" si="38"/>
        <v>9.68</v>
      </c>
      <c r="I40" s="45">
        <f t="shared" si="38"/>
        <v>40.479999999999997</v>
      </c>
      <c r="J40" s="45">
        <f t="shared" si="38"/>
        <v>4.4000000000000004</v>
      </c>
      <c r="K40" s="45">
        <f t="shared" si="38"/>
        <v>3.52</v>
      </c>
      <c r="L40" s="45">
        <f t="shared" si="38"/>
        <v>0</v>
      </c>
      <c r="M40" s="45">
        <f t="shared" si="38"/>
        <v>4.4000000000000004</v>
      </c>
      <c r="N40" s="45">
        <f t="shared" si="38"/>
        <v>126.72</v>
      </c>
      <c r="O40" s="45">
        <f t="shared" si="38"/>
        <v>1367.52</v>
      </c>
    </row>
    <row r="41" spans="1:15" x14ac:dyDescent="0.3">
      <c r="A41" s="8">
        <v>40</v>
      </c>
      <c r="B41" s="7" t="s">
        <v>6</v>
      </c>
      <c r="C41" s="7">
        <v>2013</v>
      </c>
      <c r="D41" s="9" t="s">
        <v>7</v>
      </c>
      <c r="E41" s="1" t="s">
        <v>4</v>
      </c>
      <c r="F41" s="45">
        <f t="shared" ref="F41:O41" si="39">88%*F77</f>
        <v>34.32</v>
      </c>
      <c r="G41" s="45">
        <f t="shared" si="39"/>
        <v>37.840000000000003</v>
      </c>
      <c r="H41" s="45">
        <f t="shared" si="39"/>
        <v>8.8000000000000007</v>
      </c>
      <c r="I41" s="45">
        <f t="shared" si="39"/>
        <v>39.6</v>
      </c>
      <c r="J41" s="45">
        <f t="shared" si="39"/>
        <v>4.4000000000000004</v>
      </c>
      <c r="K41" s="45">
        <f t="shared" si="39"/>
        <v>2.64</v>
      </c>
      <c r="L41" s="45">
        <f t="shared" si="39"/>
        <v>2.64</v>
      </c>
      <c r="M41" s="45">
        <f t="shared" si="39"/>
        <v>7.04</v>
      </c>
      <c r="N41" s="45">
        <f t="shared" si="39"/>
        <v>137.28</v>
      </c>
      <c r="O41" s="45">
        <f t="shared" si="39"/>
        <v>1525.92</v>
      </c>
    </row>
    <row r="42" spans="1:15" x14ac:dyDescent="0.3">
      <c r="A42" s="8">
        <v>41</v>
      </c>
      <c r="B42" s="7" t="s">
        <v>11</v>
      </c>
      <c r="C42" s="9">
        <v>2013</v>
      </c>
      <c r="D42" s="9" t="s">
        <v>7</v>
      </c>
      <c r="E42" s="1" t="s">
        <v>4</v>
      </c>
      <c r="F42" s="45">
        <f t="shared" ref="F42:O42" si="40">88%*F78</f>
        <v>46.64</v>
      </c>
      <c r="G42" s="45">
        <f t="shared" si="40"/>
        <v>46.64</v>
      </c>
      <c r="H42" s="45">
        <f t="shared" si="40"/>
        <v>17.600000000000001</v>
      </c>
      <c r="I42" s="45">
        <f t="shared" si="40"/>
        <v>41.36</v>
      </c>
      <c r="J42" s="45">
        <f t="shared" si="40"/>
        <v>6.16</v>
      </c>
      <c r="K42" s="45">
        <f t="shared" si="40"/>
        <v>3.52</v>
      </c>
      <c r="L42" s="45">
        <f t="shared" si="40"/>
        <v>2.64</v>
      </c>
      <c r="M42" s="45">
        <f t="shared" si="40"/>
        <v>4.4000000000000004</v>
      </c>
      <c r="N42" s="45">
        <f t="shared" si="40"/>
        <v>168.96</v>
      </c>
      <c r="O42" s="45">
        <f t="shared" si="40"/>
        <v>1615.68</v>
      </c>
    </row>
    <row r="43" spans="1:15" x14ac:dyDescent="0.3">
      <c r="A43" s="8">
        <v>42</v>
      </c>
      <c r="B43" s="7" t="s">
        <v>12</v>
      </c>
      <c r="C43" s="7">
        <v>2013</v>
      </c>
      <c r="D43" s="9" t="s">
        <v>7</v>
      </c>
      <c r="E43" s="1" t="s">
        <v>4</v>
      </c>
      <c r="F43" s="45">
        <f t="shared" ref="F43:O43" si="41">88%*F79</f>
        <v>34.32</v>
      </c>
      <c r="G43" s="45">
        <f t="shared" si="41"/>
        <v>36.08</v>
      </c>
      <c r="H43" s="45">
        <f t="shared" si="41"/>
        <v>11.44</v>
      </c>
      <c r="I43" s="45">
        <f t="shared" si="41"/>
        <v>21.12</v>
      </c>
      <c r="J43" s="45">
        <f t="shared" si="41"/>
        <v>2.64</v>
      </c>
      <c r="K43" s="45">
        <f t="shared" si="41"/>
        <v>0.88</v>
      </c>
      <c r="L43" s="45">
        <f t="shared" si="41"/>
        <v>1.76</v>
      </c>
      <c r="M43" s="45">
        <f t="shared" si="41"/>
        <v>3.52</v>
      </c>
      <c r="N43" s="45">
        <f t="shared" si="41"/>
        <v>111.76</v>
      </c>
      <c r="O43" s="45">
        <f t="shared" si="41"/>
        <v>1423.84</v>
      </c>
    </row>
    <row r="44" spans="1:15" x14ac:dyDescent="0.3">
      <c r="A44" s="8">
        <v>43</v>
      </c>
      <c r="B44" s="7" t="s">
        <v>13</v>
      </c>
      <c r="C44" s="9">
        <v>2013</v>
      </c>
      <c r="D44" s="9" t="s">
        <v>7</v>
      </c>
      <c r="E44" s="1" t="s">
        <v>4</v>
      </c>
      <c r="F44" s="45">
        <f t="shared" ref="F44:O44" si="42">88%*F80</f>
        <v>44</v>
      </c>
      <c r="G44" s="45">
        <f t="shared" si="42"/>
        <v>30.8</v>
      </c>
      <c r="H44" s="45">
        <f t="shared" si="42"/>
        <v>8.8000000000000007</v>
      </c>
      <c r="I44" s="45">
        <f t="shared" si="42"/>
        <v>23.76</v>
      </c>
      <c r="J44" s="45">
        <f t="shared" si="42"/>
        <v>2.64</v>
      </c>
      <c r="K44" s="45">
        <f t="shared" si="42"/>
        <v>5.28</v>
      </c>
      <c r="L44" s="45">
        <f t="shared" si="42"/>
        <v>2.64</v>
      </c>
      <c r="M44" s="45">
        <f t="shared" si="42"/>
        <v>4.4000000000000004</v>
      </c>
      <c r="N44" s="45">
        <f t="shared" si="42"/>
        <v>122.32000000000001</v>
      </c>
      <c r="O44" s="45">
        <f t="shared" si="42"/>
        <v>1379.84</v>
      </c>
    </row>
    <row r="45" spans="1:15" x14ac:dyDescent="0.3">
      <c r="A45" s="8">
        <v>44</v>
      </c>
      <c r="B45" s="7" t="s">
        <v>14</v>
      </c>
      <c r="C45" s="7">
        <v>2013</v>
      </c>
      <c r="D45" s="9" t="s">
        <v>7</v>
      </c>
      <c r="E45" s="1" t="s">
        <v>4</v>
      </c>
      <c r="F45" s="45">
        <f t="shared" ref="F45:O45" si="43">88%*F81</f>
        <v>27.28</v>
      </c>
      <c r="G45" s="45">
        <f t="shared" si="43"/>
        <v>31.68</v>
      </c>
      <c r="H45" s="45">
        <f t="shared" si="43"/>
        <v>11.44</v>
      </c>
      <c r="I45" s="45">
        <f t="shared" si="43"/>
        <v>31.68</v>
      </c>
      <c r="J45" s="45">
        <f t="shared" si="43"/>
        <v>2.64</v>
      </c>
      <c r="K45" s="45">
        <f t="shared" si="43"/>
        <v>1.76</v>
      </c>
      <c r="L45" s="45">
        <f t="shared" si="43"/>
        <v>0.88</v>
      </c>
      <c r="M45" s="45">
        <f t="shared" si="43"/>
        <v>0.88</v>
      </c>
      <c r="N45" s="45">
        <f t="shared" si="43"/>
        <v>108.24</v>
      </c>
      <c r="O45" s="45">
        <f t="shared" si="43"/>
        <v>2025.76</v>
      </c>
    </row>
    <row r="46" spans="1:15" x14ac:dyDescent="0.3">
      <c r="A46" s="8">
        <v>45</v>
      </c>
      <c r="B46" s="7" t="s">
        <v>15</v>
      </c>
      <c r="C46" s="9">
        <v>2013</v>
      </c>
      <c r="D46" s="9" t="s">
        <v>7</v>
      </c>
      <c r="E46" s="1" t="s">
        <v>4</v>
      </c>
      <c r="F46" s="45">
        <f t="shared" ref="F46:O46" si="44">88%*F82</f>
        <v>22</v>
      </c>
      <c r="G46" s="45">
        <f t="shared" si="44"/>
        <v>31.68</v>
      </c>
      <c r="H46" s="45">
        <f t="shared" si="44"/>
        <v>9.68</v>
      </c>
      <c r="I46" s="45">
        <f t="shared" si="44"/>
        <v>32.56</v>
      </c>
      <c r="J46" s="45">
        <f t="shared" si="44"/>
        <v>4.4000000000000004</v>
      </c>
      <c r="K46" s="45">
        <f t="shared" si="44"/>
        <v>1.76</v>
      </c>
      <c r="L46" s="45">
        <f t="shared" si="44"/>
        <v>0.88</v>
      </c>
      <c r="M46" s="45">
        <f t="shared" si="44"/>
        <v>1.76</v>
      </c>
      <c r="N46" s="45">
        <f t="shared" si="44"/>
        <v>104.72</v>
      </c>
      <c r="O46" s="45">
        <f t="shared" si="44"/>
        <v>2054.8000000000002</v>
      </c>
    </row>
    <row r="47" spans="1:15" x14ac:dyDescent="0.3">
      <c r="A47" s="8">
        <v>46</v>
      </c>
      <c r="B47" s="7" t="s">
        <v>16</v>
      </c>
      <c r="C47" s="7">
        <v>2013</v>
      </c>
      <c r="D47" s="9" t="s">
        <v>7</v>
      </c>
      <c r="E47" s="1" t="s">
        <v>4</v>
      </c>
      <c r="F47" s="45">
        <f t="shared" ref="F47:O47" si="45">88%*F83</f>
        <v>11.44</v>
      </c>
      <c r="G47" s="45">
        <f t="shared" si="45"/>
        <v>14.08</v>
      </c>
      <c r="H47" s="45">
        <f t="shared" si="45"/>
        <v>10.56</v>
      </c>
      <c r="I47" s="45">
        <f t="shared" si="45"/>
        <v>12.32</v>
      </c>
      <c r="J47" s="45">
        <f t="shared" si="45"/>
        <v>0</v>
      </c>
      <c r="K47" s="45">
        <f t="shared" si="45"/>
        <v>0</v>
      </c>
      <c r="L47" s="45">
        <f t="shared" si="45"/>
        <v>0</v>
      </c>
      <c r="M47" s="45">
        <f t="shared" si="45"/>
        <v>0.88</v>
      </c>
      <c r="N47" s="45">
        <f t="shared" si="45"/>
        <v>49.28</v>
      </c>
      <c r="O47" s="45">
        <f t="shared" si="45"/>
        <v>1130.8</v>
      </c>
    </row>
    <row r="48" spans="1:15" x14ac:dyDescent="0.3">
      <c r="A48" s="8">
        <v>47</v>
      </c>
      <c r="B48" s="7" t="s">
        <v>17</v>
      </c>
      <c r="C48" s="9">
        <v>2013</v>
      </c>
      <c r="D48" s="9" t="s">
        <v>7</v>
      </c>
      <c r="E48" s="1" t="s">
        <v>4</v>
      </c>
      <c r="F48" s="45">
        <f t="shared" ref="F48:O48" si="46">88%*F84</f>
        <v>28.16</v>
      </c>
      <c r="G48" s="45">
        <f t="shared" si="46"/>
        <v>23.76</v>
      </c>
      <c r="H48" s="45">
        <f t="shared" si="46"/>
        <v>5.28</v>
      </c>
      <c r="I48" s="45">
        <f t="shared" si="46"/>
        <v>33.44</v>
      </c>
      <c r="J48" s="45">
        <f t="shared" si="46"/>
        <v>1.76</v>
      </c>
      <c r="K48" s="45">
        <f t="shared" si="46"/>
        <v>5.28</v>
      </c>
      <c r="L48" s="45">
        <f t="shared" si="46"/>
        <v>0</v>
      </c>
      <c r="M48" s="45">
        <f t="shared" si="46"/>
        <v>2.64</v>
      </c>
      <c r="N48" s="45">
        <f t="shared" si="46"/>
        <v>100.32000000000001</v>
      </c>
      <c r="O48" s="45">
        <f t="shared" si="46"/>
        <v>1700.16</v>
      </c>
    </row>
    <row r="49" spans="1:15" x14ac:dyDescent="0.3">
      <c r="A49" s="8">
        <v>48</v>
      </c>
      <c r="B49" s="7" t="s">
        <v>18</v>
      </c>
      <c r="C49" s="7">
        <v>2013</v>
      </c>
      <c r="D49" s="9" t="s">
        <v>7</v>
      </c>
      <c r="E49" s="1" t="s">
        <v>4</v>
      </c>
      <c r="F49" s="45">
        <f t="shared" ref="F49:O49" si="47">88%*F85</f>
        <v>48.4</v>
      </c>
      <c r="G49" s="45">
        <f t="shared" si="47"/>
        <v>55.44</v>
      </c>
      <c r="H49" s="45">
        <f t="shared" si="47"/>
        <v>12.32</v>
      </c>
      <c r="I49" s="45">
        <f t="shared" si="47"/>
        <v>53.68</v>
      </c>
      <c r="J49" s="45">
        <f t="shared" si="47"/>
        <v>2.64</v>
      </c>
      <c r="K49" s="45">
        <f t="shared" si="47"/>
        <v>3.52</v>
      </c>
      <c r="L49" s="45">
        <f t="shared" si="47"/>
        <v>0</v>
      </c>
      <c r="M49" s="45">
        <f t="shared" si="47"/>
        <v>10.56</v>
      </c>
      <c r="N49" s="45">
        <f t="shared" si="47"/>
        <v>186.56</v>
      </c>
      <c r="O49" s="45">
        <f t="shared" si="47"/>
        <v>1804</v>
      </c>
    </row>
    <row r="50" spans="1:15" x14ac:dyDescent="0.3">
      <c r="A50" s="8">
        <v>49</v>
      </c>
      <c r="B50" s="7" t="s">
        <v>19</v>
      </c>
      <c r="C50" s="9">
        <v>2014</v>
      </c>
      <c r="D50" s="9" t="s">
        <v>7</v>
      </c>
      <c r="E50" s="1" t="s">
        <v>4</v>
      </c>
      <c r="F50" s="45">
        <f t="shared" ref="F50:O50" si="48">95%*F74</f>
        <v>34.199999999999996</v>
      </c>
      <c r="G50" s="45">
        <f t="shared" si="48"/>
        <v>48.449999999999996</v>
      </c>
      <c r="H50" s="45">
        <f t="shared" si="48"/>
        <v>11.399999999999999</v>
      </c>
      <c r="I50" s="45">
        <f t="shared" si="48"/>
        <v>40.85</v>
      </c>
      <c r="J50" s="45">
        <f t="shared" si="48"/>
        <v>2.8499999999999996</v>
      </c>
      <c r="K50" s="45">
        <f t="shared" si="48"/>
        <v>4.75</v>
      </c>
      <c r="L50" s="45">
        <f t="shared" si="48"/>
        <v>0.95</v>
      </c>
      <c r="M50" s="45">
        <f t="shared" si="48"/>
        <v>3.8</v>
      </c>
      <c r="N50" s="45">
        <f t="shared" si="48"/>
        <v>147.25</v>
      </c>
      <c r="O50" s="45">
        <f t="shared" si="48"/>
        <v>2068.15</v>
      </c>
    </row>
    <row r="51" spans="1:15" x14ac:dyDescent="0.3">
      <c r="A51" s="8">
        <v>50</v>
      </c>
      <c r="B51" s="7" t="s">
        <v>20</v>
      </c>
      <c r="C51" s="7">
        <v>2014</v>
      </c>
      <c r="D51" s="9" t="s">
        <v>7</v>
      </c>
      <c r="E51" s="1" t="s">
        <v>4</v>
      </c>
      <c r="F51" s="45">
        <f t="shared" ref="F51:O51" si="49">95%*F75</f>
        <v>34.199999999999996</v>
      </c>
      <c r="G51" s="45">
        <f t="shared" si="49"/>
        <v>21.849999999999998</v>
      </c>
      <c r="H51" s="45">
        <f t="shared" si="49"/>
        <v>9.5</v>
      </c>
      <c r="I51" s="45">
        <f t="shared" si="49"/>
        <v>30.4</v>
      </c>
      <c r="J51" s="45">
        <f t="shared" si="49"/>
        <v>1.9</v>
      </c>
      <c r="K51" s="45">
        <f t="shared" si="49"/>
        <v>0</v>
      </c>
      <c r="L51" s="45">
        <f t="shared" si="49"/>
        <v>1.9</v>
      </c>
      <c r="M51" s="45">
        <f t="shared" si="49"/>
        <v>5.6999999999999993</v>
      </c>
      <c r="N51" s="45">
        <f t="shared" si="49"/>
        <v>105.44999999999999</v>
      </c>
      <c r="O51" s="45">
        <f t="shared" si="49"/>
        <v>1105.8</v>
      </c>
    </row>
    <row r="52" spans="1:15" x14ac:dyDescent="0.3">
      <c r="A52" s="8">
        <v>51</v>
      </c>
      <c r="B52" s="7" t="s">
        <v>21</v>
      </c>
      <c r="C52" s="9">
        <v>2014</v>
      </c>
      <c r="D52" s="9" t="s">
        <v>7</v>
      </c>
      <c r="E52" s="1" t="s">
        <v>4</v>
      </c>
      <c r="F52" s="45">
        <f t="shared" ref="F52:O52" si="50">95%*F76</f>
        <v>36.1</v>
      </c>
      <c r="G52" s="45">
        <f t="shared" si="50"/>
        <v>33.25</v>
      </c>
      <c r="H52" s="45">
        <f t="shared" si="50"/>
        <v>10.45</v>
      </c>
      <c r="I52" s="45">
        <f t="shared" si="50"/>
        <v>43.699999999999996</v>
      </c>
      <c r="J52" s="45">
        <f t="shared" si="50"/>
        <v>4.75</v>
      </c>
      <c r="K52" s="45">
        <f t="shared" si="50"/>
        <v>3.8</v>
      </c>
      <c r="L52" s="45">
        <f t="shared" si="50"/>
        <v>0</v>
      </c>
      <c r="M52" s="45">
        <f t="shared" si="50"/>
        <v>4.75</v>
      </c>
      <c r="N52" s="45">
        <f t="shared" si="50"/>
        <v>136.79999999999998</v>
      </c>
      <c r="O52" s="45">
        <f t="shared" si="50"/>
        <v>1476.3</v>
      </c>
    </row>
    <row r="53" spans="1:15" x14ac:dyDescent="0.3">
      <c r="A53" s="8">
        <v>52</v>
      </c>
      <c r="B53" s="7" t="s">
        <v>6</v>
      </c>
      <c r="C53" s="7">
        <v>2014</v>
      </c>
      <c r="D53" s="9" t="s">
        <v>7</v>
      </c>
      <c r="E53" s="1" t="s">
        <v>4</v>
      </c>
      <c r="F53" s="45">
        <f t="shared" ref="F53:O53" si="51">95%*F77</f>
        <v>37.049999999999997</v>
      </c>
      <c r="G53" s="45">
        <f t="shared" si="51"/>
        <v>40.85</v>
      </c>
      <c r="H53" s="45">
        <f t="shared" si="51"/>
        <v>9.5</v>
      </c>
      <c r="I53" s="45">
        <f t="shared" si="51"/>
        <v>42.75</v>
      </c>
      <c r="J53" s="45">
        <f t="shared" si="51"/>
        <v>4.75</v>
      </c>
      <c r="K53" s="45">
        <f t="shared" si="51"/>
        <v>2.8499999999999996</v>
      </c>
      <c r="L53" s="45">
        <f t="shared" si="51"/>
        <v>2.8499999999999996</v>
      </c>
      <c r="M53" s="45">
        <f t="shared" si="51"/>
        <v>7.6</v>
      </c>
      <c r="N53" s="45">
        <f t="shared" si="51"/>
        <v>148.19999999999999</v>
      </c>
      <c r="O53" s="45">
        <f t="shared" si="51"/>
        <v>1647.3</v>
      </c>
    </row>
    <row r="54" spans="1:15" x14ac:dyDescent="0.3">
      <c r="A54" s="8">
        <v>53</v>
      </c>
      <c r="B54" s="7" t="s">
        <v>11</v>
      </c>
      <c r="C54" s="9">
        <v>2014</v>
      </c>
      <c r="D54" s="9" t="s">
        <v>7</v>
      </c>
      <c r="E54" s="1" t="s">
        <v>4</v>
      </c>
      <c r="F54" s="45">
        <f t="shared" ref="F54:O54" si="52">95%*F78</f>
        <v>50.349999999999994</v>
      </c>
      <c r="G54" s="45">
        <f t="shared" si="52"/>
        <v>50.349999999999994</v>
      </c>
      <c r="H54" s="45">
        <f t="shared" si="52"/>
        <v>19</v>
      </c>
      <c r="I54" s="45">
        <f t="shared" si="52"/>
        <v>44.65</v>
      </c>
      <c r="J54" s="45">
        <f t="shared" si="52"/>
        <v>6.6499999999999995</v>
      </c>
      <c r="K54" s="45">
        <f t="shared" si="52"/>
        <v>3.8</v>
      </c>
      <c r="L54" s="45">
        <f t="shared" si="52"/>
        <v>2.8499999999999996</v>
      </c>
      <c r="M54" s="45">
        <f t="shared" si="52"/>
        <v>4.75</v>
      </c>
      <c r="N54" s="45">
        <f t="shared" si="52"/>
        <v>182.39999999999998</v>
      </c>
      <c r="O54" s="45">
        <f t="shared" si="52"/>
        <v>1744.1999999999998</v>
      </c>
    </row>
    <row r="55" spans="1:15" x14ac:dyDescent="0.3">
      <c r="A55" s="8">
        <v>54</v>
      </c>
      <c r="B55" s="7" t="s">
        <v>12</v>
      </c>
      <c r="C55" s="7">
        <v>2014</v>
      </c>
      <c r="D55" s="9" t="s">
        <v>7</v>
      </c>
      <c r="E55" s="1" t="s">
        <v>4</v>
      </c>
      <c r="F55" s="45">
        <f t="shared" ref="F55:O55" si="53">95%*F79</f>
        <v>37.049999999999997</v>
      </c>
      <c r="G55" s="45">
        <f t="shared" si="53"/>
        <v>38.949999999999996</v>
      </c>
      <c r="H55" s="45">
        <f t="shared" si="53"/>
        <v>12.35</v>
      </c>
      <c r="I55" s="45">
        <f t="shared" si="53"/>
        <v>22.799999999999997</v>
      </c>
      <c r="J55" s="45">
        <f t="shared" si="53"/>
        <v>2.8499999999999996</v>
      </c>
      <c r="K55" s="45">
        <f t="shared" si="53"/>
        <v>0.95</v>
      </c>
      <c r="L55" s="45">
        <f t="shared" si="53"/>
        <v>1.9</v>
      </c>
      <c r="M55" s="45">
        <f t="shared" si="53"/>
        <v>3.8</v>
      </c>
      <c r="N55" s="45">
        <f t="shared" si="53"/>
        <v>120.64999999999999</v>
      </c>
      <c r="O55" s="45">
        <f t="shared" si="53"/>
        <v>1537.1</v>
      </c>
    </row>
    <row r="56" spans="1:15" x14ac:dyDescent="0.3">
      <c r="A56" s="8">
        <v>55</v>
      </c>
      <c r="B56" s="7" t="s">
        <v>13</v>
      </c>
      <c r="C56" s="9">
        <v>2014</v>
      </c>
      <c r="D56" s="9" t="s">
        <v>7</v>
      </c>
      <c r="E56" s="1" t="s">
        <v>4</v>
      </c>
      <c r="F56" s="45">
        <f t="shared" ref="F56:O56" si="54">95%*F80</f>
        <v>47.5</v>
      </c>
      <c r="G56" s="45">
        <f t="shared" si="54"/>
        <v>33.25</v>
      </c>
      <c r="H56" s="45">
        <f t="shared" si="54"/>
        <v>9.5</v>
      </c>
      <c r="I56" s="45">
        <f t="shared" si="54"/>
        <v>25.65</v>
      </c>
      <c r="J56" s="45">
        <f t="shared" si="54"/>
        <v>2.8499999999999996</v>
      </c>
      <c r="K56" s="45">
        <f t="shared" si="54"/>
        <v>5.6999999999999993</v>
      </c>
      <c r="L56" s="45">
        <f t="shared" si="54"/>
        <v>2.8499999999999996</v>
      </c>
      <c r="M56" s="45">
        <f t="shared" si="54"/>
        <v>4.75</v>
      </c>
      <c r="N56" s="45">
        <f t="shared" si="54"/>
        <v>132.04999999999998</v>
      </c>
      <c r="O56" s="45">
        <f t="shared" si="54"/>
        <v>1489.6</v>
      </c>
    </row>
    <row r="57" spans="1:15" x14ac:dyDescent="0.3">
      <c r="A57" s="8">
        <v>56</v>
      </c>
      <c r="B57" s="7" t="s">
        <v>14</v>
      </c>
      <c r="C57" s="7">
        <v>2014</v>
      </c>
      <c r="D57" s="9" t="s">
        <v>7</v>
      </c>
      <c r="E57" s="1" t="s">
        <v>4</v>
      </c>
      <c r="F57" s="45">
        <f t="shared" ref="F57:O57" si="55">95%*F81</f>
        <v>29.45</v>
      </c>
      <c r="G57" s="45">
        <f t="shared" si="55"/>
        <v>34.199999999999996</v>
      </c>
      <c r="H57" s="45">
        <f t="shared" si="55"/>
        <v>12.35</v>
      </c>
      <c r="I57" s="45">
        <f t="shared" si="55"/>
        <v>34.199999999999996</v>
      </c>
      <c r="J57" s="45">
        <f t="shared" si="55"/>
        <v>2.8499999999999996</v>
      </c>
      <c r="K57" s="45">
        <f t="shared" si="55"/>
        <v>1.9</v>
      </c>
      <c r="L57" s="45">
        <f t="shared" si="55"/>
        <v>0.95</v>
      </c>
      <c r="M57" s="45">
        <f t="shared" si="55"/>
        <v>0.95</v>
      </c>
      <c r="N57" s="45">
        <f t="shared" si="55"/>
        <v>116.85</v>
      </c>
      <c r="O57" s="45">
        <f t="shared" si="55"/>
        <v>2186.9</v>
      </c>
    </row>
    <row r="58" spans="1:15" x14ac:dyDescent="0.3">
      <c r="A58" s="8">
        <v>57</v>
      </c>
      <c r="B58" s="7" t="s">
        <v>15</v>
      </c>
      <c r="C58" s="9">
        <v>2014</v>
      </c>
      <c r="D58" s="9" t="s">
        <v>7</v>
      </c>
      <c r="E58" s="1" t="s">
        <v>4</v>
      </c>
      <c r="F58" s="45">
        <f t="shared" ref="F58:O58" si="56">95%*F82</f>
        <v>23.75</v>
      </c>
      <c r="G58" s="45">
        <f t="shared" si="56"/>
        <v>34.199999999999996</v>
      </c>
      <c r="H58" s="45">
        <f t="shared" si="56"/>
        <v>10.45</v>
      </c>
      <c r="I58" s="45">
        <f t="shared" si="56"/>
        <v>35.15</v>
      </c>
      <c r="J58" s="45">
        <f t="shared" si="56"/>
        <v>4.75</v>
      </c>
      <c r="K58" s="45">
        <f t="shared" si="56"/>
        <v>1.9</v>
      </c>
      <c r="L58" s="45">
        <f t="shared" si="56"/>
        <v>0.95</v>
      </c>
      <c r="M58" s="45">
        <f t="shared" si="56"/>
        <v>1.9</v>
      </c>
      <c r="N58" s="45">
        <f t="shared" si="56"/>
        <v>113.05</v>
      </c>
      <c r="O58" s="45">
        <f t="shared" si="56"/>
        <v>2218.25</v>
      </c>
    </row>
    <row r="59" spans="1:15" x14ac:dyDescent="0.3">
      <c r="A59" s="8">
        <v>58</v>
      </c>
      <c r="B59" s="7" t="s">
        <v>16</v>
      </c>
      <c r="C59" s="7">
        <v>2014</v>
      </c>
      <c r="D59" s="9" t="s">
        <v>7</v>
      </c>
      <c r="E59" s="1" t="s">
        <v>4</v>
      </c>
      <c r="F59" s="45">
        <f t="shared" ref="F59:O59" si="57">95%*F83</f>
        <v>12.35</v>
      </c>
      <c r="G59" s="45">
        <f t="shared" si="57"/>
        <v>15.2</v>
      </c>
      <c r="H59" s="45">
        <f t="shared" si="57"/>
        <v>11.399999999999999</v>
      </c>
      <c r="I59" s="45">
        <f t="shared" si="57"/>
        <v>13.299999999999999</v>
      </c>
      <c r="J59" s="45">
        <f t="shared" si="57"/>
        <v>0</v>
      </c>
      <c r="K59" s="45">
        <f t="shared" si="57"/>
        <v>0</v>
      </c>
      <c r="L59" s="45">
        <f t="shared" si="57"/>
        <v>0</v>
      </c>
      <c r="M59" s="45">
        <f t="shared" si="57"/>
        <v>0.95</v>
      </c>
      <c r="N59" s="45">
        <f t="shared" si="57"/>
        <v>53.199999999999996</v>
      </c>
      <c r="O59" s="45">
        <f t="shared" si="57"/>
        <v>1220.75</v>
      </c>
    </row>
    <row r="60" spans="1:15" x14ac:dyDescent="0.3">
      <c r="A60" s="8">
        <v>59</v>
      </c>
      <c r="B60" s="7" t="s">
        <v>17</v>
      </c>
      <c r="C60" s="9">
        <v>2014</v>
      </c>
      <c r="D60" s="9" t="s">
        <v>7</v>
      </c>
      <c r="E60" s="1" t="s">
        <v>4</v>
      </c>
      <c r="F60" s="45">
        <f t="shared" ref="F60:O60" si="58">95%*F84</f>
        <v>30.4</v>
      </c>
      <c r="G60" s="45">
        <f t="shared" si="58"/>
        <v>25.65</v>
      </c>
      <c r="H60" s="45">
        <f t="shared" si="58"/>
        <v>5.6999999999999993</v>
      </c>
      <c r="I60" s="45">
        <f t="shared" si="58"/>
        <v>36.1</v>
      </c>
      <c r="J60" s="45">
        <f t="shared" si="58"/>
        <v>1.9</v>
      </c>
      <c r="K60" s="45">
        <f t="shared" si="58"/>
        <v>5.6999999999999993</v>
      </c>
      <c r="L60" s="45">
        <f t="shared" si="58"/>
        <v>0</v>
      </c>
      <c r="M60" s="45">
        <f t="shared" si="58"/>
        <v>2.8499999999999996</v>
      </c>
      <c r="N60" s="45">
        <f t="shared" si="58"/>
        <v>108.3</v>
      </c>
      <c r="O60" s="45">
        <f t="shared" si="58"/>
        <v>1835.3999999999999</v>
      </c>
    </row>
    <row r="61" spans="1:15" x14ac:dyDescent="0.3">
      <c r="A61" s="8">
        <v>60</v>
      </c>
      <c r="B61" s="7" t="s">
        <v>18</v>
      </c>
      <c r="C61" s="7">
        <v>2014</v>
      </c>
      <c r="D61" s="9" t="s">
        <v>7</v>
      </c>
      <c r="E61" s="1" t="s">
        <v>4</v>
      </c>
      <c r="F61" s="45">
        <f t="shared" ref="F61:O61" si="59">95%*F85</f>
        <v>52.25</v>
      </c>
      <c r="G61" s="45">
        <f t="shared" si="59"/>
        <v>59.849999999999994</v>
      </c>
      <c r="H61" s="45">
        <f t="shared" si="59"/>
        <v>13.299999999999999</v>
      </c>
      <c r="I61" s="45">
        <f t="shared" si="59"/>
        <v>57.949999999999996</v>
      </c>
      <c r="J61" s="45">
        <f t="shared" si="59"/>
        <v>2.8499999999999996</v>
      </c>
      <c r="K61" s="45">
        <f t="shared" si="59"/>
        <v>3.8</v>
      </c>
      <c r="L61" s="45">
        <f t="shared" si="59"/>
        <v>0</v>
      </c>
      <c r="M61" s="45">
        <f t="shared" si="59"/>
        <v>11.399999999999999</v>
      </c>
      <c r="N61" s="45">
        <f t="shared" si="59"/>
        <v>201.39999999999998</v>
      </c>
      <c r="O61" s="45">
        <f t="shared" si="59"/>
        <v>1947.5</v>
      </c>
    </row>
    <row r="62" spans="1:15" x14ac:dyDescent="0.3">
      <c r="A62" s="8">
        <v>61</v>
      </c>
      <c r="B62" s="7" t="s">
        <v>19</v>
      </c>
      <c r="C62" s="9">
        <v>2015</v>
      </c>
      <c r="D62" s="9" t="s">
        <v>7</v>
      </c>
      <c r="E62" s="1" t="s">
        <v>4</v>
      </c>
      <c r="F62" s="45">
        <f>120%*F50</f>
        <v>41.039999999999992</v>
      </c>
      <c r="G62" s="45">
        <f t="shared" ref="G62:O62" si="60">120%*G50</f>
        <v>58.139999999999993</v>
      </c>
      <c r="H62" s="45">
        <f t="shared" si="60"/>
        <v>13.679999999999998</v>
      </c>
      <c r="I62" s="45">
        <f t="shared" si="60"/>
        <v>49.02</v>
      </c>
      <c r="J62" s="45">
        <f t="shared" si="60"/>
        <v>3.4199999999999995</v>
      </c>
      <c r="K62" s="45">
        <f t="shared" si="60"/>
        <v>5.7</v>
      </c>
      <c r="L62" s="45">
        <f t="shared" si="60"/>
        <v>1.1399999999999999</v>
      </c>
      <c r="M62" s="45">
        <f t="shared" si="60"/>
        <v>4.5599999999999996</v>
      </c>
      <c r="N62" s="45">
        <f t="shared" si="60"/>
        <v>176.7</v>
      </c>
      <c r="O62" s="45">
        <f t="shared" si="60"/>
        <v>2481.7800000000002</v>
      </c>
    </row>
    <row r="63" spans="1:15" x14ac:dyDescent="0.3">
      <c r="A63" s="8">
        <v>62</v>
      </c>
      <c r="B63" s="7" t="s">
        <v>20</v>
      </c>
      <c r="C63" s="7">
        <v>2015</v>
      </c>
      <c r="D63" s="9" t="s">
        <v>7</v>
      </c>
      <c r="E63" s="1" t="s">
        <v>4</v>
      </c>
      <c r="F63" s="45">
        <f t="shared" ref="F63:O63" si="61">120%*F51</f>
        <v>41.039999999999992</v>
      </c>
      <c r="G63" s="45">
        <f t="shared" si="61"/>
        <v>26.219999999999995</v>
      </c>
      <c r="H63" s="45">
        <f t="shared" si="61"/>
        <v>11.4</v>
      </c>
      <c r="I63" s="45">
        <f t="shared" si="61"/>
        <v>36.479999999999997</v>
      </c>
      <c r="J63" s="45">
        <f t="shared" si="61"/>
        <v>2.2799999999999998</v>
      </c>
      <c r="K63" s="45">
        <f t="shared" si="61"/>
        <v>0</v>
      </c>
      <c r="L63" s="45">
        <f t="shared" si="61"/>
        <v>2.2799999999999998</v>
      </c>
      <c r="M63" s="45">
        <f t="shared" si="61"/>
        <v>6.839999999999999</v>
      </c>
      <c r="N63" s="45">
        <f t="shared" si="61"/>
        <v>126.53999999999998</v>
      </c>
      <c r="O63" s="45">
        <f t="shared" si="61"/>
        <v>1326.9599999999998</v>
      </c>
    </row>
    <row r="64" spans="1:15" x14ac:dyDescent="0.3">
      <c r="A64" s="8">
        <v>63</v>
      </c>
      <c r="B64" s="7" t="s">
        <v>21</v>
      </c>
      <c r="C64" s="9">
        <v>2015</v>
      </c>
      <c r="D64" s="9" t="s">
        <v>7</v>
      </c>
      <c r="E64" s="1" t="s">
        <v>4</v>
      </c>
      <c r="F64" s="45">
        <f t="shared" ref="F64:O64" si="62">120%*F52</f>
        <v>43.32</v>
      </c>
      <c r="G64" s="45">
        <f t="shared" si="62"/>
        <v>39.9</v>
      </c>
      <c r="H64" s="45">
        <f t="shared" si="62"/>
        <v>12.54</v>
      </c>
      <c r="I64" s="45">
        <f t="shared" si="62"/>
        <v>52.439999999999991</v>
      </c>
      <c r="J64" s="45">
        <f t="shared" si="62"/>
        <v>5.7</v>
      </c>
      <c r="K64" s="45">
        <f t="shared" si="62"/>
        <v>4.5599999999999996</v>
      </c>
      <c r="L64" s="45">
        <f t="shared" si="62"/>
        <v>0</v>
      </c>
      <c r="M64" s="45">
        <f t="shared" si="62"/>
        <v>5.7</v>
      </c>
      <c r="N64" s="45">
        <f t="shared" si="62"/>
        <v>164.15999999999997</v>
      </c>
      <c r="O64" s="45">
        <f t="shared" si="62"/>
        <v>1771.56</v>
      </c>
    </row>
    <row r="65" spans="1:15" x14ac:dyDescent="0.3">
      <c r="A65" s="8">
        <v>64</v>
      </c>
      <c r="B65" s="7" t="s">
        <v>6</v>
      </c>
      <c r="C65" s="7">
        <v>2015</v>
      </c>
      <c r="D65" s="9" t="s">
        <v>7</v>
      </c>
      <c r="E65" s="1" t="s">
        <v>4</v>
      </c>
      <c r="F65" s="45">
        <f t="shared" ref="F65:O65" si="63">120%*F53</f>
        <v>44.459999999999994</v>
      </c>
      <c r="G65" s="45">
        <f t="shared" si="63"/>
        <v>49.02</v>
      </c>
      <c r="H65" s="45">
        <f t="shared" si="63"/>
        <v>11.4</v>
      </c>
      <c r="I65" s="45">
        <f t="shared" si="63"/>
        <v>51.3</v>
      </c>
      <c r="J65" s="45">
        <f t="shared" si="63"/>
        <v>5.7</v>
      </c>
      <c r="K65" s="45">
        <f t="shared" si="63"/>
        <v>3.4199999999999995</v>
      </c>
      <c r="L65" s="45">
        <f t="shared" si="63"/>
        <v>3.4199999999999995</v>
      </c>
      <c r="M65" s="45">
        <f t="shared" si="63"/>
        <v>9.1199999999999992</v>
      </c>
      <c r="N65" s="45">
        <f t="shared" si="63"/>
        <v>177.83999999999997</v>
      </c>
      <c r="O65" s="45">
        <f t="shared" si="63"/>
        <v>1976.7599999999998</v>
      </c>
    </row>
    <row r="66" spans="1:15" x14ac:dyDescent="0.3">
      <c r="A66" s="8">
        <v>65</v>
      </c>
      <c r="B66" s="7" t="s">
        <v>11</v>
      </c>
      <c r="C66" s="9">
        <v>2015</v>
      </c>
      <c r="D66" s="9" t="s">
        <v>7</v>
      </c>
      <c r="E66" s="1" t="s">
        <v>4</v>
      </c>
      <c r="F66" s="45">
        <f t="shared" ref="F66:O66" si="64">120%*F54</f>
        <v>60.419999999999987</v>
      </c>
      <c r="G66" s="45">
        <f t="shared" si="64"/>
        <v>60.419999999999987</v>
      </c>
      <c r="H66" s="45">
        <f t="shared" si="64"/>
        <v>22.8</v>
      </c>
      <c r="I66" s="45">
        <f t="shared" si="64"/>
        <v>53.58</v>
      </c>
      <c r="J66" s="45">
        <f t="shared" si="64"/>
        <v>7.9799999999999986</v>
      </c>
      <c r="K66" s="45">
        <f t="shared" si="64"/>
        <v>4.5599999999999996</v>
      </c>
      <c r="L66" s="45">
        <f t="shared" si="64"/>
        <v>3.4199999999999995</v>
      </c>
      <c r="M66" s="45">
        <f t="shared" si="64"/>
        <v>5.7</v>
      </c>
      <c r="N66" s="45">
        <f t="shared" si="64"/>
        <v>218.87999999999997</v>
      </c>
      <c r="O66" s="45">
        <f t="shared" si="64"/>
        <v>2093.0399999999995</v>
      </c>
    </row>
    <row r="67" spans="1:15" x14ac:dyDescent="0.3">
      <c r="A67" s="8">
        <v>66</v>
      </c>
      <c r="B67" s="7" t="s">
        <v>12</v>
      </c>
      <c r="C67" s="7">
        <v>2015</v>
      </c>
      <c r="D67" s="9" t="s">
        <v>7</v>
      </c>
      <c r="E67" s="1" t="s">
        <v>4</v>
      </c>
      <c r="F67" s="45">
        <f t="shared" ref="F67:O67" si="65">120%*F55</f>
        <v>44.459999999999994</v>
      </c>
      <c r="G67" s="45">
        <f t="shared" si="65"/>
        <v>46.739999999999995</v>
      </c>
      <c r="H67" s="45">
        <f t="shared" si="65"/>
        <v>14.819999999999999</v>
      </c>
      <c r="I67" s="45">
        <f t="shared" si="65"/>
        <v>27.359999999999996</v>
      </c>
      <c r="J67" s="45">
        <f t="shared" si="65"/>
        <v>3.4199999999999995</v>
      </c>
      <c r="K67" s="45">
        <f t="shared" si="65"/>
        <v>1.1399999999999999</v>
      </c>
      <c r="L67" s="45">
        <f t="shared" si="65"/>
        <v>2.2799999999999998</v>
      </c>
      <c r="M67" s="45">
        <f t="shared" si="65"/>
        <v>4.5599999999999996</v>
      </c>
      <c r="N67" s="45">
        <f t="shared" si="65"/>
        <v>144.77999999999997</v>
      </c>
      <c r="O67" s="45">
        <f t="shared" si="65"/>
        <v>1844.5199999999998</v>
      </c>
    </row>
    <row r="68" spans="1:15" x14ac:dyDescent="0.3">
      <c r="A68" s="8">
        <v>67</v>
      </c>
      <c r="B68" s="7" t="s">
        <v>13</v>
      </c>
      <c r="C68" s="9">
        <v>2015</v>
      </c>
      <c r="D68" s="9" t="s">
        <v>7</v>
      </c>
      <c r="E68" s="1" t="s">
        <v>4</v>
      </c>
      <c r="F68" s="45">
        <f t="shared" ref="F68:O68" si="66">120%*F56</f>
        <v>57</v>
      </c>
      <c r="G68" s="45">
        <f t="shared" si="66"/>
        <v>39.9</v>
      </c>
      <c r="H68" s="45">
        <f t="shared" si="66"/>
        <v>11.4</v>
      </c>
      <c r="I68" s="45">
        <f t="shared" si="66"/>
        <v>30.779999999999998</v>
      </c>
      <c r="J68" s="45">
        <f t="shared" si="66"/>
        <v>3.4199999999999995</v>
      </c>
      <c r="K68" s="45">
        <f t="shared" si="66"/>
        <v>6.839999999999999</v>
      </c>
      <c r="L68" s="45">
        <f t="shared" si="66"/>
        <v>3.4199999999999995</v>
      </c>
      <c r="M68" s="45">
        <f t="shared" si="66"/>
        <v>5.7</v>
      </c>
      <c r="N68" s="45">
        <f t="shared" si="66"/>
        <v>158.45999999999998</v>
      </c>
      <c r="O68" s="45">
        <f t="shared" si="66"/>
        <v>1787.5199999999998</v>
      </c>
    </row>
    <row r="69" spans="1:15" x14ac:dyDescent="0.3">
      <c r="A69" s="8">
        <v>68</v>
      </c>
      <c r="B69" s="9" t="s">
        <v>14</v>
      </c>
      <c r="C69" s="9">
        <v>2015</v>
      </c>
      <c r="D69" s="9" t="s">
        <v>7</v>
      </c>
      <c r="E69" s="7" t="s">
        <v>4</v>
      </c>
      <c r="F69" s="35">
        <v>47</v>
      </c>
      <c r="G69" s="35">
        <v>67</v>
      </c>
      <c r="H69" s="35">
        <v>14</v>
      </c>
      <c r="I69" s="35">
        <v>61</v>
      </c>
      <c r="J69" s="35">
        <v>3</v>
      </c>
      <c r="K69" s="35">
        <v>5</v>
      </c>
      <c r="L69" s="35">
        <v>0</v>
      </c>
      <c r="M69" s="35">
        <v>7</v>
      </c>
      <c r="N69" s="43">
        <f t="shared" ref="N69:N85" si="67">SUM(F69:M69)</f>
        <v>204</v>
      </c>
      <c r="O69" s="44">
        <v>2273</v>
      </c>
    </row>
    <row r="70" spans="1:15" x14ac:dyDescent="0.3">
      <c r="A70" s="8">
        <v>69</v>
      </c>
      <c r="B70" s="7" t="s">
        <v>15</v>
      </c>
      <c r="C70" s="9">
        <v>2015</v>
      </c>
      <c r="D70" s="9" t="s">
        <v>7</v>
      </c>
      <c r="E70" s="1" t="s">
        <v>4</v>
      </c>
      <c r="F70" s="35">
        <v>41</v>
      </c>
      <c r="G70" s="35">
        <v>39</v>
      </c>
      <c r="H70" s="35">
        <v>17</v>
      </c>
      <c r="I70" s="35">
        <v>39</v>
      </c>
      <c r="J70" s="35">
        <v>5</v>
      </c>
      <c r="K70" s="35">
        <v>3</v>
      </c>
      <c r="L70" s="35">
        <v>2</v>
      </c>
      <c r="M70" s="35">
        <v>6</v>
      </c>
      <c r="N70" s="43">
        <f t="shared" si="67"/>
        <v>152</v>
      </c>
      <c r="O70" s="44">
        <v>2187</v>
      </c>
    </row>
    <row r="71" spans="1:15" x14ac:dyDescent="0.3">
      <c r="A71" s="8">
        <v>70</v>
      </c>
      <c r="B71" s="7" t="s">
        <v>16</v>
      </c>
      <c r="C71" s="9">
        <v>2015</v>
      </c>
      <c r="D71" s="9" t="s">
        <v>7</v>
      </c>
      <c r="E71" s="1" t="s">
        <v>4</v>
      </c>
      <c r="F71" s="35">
        <v>16</v>
      </c>
      <c r="G71" s="35">
        <v>24</v>
      </c>
      <c r="H71" s="35">
        <v>4</v>
      </c>
      <c r="I71" s="35">
        <v>29</v>
      </c>
      <c r="J71" s="35">
        <v>5</v>
      </c>
      <c r="K71" s="35">
        <v>1</v>
      </c>
      <c r="L71" s="35">
        <v>1</v>
      </c>
      <c r="M71" s="35">
        <v>2</v>
      </c>
      <c r="N71" s="43">
        <f t="shared" si="67"/>
        <v>82</v>
      </c>
      <c r="O71" s="44">
        <v>1837</v>
      </c>
    </row>
    <row r="72" spans="1:15" x14ac:dyDescent="0.3">
      <c r="A72" s="8">
        <v>71</v>
      </c>
      <c r="B72" s="7" t="s">
        <v>17</v>
      </c>
      <c r="C72" s="9">
        <v>2015</v>
      </c>
      <c r="D72" s="9" t="s">
        <v>7</v>
      </c>
      <c r="E72" s="1" t="s">
        <v>4</v>
      </c>
      <c r="F72" s="35">
        <v>53</v>
      </c>
      <c r="G72" s="35">
        <v>70</v>
      </c>
      <c r="H72" s="35">
        <v>29</v>
      </c>
      <c r="I72" s="35">
        <v>81</v>
      </c>
      <c r="J72" s="35">
        <v>2</v>
      </c>
      <c r="K72" s="35">
        <v>7</v>
      </c>
      <c r="L72" s="35">
        <v>0</v>
      </c>
      <c r="M72" s="35">
        <v>11</v>
      </c>
      <c r="N72" s="43">
        <f t="shared" si="67"/>
        <v>253</v>
      </c>
      <c r="O72" s="44">
        <v>1946</v>
      </c>
    </row>
    <row r="73" spans="1:15" x14ac:dyDescent="0.3">
      <c r="A73" s="8">
        <v>72</v>
      </c>
      <c r="B73" s="7" t="s">
        <v>18</v>
      </c>
      <c r="C73" s="9">
        <v>2015</v>
      </c>
      <c r="D73" s="9" t="s">
        <v>7</v>
      </c>
      <c r="E73" s="1" t="s">
        <v>4</v>
      </c>
      <c r="F73" s="35">
        <v>55</v>
      </c>
      <c r="G73" s="35">
        <v>63</v>
      </c>
      <c r="H73" s="35">
        <v>14</v>
      </c>
      <c r="I73" s="35">
        <v>61</v>
      </c>
      <c r="J73" s="35">
        <v>3</v>
      </c>
      <c r="K73" s="35">
        <v>4</v>
      </c>
      <c r="L73" s="35">
        <v>0</v>
      </c>
      <c r="M73" s="35">
        <v>12</v>
      </c>
      <c r="N73" s="43">
        <f t="shared" si="67"/>
        <v>212</v>
      </c>
      <c r="O73" s="44">
        <v>2050</v>
      </c>
    </row>
    <row r="74" spans="1:15" x14ac:dyDescent="0.3">
      <c r="A74" s="8">
        <v>73</v>
      </c>
      <c r="B74" s="7" t="s">
        <v>19</v>
      </c>
      <c r="C74" s="7">
        <v>2016</v>
      </c>
      <c r="D74" s="9" t="s">
        <v>7</v>
      </c>
      <c r="E74" s="1" t="s">
        <v>4</v>
      </c>
      <c r="F74" s="35">
        <v>36</v>
      </c>
      <c r="G74" s="35">
        <v>51</v>
      </c>
      <c r="H74" s="35">
        <v>12</v>
      </c>
      <c r="I74" s="35">
        <v>43</v>
      </c>
      <c r="J74" s="35">
        <v>3</v>
      </c>
      <c r="K74" s="35">
        <v>5</v>
      </c>
      <c r="L74" s="35">
        <v>1</v>
      </c>
      <c r="M74" s="35">
        <v>4</v>
      </c>
      <c r="N74" s="43">
        <f t="shared" si="67"/>
        <v>155</v>
      </c>
      <c r="O74" s="44">
        <v>2177</v>
      </c>
    </row>
    <row r="75" spans="1:15" x14ac:dyDescent="0.3">
      <c r="A75" s="8">
        <v>74</v>
      </c>
      <c r="B75" s="7" t="s">
        <v>20</v>
      </c>
      <c r="C75" s="7">
        <v>2016</v>
      </c>
      <c r="D75" s="9" t="s">
        <v>7</v>
      </c>
      <c r="E75" s="1" t="s">
        <v>4</v>
      </c>
      <c r="F75" s="35">
        <v>36</v>
      </c>
      <c r="G75" s="35">
        <v>23</v>
      </c>
      <c r="H75" s="35">
        <v>10</v>
      </c>
      <c r="I75" s="35">
        <v>32</v>
      </c>
      <c r="J75" s="35">
        <v>2</v>
      </c>
      <c r="K75" s="35">
        <v>0</v>
      </c>
      <c r="L75" s="35">
        <v>2</v>
      </c>
      <c r="M75" s="35">
        <v>6</v>
      </c>
      <c r="N75" s="43">
        <f t="shared" si="67"/>
        <v>111</v>
      </c>
      <c r="O75" s="44">
        <v>1164</v>
      </c>
    </row>
    <row r="76" spans="1:15" x14ac:dyDescent="0.3">
      <c r="A76" s="8">
        <v>75</v>
      </c>
      <c r="B76" s="7" t="s">
        <v>21</v>
      </c>
      <c r="C76" s="7">
        <v>2016</v>
      </c>
      <c r="D76" s="9" t="s">
        <v>7</v>
      </c>
      <c r="E76" s="1" t="s">
        <v>4</v>
      </c>
      <c r="F76" s="35">
        <v>38</v>
      </c>
      <c r="G76" s="35">
        <v>35</v>
      </c>
      <c r="H76" s="35">
        <v>11</v>
      </c>
      <c r="I76" s="35">
        <v>46</v>
      </c>
      <c r="J76" s="35">
        <v>5</v>
      </c>
      <c r="K76" s="35">
        <v>4</v>
      </c>
      <c r="L76" s="35">
        <v>0</v>
      </c>
      <c r="M76" s="35">
        <v>5</v>
      </c>
      <c r="N76" s="43">
        <f t="shared" si="67"/>
        <v>144</v>
      </c>
      <c r="O76" s="44">
        <v>1554</v>
      </c>
    </row>
    <row r="77" spans="1:15" x14ac:dyDescent="0.3">
      <c r="A77" s="8">
        <v>76</v>
      </c>
      <c r="B77" s="7" t="s">
        <v>6</v>
      </c>
      <c r="C77" s="7">
        <v>2016</v>
      </c>
      <c r="D77" s="9" t="s">
        <v>7</v>
      </c>
      <c r="E77" s="1" t="s">
        <v>4</v>
      </c>
      <c r="F77" s="35">
        <v>39</v>
      </c>
      <c r="G77" s="35">
        <v>43</v>
      </c>
      <c r="H77" s="35">
        <v>10</v>
      </c>
      <c r="I77" s="35">
        <v>45</v>
      </c>
      <c r="J77" s="35">
        <v>5</v>
      </c>
      <c r="K77" s="35">
        <v>3</v>
      </c>
      <c r="L77" s="35">
        <v>3</v>
      </c>
      <c r="M77" s="35">
        <v>8</v>
      </c>
      <c r="N77" s="43">
        <f t="shared" si="67"/>
        <v>156</v>
      </c>
      <c r="O77" s="44">
        <v>1734</v>
      </c>
    </row>
    <row r="78" spans="1:15" x14ac:dyDescent="0.3">
      <c r="A78" s="8">
        <v>77</v>
      </c>
      <c r="B78" s="7" t="s">
        <v>11</v>
      </c>
      <c r="C78" s="7">
        <v>2016</v>
      </c>
      <c r="D78" s="9" t="s">
        <v>7</v>
      </c>
      <c r="E78" s="1" t="s">
        <v>4</v>
      </c>
      <c r="F78" s="35">
        <v>53</v>
      </c>
      <c r="G78" s="35">
        <v>53</v>
      </c>
      <c r="H78" s="35">
        <v>20</v>
      </c>
      <c r="I78" s="35">
        <v>47</v>
      </c>
      <c r="J78" s="35">
        <v>7</v>
      </c>
      <c r="K78" s="35">
        <v>4</v>
      </c>
      <c r="L78" s="35">
        <v>3</v>
      </c>
      <c r="M78" s="35">
        <v>5</v>
      </c>
      <c r="N78" s="43">
        <f t="shared" si="67"/>
        <v>192</v>
      </c>
      <c r="O78" s="44">
        <v>1836</v>
      </c>
    </row>
    <row r="79" spans="1:15" x14ac:dyDescent="0.3">
      <c r="A79" s="8">
        <v>78</v>
      </c>
      <c r="B79" s="7" t="s">
        <v>12</v>
      </c>
      <c r="C79" s="7">
        <v>2016</v>
      </c>
      <c r="D79" s="9" t="s">
        <v>7</v>
      </c>
      <c r="E79" s="1" t="s">
        <v>4</v>
      </c>
      <c r="F79" s="35">
        <v>39</v>
      </c>
      <c r="G79" s="35">
        <v>41</v>
      </c>
      <c r="H79" s="35">
        <v>13</v>
      </c>
      <c r="I79" s="35">
        <v>24</v>
      </c>
      <c r="J79" s="35">
        <v>3</v>
      </c>
      <c r="K79" s="35">
        <v>1</v>
      </c>
      <c r="L79" s="35">
        <v>2</v>
      </c>
      <c r="M79" s="35">
        <v>4</v>
      </c>
      <c r="N79" s="43">
        <f t="shared" si="67"/>
        <v>127</v>
      </c>
      <c r="O79" s="44">
        <v>1618</v>
      </c>
    </row>
    <row r="80" spans="1:15" x14ac:dyDescent="0.3">
      <c r="A80" s="8">
        <v>79</v>
      </c>
      <c r="B80" s="7" t="s">
        <v>13</v>
      </c>
      <c r="C80" s="7">
        <v>2016</v>
      </c>
      <c r="D80" s="9" t="s">
        <v>7</v>
      </c>
      <c r="E80" s="1" t="s">
        <v>4</v>
      </c>
      <c r="F80" s="35">
        <v>50</v>
      </c>
      <c r="G80" s="35">
        <v>35</v>
      </c>
      <c r="H80" s="35">
        <v>10</v>
      </c>
      <c r="I80" s="35">
        <v>27</v>
      </c>
      <c r="J80" s="35">
        <v>3</v>
      </c>
      <c r="K80" s="35">
        <v>6</v>
      </c>
      <c r="L80" s="35">
        <v>3</v>
      </c>
      <c r="M80" s="35">
        <v>5</v>
      </c>
      <c r="N80" s="43">
        <f t="shared" si="67"/>
        <v>139</v>
      </c>
      <c r="O80" s="44">
        <v>1568</v>
      </c>
    </row>
    <row r="81" spans="1:15" x14ac:dyDescent="0.3">
      <c r="A81" s="8">
        <v>80</v>
      </c>
      <c r="B81" s="7" t="s">
        <v>14</v>
      </c>
      <c r="C81" s="7">
        <v>2016</v>
      </c>
      <c r="D81" s="9" t="s">
        <v>7</v>
      </c>
      <c r="E81" s="1" t="s">
        <v>4</v>
      </c>
      <c r="F81" s="35">
        <v>31</v>
      </c>
      <c r="G81" s="35">
        <v>36</v>
      </c>
      <c r="H81" s="35">
        <v>13</v>
      </c>
      <c r="I81" s="35">
        <v>36</v>
      </c>
      <c r="J81" s="35">
        <v>3</v>
      </c>
      <c r="K81" s="35">
        <v>2</v>
      </c>
      <c r="L81" s="35">
        <v>1</v>
      </c>
      <c r="M81" s="35">
        <v>1</v>
      </c>
      <c r="N81" s="43">
        <f t="shared" si="67"/>
        <v>123</v>
      </c>
      <c r="O81" s="44">
        <v>2302</v>
      </c>
    </row>
    <row r="82" spans="1:15" x14ac:dyDescent="0.3">
      <c r="A82" s="8">
        <v>81</v>
      </c>
      <c r="B82" s="7" t="s">
        <v>15</v>
      </c>
      <c r="C82" s="7">
        <v>2016</v>
      </c>
      <c r="D82" s="9" t="s">
        <v>7</v>
      </c>
      <c r="E82" s="1" t="s">
        <v>4</v>
      </c>
      <c r="F82" s="35">
        <v>25</v>
      </c>
      <c r="G82" s="35">
        <v>36</v>
      </c>
      <c r="H82" s="35">
        <v>11</v>
      </c>
      <c r="I82" s="35">
        <v>37</v>
      </c>
      <c r="J82" s="35">
        <v>5</v>
      </c>
      <c r="K82" s="35">
        <v>2</v>
      </c>
      <c r="L82" s="35">
        <v>1</v>
      </c>
      <c r="M82" s="35">
        <v>2</v>
      </c>
      <c r="N82" s="43">
        <f t="shared" si="67"/>
        <v>119</v>
      </c>
      <c r="O82" s="44">
        <v>2335</v>
      </c>
    </row>
    <row r="83" spans="1:15" x14ac:dyDescent="0.3">
      <c r="A83" s="8">
        <v>82</v>
      </c>
      <c r="B83" s="7" t="s">
        <v>16</v>
      </c>
      <c r="C83" s="7">
        <v>2016</v>
      </c>
      <c r="D83" s="9" t="s">
        <v>7</v>
      </c>
      <c r="E83" s="1" t="s">
        <v>4</v>
      </c>
      <c r="F83" s="35">
        <v>13</v>
      </c>
      <c r="G83" s="35">
        <v>16</v>
      </c>
      <c r="H83" s="35">
        <v>12</v>
      </c>
      <c r="I83" s="35">
        <v>14</v>
      </c>
      <c r="J83" s="35">
        <v>0</v>
      </c>
      <c r="K83" s="35">
        <v>0</v>
      </c>
      <c r="L83" s="35">
        <v>0</v>
      </c>
      <c r="M83" s="35">
        <v>1</v>
      </c>
      <c r="N83" s="43">
        <f t="shared" si="67"/>
        <v>56</v>
      </c>
      <c r="O83" s="44">
        <v>1285</v>
      </c>
    </row>
    <row r="84" spans="1:15" x14ac:dyDescent="0.3">
      <c r="A84" s="8">
        <v>83</v>
      </c>
      <c r="B84" s="7" t="s">
        <v>17</v>
      </c>
      <c r="C84" s="7">
        <v>2016</v>
      </c>
      <c r="D84" s="9" t="s">
        <v>7</v>
      </c>
      <c r="E84" s="1" t="s">
        <v>4</v>
      </c>
      <c r="F84" s="35">
        <v>32</v>
      </c>
      <c r="G84" s="35">
        <v>27</v>
      </c>
      <c r="H84" s="35">
        <v>6</v>
      </c>
      <c r="I84" s="35">
        <v>38</v>
      </c>
      <c r="J84" s="35">
        <v>2</v>
      </c>
      <c r="K84" s="35">
        <v>6</v>
      </c>
      <c r="L84" s="35">
        <v>0</v>
      </c>
      <c r="M84" s="35">
        <v>3</v>
      </c>
      <c r="N84" s="43">
        <f t="shared" si="67"/>
        <v>114</v>
      </c>
      <c r="O84" s="44">
        <v>1932</v>
      </c>
    </row>
    <row r="85" spans="1:15" x14ac:dyDescent="0.3">
      <c r="A85" s="8">
        <v>84</v>
      </c>
      <c r="B85" s="7" t="s">
        <v>18</v>
      </c>
      <c r="C85" s="9">
        <v>2016</v>
      </c>
      <c r="D85" s="9" t="s">
        <v>7</v>
      </c>
      <c r="E85" s="1" t="s">
        <v>4</v>
      </c>
      <c r="F85" s="35">
        <v>55</v>
      </c>
      <c r="G85" s="35">
        <v>63</v>
      </c>
      <c r="H85" s="35">
        <v>14</v>
      </c>
      <c r="I85" s="35">
        <v>61</v>
      </c>
      <c r="J85" s="35">
        <v>3</v>
      </c>
      <c r="K85" s="35">
        <v>4</v>
      </c>
      <c r="L85" s="35">
        <v>0</v>
      </c>
      <c r="M85" s="35">
        <v>12</v>
      </c>
      <c r="N85" s="43">
        <f t="shared" si="67"/>
        <v>212</v>
      </c>
      <c r="O85" s="44">
        <v>2050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workbookViewId="0">
      <selection activeCell="Q11" sqref="Q11"/>
    </sheetView>
  </sheetViews>
  <sheetFormatPr defaultRowHeight="14.4" x14ac:dyDescent="0.3"/>
  <cols>
    <col min="4" max="4" width="21.44140625" bestFit="1" customWidth="1"/>
    <col min="5" max="5" width="12.44140625" bestFit="1" customWidth="1"/>
  </cols>
  <sheetData>
    <row r="1" spans="1:15" s="7" customFormat="1" x14ac:dyDescent="0.3">
      <c r="A1" s="8">
        <v>78</v>
      </c>
      <c r="B1" s="11" t="s">
        <v>19</v>
      </c>
      <c r="C1" s="11">
        <v>2016</v>
      </c>
      <c r="D1" s="12" t="s">
        <v>22</v>
      </c>
      <c r="E1" s="14" t="s">
        <v>4</v>
      </c>
      <c r="F1" s="45">
        <f t="shared" ref="F1:F10" si="0">(N1*19.1)/100</f>
        <v>55.963000000000001</v>
      </c>
      <c r="G1" s="45">
        <f t="shared" ref="G1:G10" si="1">(N1*39.1)/100</f>
        <v>114.56300000000002</v>
      </c>
      <c r="H1" s="45">
        <f t="shared" ref="H1:H10" si="2">(N1*8.4)/100</f>
        <v>24.612000000000002</v>
      </c>
      <c r="I1" s="45">
        <f t="shared" ref="I1:I10" si="3">(N1*27.8)/100</f>
        <v>81.454000000000008</v>
      </c>
      <c r="J1" s="45">
        <f t="shared" ref="J1:J10" si="4">(N1*0.5)/100</f>
        <v>1.4650000000000001</v>
      </c>
      <c r="K1" s="45">
        <f t="shared" ref="K1:K10" si="5">(N1*1.7)/100</f>
        <v>4.9809999999999999</v>
      </c>
      <c r="L1" s="45">
        <f t="shared" ref="L1:L10" si="6">(N1*0.4)/100</f>
        <v>1.1719999999999999</v>
      </c>
      <c r="M1" s="45">
        <f t="shared" ref="M1:M10" si="7">(N1*1.4)/100</f>
        <v>4.1020000000000003</v>
      </c>
      <c r="N1" s="46">
        <v>293</v>
      </c>
      <c r="O1" s="44">
        <v>556</v>
      </c>
    </row>
    <row r="2" spans="1:15" s="7" customFormat="1" x14ac:dyDescent="0.3">
      <c r="A2" s="8">
        <v>79</v>
      </c>
      <c r="B2" s="11" t="s">
        <v>20</v>
      </c>
      <c r="C2" s="9">
        <v>2016</v>
      </c>
      <c r="D2" s="12" t="s">
        <v>22</v>
      </c>
      <c r="E2" s="14" t="s">
        <v>4</v>
      </c>
      <c r="F2" s="45">
        <f t="shared" si="0"/>
        <v>50.233000000000004</v>
      </c>
      <c r="G2" s="45">
        <f t="shared" si="1"/>
        <v>102.83300000000001</v>
      </c>
      <c r="H2" s="45">
        <f t="shared" si="2"/>
        <v>22.092000000000002</v>
      </c>
      <c r="I2" s="45">
        <f t="shared" si="3"/>
        <v>73.114000000000004</v>
      </c>
      <c r="J2" s="45">
        <f t="shared" si="4"/>
        <v>1.3149999999999999</v>
      </c>
      <c r="K2" s="45">
        <f t="shared" si="5"/>
        <v>4.4710000000000001</v>
      </c>
      <c r="L2" s="45">
        <f t="shared" si="6"/>
        <v>1.052</v>
      </c>
      <c r="M2" s="45">
        <f t="shared" si="7"/>
        <v>3.6819999999999999</v>
      </c>
      <c r="N2" s="46">
        <v>263</v>
      </c>
      <c r="O2" s="47">
        <v>585</v>
      </c>
    </row>
    <row r="3" spans="1:15" s="7" customFormat="1" x14ac:dyDescent="0.3">
      <c r="A3" s="8">
        <v>80</v>
      </c>
      <c r="B3" s="11" t="s">
        <v>21</v>
      </c>
      <c r="C3" s="11">
        <v>2016</v>
      </c>
      <c r="D3" s="12" t="s">
        <v>22</v>
      </c>
      <c r="E3" s="14" t="s">
        <v>4</v>
      </c>
      <c r="F3" s="45">
        <f t="shared" si="0"/>
        <v>61.50200000000001</v>
      </c>
      <c r="G3" s="45">
        <f t="shared" si="1"/>
        <v>125.902</v>
      </c>
      <c r="H3" s="45">
        <f t="shared" si="2"/>
        <v>27.048000000000002</v>
      </c>
      <c r="I3" s="45">
        <f t="shared" si="3"/>
        <v>89.516000000000005</v>
      </c>
      <c r="J3" s="45">
        <f t="shared" si="4"/>
        <v>1.61</v>
      </c>
      <c r="K3" s="45">
        <f t="shared" si="5"/>
        <v>5.4740000000000002</v>
      </c>
      <c r="L3" s="45">
        <f t="shared" si="6"/>
        <v>1.288</v>
      </c>
      <c r="M3" s="45">
        <f t="shared" si="7"/>
        <v>4.5079999999999991</v>
      </c>
      <c r="N3" s="46">
        <v>322</v>
      </c>
      <c r="O3" s="44">
        <v>663</v>
      </c>
    </row>
    <row r="4" spans="1:15" s="7" customFormat="1" x14ac:dyDescent="0.3">
      <c r="A4" s="8">
        <v>81</v>
      </c>
      <c r="B4" s="11" t="s">
        <v>6</v>
      </c>
      <c r="C4" s="9">
        <v>2016</v>
      </c>
      <c r="D4" s="12" t="s">
        <v>22</v>
      </c>
      <c r="E4" s="14" t="s">
        <v>4</v>
      </c>
      <c r="F4" s="45">
        <f t="shared" si="0"/>
        <v>65.131</v>
      </c>
      <c r="G4" s="45">
        <f t="shared" si="1"/>
        <v>133.33100000000002</v>
      </c>
      <c r="H4" s="45">
        <f t="shared" si="2"/>
        <v>28.644000000000002</v>
      </c>
      <c r="I4" s="45">
        <f t="shared" si="3"/>
        <v>94.798000000000016</v>
      </c>
      <c r="J4" s="45">
        <f t="shared" si="4"/>
        <v>1.7050000000000001</v>
      </c>
      <c r="K4" s="45">
        <f t="shared" si="5"/>
        <v>5.7969999999999997</v>
      </c>
      <c r="L4" s="45">
        <f t="shared" si="6"/>
        <v>1.3640000000000001</v>
      </c>
      <c r="M4" s="45">
        <f t="shared" si="7"/>
        <v>4.774</v>
      </c>
      <c r="N4" s="46">
        <v>341</v>
      </c>
      <c r="O4" s="47">
        <v>713</v>
      </c>
    </row>
    <row r="5" spans="1:15" s="7" customFormat="1" x14ac:dyDescent="0.3">
      <c r="A5" s="8">
        <v>82</v>
      </c>
      <c r="B5" s="11" t="s">
        <v>11</v>
      </c>
      <c r="C5" s="11">
        <v>2016</v>
      </c>
      <c r="D5" s="12" t="s">
        <v>22</v>
      </c>
      <c r="E5" s="14" t="s">
        <v>4</v>
      </c>
      <c r="F5" s="45">
        <f t="shared" si="0"/>
        <v>71.052000000000007</v>
      </c>
      <c r="G5" s="45">
        <f t="shared" si="1"/>
        <v>145.452</v>
      </c>
      <c r="H5" s="45">
        <f t="shared" si="2"/>
        <v>31.248000000000001</v>
      </c>
      <c r="I5" s="45">
        <f t="shared" si="3"/>
        <v>103.416</v>
      </c>
      <c r="J5" s="45">
        <f t="shared" si="4"/>
        <v>1.86</v>
      </c>
      <c r="K5" s="45">
        <f t="shared" si="5"/>
        <v>6.3239999999999998</v>
      </c>
      <c r="L5" s="45">
        <f t="shared" si="6"/>
        <v>1.4880000000000002</v>
      </c>
      <c r="M5" s="45">
        <f t="shared" si="7"/>
        <v>5.2079999999999993</v>
      </c>
      <c r="N5" s="46">
        <v>372</v>
      </c>
      <c r="O5" s="44">
        <v>747</v>
      </c>
    </row>
    <row r="6" spans="1:15" s="7" customFormat="1" x14ac:dyDescent="0.3">
      <c r="A6" s="8">
        <v>83</v>
      </c>
      <c r="B6" s="11" t="s">
        <v>12</v>
      </c>
      <c r="C6" s="9">
        <v>2016</v>
      </c>
      <c r="D6" s="12" t="s">
        <v>22</v>
      </c>
      <c r="E6" s="14" t="s">
        <v>4</v>
      </c>
      <c r="F6" s="45">
        <f t="shared" si="0"/>
        <v>71.625000000000014</v>
      </c>
      <c r="G6" s="45">
        <f t="shared" si="1"/>
        <v>146.625</v>
      </c>
      <c r="H6" s="45">
        <f t="shared" si="2"/>
        <v>31.5</v>
      </c>
      <c r="I6" s="45">
        <f t="shared" si="3"/>
        <v>104.25</v>
      </c>
      <c r="J6" s="45">
        <f t="shared" si="4"/>
        <v>1.875</v>
      </c>
      <c r="K6" s="45">
        <f t="shared" si="5"/>
        <v>6.375</v>
      </c>
      <c r="L6" s="45">
        <f t="shared" si="6"/>
        <v>1.5</v>
      </c>
      <c r="M6" s="45">
        <f t="shared" si="7"/>
        <v>5.25</v>
      </c>
      <c r="N6" s="46">
        <v>375</v>
      </c>
      <c r="O6" s="47">
        <v>717</v>
      </c>
    </row>
    <row r="7" spans="1:15" s="7" customFormat="1" x14ac:dyDescent="0.3">
      <c r="A7" s="8">
        <v>84</v>
      </c>
      <c r="B7" s="11" t="s">
        <v>13</v>
      </c>
      <c r="C7" s="11">
        <v>2016</v>
      </c>
      <c r="D7" s="12" t="s">
        <v>22</v>
      </c>
      <c r="E7" s="14" t="s">
        <v>4</v>
      </c>
      <c r="F7" s="45">
        <f t="shared" si="0"/>
        <v>65.322000000000003</v>
      </c>
      <c r="G7" s="45">
        <f t="shared" si="1"/>
        <v>133.72200000000001</v>
      </c>
      <c r="H7" s="45">
        <f t="shared" si="2"/>
        <v>28.728000000000002</v>
      </c>
      <c r="I7" s="45">
        <f t="shared" si="3"/>
        <v>95.076000000000008</v>
      </c>
      <c r="J7" s="45">
        <f t="shared" si="4"/>
        <v>1.71</v>
      </c>
      <c r="K7" s="45">
        <f t="shared" si="5"/>
        <v>5.8140000000000001</v>
      </c>
      <c r="L7" s="45">
        <f t="shared" si="6"/>
        <v>1.3680000000000001</v>
      </c>
      <c r="M7" s="45">
        <f t="shared" si="7"/>
        <v>4.7879999999999994</v>
      </c>
      <c r="N7" s="46">
        <v>342</v>
      </c>
      <c r="O7" s="44">
        <v>635</v>
      </c>
    </row>
    <row r="8" spans="1:15" s="7" customFormat="1" x14ac:dyDescent="0.3">
      <c r="A8" s="8">
        <v>85</v>
      </c>
      <c r="B8" s="11" t="s">
        <v>14</v>
      </c>
      <c r="C8" s="9">
        <v>2016</v>
      </c>
      <c r="D8" s="12" t="s">
        <v>22</v>
      </c>
      <c r="E8" s="14" t="s">
        <v>4</v>
      </c>
      <c r="F8" s="45">
        <f t="shared" si="0"/>
        <v>55.963000000000001</v>
      </c>
      <c r="G8" s="45">
        <f t="shared" si="1"/>
        <v>114.56300000000002</v>
      </c>
      <c r="H8" s="45">
        <f t="shared" si="2"/>
        <v>24.612000000000002</v>
      </c>
      <c r="I8" s="45">
        <f t="shared" si="3"/>
        <v>81.454000000000008</v>
      </c>
      <c r="J8" s="45">
        <f t="shared" si="4"/>
        <v>1.4650000000000001</v>
      </c>
      <c r="K8" s="45">
        <f t="shared" si="5"/>
        <v>4.9809999999999999</v>
      </c>
      <c r="L8" s="45">
        <f t="shared" si="6"/>
        <v>1.1719999999999999</v>
      </c>
      <c r="M8" s="45">
        <f t="shared" si="7"/>
        <v>4.1020000000000003</v>
      </c>
      <c r="N8" s="46">
        <v>293</v>
      </c>
      <c r="O8" s="47">
        <v>686</v>
      </c>
    </row>
    <row r="9" spans="1:15" s="7" customFormat="1" x14ac:dyDescent="0.3">
      <c r="A9" s="8">
        <v>86</v>
      </c>
      <c r="B9" s="11" t="s">
        <v>15</v>
      </c>
      <c r="C9" s="11">
        <v>2016</v>
      </c>
      <c r="D9" s="12" t="s">
        <v>22</v>
      </c>
      <c r="E9" s="14" t="s">
        <v>4</v>
      </c>
      <c r="F9" s="45">
        <f t="shared" si="0"/>
        <v>75.063000000000002</v>
      </c>
      <c r="G9" s="45">
        <f t="shared" si="1"/>
        <v>153.66300000000001</v>
      </c>
      <c r="H9" s="45">
        <f t="shared" si="2"/>
        <v>33.012</v>
      </c>
      <c r="I9" s="45">
        <f t="shared" si="3"/>
        <v>109.25399999999999</v>
      </c>
      <c r="J9" s="45">
        <f t="shared" si="4"/>
        <v>1.9650000000000001</v>
      </c>
      <c r="K9" s="45">
        <f t="shared" si="5"/>
        <v>6.681</v>
      </c>
      <c r="L9" s="45">
        <f t="shared" si="6"/>
        <v>1.5720000000000001</v>
      </c>
      <c r="M9" s="45">
        <f t="shared" si="7"/>
        <v>5.5019999999999989</v>
      </c>
      <c r="N9" s="46">
        <v>393</v>
      </c>
      <c r="O9" s="44">
        <v>736</v>
      </c>
    </row>
    <row r="10" spans="1:15" s="7" customFormat="1" x14ac:dyDescent="0.3">
      <c r="A10" s="8">
        <v>87</v>
      </c>
      <c r="B10" s="11" t="s">
        <v>16</v>
      </c>
      <c r="C10" s="9">
        <v>2016</v>
      </c>
      <c r="D10" s="12" t="s">
        <v>22</v>
      </c>
      <c r="E10" s="14" t="s">
        <v>4</v>
      </c>
      <c r="F10" s="45">
        <f t="shared" si="0"/>
        <v>65.513000000000005</v>
      </c>
      <c r="G10" s="45">
        <f t="shared" si="1"/>
        <v>134.113</v>
      </c>
      <c r="H10" s="45">
        <f t="shared" si="2"/>
        <v>28.812000000000001</v>
      </c>
      <c r="I10" s="45">
        <f t="shared" si="3"/>
        <v>95.353999999999999</v>
      </c>
      <c r="J10" s="45">
        <f t="shared" si="4"/>
        <v>1.7150000000000001</v>
      </c>
      <c r="K10" s="45">
        <f t="shared" si="5"/>
        <v>5.8310000000000004</v>
      </c>
      <c r="L10" s="45">
        <f t="shared" si="6"/>
        <v>1.3720000000000001</v>
      </c>
      <c r="M10" s="45">
        <f t="shared" si="7"/>
        <v>4.8019999999999996</v>
      </c>
      <c r="N10" s="46">
        <v>343</v>
      </c>
      <c r="O10" s="47">
        <v>665</v>
      </c>
    </row>
    <row r="11" spans="1:15" s="7" customFormat="1" x14ac:dyDescent="0.3">
      <c r="A11" s="8">
        <v>88</v>
      </c>
      <c r="B11" s="11" t="s">
        <v>17</v>
      </c>
      <c r="C11" s="11">
        <v>2016</v>
      </c>
      <c r="D11" s="9" t="s">
        <v>22</v>
      </c>
      <c r="E11" s="1" t="s">
        <v>4</v>
      </c>
      <c r="F11" s="45">
        <f t="shared" ref="F11:O11" si="8">130%*F10</f>
        <v>85.166900000000012</v>
      </c>
      <c r="G11" s="45">
        <f t="shared" si="8"/>
        <v>174.34690000000001</v>
      </c>
      <c r="H11" s="45">
        <f t="shared" si="8"/>
        <v>37.455600000000004</v>
      </c>
      <c r="I11" s="45">
        <f t="shared" si="8"/>
        <v>123.9602</v>
      </c>
      <c r="J11" s="45">
        <f t="shared" si="8"/>
        <v>2.2295000000000003</v>
      </c>
      <c r="K11" s="45">
        <f t="shared" si="8"/>
        <v>7.5803000000000011</v>
      </c>
      <c r="L11" s="45">
        <f t="shared" si="8"/>
        <v>1.7836000000000003</v>
      </c>
      <c r="M11" s="45">
        <f t="shared" si="8"/>
        <v>6.2425999999999995</v>
      </c>
      <c r="N11" s="45">
        <f t="shared" si="8"/>
        <v>445.90000000000003</v>
      </c>
      <c r="O11" s="45">
        <f t="shared" si="8"/>
        <v>864.5</v>
      </c>
    </row>
    <row r="12" spans="1:15" s="7" customFormat="1" x14ac:dyDescent="0.3">
      <c r="A12" s="8">
        <v>89</v>
      </c>
      <c r="B12" s="11" t="s">
        <v>18</v>
      </c>
      <c r="C12" s="11">
        <v>2016</v>
      </c>
      <c r="D12" s="9" t="s">
        <v>22</v>
      </c>
      <c r="E12" s="1" t="s">
        <v>4</v>
      </c>
      <c r="F12" s="45">
        <f t="shared" ref="F12:O12" si="9">120%*F11</f>
        <v>102.20028000000001</v>
      </c>
      <c r="G12" s="45">
        <f t="shared" si="9"/>
        <v>209.21628000000001</v>
      </c>
      <c r="H12" s="45">
        <f t="shared" si="9"/>
        <v>44.946720000000006</v>
      </c>
      <c r="I12" s="45">
        <f t="shared" si="9"/>
        <v>148.75224</v>
      </c>
      <c r="J12" s="45">
        <f t="shared" si="9"/>
        <v>2.6754000000000002</v>
      </c>
      <c r="K12" s="45">
        <f t="shared" si="9"/>
        <v>9.0963600000000007</v>
      </c>
      <c r="L12" s="45">
        <f t="shared" si="9"/>
        <v>2.1403200000000004</v>
      </c>
      <c r="M12" s="45">
        <f t="shared" si="9"/>
        <v>7.4911199999999987</v>
      </c>
      <c r="N12" s="45">
        <f t="shared" si="9"/>
        <v>535.08000000000004</v>
      </c>
      <c r="O12" s="45">
        <f t="shared" si="9"/>
        <v>1037.3999999999999</v>
      </c>
    </row>
    <row r="13" spans="1:15" s="7" customFormat="1" x14ac:dyDescent="0.3">
      <c r="A13" s="8">
        <v>90</v>
      </c>
      <c r="B13" s="11" t="s">
        <v>19</v>
      </c>
      <c r="C13" s="11">
        <v>2015</v>
      </c>
      <c r="D13" s="12" t="s">
        <v>22</v>
      </c>
      <c r="E13" s="14" t="s">
        <v>4</v>
      </c>
      <c r="F13" s="45">
        <f t="shared" ref="F13:O13" si="10">90%*F1</f>
        <v>50.366700000000002</v>
      </c>
      <c r="G13" s="45">
        <f t="shared" si="10"/>
        <v>103.10670000000002</v>
      </c>
      <c r="H13" s="45">
        <f t="shared" si="10"/>
        <v>22.150800000000004</v>
      </c>
      <c r="I13" s="45">
        <f t="shared" si="10"/>
        <v>73.308600000000013</v>
      </c>
      <c r="J13" s="45">
        <f t="shared" si="10"/>
        <v>1.3185</v>
      </c>
      <c r="K13" s="45">
        <f t="shared" si="10"/>
        <v>4.4828999999999999</v>
      </c>
      <c r="L13" s="45">
        <f t="shared" si="10"/>
        <v>1.0548</v>
      </c>
      <c r="M13" s="45">
        <f t="shared" si="10"/>
        <v>3.6918000000000002</v>
      </c>
      <c r="N13" s="45">
        <f t="shared" si="10"/>
        <v>263.7</v>
      </c>
      <c r="O13" s="45">
        <f t="shared" si="10"/>
        <v>500.40000000000003</v>
      </c>
    </row>
    <row r="14" spans="1:15" s="7" customFormat="1" x14ac:dyDescent="0.3">
      <c r="A14" s="8">
        <v>91</v>
      </c>
      <c r="B14" s="11" t="s">
        <v>20</v>
      </c>
      <c r="C14" s="9">
        <v>2015</v>
      </c>
      <c r="D14" s="12" t="s">
        <v>22</v>
      </c>
      <c r="E14" s="14" t="s">
        <v>4</v>
      </c>
      <c r="F14" s="45">
        <f t="shared" ref="F14:O14" si="11">90%*F2</f>
        <v>45.209700000000005</v>
      </c>
      <c r="G14" s="45">
        <f t="shared" si="11"/>
        <v>92.549700000000016</v>
      </c>
      <c r="H14" s="45">
        <f t="shared" si="11"/>
        <v>19.882800000000003</v>
      </c>
      <c r="I14" s="45">
        <f t="shared" si="11"/>
        <v>65.802600000000012</v>
      </c>
      <c r="J14" s="45">
        <f t="shared" si="11"/>
        <v>1.1835</v>
      </c>
      <c r="K14" s="45">
        <f t="shared" si="11"/>
        <v>4.0239000000000003</v>
      </c>
      <c r="L14" s="45">
        <f t="shared" si="11"/>
        <v>0.94680000000000009</v>
      </c>
      <c r="M14" s="45">
        <f t="shared" si="11"/>
        <v>3.3138000000000001</v>
      </c>
      <c r="N14" s="45">
        <f t="shared" si="11"/>
        <v>236.70000000000002</v>
      </c>
      <c r="O14" s="45">
        <f t="shared" si="11"/>
        <v>526.5</v>
      </c>
    </row>
    <row r="15" spans="1:15" s="7" customFormat="1" x14ac:dyDescent="0.3">
      <c r="A15" s="8">
        <v>92</v>
      </c>
      <c r="B15" s="11" t="s">
        <v>21</v>
      </c>
      <c r="C15" s="11">
        <v>2015</v>
      </c>
      <c r="D15" s="12" t="s">
        <v>22</v>
      </c>
      <c r="E15" s="14" t="s">
        <v>4</v>
      </c>
      <c r="F15" s="45">
        <f t="shared" ref="F15:O15" si="12">90%*F3</f>
        <v>55.351800000000011</v>
      </c>
      <c r="G15" s="45">
        <f t="shared" si="12"/>
        <v>113.31180000000001</v>
      </c>
      <c r="H15" s="45">
        <f t="shared" si="12"/>
        <v>24.343200000000003</v>
      </c>
      <c r="I15" s="45">
        <f t="shared" si="12"/>
        <v>80.564400000000006</v>
      </c>
      <c r="J15" s="45">
        <f t="shared" si="12"/>
        <v>1.4490000000000001</v>
      </c>
      <c r="K15" s="45">
        <f t="shared" si="12"/>
        <v>4.9266000000000005</v>
      </c>
      <c r="L15" s="45">
        <f t="shared" si="12"/>
        <v>1.1592</v>
      </c>
      <c r="M15" s="45">
        <f t="shared" si="12"/>
        <v>4.057199999999999</v>
      </c>
      <c r="N15" s="45">
        <f t="shared" si="12"/>
        <v>289.8</v>
      </c>
      <c r="O15" s="45">
        <f t="shared" si="12"/>
        <v>596.70000000000005</v>
      </c>
    </row>
    <row r="16" spans="1:15" s="7" customFormat="1" x14ac:dyDescent="0.3">
      <c r="A16" s="8">
        <v>93</v>
      </c>
      <c r="B16" s="11" t="s">
        <v>6</v>
      </c>
      <c r="C16" s="9">
        <v>2015</v>
      </c>
      <c r="D16" s="12" t="s">
        <v>22</v>
      </c>
      <c r="E16" s="14" t="s">
        <v>4</v>
      </c>
      <c r="F16" s="45">
        <f t="shared" ref="F16:O16" si="13">90%*F4</f>
        <v>58.617899999999999</v>
      </c>
      <c r="G16" s="45">
        <f t="shared" si="13"/>
        <v>119.99790000000002</v>
      </c>
      <c r="H16" s="45">
        <f t="shared" si="13"/>
        <v>25.779600000000002</v>
      </c>
      <c r="I16" s="45">
        <f t="shared" si="13"/>
        <v>85.318200000000019</v>
      </c>
      <c r="J16" s="45">
        <f t="shared" si="13"/>
        <v>1.5345000000000002</v>
      </c>
      <c r="K16" s="45">
        <f t="shared" si="13"/>
        <v>5.2172999999999998</v>
      </c>
      <c r="L16" s="45">
        <f t="shared" si="13"/>
        <v>1.2276</v>
      </c>
      <c r="M16" s="45">
        <f t="shared" si="13"/>
        <v>4.2965999999999998</v>
      </c>
      <c r="N16" s="45">
        <f t="shared" si="13"/>
        <v>306.90000000000003</v>
      </c>
      <c r="O16" s="45">
        <f t="shared" si="13"/>
        <v>641.70000000000005</v>
      </c>
    </row>
    <row r="17" spans="1:15" s="7" customFormat="1" x14ac:dyDescent="0.3">
      <c r="A17" s="8">
        <v>94</v>
      </c>
      <c r="B17" s="11" t="s">
        <v>11</v>
      </c>
      <c r="C17" s="11">
        <v>2015</v>
      </c>
      <c r="D17" s="12" t="s">
        <v>22</v>
      </c>
      <c r="E17" s="14" t="s">
        <v>4</v>
      </c>
      <c r="F17" s="45">
        <f t="shared" ref="F17:O17" si="14">90%*F5</f>
        <v>63.94680000000001</v>
      </c>
      <c r="G17" s="45">
        <f t="shared" si="14"/>
        <v>130.9068</v>
      </c>
      <c r="H17" s="45">
        <f t="shared" si="14"/>
        <v>28.123200000000001</v>
      </c>
      <c r="I17" s="45">
        <f t="shared" si="14"/>
        <v>93.074399999999997</v>
      </c>
      <c r="J17" s="45">
        <f t="shared" si="14"/>
        <v>1.6740000000000002</v>
      </c>
      <c r="K17" s="45">
        <f t="shared" si="14"/>
        <v>5.6916000000000002</v>
      </c>
      <c r="L17" s="45">
        <f t="shared" si="14"/>
        <v>1.3392000000000002</v>
      </c>
      <c r="M17" s="45">
        <f t="shared" si="14"/>
        <v>4.6871999999999998</v>
      </c>
      <c r="N17" s="45">
        <f t="shared" si="14"/>
        <v>334.8</v>
      </c>
      <c r="O17" s="45">
        <f t="shared" si="14"/>
        <v>672.30000000000007</v>
      </c>
    </row>
    <row r="18" spans="1:15" s="7" customFormat="1" x14ac:dyDescent="0.3">
      <c r="A18" s="8">
        <v>95</v>
      </c>
      <c r="B18" s="11" t="s">
        <v>12</v>
      </c>
      <c r="C18" s="9">
        <v>2015</v>
      </c>
      <c r="D18" s="12" t="s">
        <v>22</v>
      </c>
      <c r="E18" s="14" t="s">
        <v>4</v>
      </c>
      <c r="F18" s="45">
        <f t="shared" ref="F18:O18" si="15">90%*F6</f>
        <v>64.46250000000002</v>
      </c>
      <c r="G18" s="45">
        <f t="shared" si="15"/>
        <v>131.96250000000001</v>
      </c>
      <c r="H18" s="45">
        <f t="shared" si="15"/>
        <v>28.35</v>
      </c>
      <c r="I18" s="45">
        <f t="shared" si="15"/>
        <v>93.825000000000003</v>
      </c>
      <c r="J18" s="45">
        <f t="shared" si="15"/>
        <v>1.6875</v>
      </c>
      <c r="K18" s="45">
        <f t="shared" si="15"/>
        <v>5.7374999999999998</v>
      </c>
      <c r="L18" s="45">
        <f t="shared" si="15"/>
        <v>1.35</v>
      </c>
      <c r="M18" s="45">
        <f t="shared" si="15"/>
        <v>4.7250000000000005</v>
      </c>
      <c r="N18" s="45">
        <f t="shared" si="15"/>
        <v>337.5</v>
      </c>
      <c r="O18" s="45">
        <f t="shared" si="15"/>
        <v>645.30000000000007</v>
      </c>
    </row>
    <row r="19" spans="1:15" s="7" customFormat="1" x14ac:dyDescent="0.3">
      <c r="A19" s="8">
        <v>96</v>
      </c>
      <c r="B19" s="11" t="s">
        <v>13</v>
      </c>
      <c r="C19" s="11">
        <v>2015</v>
      </c>
      <c r="D19" s="12" t="s">
        <v>22</v>
      </c>
      <c r="E19" s="14" t="s">
        <v>4</v>
      </c>
      <c r="F19" s="45">
        <f t="shared" ref="F19:O19" si="16">90%*F7</f>
        <v>58.789800000000007</v>
      </c>
      <c r="G19" s="45">
        <f t="shared" si="16"/>
        <v>120.34980000000002</v>
      </c>
      <c r="H19" s="45">
        <f t="shared" si="16"/>
        <v>25.855200000000004</v>
      </c>
      <c r="I19" s="45">
        <f t="shared" si="16"/>
        <v>85.568400000000011</v>
      </c>
      <c r="J19" s="45">
        <f t="shared" si="16"/>
        <v>1.5389999999999999</v>
      </c>
      <c r="K19" s="45">
        <f t="shared" si="16"/>
        <v>5.2326000000000006</v>
      </c>
      <c r="L19" s="45">
        <f t="shared" si="16"/>
        <v>1.2312000000000001</v>
      </c>
      <c r="M19" s="45">
        <f t="shared" si="16"/>
        <v>4.3091999999999997</v>
      </c>
      <c r="N19" s="45">
        <f t="shared" si="16"/>
        <v>307.8</v>
      </c>
      <c r="O19" s="45">
        <f t="shared" si="16"/>
        <v>571.5</v>
      </c>
    </row>
    <row r="20" spans="1:15" s="7" customFormat="1" x14ac:dyDescent="0.3">
      <c r="A20" s="8">
        <v>97</v>
      </c>
      <c r="B20" s="11" t="s">
        <v>14</v>
      </c>
      <c r="C20" s="9">
        <v>2015</v>
      </c>
      <c r="D20" s="12" t="s">
        <v>22</v>
      </c>
      <c r="E20" s="14" t="s">
        <v>4</v>
      </c>
      <c r="F20" s="45">
        <f t="shared" ref="F20:O20" si="17">90%*F8</f>
        <v>50.366700000000002</v>
      </c>
      <c r="G20" s="45">
        <f t="shared" si="17"/>
        <v>103.10670000000002</v>
      </c>
      <c r="H20" s="45">
        <f t="shared" si="17"/>
        <v>22.150800000000004</v>
      </c>
      <c r="I20" s="45">
        <f t="shared" si="17"/>
        <v>73.308600000000013</v>
      </c>
      <c r="J20" s="45">
        <f t="shared" si="17"/>
        <v>1.3185</v>
      </c>
      <c r="K20" s="45">
        <f t="shared" si="17"/>
        <v>4.4828999999999999</v>
      </c>
      <c r="L20" s="45">
        <f t="shared" si="17"/>
        <v>1.0548</v>
      </c>
      <c r="M20" s="45">
        <f t="shared" si="17"/>
        <v>3.6918000000000002</v>
      </c>
      <c r="N20" s="45">
        <f t="shared" si="17"/>
        <v>263.7</v>
      </c>
      <c r="O20" s="45">
        <f t="shared" si="17"/>
        <v>617.4</v>
      </c>
    </row>
    <row r="21" spans="1:15" s="7" customFormat="1" x14ac:dyDescent="0.3">
      <c r="A21" s="8">
        <v>98</v>
      </c>
      <c r="B21" s="11" t="s">
        <v>15</v>
      </c>
      <c r="C21" s="11">
        <v>2015</v>
      </c>
      <c r="D21" s="12" t="s">
        <v>22</v>
      </c>
      <c r="E21" s="14" t="s">
        <v>4</v>
      </c>
      <c r="F21" s="45">
        <f t="shared" ref="F21:O21" si="18">90%*F9</f>
        <v>67.556700000000006</v>
      </c>
      <c r="G21" s="45">
        <f t="shared" si="18"/>
        <v>138.29670000000002</v>
      </c>
      <c r="H21" s="45">
        <f t="shared" si="18"/>
        <v>29.710800000000003</v>
      </c>
      <c r="I21" s="45">
        <f t="shared" si="18"/>
        <v>98.328599999999994</v>
      </c>
      <c r="J21" s="45">
        <f t="shared" si="18"/>
        <v>1.7685000000000002</v>
      </c>
      <c r="K21" s="45">
        <f t="shared" si="18"/>
        <v>6.0129000000000001</v>
      </c>
      <c r="L21" s="45">
        <f t="shared" si="18"/>
        <v>1.4148000000000001</v>
      </c>
      <c r="M21" s="45">
        <f t="shared" si="18"/>
        <v>4.9517999999999995</v>
      </c>
      <c r="N21" s="45">
        <f t="shared" si="18"/>
        <v>353.7</v>
      </c>
      <c r="O21" s="45">
        <f t="shared" si="18"/>
        <v>662.4</v>
      </c>
    </row>
    <row r="22" spans="1:15" s="7" customFormat="1" x14ac:dyDescent="0.3">
      <c r="A22" s="8">
        <v>99</v>
      </c>
      <c r="B22" s="11" t="s">
        <v>16</v>
      </c>
      <c r="C22" s="9">
        <v>2015</v>
      </c>
      <c r="D22" s="12" t="s">
        <v>22</v>
      </c>
      <c r="E22" s="14" t="s">
        <v>4</v>
      </c>
      <c r="F22" s="45">
        <f t="shared" ref="F22:O22" si="19">90%*F10</f>
        <v>58.961700000000008</v>
      </c>
      <c r="G22" s="45">
        <f t="shared" si="19"/>
        <v>120.7017</v>
      </c>
      <c r="H22" s="45">
        <f t="shared" si="19"/>
        <v>25.930800000000001</v>
      </c>
      <c r="I22" s="45">
        <f t="shared" si="19"/>
        <v>85.818600000000004</v>
      </c>
      <c r="J22" s="45">
        <f t="shared" si="19"/>
        <v>1.5435000000000001</v>
      </c>
      <c r="K22" s="45">
        <f t="shared" si="19"/>
        <v>5.2479000000000005</v>
      </c>
      <c r="L22" s="45">
        <f t="shared" si="19"/>
        <v>1.2348000000000001</v>
      </c>
      <c r="M22" s="45">
        <f t="shared" si="19"/>
        <v>4.3217999999999996</v>
      </c>
      <c r="N22" s="45">
        <f t="shared" si="19"/>
        <v>308.7</v>
      </c>
      <c r="O22" s="45">
        <f t="shared" si="19"/>
        <v>598.5</v>
      </c>
    </row>
    <row r="23" spans="1:15" s="7" customFormat="1" x14ac:dyDescent="0.3">
      <c r="A23" s="8">
        <v>100</v>
      </c>
      <c r="B23" s="11" t="s">
        <v>17</v>
      </c>
      <c r="C23" s="11">
        <v>2015</v>
      </c>
      <c r="D23" s="9" t="s">
        <v>22</v>
      </c>
      <c r="E23" s="1" t="s">
        <v>4</v>
      </c>
      <c r="F23" s="45">
        <f t="shared" ref="F23:O23" si="20">90%*F11</f>
        <v>76.650210000000015</v>
      </c>
      <c r="G23" s="45">
        <f t="shared" si="20"/>
        <v>156.91221000000002</v>
      </c>
      <c r="H23" s="45">
        <f t="shared" si="20"/>
        <v>33.710040000000006</v>
      </c>
      <c r="I23" s="45">
        <f t="shared" si="20"/>
        <v>111.56418000000001</v>
      </c>
      <c r="J23" s="45">
        <f t="shared" si="20"/>
        <v>2.0065500000000003</v>
      </c>
      <c r="K23" s="45">
        <f t="shared" si="20"/>
        <v>6.8222700000000014</v>
      </c>
      <c r="L23" s="45">
        <f t="shared" si="20"/>
        <v>1.6052400000000002</v>
      </c>
      <c r="M23" s="45">
        <f t="shared" si="20"/>
        <v>5.6183399999999999</v>
      </c>
      <c r="N23" s="45">
        <f t="shared" si="20"/>
        <v>401.31000000000006</v>
      </c>
      <c r="O23" s="45">
        <f t="shared" si="20"/>
        <v>778.05000000000007</v>
      </c>
    </row>
    <row r="24" spans="1:15" s="7" customFormat="1" x14ac:dyDescent="0.3">
      <c r="A24" s="8">
        <v>101</v>
      </c>
      <c r="B24" s="11" t="s">
        <v>18</v>
      </c>
      <c r="C24" s="9">
        <v>2015</v>
      </c>
      <c r="D24" s="9" t="s">
        <v>22</v>
      </c>
      <c r="E24" s="1" t="s">
        <v>4</v>
      </c>
      <c r="F24" s="45">
        <f t="shared" ref="F24:O24" si="21">90%*F12</f>
        <v>91.980252000000007</v>
      </c>
      <c r="G24" s="45">
        <f t="shared" si="21"/>
        <v>188.29465200000001</v>
      </c>
      <c r="H24" s="45">
        <f t="shared" si="21"/>
        <v>40.452048000000005</v>
      </c>
      <c r="I24" s="45">
        <f t="shared" si="21"/>
        <v>133.877016</v>
      </c>
      <c r="J24" s="45">
        <f t="shared" si="21"/>
        <v>2.4078600000000003</v>
      </c>
      <c r="K24" s="45">
        <f t="shared" si="21"/>
        <v>8.1867240000000017</v>
      </c>
      <c r="L24" s="45">
        <f t="shared" si="21"/>
        <v>1.9262880000000004</v>
      </c>
      <c r="M24" s="45">
        <f t="shared" si="21"/>
        <v>6.7420079999999993</v>
      </c>
      <c r="N24" s="45">
        <f t="shared" si="21"/>
        <v>481.57200000000006</v>
      </c>
      <c r="O24" s="45">
        <f t="shared" si="21"/>
        <v>933.65999999999985</v>
      </c>
    </row>
    <row r="25" spans="1:15" s="7" customFormat="1" x14ac:dyDescent="0.3">
      <c r="A25" s="8">
        <v>102</v>
      </c>
      <c r="B25" s="11" t="s">
        <v>19</v>
      </c>
      <c r="C25" s="11">
        <v>2014</v>
      </c>
      <c r="D25" s="12" t="s">
        <v>22</v>
      </c>
      <c r="E25" s="14" t="s">
        <v>4</v>
      </c>
      <c r="F25" s="45">
        <f t="shared" ref="F25:O25" si="22">95%*F13</f>
        <v>47.848365000000001</v>
      </c>
      <c r="G25" s="45">
        <f t="shared" si="22"/>
        <v>97.95136500000001</v>
      </c>
      <c r="H25" s="45">
        <f t="shared" si="22"/>
        <v>21.043260000000004</v>
      </c>
      <c r="I25" s="45">
        <f t="shared" si="22"/>
        <v>69.643170000000012</v>
      </c>
      <c r="J25" s="45">
        <f t="shared" si="22"/>
        <v>1.252575</v>
      </c>
      <c r="K25" s="45">
        <f t="shared" si="22"/>
        <v>4.2587549999999998</v>
      </c>
      <c r="L25" s="45">
        <f t="shared" si="22"/>
        <v>1.00206</v>
      </c>
      <c r="M25" s="45">
        <f t="shared" si="22"/>
        <v>3.5072100000000002</v>
      </c>
      <c r="N25" s="45">
        <f t="shared" si="22"/>
        <v>250.51499999999999</v>
      </c>
      <c r="O25" s="45">
        <f t="shared" si="22"/>
        <v>475.38</v>
      </c>
    </row>
    <row r="26" spans="1:15" s="7" customFormat="1" x14ac:dyDescent="0.3">
      <c r="A26" s="8">
        <v>103</v>
      </c>
      <c r="B26" s="11" t="s">
        <v>20</v>
      </c>
      <c r="C26" s="9">
        <v>2014</v>
      </c>
      <c r="D26" s="12" t="s">
        <v>22</v>
      </c>
      <c r="E26" s="14" t="s">
        <v>4</v>
      </c>
      <c r="F26" s="45">
        <f t="shared" ref="F26:O26" si="23">95%*F14</f>
        <v>42.949215000000002</v>
      </c>
      <c r="G26" s="45">
        <f t="shared" si="23"/>
        <v>87.922215000000008</v>
      </c>
      <c r="H26" s="45">
        <f t="shared" si="23"/>
        <v>18.888660000000002</v>
      </c>
      <c r="I26" s="45">
        <f t="shared" si="23"/>
        <v>62.512470000000008</v>
      </c>
      <c r="J26" s="45">
        <f t="shared" si="23"/>
        <v>1.124325</v>
      </c>
      <c r="K26" s="45">
        <f t="shared" si="23"/>
        <v>3.822705</v>
      </c>
      <c r="L26" s="45">
        <f t="shared" si="23"/>
        <v>0.89946000000000004</v>
      </c>
      <c r="M26" s="45">
        <f t="shared" si="23"/>
        <v>3.14811</v>
      </c>
      <c r="N26" s="45">
        <f t="shared" si="23"/>
        <v>224.86500000000001</v>
      </c>
      <c r="O26" s="45">
        <f t="shared" si="23"/>
        <v>500.17499999999995</v>
      </c>
    </row>
    <row r="27" spans="1:15" s="7" customFormat="1" x14ac:dyDescent="0.3">
      <c r="A27" s="8">
        <v>104</v>
      </c>
      <c r="B27" s="11" t="s">
        <v>21</v>
      </c>
      <c r="C27" s="11">
        <v>2014</v>
      </c>
      <c r="D27" s="12" t="s">
        <v>22</v>
      </c>
      <c r="E27" s="14" t="s">
        <v>4</v>
      </c>
      <c r="F27" s="45">
        <f t="shared" ref="F27:O27" si="24">95%*F15</f>
        <v>52.584210000000006</v>
      </c>
      <c r="G27" s="45">
        <f t="shared" si="24"/>
        <v>107.64621</v>
      </c>
      <c r="H27" s="45">
        <f t="shared" si="24"/>
        <v>23.126040000000003</v>
      </c>
      <c r="I27" s="45">
        <f t="shared" si="24"/>
        <v>76.536180000000002</v>
      </c>
      <c r="J27" s="45">
        <f t="shared" si="24"/>
        <v>1.3765499999999999</v>
      </c>
      <c r="K27" s="45">
        <f t="shared" si="24"/>
        <v>4.6802700000000002</v>
      </c>
      <c r="L27" s="45">
        <f t="shared" si="24"/>
        <v>1.10124</v>
      </c>
      <c r="M27" s="45">
        <f t="shared" si="24"/>
        <v>3.8543399999999988</v>
      </c>
      <c r="N27" s="45">
        <f t="shared" si="24"/>
        <v>275.31</v>
      </c>
      <c r="O27" s="45">
        <f t="shared" si="24"/>
        <v>566.86500000000001</v>
      </c>
    </row>
    <row r="28" spans="1:15" s="7" customFormat="1" x14ac:dyDescent="0.3">
      <c r="A28" s="8">
        <v>105</v>
      </c>
      <c r="B28" s="11" t="s">
        <v>6</v>
      </c>
      <c r="C28" s="9">
        <v>2014</v>
      </c>
      <c r="D28" s="12" t="s">
        <v>22</v>
      </c>
      <c r="E28" s="14" t="s">
        <v>4</v>
      </c>
      <c r="F28" s="45">
        <f t="shared" ref="F28:O28" si="25">95%*F16</f>
        <v>55.687004999999999</v>
      </c>
      <c r="G28" s="45">
        <f t="shared" si="25"/>
        <v>113.99800500000001</v>
      </c>
      <c r="H28" s="45">
        <f t="shared" si="25"/>
        <v>24.49062</v>
      </c>
      <c r="I28" s="45">
        <f t="shared" si="25"/>
        <v>81.052290000000013</v>
      </c>
      <c r="J28" s="45">
        <f t="shared" si="25"/>
        <v>1.457775</v>
      </c>
      <c r="K28" s="45">
        <f t="shared" si="25"/>
        <v>4.9564349999999999</v>
      </c>
      <c r="L28" s="45">
        <f t="shared" si="25"/>
        <v>1.16622</v>
      </c>
      <c r="M28" s="45">
        <f t="shared" si="25"/>
        <v>4.0817699999999997</v>
      </c>
      <c r="N28" s="45">
        <f t="shared" si="25"/>
        <v>291.55500000000001</v>
      </c>
      <c r="O28" s="45">
        <f t="shared" si="25"/>
        <v>609.61500000000001</v>
      </c>
    </row>
    <row r="29" spans="1:15" s="7" customFormat="1" x14ac:dyDescent="0.3">
      <c r="A29" s="8">
        <v>106</v>
      </c>
      <c r="B29" s="11" t="s">
        <v>11</v>
      </c>
      <c r="C29" s="11">
        <v>2014</v>
      </c>
      <c r="D29" s="12" t="s">
        <v>22</v>
      </c>
      <c r="E29" s="14" t="s">
        <v>4</v>
      </c>
      <c r="F29" s="45">
        <f t="shared" ref="F29:O29" si="26">95%*F17</f>
        <v>60.749460000000006</v>
      </c>
      <c r="G29" s="45">
        <f t="shared" si="26"/>
        <v>124.36145999999999</v>
      </c>
      <c r="H29" s="45">
        <f t="shared" si="26"/>
        <v>26.717040000000001</v>
      </c>
      <c r="I29" s="45">
        <f t="shared" si="26"/>
        <v>88.42067999999999</v>
      </c>
      <c r="J29" s="45">
        <f t="shared" si="26"/>
        <v>1.5903</v>
      </c>
      <c r="K29" s="45">
        <f t="shared" si="26"/>
        <v>5.4070200000000002</v>
      </c>
      <c r="L29" s="45">
        <f t="shared" si="26"/>
        <v>1.27224</v>
      </c>
      <c r="M29" s="45">
        <f t="shared" si="26"/>
        <v>4.4528399999999992</v>
      </c>
      <c r="N29" s="45">
        <f t="shared" si="26"/>
        <v>318.06</v>
      </c>
      <c r="O29" s="45">
        <f t="shared" si="26"/>
        <v>638.68500000000006</v>
      </c>
    </row>
    <row r="30" spans="1:15" s="7" customFormat="1" x14ac:dyDescent="0.3">
      <c r="A30" s="8">
        <v>107</v>
      </c>
      <c r="B30" s="11" t="s">
        <v>12</v>
      </c>
      <c r="C30" s="9">
        <v>2014</v>
      </c>
      <c r="D30" s="12" t="s">
        <v>22</v>
      </c>
      <c r="E30" s="14" t="s">
        <v>4</v>
      </c>
      <c r="F30" s="45">
        <f t="shared" ref="F30:O30" si="27">95%*F18</f>
        <v>61.239375000000017</v>
      </c>
      <c r="G30" s="45">
        <f t="shared" si="27"/>
        <v>125.364375</v>
      </c>
      <c r="H30" s="45">
        <f t="shared" si="27"/>
        <v>26.932500000000001</v>
      </c>
      <c r="I30" s="45">
        <f t="shared" si="27"/>
        <v>89.133749999999992</v>
      </c>
      <c r="J30" s="45">
        <f t="shared" si="27"/>
        <v>1.6031249999999999</v>
      </c>
      <c r="K30" s="45">
        <f t="shared" si="27"/>
        <v>5.4506249999999996</v>
      </c>
      <c r="L30" s="45">
        <f t="shared" si="27"/>
        <v>1.2825</v>
      </c>
      <c r="M30" s="45">
        <f t="shared" si="27"/>
        <v>4.4887500000000005</v>
      </c>
      <c r="N30" s="45">
        <f t="shared" si="27"/>
        <v>320.625</v>
      </c>
      <c r="O30" s="45">
        <f t="shared" si="27"/>
        <v>613.03500000000008</v>
      </c>
    </row>
    <row r="31" spans="1:15" s="7" customFormat="1" x14ac:dyDescent="0.3">
      <c r="A31" s="8">
        <v>108</v>
      </c>
      <c r="B31" s="11" t="s">
        <v>13</v>
      </c>
      <c r="C31" s="11">
        <v>2014</v>
      </c>
      <c r="D31" s="12" t="s">
        <v>22</v>
      </c>
      <c r="E31" s="14" t="s">
        <v>4</v>
      </c>
      <c r="F31" s="45">
        <f t="shared" ref="F31:O31" si="28">95%*F19</f>
        <v>55.85031</v>
      </c>
      <c r="G31" s="45">
        <f t="shared" si="28"/>
        <v>114.33231000000001</v>
      </c>
      <c r="H31" s="45">
        <f t="shared" si="28"/>
        <v>24.562440000000002</v>
      </c>
      <c r="I31" s="45">
        <f t="shared" si="28"/>
        <v>81.28998</v>
      </c>
      <c r="J31" s="45">
        <f t="shared" si="28"/>
        <v>1.4620499999999998</v>
      </c>
      <c r="K31" s="45">
        <f t="shared" si="28"/>
        <v>4.9709700000000003</v>
      </c>
      <c r="L31" s="45">
        <f t="shared" si="28"/>
        <v>1.16964</v>
      </c>
      <c r="M31" s="45">
        <f t="shared" si="28"/>
        <v>4.0937399999999995</v>
      </c>
      <c r="N31" s="45">
        <f t="shared" si="28"/>
        <v>292.41000000000003</v>
      </c>
      <c r="O31" s="45">
        <f t="shared" si="28"/>
        <v>542.92499999999995</v>
      </c>
    </row>
    <row r="32" spans="1:15" s="7" customFormat="1" x14ac:dyDescent="0.3">
      <c r="A32" s="8">
        <v>109</v>
      </c>
      <c r="B32" s="11" t="s">
        <v>14</v>
      </c>
      <c r="C32" s="9">
        <v>2014</v>
      </c>
      <c r="D32" s="12" t="s">
        <v>22</v>
      </c>
      <c r="E32" s="14" t="s">
        <v>4</v>
      </c>
      <c r="F32" s="45">
        <f t="shared" ref="F32:O32" si="29">95%*F20</f>
        <v>47.848365000000001</v>
      </c>
      <c r="G32" s="45">
        <f t="shared" si="29"/>
        <v>97.95136500000001</v>
      </c>
      <c r="H32" s="45">
        <f t="shared" si="29"/>
        <v>21.043260000000004</v>
      </c>
      <c r="I32" s="45">
        <f t="shared" si="29"/>
        <v>69.643170000000012</v>
      </c>
      <c r="J32" s="45">
        <f t="shared" si="29"/>
        <v>1.252575</v>
      </c>
      <c r="K32" s="45">
        <f t="shared" si="29"/>
        <v>4.2587549999999998</v>
      </c>
      <c r="L32" s="45">
        <f t="shared" si="29"/>
        <v>1.00206</v>
      </c>
      <c r="M32" s="45">
        <f t="shared" si="29"/>
        <v>3.5072100000000002</v>
      </c>
      <c r="N32" s="45">
        <f t="shared" si="29"/>
        <v>250.51499999999999</v>
      </c>
      <c r="O32" s="45">
        <f t="shared" si="29"/>
        <v>586.53</v>
      </c>
    </row>
    <row r="33" spans="1:15" s="7" customFormat="1" x14ac:dyDescent="0.3">
      <c r="A33" s="8">
        <v>110</v>
      </c>
      <c r="B33" s="11" t="s">
        <v>15</v>
      </c>
      <c r="C33" s="11">
        <v>2014</v>
      </c>
      <c r="D33" s="12" t="s">
        <v>22</v>
      </c>
      <c r="E33" s="14" t="s">
        <v>4</v>
      </c>
      <c r="F33" s="45">
        <f t="shared" ref="F33:O33" si="30">95%*F21</f>
        <v>64.178865000000002</v>
      </c>
      <c r="G33" s="45">
        <f t="shared" si="30"/>
        <v>131.381865</v>
      </c>
      <c r="H33" s="45">
        <f t="shared" si="30"/>
        <v>28.225260000000002</v>
      </c>
      <c r="I33" s="45">
        <f t="shared" si="30"/>
        <v>93.412169999999989</v>
      </c>
      <c r="J33" s="45">
        <f t="shared" si="30"/>
        <v>1.680075</v>
      </c>
      <c r="K33" s="45">
        <f t="shared" si="30"/>
        <v>5.7122549999999999</v>
      </c>
      <c r="L33" s="45">
        <f t="shared" si="30"/>
        <v>1.34406</v>
      </c>
      <c r="M33" s="45">
        <f t="shared" si="30"/>
        <v>4.7042099999999998</v>
      </c>
      <c r="N33" s="45">
        <f t="shared" si="30"/>
        <v>336.01499999999999</v>
      </c>
      <c r="O33" s="45">
        <f t="shared" si="30"/>
        <v>629.28</v>
      </c>
    </row>
    <row r="34" spans="1:15" s="7" customFormat="1" x14ac:dyDescent="0.3">
      <c r="A34" s="8">
        <v>111</v>
      </c>
      <c r="B34" s="11" t="s">
        <v>16</v>
      </c>
      <c r="C34" s="9">
        <v>2014</v>
      </c>
      <c r="D34" s="12" t="s">
        <v>22</v>
      </c>
      <c r="E34" s="14" t="s">
        <v>4</v>
      </c>
      <c r="F34" s="45">
        <f t="shared" ref="F34:O34" si="31">95%*F22</f>
        <v>56.013615000000001</v>
      </c>
      <c r="G34" s="45">
        <f t="shared" si="31"/>
        <v>114.66661499999999</v>
      </c>
      <c r="H34" s="45">
        <f t="shared" si="31"/>
        <v>24.634260000000001</v>
      </c>
      <c r="I34" s="45">
        <f t="shared" si="31"/>
        <v>81.527670000000001</v>
      </c>
      <c r="J34" s="45">
        <f t="shared" si="31"/>
        <v>1.4663250000000001</v>
      </c>
      <c r="K34" s="45">
        <f t="shared" si="31"/>
        <v>4.9855049999999999</v>
      </c>
      <c r="L34" s="45">
        <f t="shared" si="31"/>
        <v>1.17306</v>
      </c>
      <c r="M34" s="45">
        <f t="shared" si="31"/>
        <v>4.1057099999999993</v>
      </c>
      <c r="N34" s="45">
        <f t="shared" si="31"/>
        <v>293.26499999999999</v>
      </c>
      <c r="O34" s="45">
        <f t="shared" si="31"/>
        <v>568.57499999999993</v>
      </c>
    </row>
    <row r="35" spans="1:15" s="7" customFormat="1" x14ac:dyDescent="0.3">
      <c r="A35" s="8">
        <v>112</v>
      </c>
      <c r="B35" s="11" t="s">
        <v>17</v>
      </c>
      <c r="C35" s="11">
        <v>2014</v>
      </c>
      <c r="D35" s="9" t="s">
        <v>22</v>
      </c>
      <c r="E35" s="1" t="s">
        <v>4</v>
      </c>
      <c r="F35" s="45">
        <f t="shared" ref="F35:O35" si="32">95%*F23</f>
        <v>72.817699500000018</v>
      </c>
      <c r="G35" s="45">
        <f t="shared" si="32"/>
        <v>149.0665995</v>
      </c>
      <c r="H35" s="45">
        <f t="shared" si="32"/>
        <v>32.024538000000007</v>
      </c>
      <c r="I35" s="45">
        <f t="shared" si="32"/>
        <v>105.98597100000001</v>
      </c>
      <c r="J35" s="45">
        <f t="shared" si="32"/>
        <v>1.9062225000000002</v>
      </c>
      <c r="K35" s="45">
        <f t="shared" si="32"/>
        <v>6.4811565000000009</v>
      </c>
      <c r="L35" s="45">
        <f t="shared" si="32"/>
        <v>1.5249780000000002</v>
      </c>
      <c r="M35" s="45">
        <f t="shared" si="32"/>
        <v>5.3374229999999994</v>
      </c>
      <c r="N35" s="45">
        <f t="shared" si="32"/>
        <v>381.24450000000002</v>
      </c>
      <c r="O35" s="45">
        <f t="shared" si="32"/>
        <v>739.14750000000004</v>
      </c>
    </row>
    <row r="36" spans="1:15" s="7" customFormat="1" x14ac:dyDescent="0.3">
      <c r="A36" s="8">
        <v>113</v>
      </c>
      <c r="B36" s="11" t="s">
        <v>18</v>
      </c>
      <c r="C36" s="9">
        <v>2014</v>
      </c>
      <c r="D36" s="9" t="s">
        <v>22</v>
      </c>
      <c r="E36" s="1" t="s">
        <v>4</v>
      </c>
      <c r="F36" s="45">
        <f t="shared" ref="F36:O36" si="33">95%*F24</f>
        <v>87.381239399999998</v>
      </c>
      <c r="G36" s="45">
        <f t="shared" si="33"/>
        <v>178.87991940000001</v>
      </c>
      <c r="H36" s="45">
        <f t="shared" si="33"/>
        <v>38.429445600000001</v>
      </c>
      <c r="I36" s="45">
        <f t="shared" si="33"/>
        <v>127.18316519999999</v>
      </c>
      <c r="J36" s="45">
        <f t="shared" si="33"/>
        <v>2.2874670000000004</v>
      </c>
      <c r="K36" s="45">
        <f t="shared" si="33"/>
        <v>7.7773878000000014</v>
      </c>
      <c r="L36" s="45">
        <f t="shared" si="33"/>
        <v>1.8299736000000004</v>
      </c>
      <c r="M36" s="45">
        <f t="shared" si="33"/>
        <v>6.4049075999999987</v>
      </c>
      <c r="N36" s="45">
        <f t="shared" si="33"/>
        <v>457.49340000000001</v>
      </c>
      <c r="O36" s="45">
        <f t="shared" si="33"/>
        <v>886.97699999999986</v>
      </c>
    </row>
    <row r="37" spans="1:15" s="7" customFormat="1" x14ac:dyDescent="0.3">
      <c r="A37" s="8">
        <v>114</v>
      </c>
      <c r="B37" s="11" t="s">
        <v>19</v>
      </c>
      <c r="C37" s="11">
        <v>2013</v>
      </c>
      <c r="D37" s="12" t="s">
        <v>22</v>
      </c>
      <c r="E37" s="14" t="s">
        <v>4</v>
      </c>
      <c r="F37" s="45">
        <f t="shared" ref="F37:O37" si="34">88%*F1</f>
        <v>49.247440000000005</v>
      </c>
      <c r="G37" s="45">
        <f t="shared" si="34"/>
        <v>100.81544000000001</v>
      </c>
      <c r="H37" s="45">
        <f t="shared" si="34"/>
        <v>21.658560000000001</v>
      </c>
      <c r="I37" s="45">
        <f t="shared" si="34"/>
        <v>71.679520000000011</v>
      </c>
      <c r="J37" s="45">
        <f t="shared" si="34"/>
        <v>1.2892000000000001</v>
      </c>
      <c r="K37" s="45">
        <f t="shared" si="34"/>
        <v>4.3832800000000001</v>
      </c>
      <c r="L37" s="45">
        <f t="shared" si="34"/>
        <v>1.0313600000000001</v>
      </c>
      <c r="M37" s="45">
        <f t="shared" si="34"/>
        <v>3.6097600000000001</v>
      </c>
      <c r="N37" s="45">
        <f t="shared" si="34"/>
        <v>257.83999999999997</v>
      </c>
      <c r="O37" s="45">
        <f t="shared" si="34"/>
        <v>489.28000000000003</v>
      </c>
    </row>
    <row r="38" spans="1:15" s="7" customFormat="1" x14ac:dyDescent="0.3">
      <c r="A38" s="8">
        <v>115</v>
      </c>
      <c r="B38" s="11" t="s">
        <v>20</v>
      </c>
      <c r="C38" s="9">
        <v>2013</v>
      </c>
      <c r="D38" s="12" t="s">
        <v>22</v>
      </c>
      <c r="E38" s="14" t="s">
        <v>4</v>
      </c>
      <c r="F38" s="45">
        <f t="shared" ref="F38:O38" si="35">88%*F2</f>
        <v>44.205040000000004</v>
      </c>
      <c r="G38" s="45">
        <f t="shared" si="35"/>
        <v>90.493040000000008</v>
      </c>
      <c r="H38" s="45">
        <f t="shared" si="35"/>
        <v>19.44096</v>
      </c>
      <c r="I38" s="45">
        <f t="shared" si="35"/>
        <v>64.340320000000006</v>
      </c>
      <c r="J38" s="45">
        <f t="shared" si="35"/>
        <v>1.1572</v>
      </c>
      <c r="K38" s="45">
        <f t="shared" si="35"/>
        <v>3.9344800000000002</v>
      </c>
      <c r="L38" s="45">
        <f t="shared" si="35"/>
        <v>0.92576000000000003</v>
      </c>
      <c r="M38" s="45">
        <f t="shared" si="35"/>
        <v>3.2401599999999999</v>
      </c>
      <c r="N38" s="45">
        <f t="shared" si="35"/>
        <v>231.44</v>
      </c>
      <c r="O38" s="45">
        <f t="shared" si="35"/>
        <v>514.79999999999995</v>
      </c>
    </row>
    <row r="39" spans="1:15" s="7" customFormat="1" x14ac:dyDescent="0.3">
      <c r="A39" s="8">
        <v>116</v>
      </c>
      <c r="B39" s="11" t="s">
        <v>21</v>
      </c>
      <c r="C39" s="11">
        <v>2013</v>
      </c>
      <c r="D39" s="12" t="s">
        <v>22</v>
      </c>
      <c r="E39" s="14" t="s">
        <v>4</v>
      </c>
      <c r="F39" s="45">
        <f t="shared" ref="F39:O39" si="36">88%*F3</f>
        <v>54.121760000000009</v>
      </c>
      <c r="G39" s="45">
        <f t="shared" si="36"/>
        <v>110.79376000000001</v>
      </c>
      <c r="H39" s="45">
        <f t="shared" si="36"/>
        <v>23.802240000000001</v>
      </c>
      <c r="I39" s="45">
        <f t="shared" si="36"/>
        <v>78.774080000000012</v>
      </c>
      <c r="J39" s="45">
        <f t="shared" si="36"/>
        <v>1.4168000000000001</v>
      </c>
      <c r="K39" s="45">
        <f t="shared" si="36"/>
        <v>4.8171200000000001</v>
      </c>
      <c r="L39" s="45">
        <f t="shared" si="36"/>
        <v>1.13344</v>
      </c>
      <c r="M39" s="45">
        <f t="shared" si="36"/>
        <v>3.9670399999999995</v>
      </c>
      <c r="N39" s="45">
        <f t="shared" si="36"/>
        <v>283.36</v>
      </c>
      <c r="O39" s="45">
        <f t="shared" si="36"/>
        <v>583.44000000000005</v>
      </c>
    </row>
    <row r="40" spans="1:15" s="7" customFormat="1" x14ac:dyDescent="0.3">
      <c r="A40" s="8">
        <v>117</v>
      </c>
      <c r="B40" s="11" t="s">
        <v>6</v>
      </c>
      <c r="C40" s="9">
        <v>2013</v>
      </c>
      <c r="D40" s="12" t="s">
        <v>22</v>
      </c>
      <c r="E40" s="14" t="s">
        <v>4</v>
      </c>
      <c r="F40" s="45">
        <f t="shared" ref="F40:O40" si="37">88%*F4</f>
        <v>57.315280000000001</v>
      </c>
      <c r="G40" s="45">
        <f t="shared" si="37"/>
        <v>117.33128000000002</v>
      </c>
      <c r="H40" s="45">
        <f t="shared" si="37"/>
        <v>25.206720000000001</v>
      </c>
      <c r="I40" s="45">
        <f t="shared" si="37"/>
        <v>83.422240000000016</v>
      </c>
      <c r="J40" s="45">
        <f t="shared" si="37"/>
        <v>1.5004000000000002</v>
      </c>
      <c r="K40" s="45">
        <f t="shared" si="37"/>
        <v>5.1013599999999997</v>
      </c>
      <c r="L40" s="45">
        <f t="shared" si="37"/>
        <v>1.2003200000000001</v>
      </c>
      <c r="M40" s="45">
        <f t="shared" si="37"/>
        <v>4.2011200000000004</v>
      </c>
      <c r="N40" s="45">
        <f t="shared" si="37"/>
        <v>300.08</v>
      </c>
      <c r="O40" s="45">
        <f t="shared" si="37"/>
        <v>627.44000000000005</v>
      </c>
    </row>
    <row r="41" spans="1:15" s="7" customFormat="1" x14ac:dyDescent="0.3">
      <c r="A41" s="8">
        <v>118</v>
      </c>
      <c r="B41" s="11" t="s">
        <v>11</v>
      </c>
      <c r="C41" s="11">
        <v>2013</v>
      </c>
      <c r="D41" s="12" t="s">
        <v>22</v>
      </c>
      <c r="E41" s="14" t="s">
        <v>4</v>
      </c>
      <c r="F41" s="45">
        <f t="shared" ref="F41:O41" si="38">88%*F5</f>
        <v>62.525760000000005</v>
      </c>
      <c r="G41" s="45">
        <f t="shared" si="38"/>
        <v>127.99776</v>
      </c>
      <c r="H41" s="45">
        <f t="shared" si="38"/>
        <v>27.498240000000003</v>
      </c>
      <c r="I41" s="45">
        <f t="shared" si="38"/>
        <v>91.006079999999997</v>
      </c>
      <c r="J41" s="45">
        <f t="shared" si="38"/>
        <v>1.6368</v>
      </c>
      <c r="K41" s="45">
        <f t="shared" si="38"/>
        <v>5.5651200000000003</v>
      </c>
      <c r="L41" s="45">
        <f t="shared" si="38"/>
        <v>1.3094400000000002</v>
      </c>
      <c r="M41" s="45">
        <f t="shared" si="38"/>
        <v>4.5830399999999996</v>
      </c>
      <c r="N41" s="45">
        <f t="shared" si="38"/>
        <v>327.36</v>
      </c>
      <c r="O41" s="45">
        <f t="shared" si="38"/>
        <v>657.36</v>
      </c>
    </row>
    <row r="42" spans="1:15" s="7" customFormat="1" x14ac:dyDescent="0.3">
      <c r="A42" s="8">
        <v>119</v>
      </c>
      <c r="B42" s="11" t="s">
        <v>12</v>
      </c>
      <c r="C42" s="9">
        <v>2013</v>
      </c>
      <c r="D42" s="12" t="s">
        <v>22</v>
      </c>
      <c r="E42" s="14" t="s">
        <v>4</v>
      </c>
      <c r="F42" s="45">
        <f t="shared" ref="F42:O42" si="39">88%*F6</f>
        <v>63.030000000000015</v>
      </c>
      <c r="G42" s="45">
        <f t="shared" si="39"/>
        <v>129.03</v>
      </c>
      <c r="H42" s="45">
        <f t="shared" si="39"/>
        <v>27.72</v>
      </c>
      <c r="I42" s="45">
        <f t="shared" si="39"/>
        <v>91.74</v>
      </c>
      <c r="J42" s="45">
        <f t="shared" si="39"/>
        <v>1.65</v>
      </c>
      <c r="K42" s="45">
        <f t="shared" si="39"/>
        <v>5.61</v>
      </c>
      <c r="L42" s="45">
        <f t="shared" si="39"/>
        <v>1.32</v>
      </c>
      <c r="M42" s="45">
        <f t="shared" si="39"/>
        <v>4.62</v>
      </c>
      <c r="N42" s="45">
        <f t="shared" si="39"/>
        <v>330</v>
      </c>
      <c r="O42" s="45">
        <f t="shared" si="39"/>
        <v>630.96</v>
      </c>
    </row>
    <row r="43" spans="1:15" s="7" customFormat="1" x14ac:dyDescent="0.3">
      <c r="A43" s="8">
        <v>120</v>
      </c>
      <c r="B43" s="11" t="s">
        <v>13</v>
      </c>
      <c r="C43" s="11">
        <v>2013</v>
      </c>
      <c r="D43" s="12" t="s">
        <v>22</v>
      </c>
      <c r="E43" s="14" t="s">
        <v>4</v>
      </c>
      <c r="F43" s="45">
        <f t="shared" ref="F43:O43" si="40">88%*F7</f>
        <v>57.483360000000005</v>
      </c>
      <c r="G43" s="45">
        <f t="shared" si="40"/>
        <v>117.67536000000001</v>
      </c>
      <c r="H43" s="45">
        <f t="shared" si="40"/>
        <v>25.280640000000002</v>
      </c>
      <c r="I43" s="45">
        <f t="shared" si="40"/>
        <v>83.666880000000006</v>
      </c>
      <c r="J43" s="45">
        <f t="shared" si="40"/>
        <v>1.5047999999999999</v>
      </c>
      <c r="K43" s="45">
        <f t="shared" si="40"/>
        <v>5.11632</v>
      </c>
      <c r="L43" s="45">
        <f t="shared" si="40"/>
        <v>1.20384</v>
      </c>
      <c r="M43" s="45">
        <f t="shared" si="40"/>
        <v>4.2134399999999994</v>
      </c>
      <c r="N43" s="45">
        <f t="shared" si="40"/>
        <v>300.95999999999998</v>
      </c>
      <c r="O43" s="45">
        <f t="shared" si="40"/>
        <v>558.79999999999995</v>
      </c>
    </row>
    <row r="44" spans="1:15" s="7" customFormat="1" x14ac:dyDescent="0.3">
      <c r="A44" s="8">
        <v>121</v>
      </c>
      <c r="B44" s="11" t="s">
        <v>14</v>
      </c>
      <c r="C44" s="9">
        <v>2013</v>
      </c>
      <c r="D44" s="12" t="s">
        <v>22</v>
      </c>
      <c r="E44" s="14" t="s">
        <v>4</v>
      </c>
      <c r="F44" s="45">
        <f t="shared" ref="F44:O44" si="41">88%*F8</f>
        <v>49.247440000000005</v>
      </c>
      <c r="G44" s="45">
        <f t="shared" si="41"/>
        <v>100.81544000000001</v>
      </c>
      <c r="H44" s="45">
        <f t="shared" si="41"/>
        <v>21.658560000000001</v>
      </c>
      <c r="I44" s="45">
        <f t="shared" si="41"/>
        <v>71.679520000000011</v>
      </c>
      <c r="J44" s="45">
        <f t="shared" si="41"/>
        <v>1.2892000000000001</v>
      </c>
      <c r="K44" s="45">
        <f t="shared" si="41"/>
        <v>4.3832800000000001</v>
      </c>
      <c r="L44" s="45">
        <f t="shared" si="41"/>
        <v>1.0313600000000001</v>
      </c>
      <c r="M44" s="45">
        <f t="shared" si="41"/>
        <v>3.6097600000000001</v>
      </c>
      <c r="N44" s="45">
        <f t="shared" si="41"/>
        <v>257.83999999999997</v>
      </c>
      <c r="O44" s="45">
        <f t="shared" si="41"/>
        <v>603.67999999999995</v>
      </c>
    </row>
    <row r="45" spans="1:15" s="7" customFormat="1" x14ac:dyDescent="0.3">
      <c r="A45" s="8">
        <v>122</v>
      </c>
      <c r="B45" s="11" t="s">
        <v>15</v>
      </c>
      <c r="C45" s="11">
        <v>2013</v>
      </c>
      <c r="D45" s="12" t="s">
        <v>22</v>
      </c>
      <c r="E45" s="14" t="s">
        <v>4</v>
      </c>
      <c r="F45" s="45">
        <f t="shared" ref="F45:O45" si="42">88%*F9</f>
        <v>66.055440000000004</v>
      </c>
      <c r="G45" s="45">
        <f t="shared" si="42"/>
        <v>135.22344000000001</v>
      </c>
      <c r="H45" s="45">
        <f t="shared" si="42"/>
        <v>29.050560000000001</v>
      </c>
      <c r="I45" s="45">
        <f t="shared" si="42"/>
        <v>96.143519999999995</v>
      </c>
      <c r="J45" s="45">
        <f t="shared" si="42"/>
        <v>1.7292000000000001</v>
      </c>
      <c r="K45" s="45">
        <f t="shared" si="42"/>
        <v>5.8792800000000005</v>
      </c>
      <c r="L45" s="45">
        <f t="shared" si="42"/>
        <v>1.3833600000000001</v>
      </c>
      <c r="M45" s="45">
        <f t="shared" si="42"/>
        <v>4.841759999999999</v>
      </c>
      <c r="N45" s="45">
        <f t="shared" si="42"/>
        <v>345.84</v>
      </c>
      <c r="O45" s="45">
        <f t="shared" si="42"/>
        <v>647.67999999999995</v>
      </c>
    </row>
    <row r="46" spans="1:15" s="7" customFormat="1" x14ac:dyDescent="0.3">
      <c r="A46" s="8">
        <v>123</v>
      </c>
      <c r="B46" s="11" t="s">
        <v>16</v>
      </c>
      <c r="C46" s="9">
        <v>2013</v>
      </c>
      <c r="D46" s="12" t="s">
        <v>22</v>
      </c>
      <c r="E46" s="14" t="s">
        <v>4</v>
      </c>
      <c r="F46" s="45">
        <f t="shared" ref="F46:O46" si="43">88%*F10</f>
        <v>57.651440000000008</v>
      </c>
      <c r="G46" s="45">
        <f t="shared" si="43"/>
        <v>118.01944</v>
      </c>
      <c r="H46" s="45">
        <f t="shared" si="43"/>
        <v>25.354560000000003</v>
      </c>
      <c r="I46" s="45">
        <f t="shared" si="43"/>
        <v>83.911519999999996</v>
      </c>
      <c r="J46" s="45">
        <f t="shared" si="43"/>
        <v>1.5092000000000001</v>
      </c>
      <c r="K46" s="45">
        <f t="shared" si="43"/>
        <v>5.1312800000000003</v>
      </c>
      <c r="L46" s="45">
        <f t="shared" si="43"/>
        <v>1.2073600000000002</v>
      </c>
      <c r="M46" s="45">
        <f t="shared" si="43"/>
        <v>4.2257599999999993</v>
      </c>
      <c r="N46" s="45">
        <f t="shared" si="43"/>
        <v>301.83999999999997</v>
      </c>
      <c r="O46" s="45">
        <f t="shared" si="43"/>
        <v>585.20000000000005</v>
      </c>
    </row>
    <row r="47" spans="1:15" s="7" customFormat="1" x14ac:dyDescent="0.3">
      <c r="A47" s="8">
        <v>124</v>
      </c>
      <c r="B47" s="11" t="s">
        <v>17</v>
      </c>
      <c r="C47" s="11">
        <v>2013</v>
      </c>
      <c r="D47" s="9" t="s">
        <v>22</v>
      </c>
      <c r="E47" s="1" t="s">
        <v>4</v>
      </c>
      <c r="F47" s="45">
        <f t="shared" ref="F47:O47" si="44">88%*F11</f>
        <v>74.946872000000013</v>
      </c>
      <c r="G47" s="45">
        <f t="shared" si="44"/>
        <v>153.42527200000001</v>
      </c>
      <c r="H47" s="45">
        <f t="shared" si="44"/>
        <v>32.960928000000003</v>
      </c>
      <c r="I47" s="45">
        <f t="shared" si="44"/>
        <v>109.084976</v>
      </c>
      <c r="J47" s="45">
        <f t="shared" si="44"/>
        <v>1.9619600000000001</v>
      </c>
      <c r="K47" s="45">
        <f t="shared" si="44"/>
        <v>6.6706640000000013</v>
      </c>
      <c r="L47" s="45">
        <f t="shared" si="44"/>
        <v>1.5695680000000003</v>
      </c>
      <c r="M47" s="45">
        <f t="shared" si="44"/>
        <v>5.4934879999999993</v>
      </c>
      <c r="N47" s="45">
        <f t="shared" si="44"/>
        <v>392.39200000000005</v>
      </c>
      <c r="O47" s="45">
        <f t="shared" si="44"/>
        <v>760.76</v>
      </c>
    </row>
    <row r="48" spans="1:15" s="7" customFormat="1" x14ac:dyDescent="0.3">
      <c r="A48" s="8">
        <v>125</v>
      </c>
      <c r="B48" s="11" t="s">
        <v>18</v>
      </c>
      <c r="C48" s="9">
        <v>2013</v>
      </c>
      <c r="D48" s="9" t="s">
        <v>22</v>
      </c>
      <c r="E48" s="1" t="s">
        <v>4</v>
      </c>
      <c r="F48" s="45">
        <f t="shared" ref="F48:O48" si="45">88%*F12</f>
        <v>89.936246400000002</v>
      </c>
      <c r="G48" s="45">
        <f t="shared" si="45"/>
        <v>184.11032640000002</v>
      </c>
      <c r="H48" s="45">
        <f t="shared" si="45"/>
        <v>39.553113600000003</v>
      </c>
      <c r="I48" s="45">
        <f t="shared" si="45"/>
        <v>130.90197119999999</v>
      </c>
      <c r="J48" s="45">
        <f t="shared" si="45"/>
        <v>2.354352</v>
      </c>
      <c r="K48" s="45">
        <f t="shared" si="45"/>
        <v>8.0047968000000012</v>
      </c>
      <c r="L48" s="45">
        <f t="shared" si="45"/>
        <v>1.8834816000000003</v>
      </c>
      <c r="M48" s="45">
        <f t="shared" si="45"/>
        <v>6.5921855999999988</v>
      </c>
      <c r="N48" s="45">
        <f t="shared" si="45"/>
        <v>470.87040000000002</v>
      </c>
      <c r="O48" s="45">
        <f t="shared" si="45"/>
        <v>912.91199999999992</v>
      </c>
    </row>
    <row r="49" spans="1:15" s="7" customFormat="1" x14ac:dyDescent="0.3">
      <c r="A49" s="8">
        <v>126</v>
      </c>
      <c r="B49" s="11" t="s">
        <v>19</v>
      </c>
      <c r="C49" s="11">
        <v>2012</v>
      </c>
      <c r="D49" s="12" t="s">
        <v>22</v>
      </c>
      <c r="E49" s="14" t="s">
        <v>4</v>
      </c>
      <c r="F49" s="45">
        <f t="shared" ref="F49:O49" si="46">125%*F37</f>
        <v>61.559300000000007</v>
      </c>
      <c r="G49" s="45">
        <f t="shared" si="46"/>
        <v>126.01930000000002</v>
      </c>
      <c r="H49" s="45">
        <f t="shared" si="46"/>
        <v>27.0732</v>
      </c>
      <c r="I49" s="45">
        <f t="shared" si="46"/>
        <v>89.599400000000017</v>
      </c>
      <c r="J49" s="45">
        <f t="shared" si="46"/>
        <v>1.6115000000000002</v>
      </c>
      <c r="K49" s="45">
        <f t="shared" si="46"/>
        <v>5.4790999999999999</v>
      </c>
      <c r="L49" s="45">
        <f t="shared" si="46"/>
        <v>1.2892000000000001</v>
      </c>
      <c r="M49" s="45">
        <f t="shared" si="46"/>
        <v>4.5122</v>
      </c>
      <c r="N49" s="45">
        <f t="shared" si="46"/>
        <v>322.29999999999995</v>
      </c>
      <c r="O49" s="45">
        <f t="shared" si="46"/>
        <v>611.6</v>
      </c>
    </row>
    <row r="50" spans="1:15" s="7" customFormat="1" x14ac:dyDescent="0.3">
      <c r="A50" s="8">
        <v>127</v>
      </c>
      <c r="B50" s="11" t="s">
        <v>20</v>
      </c>
      <c r="C50" s="9">
        <v>2012</v>
      </c>
      <c r="D50" s="12" t="s">
        <v>22</v>
      </c>
      <c r="E50" s="14" t="s">
        <v>4</v>
      </c>
      <c r="F50" s="45">
        <f t="shared" ref="F50:O50" si="47">125%*F38</f>
        <v>55.256300000000003</v>
      </c>
      <c r="G50" s="45">
        <f t="shared" si="47"/>
        <v>113.11630000000001</v>
      </c>
      <c r="H50" s="45">
        <f t="shared" si="47"/>
        <v>24.301200000000001</v>
      </c>
      <c r="I50" s="45">
        <f t="shared" si="47"/>
        <v>80.42540000000001</v>
      </c>
      <c r="J50" s="45">
        <f t="shared" si="47"/>
        <v>1.4464999999999999</v>
      </c>
      <c r="K50" s="45">
        <f t="shared" si="47"/>
        <v>4.9180999999999999</v>
      </c>
      <c r="L50" s="45">
        <f t="shared" si="47"/>
        <v>1.1572</v>
      </c>
      <c r="M50" s="45">
        <f t="shared" si="47"/>
        <v>4.0502000000000002</v>
      </c>
      <c r="N50" s="45">
        <f t="shared" si="47"/>
        <v>289.3</v>
      </c>
      <c r="O50" s="45">
        <f t="shared" si="47"/>
        <v>643.5</v>
      </c>
    </row>
    <row r="51" spans="1:15" s="7" customFormat="1" x14ac:dyDescent="0.3">
      <c r="A51" s="8">
        <v>128</v>
      </c>
      <c r="B51" s="11" t="s">
        <v>21</v>
      </c>
      <c r="C51" s="11">
        <v>2012</v>
      </c>
      <c r="D51" s="12" t="s">
        <v>22</v>
      </c>
      <c r="E51" s="14" t="s">
        <v>4</v>
      </c>
      <c r="F51" s="45">
        <f t="shared" ref="F51:O51" si="48">125%*F39</f>
        <v>67.652200000000008</v>
      </c>
      <c r="G51" s="45">
        <f t="shared" si="48"/>
        <v>138.4922</v>
      </c>
      <c r="H51" s="45">
        <f t="shared" si="48"/>
        <v>29.752800000000001</v>
      </c>
      <c r="I51" s="45">
        <f t="shared" si="48"/>
        <v>98.467600000000019</v>
      </c>
      <c r="J51" s="45">
        <f t="shared" si="48"/>
        <v>1.7710000000000001</v>
      </c>
      <c r="K51" s="45">
        <f t="shared" si="48"/>
        <v>6.0213999999999999</v>
      </c>
      <c r="L51" s="45">
        <f t="shared" si="48"/>
        <v>1.4168000000000001</v>
      </c>
      <c r="M51" s="45">
        <f t="shared" si="48"/>
        <v>4.9587999999999992</v>
      </c>
      <c r="N51" s="45">
        <f t="shared" si="48"/>
        <v>354.20000000000005</v>
      </c>
      <c r="O51" s="45">
        <f t="shared" si="48"/>
        <v>729.30000000000007</v>
      </c>
    </row>
    <row r="52" spans="1:15" s="7" customFormat="1" x14ac:dyDescent="0.3">
      <c r="A52" s="8">
        <v>129</v>
      </c>
      <c r="B52" s="11" t="s">
        <v>6</v>
      </c>
      <c r="C52" s="9">
        <v>2012</v>
      </c>
      <c r="D52" s="12" t="s">
        <v>22</v>
      </c>
      <c r="E52" s="14" t="s">
        <v>4</v>
      </c>
      <c r="F52" s="45">
        <f t="shared" ref="F52:O52" si="49">125%*F40</f>
        <v>71.644100000000009</v>
      </c>
      <c r="G52" s="45">
        <f t="shared" si="49"/>
        <v>146.66410000000002</v>
      </c>
      <c r="H52" s="45">
        <f t="shared" si="49"/>
        <v>31.508400000000002</v>
      </c>
      <c r="I52" s="45">
        <f t="shared" si="49"/>
        <v>104.27780000000001</v>
      </c>
      <c r="J52" s="45">
        <f t="shared" si="49"/>
        <v>1.8755000000000002</v>
      </c>
      <c r="K52" s="45">
        <f t="shared" si="49"/>
        <v>6.3766999999999996</v>
      </c>
      <c r="L52" s="45">
        <f t="shared" si="49"/>
        <v>1.5004</v>
      </c>
      <c r="M52" s="45">
        <f t="shared" si="49"/>
        <v>5.2514000000000003</v>
      </c>
      <c r="N52" s="45">
        <f t="shared" si="49"/>
        <v>375.09999999999997</v>
      </c>
      <c r="O52" s="45">
        <f t="shared" si="49"/>
        <v>784.30000000000007</v>
      </c>
    </row>
    <row r="53" spans="1:15" s="7" customFormat="1" x14ac:dyDescent="0.3">
      <c r="A53" s="8">
        <v>130</v>
      </c>
      <c r="B53" s="11" t="s">
        <v>11</v>
      </c>
      <c r="C53" s="11">
        <v>2012</v>
      </c>
      <c r="D53" s="12" t="s">
        <v>22</v>
      </c>
      <c r="E53" s="14" t="s">
        <v>4</v>
      </c>
      <c r="F53" s="45">
        <f t="shared" ref="F53:O53" si="50">125%*F41</f>
        <v>78.157200000000003</v>
      </c>
      <c r="G53" s="45">
        <f t="shared" si="50"/>
        <v>159.99719999999999</v>
      </c>
      <c r="H53" s="45">
        <f t="shared" si="50"/>
        <v>34.372800000000005</v>
      </c>
      <c r="I53" s="45">
        <f t="shared" si="50"/>
        <v>113.7576</v>
      </c>
      <c r="J53" s="45">
        <f t="shared" si="50"/>
        <v>2.0460000000000003</v>
      </c>
      <c r="K53" s="45">
        <f t="shared" si="50"/>
        <v>6.9564000000000004</v>
      </c>
      <c r="L53" s="45">
        <f t="shared" si="50"/>
        <v>1.6368000000000003</v>
      </c>
      <c r="M53" s="45">
        <f t="shared" si="50"/>
        <v>5.7287999999999997</v>
      </c>
      <c r="N53" s="45">
        <f t="shared" si="50"/>
        <v>409.20000000000005</v>
      </c>
      <c r="O53" s="45">
        <f t="shared" si="50"/>
        <v>821.7</v>
      </c>
    </row>
    <row r="54" spans="1:15" s="7" customFormat="1" x14ac:dyDescent="0.3">
      <c r="A54" s="8">
        <v>131</v>
      </c>
      <c r="B54" s="11" t="s">
        <v>12</v>
      </c>
      <c r="C54" s="9">
        <v>2012</v>
      </c>
      <c r="D54" s="12" t="s">
        <v>22</v>
      </c>
      <c r="E54" s="14" t="s">
        <v>4</v>
      </c>
      <c r="F54" s="45">
        <f t="shared" ref="F54:O54" si="51">125%*F42</f>
        <v>78.787500000000023</v>
      </c>
      <c r="G54" s="45">
        <f t="shared" si="51"/>
        <v>161.28749999999999</v>
      </c>
      <c r="H54" s="45">
        <f t="shared" si="51"/>
        <v>34.65</v>
      </c>
      <c r="I54" s="45">
        <f t="shared" si="51"/>
        <v>114.675</v>
      </c>
      <c r="J54" s="45">
        <f t="shared" si="51"/>
        <v>2.0625</v>
      </c>
      <c r="K54" s="45">
        <f t="shared" si="51"/>
        <v>7.0125000000000002</v>
      </c>
      <c r="L54" s="45">
        <f t="shared" si="51"/>
        <v>1.6500000000000001</v>
      </c>
      <c r="M54" s="45">
        <f t="shared" si="51"/>
        <v>5.7750000000000004</v>
      </c>
      <c r="N54" s="45">
        <f t="shared" si="51"/>
        <v>412.5</v>
      </c>
      <c r="O54" s="45">
        <f t="shared" si="51"/>
        <v>788.7</v>
      </c>
    </row>
    <row r="55" spans="1:15" s="7" customFormat="1" x14ac:dyDescent="0.3">
      <c r="A55" s="8">
        <v>132</v>
      </c>
      <c r="B55" s="11" t="s">
        <v>13</v>
      </c>
      <c r="C55" s="11">
        <v>2012</v>
      </c>
      <c r="D55" s="12" t="s">
        <v>22</v>
      </c>
      <c r="E55" s="14" t="s">
        <v>4</v>
      </c>
      <c r="F55" s="45">
        <f t="shared" ref="F55:O55" si="52">125%*F43</f>
        <v>71.854200000000006</v>
      </c>
      <c r="G55" s="45">
        <f t="shared" si="52"/>
        <v>147.0942</v>
      </c>
      <c r="H55" s="45">
        <f t="shared" si="52"/>
        <v>31.600800000000003</v>
      </c>
      <c r="I55" s="45">
        <f t="shared" si="52"/>
        <v>104.5836</v>
      </c>
      <c r="J55" s="45">
        <f t="shared" si="52"/>
        <v>1.8809999999999998</v>
      </c>
      <c r="K55" s="45">
        <f t="shared" si="52"/>
        <v>6.3954000000000004</v>
      </c>
      <c r="L55" s="45">
        <f t="shared" si="52"/>
        <v>1.5047999999999999</v>
      </c>
      <c r="M55" s="45">
        <f t="shared" si="52"/>
        <v>5.266799999999999</v>
      </c>
      <c r="N55" s="45">
        <f t="shared" si="52"/>
        <v>376.2</v>
      </c>
      <c r="O55" s="45">
        <f t="shared" si="52"/>
        <v>698.5</v>
      </c>
    </row>
    <row r="56" spans="1:15" s="7" customFormat="1" x14ac:dyDescent="0.3">
      <c r="A56" s="8">
        <v>133</v>
      </c>
      <c r="B56" s="11" t="s">
        <v>14</v>
      </c>
      <c r="C56" s="9">
        <v>2012</v>
      </c>
      <c r="D56" s="12" t="s">
        <v>22</v>
      </c>
      <c r="E56" s="14" t="s">
        <v>4</v>
      </c>
      <c r="F56" s="45">
        <f t="shared" ref="F56:O56" si="53">125%*F44</f>
        <v>61.559300000000007</v>
      </c>
      <c r="G56" s="45">
        <f t="shared" si="53"/>
        <v>126.01930000000002</v>
      </c>
      <c r="H56" s="45">
        <f t="shared" si="53"/>
        <v>27.0732</v>
      </c>
      <c r="I56" s="45">
        <f t="shared" si="53"/>
        <v>89.599400000000017</v>
      </c>
      <c r="J56" s="45">
        <f t="shared" si="53"/>
        <v>1.6115000000000002</v>
      </c>
      <c r="K56" s="45">
        <f t="shared" si="53"/>
        <v>5.4790999999999999</v>
      </c>
      <c r="L56" s="45">
        <f t="shared" si="53"/>
        <v>1.2892000000000001</v>
      </c>
      <c r="M56" s="45">
        <f t="shared" si="53"/>
        <v>4.5122</v>
      </c>
      <c r="N56" s="45">
        <f t="shared" si="53"/>
        <v>322.29999999999995</v>
      </c>
      <c r="O56" s="45">
        <f t="shared" si="53"/>
        <v>754.59999999999991</v>
      </c>
    </row>
    <row r="57" spans="1:15" s="7" customFormat="1" x14ac:dyDescent="0.3">
      <c r="A57" s="8">
        <v>134</v>
      </c>
      <c r="B57" s="11" t="s">
        <v>15</v>
      </c>
      <c r="C57" s="11">
        <v>2012</v>
      </c>
      <c r="D57" s="12" t="s">
        <v>22</v>
      </c>
      <c r="E57" s="14" t="s">
        <v>4</v>
      </c>
      <c r="F57" s="45">
        <f t="shared" ref="F57:O57" si="54">125%*F45</f>
        <v>82.569299999999998</v>
      </c>
      <c r="G57" s="45">
        <f t="shared" si="54"/>
        <v>169.02930000000001</v>
      </c>
      <c r="H57" s="45">
        <f t="shared" si="54"/>
        <v>36.313200000000002</v>
      </c>
      <c r="I57" s="45">
        <f t="shared" si="54"/>
        <v>120.17939999999999</v>
      </c>
      <c r="J57" s="45">
        <f t="shared" si="54"/>
        <v>2.1615000000000002</v>
      </c>
      <c r="K57" s="45">
        <f t="shared" si="54"/>
        <v>7.3491000000000009</v>
      </c>
      <c r="L57" s="45">
        <f t="shared" si="54"/>
        <v>1.7292000000000001</v>
      </c>
      <c r="M57" s="45">
        <f t="shared" si="54"/>
        <v>6.0521999999999991</v>
      </c>
      <c r="N57" s="45">
        <f t="shared" si="54"/>
        <v>432.29999999999995</v>
      </c>
      <c r="O57" s="45">
        <f t="shared" si="54"/>
        <v>809.59999999999991</v>
      </c>
    </row>
    <row r="58" spans="1:15" s="7" customFormat="1" x14ac:dyDescent="0.3">
      <c r="A58" s="8">
        <v>135</v>
      </c>
      <c r="B58" s="11" t="s">
        <v>16</v>
      </c>
      <c r="C58" s="9">
        <v>2012</v>
      </c>
      <c r="D58" s="12" t="s">
        <v>22</v>
      </c>
      <c r="E58" s="14" t="s">
        <v>4</v>
      </c>
      <c r="F58" s="45">
        <f t="shared" ref="F58:O58" si="55">125%*F46</f>
        <v>72.064300000000003</v>
      </c>
      <c r="G58" s="45">
        <f t="shared" si="55"/>
        <v>147.52430000000001</v>
      </c>
      <c r="H58" s="45">
        <f t="shared" si="55"/>
        <v>31.693200000000004</v>
      </c>
      <c r="I58" s="45">
        <f t="shared" si="55"/>
        <v>104.88939999999999</v>
      </c>
      <c r="J58" s="45">
        <f t="shared" si="55"/>
        <v>1.8865000000000001</v>
      </c>
      <c r="K58" s="45">
        <f t="shared" si="55"/>
        <v>6.4141000000000004</v>
      </c>
      <c r="L58" s="45">
        <f t="shared" si="55"/>
        <v>1.5092000000000003</v>
      </c>
      <c r="M58" s="45">
        <f t="shared" si="55"/>
        <v>5.2821999999999996</v>
      </c>
      <c r="N58" s="45">
        <f t="shared" si="55"/>
        <v>377.29999999999995</v>
      </c>
      <c r="O58" s="45">
        <f t="shared" si="55"/>
        <v>731.5</v>
      </c>
    </row>
    <row r="59" spans="1:15" s="7" customFormat="1" x14ac:dyDescent="0.3">
      <c r="A59" s="8">
        <v>136</v>
      </c>
      <c r="B59" s="11" t="s">
        <v>17</v>
      </c>
      <c r="C59" s="11">
        <v>2012</v>
      </c>
      <c r="D59" s="9" t="s">
        <v>22</v>
      </c>
      <c r="E59" s="1" t="s">
        <v>4</v>
      </c>
      <c r="F59" s="45">
        <f t="shared" ref="F59:O59" si="56">125%*F47</f>
        <v>93.683590000000009</v>
      </c>
      <c r="G59" s="45">
        <f t="shared" si="56"/>
        <v>191.78158999999999</v>
      </c>
      <c r="H59" s="45">
        <f t="shared" si="56"/>
        <v>41.201160000000002</v>
      </c>
      <c r="I59" s="45">
        <f t="shared" si="56"/>
        <v>136.35622000000001</v>
      </c>
      <c r="J59" s="45">
        <f t="shared" si="56"/>
        <v>2.4524500000000002</v>
      </c>
      <c r="K59" s="45">
        <f t="shared" si="56"/>
        <v>8.3383300000000009</v>
      </c>
      <c r="L59" s="45">
        <f t="shared" si="56"/>
        <v>1.9619600000000004</v>
      </c>
      <c r="M59" s="45">
        <f t="shared" si="56"/>
        <v>6.8668599999999991</v>
      </c>
      <c r="N59" s="45">
        <f t="shared" si="56"/>
        <v>490.49000000000007</v>
      </c>
      <c r="O59" s="45">
        <f t="shared" si="56"/>
        <v>950.95</v>
      </c>
    </row>
    <row r="60" spans="1:15" s="7" customFormat="1" x14ac:dyDescent="0.3">
      <c r="A60" s="8">
        <v>137</v>
      </c>
      <c r="B60" s="11" t="s">
        <v>18</v>
      </c>
      <c r="C60" s="9">
        <v>2012</v>
      </c>
      <c r="D60" s="9" t="s">
        <v>22</v>
      </c>
      <c r="E60" s="1" t="s">
        <v>4</v>
      </c>
      <c r="F60" s="45">
        <f t="shared" ref="F60:O60" si="57">125%*F48</f>
        <v>112.42030800000001</v>
      </c>
      <c r="G60" s="45">
        <f t="shared" si="57"/>
        <v>230.13790800000004</v>
      </c>
      <c r="H60" s="45">
        <f t="shared" si="57"/>
        <v>49.441392000000008</v>
      </c>
      <c r="I60" s="45">
        <f t="shared" si="57"/>
        <v>163.62746399999997</v>
      </c>
      <c r="J60" s="45">
        <f t="shared" si="57"/>
        <v>2.9429400000000001</v>
      </c>
      <c r="K60" s="45">
        <f t="shared" si="57"/>
        <v>10.005996000000001</v>
      </c>
      <c r="L60" s="45">
        <f t="shared" si="57"/>
        <v>2.3543520000000004</v>
      </c>
      <c r="M60" s="45">
        <f t="shared" si="57"/>
        <v>8.2402319999999989</v>
      </c>
      <c r="N60" s="45">
        <f t="shared" si="57"/>
        <v>588.58799999999997</v>
      </c>
      <c r="O60" s="45">
        <f t="shared" si="57"/>
        <v>1141.1399999999999</v>
      </c>
    </row>
    <row r="61" spans="1:15" s="7" customFormat="1" x14ac:dyDescent="0.3">
      <c r="A61" s="8">
        <v>138</v>
      </c>
      <c r="B61" s="11" t="s">
        <v>19</v>
      </c>
      <c r="C61" s="11">
        <v>2011</v>
      </c>
      <c r="D61" s="12" t="s">
        <v>22</v>
      </c>
      <c r="E61" s="14" t="s">
        <v>4</v>
      </c>
      <c r="F61" s="45">
        <f t="shared" ref="F61:O61" si="58">85%*F1</f>
        <v>47.568550000000002</v>
      </c>
      <c r="G61" s="45">
        <f t="shared" si="58"/>
        <v>97.378550000000018</v>
      </c>
      <c r="H61" s="45">
        <f t="shared" si="58"/>
        <v>20.920200000000001</v>
      </c>
      <c r="I61" s="45">
        <f t="shared" si="58"/>
        <v>69.235900000000001</v>
      </c>
      <c r="J61" s="45">
        <f t="shared" si="58"/>
        <v>1.24525</v>
      </c>
      <c r="K61" s="45">
        <f t="shared" si="58"/>
        <v>4.2338499999999994</v>
      </c>
      <c r="L61" s="45">
        <f t="shared" si="58"/>
        <v>0.99619999999999986</v>
      </c>
      <c r="M61" s="45">
        <f t="shared" si="58"/>
        <v>3.4867000000000004</v>
      </c>
      <c r="N61" s="45">
        <f t="shared" si="58"/>
        <v>249.04999999999998</v>
      </c>
      <c r="O61" s="45">
        <f t="shared" si="58"/>
        <v>472.59999999999997</v>
      </c>
    </row>
    <row r="62" spans="1:15" s="7" customFormat="1" x14ac:dyDescent="0.3">
      <c r="A62" s="8">
        <v>139</v>
      </c>
      <c r="B62" s="11" t="s">
        <v>20</v>
      </c>
      <c r="C62" s="9">
        <v>2011</v>
      </c>
      <c r="D62" s="12" t="s">
        <v>22</v>
      </c>
      <c r="E62" s="14" t="s">
        <v>4</v>
      </c>
      <c r="F62" s="45">
        <f t="shared" ref="F62:O62" si="59">85%*F2</f>
        <v>42.698050000000002</v>
      </c>
      <c r="G62" s="45">
        <f t="shared" si="59"/>
        <v>87.408050000000003</v>
      </c>
      <c r="H62" s="45">
        <f t="shared" si="59"/>
        <v>18.778200000000002</v>
      </c>
      <c r="I62" s="45">
        <f t="shared" si="59"/>
        <v>62.146900000000002</v>
      </c>
      <c r="J62" s="45">
        <f t="shared" si="59"/>
        <v>1.11775</v>
      </c>
      <c r="K62" s="45">
        <f t="shared" si="59"/>
        <v>3.8003499999999999</v>
      </c>
      <c r="L62" s="45">
        <f t="shared" si="59"/>
        <v>0.89419999999999999</v>
      </c>
      <c r="M62" s="45">
        <f t="shared" si="59"/>
        <v>3.1296999999999997</v>
      </c>
      <c r="N62" s="45">
        <f t="shared" si="59"/>
        <v>223.54999999999998</v>
      </c>
      <c r="O62" s="45">
        <f t="shared" si="59"/>
        <v>497.25</v>
      </c>
    </row>
    <row r="63" spans="1:15" s="7" customFormat="1" x14ac:dyDescent="0.3">
      <c r="A63" s="8">
        <v>140</v>
      </c>
      <c r="B63" s="11" t="s">
        <v>21</v>
      </c>
      <c r="C63" s="11">
        <v>2011</v>
      </c>
      <c r="D63" s="12" t="s">
        <v>22</v>
      </c>
      <c r="E63" s="14" t="s">
        <v>4</v>
      </c>
      <c r="F63" s="45">
        <f t="shared" ref="F63:O63" si="60">85%*F3</f>
        <v>52.276700000000005</v>
      </c>
      <c r="G63" s="45">
        <f t="shared" si="60"/>
        <v>107.0167</v>
      </c>
      <c r="H63" s="45">
        <f t="shared" si="60"/>
        <v>22.9908</v>
      </c>
      <c r="I63" s="45">
        <f t="shared" si="60"/>
        <v>76.0886</v>
      </c>
      <c r="J63" s="45">
        <f t="shared" si="60"/>
        <v>1.3685</v>
      </c>
      <c r="K63" s="45">
        <f t="shared" si="60"/>
        <v>4.6528999999999998</v>
      </c>
      <c r="L63" s="45">
        <f t="shared" si="60"/>
        <v>1.0948</v>
      </c>
      <c r="M63" s="45">
        <f t="shared" si="60"/>
        <v>3.831799999999999</v>
      </c>
      <c r="N63" s="45">
        <f t="shared" si="60"/>
        <v>273.7</v>
      </c>
      <c r="O63" s="45">
        <f t="shared" si="60"/>
        <v>563.54999999999995</v>
      </c>
    </row>
    <row r="64" spans="1:15" s="7" customFormat="1" x14ac:dyDescent="0.3">
      <c r="A64" s="8">
        <v>141</v>
      </c>
      <c r="B64" s="11" t="s">
        <v>6</v>
      </c>
      <c r="C64" s="9">
        <v>2011</v>
      </c>
      <c r="D64" s="12" t="s">
        <v>22</v>
      </c>
      <c r="E64" s="14" t="s">
        <v>4</v>
      </c>
      <c r="F64" s="45">
        <f t="shared" ref="F64:O64" si="61">85%*F4</f>
        <v>55.361350000000002</v>
      </c>
      <c r="G64" s="45">
        <f t="shared" si="61"/>
        <v>113.33135000000001</v>
      </c>
      <c r="H64" s="45">
        <f t="shared" si="61"/>
        <v>24.3474</v>
      </c>
      <c r="I64" s="45">
        <f t="shared" si="61"/>
        <v>80.578300000000013</v>
      </c>
      <c r="J64" s="45">
        <f t="shared" si="61"/>
        <v>1.4492499999999999</v>
      </c>
      <c r="K64" s="45">
        <f t="shared" si="61"/>
        <v>4.9274499999999994</v>
      </c>
      <c r="L64" s="45">
        <f t="shared" si="61"/>
        <v>1.1594</v>
      </c>
      <c r="M64" s="45">
        <f t="shared" si="61"/>
        <v>4.0579000000000001</v>
      </c>
      <c r="N64" s="45">
        <f t="shared" si="61"/>
        <v>289.84999999999997</v>
      </c>
      <c r="O64" s="45">
        <f t="shared" si="61"/>
        <v>606.04999999999995</v>
      </c>
    </row>
    <row r="65" spans="1:15" s="7" customFormat="1" x14ac:dyDescent="0.3">
      <c r="A65" s="8">
        <v>142</v>
      </c>
      <c r="B65" s="11" t="s">
        <v>11</v>
      </c>
      <c r="C65" s="11">
        <v>2011</v>
      </c>
      <c r="D65" s="12" t="s">
        <v>22</v>
      </c>
      <c r="E65" s="14" t="s">
        <v>4</v>
      </c>
      <c r="F65" s="45">
        <f t="shared" ref="F65:O65" si="62">85%*F5</f>
        <v>60.394200000000005</v>
      </c>
      <c r="G65" s="45">
        <f t="shared" si="62"/>
        <v>123.63419999999999</v>
      </c>
      <c r="H65" s="45">
        <f t="shared" si="62"/>
        <v>26.5608</v>
      </c>
      <c r="I65" s="45">
        <f t="shared" si="62"/>
        <v>87.903599999999997</v>
      </c>
      <c r="J65" s="45">
        <f t="shared" si="62"/>
        <v>1.581</v>
      </c>
      <c r="K65" s="45">
        <f t="shared" si="62"/>
        <v>5.3754</v>
      </c>
      <c r="L65" s="45">
        <f t="shared" si="62"/>
        <v>1.2648000000000001</v>
      </c>
      <c r="M65" s="45">
        <f t="shared" si="62"/>
        <v>4.4267999999999992</v>
      </c>
      <c r="N65" s="45">
        <f t="shared" si="62"/>
        <v>316.2</v>
      </c>
      <c r="O65" s="45">
        <f t="shared" si="62"/>
        <v>634.94999999999993</v>
      </c>
    </row>
    <row r="66" spans="1:15" s="7" customFormat="1" x14ac:dyDescent="0.3">
      <c r="A66" s="8">
        <v>143</v>
      </c>
      <c r="B66" s="11" t="s">
        <v>12</v>
      </c>
      <c r="C66" s="9">
        <v>2011</v>
      </c>
      <c r="D66" s="12" t="s">
        <v>22</v>
      </c>
      <c r="E66" s="14" t="s">
        <v>4</v>
      </c>
      <c r="F66" s="45">
        <f t="shared" ref="F66:O66" si="63">85%*F6</f>
        <v>60.881250000000009</v>
      </c>
      <c r="G66" s="45">
        <f t="shared" si="63"/>
        <v>124.63124999999999</v>
      </c>
      <c r="H66" s="45">
        <f t="shared" si="63"/>
        <v>26.774999999999999</v>
      </c>
      <c r="I66" s="45">
        <f t="shared" si="63"/>
        <v>88.612499999999997</v>
      </c>
      <c r="J66" s="45">
        <f t="shared" si="63"/>
        <v>1.59375</v>
      </c>
      <c r="K66" s="45">
        <f t="shared" si="63"/>
        <v>5.4187500000000002</v>
      </c>
      <c r="L66" s="45">
        <f t="shared" si="63"/>
        <v>1.2749999999999999</v>
      </c>
      <c r="M66" s="45">
        <f t="shared" si="63"/>
        <v>4.4624999999999995</v>
      </c>
      <c r="N66" s="45">
        <f t="shared" si="63"/>
        <v>318.75</v>
      </c>
      <c r="O66" s="45">
        <f t="shared" si="63"/>
        <v>609.44999999999993</v>
      </c>
    </row>
    <row r="67" spans="1:15" s="7" customFormat="1" x14ac:dyDescent="0.3">
      <c r="A67" s="8">
        <v>144</v>
      </c>
      <c r="B67" s="11" t="s">
        <v>13</v>
      </c>
      <c r="C67" s="11">
        <v>2011</v>
      </c>
      <c r="D67" s="12" t="s">
        <v>22</v>
      </c>
      <c r="E67" s="14" t="s">
        <v>4</v>
      </c>
      <c r="F67" s="45">
        <f t="shared" ref="F67:O67" si="64">85%*F7</f>
        <v>55.523699999999998</v>
      </c>
      <c r="G67" s="45">
        <f t="shared" si="64"/>
        <v>113.66370000000001</v>
      </c>
      <c r="H67" s="45">
        <f t="shared" si="64"/>
        <v>24.418800000000001</v>
      </c>
      <c r="I67" s="45">
        <f t="shared" si="64"/>
        <v>80.814599999999999</v>
      </c>
      <c r="J67" s="45">
        <f t="shared" si="64"/>
        <v>1.4535</v>
      </c>
      <c r="K67" s="45">
        <f t="shared" si="64"/>
        <v>4.9418999999999995</v>
      </c>
      <c r="L67" s="45">
        <f t="shared" si="64"/>
        <v>1.1628000000000001</v>
      </c>
      <c r="M67" s="45">
        <f t="shared" si="64"/>
        <v>4.069799999999999</v>
      </c>
      <c r="N67" s="45">
        <f t="shared" si="64"/>
        <v>290.7</v>
      </c>
      <c r="O67" s="45">
        <f t="shared" si="64"/>
        <v>539.75</v>
      </c>
    </row>
    <row r="68" spans="1:15" s="7" customFormat="1" x14ac:dyDescent="0.3">
      <c r="A68" s="8">
        <v>145</v>
      </c>
      <c r="B68" s="11" t="s">
        <v>14</v>
      </c>
      <c r="C68" s="9">
        <v>2011</v>
      </c>
      <c r="D68" s="12" t="s">
        <v>22</v>
      </c>
      <c r="E68" s="14" t="s">
        <v>4</v>
      </c>
      <c r="F68" s="45">
        <f t="shared" ref="F68:O68" si="65">85%*F8</f>
        <v>47.568550000000002</v>
      </c>
      <c r="G68" s="45">
        <f t="shared" si="65"/>
        <v>97.378550000000018</v>
      </c>
      <c r="H68" s="45">
        <f t="shared" si="65"/>
        <v>20.920200000000001</v>
      </c>
      <c r="I68" s="45">
        <f t="shared" si="65"/>
        <v>69.235900000000001</v>
      </c>
      <c r="J68" s="45">
        <f t="shared" si="65"/>
        <v>1.24525</v>
      </c>
      <c r="K68" s="45">
        <f t="shared" si="65"/>
        <v>4.2338499999999994</v>
      </c>
      <c r="L68" s="45">
        <f t="shared" si="65"/>
        <v>0.99619999999999986</v>
      </c>
      <c r="M68" s="45">
        <f t="shared" si="65"/>
        <v>3.4867000000000004</v>
      </c>
      <c r="N68" s="45">
        <f t="shared" si="65"/>
        <v>249.04999999999998</v>
      </c>
      <c r="O68" s="45">
        <f t="shared" si="65"/>
        <v>583.1</v>
      </c>
    </row>
    <row r="69" spans="1:15" s="7" customFormat="1" x14ac:dyDescent="0.3">
      <c r="A69" s="8">
        <v>146</v>
      </c>
      <c r="B69" s="11" t="s">
        <v>15</v>
      </c>
      <c r="C69" s="11">
        <v>2011</v>
      </c>
      <c r="D69" s="12" t="s">
        <v>22</v>
      </c>
      <c r="E69" s="14" t="s">
        <v>4</v>
      </c>
      <c r="F69" s="45">
        <f t="shared" ref="F69:O69" si="66">85%*F9</f>
        <v>63.803550000000001</v>
      </c>
      <c r="G69" s="45">
        <f t="shared" si="66"/>
        <v>130.61355</v>
      </c>
      <c r="H69" s="45">
        <f t="shared" si="66"/>
        <v>28.060199999999998</v>
      </c>
      <c r="I69" s="45">
        <f t="shared" si="66"/>
        <v>92.865899999999996</v>
      </c>
      <c r="J69" s="45">
        <f t="shared" si="66"/>
        <v>1.67025</v>
      </c>
      <c r="K69" s="45">
        <f t="shared" si="66"/>
        <v>5.6788499999999997</v>
      </c>
      <c r="L69" s="45">
        <f t="shared" si="66"/>
        <v>1.3362000000000001</v>
      </c>
      <c r="M69" s="45">
        <f t="shared" si="66"/>
        <v>4.6766999999999985</v>
      </c>
      <c r="N69" s="45">
        <f t="shared" si="66"/>
        <v>334.05</v>
      </c>
      <c r="O69" s="45">
        <f t="shared" si="66"/>
        <v>625.6</v>
      </c>
    </row>
    <row r="70" spans="1:15" s="7" customFormat="1" x14ac:dyDescent="0.3">
      <c r="A70" s="8">
        <v>147</v>
      </c>
      <c r="B70" s="11" t="s">
        <v>16</v>
      </c>
      <c r="C70" s="9">
        <v>2011</v>
      </c>
      <c r="D70" s="12" t="s">
        <v>22</v>
      </c>
      <c r="E70" s="14" t="s">
        <v>4</v>
      </c>
      <c r="F70" s="45">
        <f t="shared" ref="F70:O70" si="67">85%*F10</f>
        <v>55.686050000000002</v>
      </c>
      <c r="G70" s="45">
        <f t="shared" si="67"/>
        <v>113.99605</v>
      </c>
      <c r="H70" s="45">
        <f t="shared" si="67"/>
        <v>24.490200000000002</v>
      </c>
      <c r="I70" s="45">
        <f t="shared" si="67"/>
        <v>81.050899999999999</v>
      </c>
      <c r="J70" s="45">
        <f t="shared" si="67"/>
        <v>1.4577500000000001</v>
      </c>
      <c r="K70" s="45">
        <f t="shared" si="67"/>
        <v>4.9563500000000005</v>
      </c>
      <c r="L70" s="45">
        <f t="shared" si="67"/>
        <v>1.1662000000000001</v>
      </c>
      <c r="M70" s="45">
        <f t="shared" si="67"/>
        <v>4.0816999999999997</v>
      </c>
      <c r="N70" s="45">
        <f t="shared" si="67"/>
        <v>291.55</v>
      </c>
      <c r="O70" s="45">
        <f t="shared" si="67"/>
        <v>565.25</v>
      </c>
    </row>
    <row r="71" spans="1:15" s="7" customFormat="1" x14ac:dyDescent="0.3">
      <c r="A71" s="8">
        <v>148</v>
      </c>
      <c r="B71" s="11" t="s">
        <v>17</v>
      </c>
      <c r="C71" s="11">
        <v>2011</v>
      </c>
      <c r="D71" s="9" t="s">
        <v>22</v>
      </c>
      <c r="E71" s="1" t="s">
        <v>4</v>
      </c>
      <c r="F71" s="45">
        <f t="shared" ref="F71:O71" si="68">85%*F11</f>
        <v>72.39186500000001</v>
      </c>
      <c r="G71" s="45">
        <f t="shared" si="68"/>
        <v>148.19486499999999</v>
      </c>
      <c r="H71" s="45">
        <f t="shared" si="68"/>
        <v>31.837260000000004</v>
      </c>
      <c r="I71" s="45">
        <f t="shared" si="68"/>
        <v>105.36617</v>
      </c>
      <c r="J71" s="45">
        <f t="shared" si="68"/>
        <v>1.8950750000000001</v>
      </c>
      <c r="K71" s="45">
        <f t="shared" si="68"/>
        <v>6.4432550000000006</v>
      </c>
      <c r="L71" s="45">
        <f t="shared" si="68"/>
        <v>1.5160600000000002</v>
      </c>
      <c r="M71" s="45">
        <f t="shared" si="68"/>
        <v>5.3062099999999992</v>
      </c>
      <c r="N71" s="45">
        <f t="shared" si="68"/>
        <v>379.01500000000004</v>
      </c>
      <c r="O71" s="45">
        <f t="shared" si="68"/>
        <v>734.82499999999993</v>
      </c>
    </row>
    <row r="72" spans="1:15" s="7" customFormat="1" x14ac:dyDescent="0.3">
      <c r="A72" s="8">
        <v>149</v>
      </c>
      <c r="B72" s="11" t="s">
        <v>18</v>
      </c>
      <c r="C72" s="9">
        <v>2011</v>
      </c>
      <c r="D72" s="9" t="s">
        <v>22</v>
      </c>
      <c r="E72" s="1" t="s">
        <v>4</v>
      </c>
      <c r="F72" s="45">
        <f t="shared" ref="F72:O72" si="69">85%*F12</f>
        <v>86.870238000000001</v>
      </c>
      <c r="G72" s="45">
        <f t="shared" si="69"/>
        <v>177.83383800000001</v>
      </c>
      <c r="H72" s="45">
        <f t="shared" si="69"/>
        <v>38.204712000000008</v>
      </c>
      <c r="I72" s="45">
        <f t="shared" si="69"/>
        <v>126.439404</v>
      </c>
      <c r="J72" s="45">
        <f t="shared" si="69"/>
        <v>2.2740900000000002</v>
      </c>
      <c r="K72" s="45">
        <f t="shared" si="69"/>
        <v>7.7319060000000004</v>
      </c>
      <c r="L72" s="45">
        <f t="shared" si="69"/>
        <v>1.8192720000000002</v>
      </c>
      <c r="M72" s="45">
        <f t="shared" si="69"/>
        <v>6.3674519999999983</v>
      </c>
      <c r="N72" s="45">
        <f t="shared" si="69"/>
        <v>454.81800000000004</v>
      </c>
      <c r="O72" s="45">
        <f t="shared" si="69"/>
        <v>881.78999999999985</v>
      </c>
    </row>
    <row r="73" spans="1:15" s="7" customFormat="1" x14ac:dyDescent="0.3">
      <c r="A73" s="8">
        <v>150</v>
      </c>
      <c r="B73" s="11" t="s">
        <v>19</v>
      </c>
      <c r="C73" s="11">
        <v>2010</v>
      </c>
      <c r="D73" s="12" t="s">
        <v>22</v>
      </c>
      <c r="E73" s="14" t="s">
        <v>4</v>
      </c>
      <c r="F73" s="45">
        <f t="shared" ref="F73:O73" si="70">75%*F1</f>
        <v>41.972250000000003</v>
      </c>
      <c r="G73" s="45">
        <f t="shared" si="70"/>
        <v>85.92225000000002</v>
      </c>
      <c r="H73" s="45">
        <f t="shared" si="70"/>
        <v>18.459000000000003</v>
      </c>
      <c r="I73" s="45">
        <f t="shared" si="70"/>
        <v>61.090500000000006</v>
      </c>
      <c r="J73" s="45">
        <f t="shared" si="70"/>
        <v>1.0987500000000001</v>
      </c>
      <c r="K73" s="45">
        <f t="shared" si="70"/>
        <v>3.7357499999999999</v>
      </c>
      <c r="L73" s="45">
        <f t="shared" si="70"/>
        <v>0.879</v>
      </c>
      <c r="M73" s="45">
        <f t="shared" si="70"/>
        <v>3.0765000000000002</v>
      </c>
      <c r="N73" s="45">
        <f t="shared" si="70"/>
        <v>219.75</v>
      </c>
      <c r="O73" s="45">
        <f t="shared" si="70"/>
        <v>417</v>
      </c>
    </row>
    <row r="74" spans="1:15" s="7" customFormat="1" x14ac:dyDescent="0.3">
      <c r="A74" s="8">
        <v>151</v>
      </c>
      <c r="B74" s="11" t="s">
        <v>20</v>
      </c>
      <c r="C74" s="9">
        <v>2010</v>
      </c>
      <c r="D74" s="12" t="s">
        <v>22</v>
      </c>
      <c r="E74" s="14" t="s">
        <v>4</v>
      </c>
      <c r="F74" s="45">
        <f t="shared" ref="F74:O74" si="71">75%*F2</f>
        <v>37.674750000000003</v>
      </c>
      <c r="G74" s="45">
        <f t="shared" si="71"/>
        <v>77.124750000000006</v>
      </c>
      <c r="H74" s="45">
        <f t="shared" si="71"/>
        <v>16.569000000000003</v>
      </c>
      <c r="I74" s="45">
        <f t="shared" si="71"/>
        <v>54.835500000000003</v>
      </c>
      <c r="J74" s="45">
        <f t="shared" si="71"/>
        <v>0.98624999999999996</v>
      </c>
      <c r="K74" s="45">
        <f t="shared" si="71"/>
        <v>3.3532500000000001</v>
      </c>
      <c r="L74" s="45">
        <f t="shared" si="71"/>
        <v>0.78900000000000003</v>
      </c>
      <c r="M74" s="45">
        <f t="shared" si="71"/>
        <v>2.7614999999999998</v>
      </c>
      <c r="N74" s="45">
        <f t="shared" si="71"/>
        <v>197.25</v>
      </c>
      <c r="O74" s="45">
        <f t="shared" si="71"/>
        <v>438.75</v>
      </c>
    </row>
    <row r="75" spans="1:15" s="7" customFormat="1" x14ac:dyDescent="0.3">
      <c r="A75" s="8">
        <v>152</v>
      </c>
      <c r="B75" s="11" t="s">
        <v>21</v>
      </c>
      <c r="C75" s="11">
        <v>2010</v>
      </c>
      <c r="D75" s="12" t="s">
        <v>22</v>
      </c>
      <c r="E75" s="14" t="s">
        <v>4</v>
      </c>
      <c r="F75" s="45">
        <f t="shared" ref="F75:O75" si="72">75%*F3</f>
        <v>46.126500000000007</v>
      </c>
      <c r="G75" s="45">
        <f t="shared" si="72"/>
        <v>94.426500000000004</v>
      </c>
      <c r="H75" s="45">
        <f t="shared" si="72"/>
        <v>20.286000000000001</v>
      </c>
      <c r="I75" s="45">
        <f t="shared" si="72"/>
        <v>67.137</v>
      </c>
      <c r="J75" s="45">
        <f t="shared" si="72"/>
        <v>1.2075</v>
      </c>
      <c r="K75" s="45">
        <f t="shared" si="72"/>
        <v>4.1055000000000001</v>
      </c>
      <c r="L75" s="45">
        <f t="shared" si="72"/>
        <v>0.96599999999999997</v>
      </c>
      <c r="M75" s="45">
        <f t="shared" si="72"/>
        <v>3.3809999999999993</v>
      </c>
      <c r="N75" s="45">
        <f t="shared" si="72"/>
        <v>241.5</v>
      </c>
      <c r="O75" s="45">
        <f t="shared" si="72"/>
        <v>497.25</v>
      </c>
    </row>
    <row r="76" spans="1:15" s="7" customFormat="1" x14ac:dyDescent="0.3">
      <c r="A76" s="8">
        <v>153</v>
      </c>
      <c r="B76" s="11" t="s">
        <v>6</v>
      </c>
      <c r="C76" s="9">
        <v>2010</v>
      </c>
      <c r="D76" s="12" t="s">
        <v>22</v>
      </c>
      <c r="E76" s="14" t="s">
        <v>4</v>
      </c>
      <c r="F76" s="45">
        <f t="shared" ref="F76:O76" si="73">75%*F4</f>
        <v>48.84825</v>
      </c>
      <c r="G76" s="45">
        <f t="shared" si="73"/>
        <v>99.998250000000013</v>
      </c>
      <c r="H76" s="45">
        <f t="shared" si="73"/>
        <v>21.483000000000001</v>
      </c>
      <c r="I76" s="45">
        <f t="shared" si="73"/>
        <v>71.098500000000016</v>
      </c>
      <c r="J76" s="45">
        <f t="shared" si="73"/>
        <v>1.2787500000000001</v>
      </c>
      <c r="K76" s="45">
        <f t="shared" si="73"/>
        <v>4.3477499999999996</v>
      </c>
      <c r="L76" s="45">
        <f t="shared" si="73"/>
        <v>1.0230000000000001</v>
      </c>
      <c r="M76" s="45">
        <f t="shared" si="73"/>
        <v>3.5804999999999998</v>
      </c>
      <c r="N76" s="45">
        <f t="shared" si="73"/>
        <v>255.75</v>
      </c>
      <c r="O76" s="45">
        <f t="shared" si="73"/>
        <v>534.75</v>
      </c>
    </row>
    <row r="77" spans="1:15" s="7" customFormat="1" x14ac:dyDescent="0.3">
      <c r="A77" s="8">
        <v>154</v>
      </c>
      <c r="B77" s="11" t="s">
        <v>11</v>
      </c>
      <c r="C77" s="11">
        <v>2010</v>
      </c>
      <c r="D77" s="12" t="s">
        <v>22</v>
      </c>
      <c r="E77" s="14" t="s">
        <v>4</v>
      </c>
      <c r="F77" s="45">
        <f t="shared" ref="F77:O77" si="74">75%*F5</f>
        <v>53.289000000000001</v>
      </c>
      <c r="G77" s="45">
        <f t="shared" si="74"/>
        <v>109.089</v>
      </c>
      <c r="H77" s="45">
        <f t="shared" si="74"/>
        <v>23.436</v>
      </c>
      <c r="I77" s="45">
        <f t="shared" si="74"/>
        <v>77.561999999999998</v>
      </c>
      <c r="J77" s="45">
        <f t="shared" si="74"/>
        <v>1.395</v>
      </c>
      <c r="K77" s="45">
        <f t="shared" si="74"/>
        <v>4.7430000000000003</v>
      </c>
      <c r="L77" s="45">
        <f t="shared" si="74"/>
        <v>1.1160000000000001</v>
      </c>
      <c r="M77" s="45">
        <f t="shared" si="74"/>
        <v>3.9059999999999997</v>
      </c>
      <c r="N77" s="45">
        <f t="shared" si="74"/>
        <v>279</v>
      </c>
      <c r="O77" s="45">
        <f t="shared" si="74"/>
        <v>560.25</v>
      </c>
    </row>
    <row r="78" spans="1:15" s="7" customFormat="1" x14ac:dyDescent="0.3">
      <c r="A78" s="8">
        <v>155</v>
      </c>
      <c r="B78" s="11" t="s">
        <v>12</v>
      </c>
      <c r="C78" s="9">
        <v>2010</v>
      </c>
      <c r="D78" s="12" t="s">
        <v>22</v>
      </c>
      <c r="E78" s="14" t="s">
        <v>4</v>
      </c>
      <c r="F78" s="45">
        <f t="shared" ref="F78:O78" si="75">75%*F6</f>
        <v>53.718750000000014</v>
      </c>
      <c r="G78" s="45">
        <f t="shared" si="75"/>
        <v>109.96875</v>
      </c>
      <c r="H78" s="45">
        <f t="shared" si="75"/>
        <v>23.625</v>
      </c>
      <c r="I78" s="45">
        <f t="shared" si="75"/>
        <v>78.1875</v>
      </c>
      <c r="J78" s="45">
        <f t="shared" si="75"/>
        <v>1.40625</v>
      </c>
      <c r="K78" s="45">
        <f t="shared" si="75"/>
        <v>4.78125</v>
      </c>
      <c r="L78" s="45">
        <f t="shared" si="75"/>
        <v>1.125</v>
      </c>
      <c r="M78" s="45">
        <f t="shared" si="75"/>
        <v>3.9375</v>
      </c>
      <c r="N78" s="45">
        <f t="shared" si="75"/>
        <v>281.25</v>
      </c>
      <c r="O78" s="45">
        <f t="shared" si="75"/>
        <v>537.75</v>
      </c>
    </row>
    <row r="79" spans="1:15" s="7" customFormat="1" x14ac:dyDescent="0.3">
      <c r="A79" s="8">
        <v>156</v>
      </c>
      <c r="B79" s="11" t="s">
        <v>13</v>
      </c>
      <c r="C79" s="11">
        <v>2010</v>
      </c>
      <c r="D79" s="12" t="s">
        <v>22</v>
      </c>
      <c r="E79" s="14" t="s">
        <v>4</v>
      </c>
      <c r="F79" s="45">
        <f t="shared" ref="F79:O79" si="76">75%*F7</f>
        <v>48.991500000000002</v>
      </c>
      <c r="G79" s="45">
        <f t="shared" si="76"/>
        <v>100.29150000000001</v>
      </c>
      <c r="H79" s="45">
        <f t="shared" si="76"/>
        <v>21.545999999999999</v>
      </c>
      <c r="I79" s="45">
        <f t="shared" si="76"/>
        <v>71.307000000000002</v>
      </c>
      <c r="J79" s="45">
        <f t="shared" si="76"/>
        <v>1.2825</v>
      </c>
      <c r="K79" s="45">
        <f t="shared" si="76"/>
        <v>4.3605</v>
      </c>
      <c r="L79" s="45">
        <f t="shared" si="76"/>
        <v>1.026</v>
      </c>
      <c r="M79" s="45">
        <f t="shared" si="76"/>
        <v>3.5909999999999993</v>
      </c>
      <c r="N79" s="45">
        <f t="shared" si="76"/>
        <v>256.5</v>
      </c>
      <c r="O79" s="45">
        <f t="shared" si="76"/>
        <v>476.25</v>
      </c>
    </row>
    <row r="80" spans="1:15" s="7" customFormat="1" x14ac:dyDescent="0.3">
      <c r="A80" s="8">
        <v>157</v>
      </c>
      <c r="B80" s="11" t="s">
        <v>14</v>
      </c>
      <c r="C80" s="9">
        <v>2010</v>
      </c>
      <c r="D80" s="12" t="s">
        <v>22</v>
      </c>
      <c r="E80" s="14" t="s">
        <v>4</v>
      </c>
      <c r="F80" s="45">
        <f t="shared" ref="F80:O80" si="77">75%*F8</f>
        <v>41.972250000000003</v>
      </c>
      <c r="G80" s="45">
        <f t="shared" si="77"/>
        <v>85.92225000000002</v>
      </c>
      <c r="H80" s="45">
        <f t="shared" si="77"/>
        <v>18.459000000000003</v>
      </c>
      <c r="I80" s="45">
        <f t="shared" si="77"/>
        <v>61.090500000000006</v>
      </c>
      <c r="J80" s="45">
        <f t="shared" si="77"/>
        <v>1.0987500000000001</v>
      </c>
      <c r="K80" s="45">
        <f t="shared" si="77"/>
        <v>3.7357499999999999</v>
      </c>
      <c r="L80" s="45">
        <f t="shared" si="77"/>
        <v>0.879</v>
      </c>
      <c r="M80" s="45">
        <f t="shared" si="77"/>
        <v>3.0765000000000002</v>
      </c>
      <c r="N80" s="45">
        <f t="shared" si="77"/>
        <v>219.75</v>
      </c>
      <c r="O80" s="45">
        <f t="shared" si="77"/>
        <v>514.5</v>
      </c>
    </row>
    <row r="81" spans="1:15" s="7" customFormat="1" x14ac:dyDescent="0.3">
      <c r="A81" s="8">
        <v>158</v>
      </c>
      <c r="B81" s="11" t="s">
        <v>15</v>
      </c>
      <c r="C81" s="11">
        <v>2010</v>
      </c>
      <c r="D81" s="12" t="s">
        <v>22</v>
      </c>
      <c r="E81" s="14" t="s">
        <v>4</v>
      </c>
      <c r="F81" s="45">
        <f t="shared" ref="F81:O81" si="78">75%*F9</f>
        <v>56.297250000000005</v>
      </c>
      <c r="G81" s="45">
        <f t="shared" si="78"/>
        <v>115.24725000000001</v>
      </c>
      <c r="H81" s="45">
        <f t="shared" si="78"/>
        <v>24.759</v>
      </c>
      <c r="I81" s="45">
        <f t="shared" si="78"/>
        <v>81.940499999999986</v>
      </c>
      <c r="J81" s="45">
        <f t="shared" si="78"/>
        <v>1.4737500000000001</v>
      </c>
      <c r="K81" s="45">
        <f t="shared" si="78"/>
        <v>5.0107499999999998</v>
      </c>
      <c r="L81" s="45">
        <f t="shared" si="78"/>
        <v>1.179</v>
      </c>
      <c r="M81" s="45">
        <f t="shared" si="78"/>
        <v>4.1264999999999992</v>
      </c>
      <c r="N81" s="45">
        <f t="shared" si="78"/>
        <v>294.75</v>
      </c>
      <c r="O81" s="45">
        <f t="shared" si="78"/>
        <v>552</v>
      </c>
    </row>
    <row r="82" spans="1:15" s="7" customFormat="1" x14ac:dyDescent="0.3">
      <c r="A82" s="8">
        <v>159</v>
      </c>
      <c r="B82" s="11" t="s">
        <v>16</v>
      </c>
      <c r="C82" s="9">
        <v>2010</v>
      </c>
      <c r="D82" s="12" t="s">
        <v>22</v>
      </c>
      <c r="E82" s="14" t="s">
        <v>4</v>
      </c>
      <c r="F82" s="45">
        <f t="shared" ref="F82:O82" si="79">75%*F10</f>
        <v>49.134750000000004</v>
      </c>
      <c r="G82" s="45">
        <f t="shared" si="79"/>
        <v>100.58475</v>
      </c>
      <c r="H82" s="45">
        <f t="shared" si="79"/>
        <v>21.609000000000002</v>
      </c>
      <c r="I82" s="45">
        <f t="shared" si="79"/>
        <v>71.515500000000003</v>
      </c>
      <c r="J82" s="45">
        <f t="shared" si="79"/>
        <v>1.2862500000000001</v>
      </c>
      <c r="K82" s="45">
        <f t="shared" si="79"/>
        <v>4.3732500000000005</v>
      </c>
      <c r="L82" s="45">
        <f t="shared" si="79"/>
        <v>1.0290000000000001</v>
      </c>
      <c r="M82" s="45">
        <f t="shared" si="79"/>
        <v>3.6014999999999997</v>
      </c>
      <c r="N82" s="45">
        <f t="shared" si="79"/>
        <v>257.25</v>
      </c>
      <c r="O82" s="45">
        <f t="shared" si="79"/>
        <v>498.75</v>
      </c>
    </row>
    <row r="83" spans="1:15" s="7" customFormat="1" x14ac:dyDescent="0.3">
      <c r="A83" s="8">
        <v>160</v>
      </c>
      <c r="B83" s="11" t="s">
        <v>17</v>
      </c>
      <c r="C83" s="11">
        <v>2010</v>
      </c>
      <c r="D83" s="9" t="s">
        <v>22</v>
      </c>
      <c r="E83" s="1" t="s">
        <v>4</v>
      </c>
      <c r="F83" s="45">
        <f t="shared" ref="F83:O83" si="80">75%*F11</f>
        <v>63.875175000000013</v>
      </c>
      <c r="G83" s="45">
        <f t="shared" si="80"/>
        <v>130.760175</v>
      </c>
      <c r="H83" s="45">
        <f t="shared" si="80"/>
        <v>28.091700000000003</v>
      </c>
      <c r="I83" s="45">
        <f t="shared" si="80"/>
        <v>92.970150000000004</v>
      </c>
      <c r="J83" s="45">
        <f t="shared" si="80"/>
        <v>1.6721250000000003</v>
      </c>
      <c r="K83" s="45">
        <f t="shared" si="80"/>
        <v>5.6852250000000009</v>
      </c>
      <c r="L83" s="45">
        <f t="shared" si="80"/>
        <v>1.3377000000000003</v>
      </c>
      <c r="M83" s="45">
        <f t="shared" si="80"/>
        <v>4.6819499999999996</v>
      </c>
      <c r="N83" s="45">
        <f t="shared" si="80"/>
        <v>334.42500000000001</v>
      </c>
      <c r="O83" s="45">
        <f t="shared" si="80"/>
        <v>648.375</v>
      </c>
    </row>
    <row r="84" spans="1:15" s="7" customFormat="1" x14ac:dyDescent="0.3">
      <c r="A84" s="8">
        <v>161</v>
      </c>
      <c r="B84" s="11" t="s">
        <v>18</v>
      </c>
      <c r="C84" s="9">
        <v>2010</v>
      </c>
      <c r="D84" s="9" t="s">
        <v>22</v>
      </c>
      <c r="E84" s="1" t="s">
        <v>4</v>
      </c>
      <c r="F84" s="45">
        <f t="shared" ref="F84:O84" si="81">75%*F12</f>
        <v>76.650210000000001</v>
      </c>
      <c r="G84" s="45">
        <f t="shared" si="81"/>
        <v>156.91221000000002</v>
      </c>
      <c r="H84" s="45">
        <f t="shared" si="81"/>
        <v>33.710040000000006</v>
      </c>
      <c r="I84" s="45">
        <f t="shared" si="81"/>
        <v>111.56417999999999</v>
      </c>
      <c r="J84" s="45">
        <f t="shared" si="81"/>
        <v>2.0065500000000003</v>
      </c>
      <c r="K84" s="45">
        <f t="shared" si="81"/>
        <v>6.8222700000000005</v>
      </c>
      <c r="L84" s="45">
        <f t="shared" si="81"/>
        <v>1.6052400000000002</v>
      </c>
      <c r="M84" s="45">
        <f t="shared" si="81"/>
        <v>5.618339999999999</v>
      </c>
      <c r="N84" s="45">
        <f t="shared" si="81"/>
        <v>401.31000000000006</v>
      </c>
      <c r="O84" s="45">
        <f t="shared" si="81"/>
        <v>778.05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1"/>
  <sheetViews>
    <sheetView tabSelected="1" workbookViewId="0">
      <pane ySplit="1" topLeftCell="A2" activePane="bottomLeft" state="frozen"/>
      <selection pane="bottomLeft" activeCell="G1" sqref="G1:G1048576"/>
    </sheetView>
  </sheetViews>
  <sheetFormatPr defaultRowHeight="14.4" x14ac:dyDescent="0.3"/>
  <cols>
    <col min="2" max="2" width="10.88671875" bestFit="1" customWidth="1"/>
    <col min="3" max="3" width="10.109375" customWidth="1"/>
    <col min="4" max="4" width="21.44140625" bestFit="1" customWidth="1"/>
    <col min="5" max="5" width="12.44140625" bestFit="1" customWidth="1"/>
    <col min="6" max="6" width="16.5546875" bestFit="1" customWidth="1"/>
    <col min="7" max="7" width="10" style="33" bestFit="1" customWidth="1"/>
  </cols>
  <sheetData>
    <row r="1" spans="1:7" x14ac:dyDescent="0.3">
      <c r="A1" s="5" t="s">
        <v>8</v>
      </c>
      <c r="B1" s="6" t="s">
        <v>1</v>
      </c>
      <c r="C1" s="6" t="s">
        <v>0</v>
      </c>
      <c r="D1" s="6" t="s">
        <v>2</v>
      </c>
      <c r="E1" s="6" t="s">
        <v>3</v>
      </c>
      <c r="F1" s="6" t="s">
        <v>27</v>
      </c>
      <c r="G1" s="31" t="s">
        <v>28</v>
      </c>
    </row>
    <row r="2" spans="1:7" x14ac:dyDescent="0.3">
      <c r="A2" s="8">
        <v>1</v>
      </c>
      <c r="B2" s="9" t="s">
        <v>14</v>
      </c>
      <c r="C2" s="9">
        <v>2015</v>
      </c>
      <c r="D2" s="9" t="s">
        <v>7</v>
      </c>
      <c r="E2" s="7" t="s">
        <v>4</v>
      </c>
      <c r="F2" s="6" t="s">
        <v>29</v>
      </c>
      <c r="G2" s="26">
        <v>47</v>
      </c>
    </row>
    <row r="3" spans="1:7" x14ac:dyDescent="0.3">
      <c r="A3" s="8">
        <v>2</v>
      </c>
      <c r="B3" s="9" t="s">
        <v>14</v>
      </c>
      <c r="C3" s="9">
        <v>2015</v>
      </c>
      <c r="D3" s="9" t="s">
        <v>7</v>
      </c>
      <c r="E3" s="7" t="s">
        <v>4</v>
      </c>
      <c r="F3" s="6" t="s">
        <v>30</v>
      </c>
      <c r="G3" s="26">
        <v>67</v>
      </c>
    </row>
    <row r="4" spans="1:7" x14ac:dyDescent="0.3">
      <c r="A4" s="8">
        <v>3</v>
      </c>
      <c r="B4" s="9" t="s">
        <v>14</v>
      </c>
      <c r="C4" s="9">
        <v>2015</v>
      </c>
      <c r="D4" s="9" t="s">
        <v>7</v>
      </c>
      <c r="E4" s="7" t="s">
        <v>4</v>
      </c>
      <c r="F4" s="6" t="s">
        <v>31</v>
      </c>
      <c r="G4" s="26">
        <v>14</v>
      </c>
    </row>
    <row r="5" spans="1:7" x14ac:dyDescent="0.3">
      <c r="A5" s="8">
        <v>4</v>
      </c>
      <c r="B5" s="9" t="s">
        <v>14</v>
      </c>
      <c r="C5" s="9">
        <v>2015</v>
      </c>
      <c r="D5" s="9" t="s">
        <v>7</v>
      </c>
      <c r="E5" s="7" t="s">
        <v>4</v>
      </c>
      <c r="F5" s="6" t="s">
        <v>32</v>
      </c>
      <c r="G5" s="26">
        <v>61</v>
      </c>
    </row>
    <row r="6" spans="1:7" x14ac:dyDescent="0.3">
      <c r="A6" s="8">
        <v>5</v>
      </c>
      <c r="B6" s="9" t="s">
        <v>14</v>
      </c>
      <c r="C6" s="9">
        <v>2015</v>
      </c>
      <c r="D6" s="9" t="s">
        <v>7</v>
      </c>
      <c r="E6" s="7" t="s">
        <v>4</v>
      </c>
      <c r="F6" s="6" t="s">
        <v>33</v>
      </c>
      <c r="G6" s="26">
        <v>3</v>
      </c>
    </row>
    <row r="7" spans="1:7" x14ac:dyDescent="0.3">
      <c r="A7" s="8">
        <v>6</v>
      </c>
      <c r="B7" s="9" t="s">
        <v>14</v>
      </c>
      <c r="C7" s="9">
        <v>2015</v>
      </c>
      <c r="D7" s="9" t="s">
        <v>7</v>
      </c>
      <c r="E7" s="7" t="s">
        <v>4</v>
      </c>
      <c r="F7" s="6" t="s">
        <v>34</v>
      </c>
      <c r="G7" s="26">
        <v>5</v>
      </c>
    </row>
    <row r="8" spans="1:7" x14ac:dyDescent="0.3">
      <c r="A8" s="8">
        <v>7</v>
      </c>
      <c r="B8" s="9" t="s">
        <v>14</v>
      </c>
      <c r="C8" s="9">
        <v>2015</v>
      </c>
      <c r="D8" s="9" t="s">
        <v>7</v>
      </c>
      <c r="E8" s="7" t="s">
        <v>4</v>
      </c>
      <c r="F8" s="6" t="s">
        <v>35</v>
      </c>
      <c r="G8" s="26">
        <v>0</v>
      </c>
    </row>
    <row r="9" spans="1:7" x14ac:dyDescent="0.3">
      <c r="A9" s="8">
        <v>8</v>
      </c>
      <c r="B9" s="9" t="s">
        <v>14</v>
      </c>
      <c r="C9" s="9">
        <v>2015</v>
      </c>
      <c r="D9" s="9" t="s">
        <v>7</v>
      </c>
      <c r="E9" s="7" t="s">
        <v>4</v>
      </c>
      <c r="F9" s="6" t="s">
        <v>36</v>
      </c>
      <c r="G9" s="26">
        <v>7</v>
      </c>
    </row>
    <row r="10" spans="1:7" x14ac:dyDescent="0.3">
      <c r="A10" s="8">
        <v>9</v>
      </c>
      <c r="B10" s="9" t="s">
        <v>14</v>
      </c>
      <c r="C10" s="9">
        <v>2015</v>
      </c>
      <c r="D10" s="9" t="s">
        <v>7</v>
      </c>
      <c r="E10" s="7" t="s">
        <v>4</v>
      </c>
      <c r="F10" s="13" t="s">
        <v>23</v>
      </c>
      <c r="G10" s="32">
        <f>SUM(G2:G9)</f>
        <v>204</v>
      </c>
    </row>
    <row r="11" spans="1:7" x14ac:dyDescent="0.3">
      <c r="A11" s="8">
        <v>10</v>
      </c>
      <c r="B11" s="9" t="s">
        <v>14</v>
      </c>
      <c r="C11" s="9">
        <v>2015</v>
      </c>
      <c r="D11" s="9" t="s">
        <v>7</v>
      </c>
      <c r="E11" s="7" t="s">
        <v>5</v>
      </c>
      <c r="F11" s="16" t="s">
        <v>29</v>
      </c>
      <c r="G11" s="26">
        <v>514</v>
      </c>
    </row>
    <row r="12" spans="1:7" x14ac:dyDescent="0.3">
      <c r="A12" s="8">
        <v>11</v>
      </c>
      <c r="B12" s="9" t="s">
        <v>14</v>
      </c>
      <c r="C12" s="9">
        <v>2015</v>
      </c>
      <c r="D12" s="9" t="s">
        <v>7</v>
      </c>
      <c r="E12" s="7" t="s">
        <v>5</v>
      </c>
      <c r="F12" s="16" t="s">
        <v>30</v>
      </c>
      <c r="G12" s="26">
        <v>609</v>
      </c>
    </row>
    <row r="13" spans="1:7" x14ac:dyDescent="0.3">
      <c r="A13" s="8">
        <v>12</v>
      </c>
      <c r="B13" s="9" t="s">
        <v>14</v>
      </c>
      <c r="C13" s="9">
        <v>2015</v>
      </c>
      <c r="D13" s="9" t="s">
        <v>7</v>
      </c>
      <c r="E13" s="7" t="s">
        <v>5</v>
      </c>
      <c r="F13" s="16" t="s">
        <v>31</v>
      </c>
      <c r="G13" s="26">
        <v>180</v>
      </c>
    </row>
    <row r="14" spans="1:7" x14ac:dyDescent="0.3">
      <c r="A14" s="8">
        <v>13</v>
      </c>
      <c r="B14" s="9" t="s">
        <v>14</v>
      </c>
      <c r="C14" s="9">
        <v>2015</v>
      </c>
      <c r="D14" s="9" t="s">
        <v>7</v>
      </c>
      <c r="E14" s="7" t="s">
        <v>5</v>
      </c>
      <c r="F14" s="16" t="s">
        <v>32</v>
      </c>
      <c r="G14" s="26">
        <v>650</v>
      </c>
    </row>
    <row r="15" spans="1:7" x14ac:dyDescent="0.3">
      <c r="A15" s="8">
        <v>14</v>
      </c>
      <c r="B15" s="9" t="s">
        <v>14</v>
      </c>
      <c r="C15" s="9">
        <v>2015</v>
      </c>
      <c r="D15" s="9" t="s">
        <v>7</v>
      </c>
      <c r="E15" s="7" t="s">
        <v>5</v>
      </c>
      <c r="F15" s="16" t="s">
        <v>33</v>
      </c>
      <c r="G15" s="26">
        <v>37</v>
      </c>
    </row>
    <row r="16" spans="1:7" x14ac:dyDescent="0.3">
      <c r="A16" s="8">
        <v>15</v>
      </c>
      <c r="B16" s="9" t="s">
        <v>14</v>
      </c>
      <c r="C16" s="9">
        <v>2015</v>
      </c>
      <c r="D16" s="9" t="s">
        <v>7</v>
      </c>
      <c r="E16" s="7" t="s">
        <v>5</v>
      </c>
      <c r="F16" s="16" t="s">
        <v>34</v>
      </c>
      <c r="G16" s="26">
        <v>27</v>
      </c>
    </row>
    <row r="17" spans="1:7" x14ac:dyDescent="0.3">
      <c r="A17" s="8">
        <v>16</v>
      </c>
      <c r="B17" s="9" t="s">
        <v>14</v>
      </c>
      <c r="C17" s="9">
        <v>2015</v>
      </c>
      <c r="D17" s="9" t="s">
        <v>7</v>
      </c>
      <c r="E17" s="7" t="s">
        <v>5</v>
      </c>
      <c r="F17" s="16" t="s">
        <v>35</v>
      </c>
      <c r="G17" s="26">
        <v>15</v>
      </c>
    </row>
    <row r="18" spans="1:7" x14ac:dyDescent="0.3">
      <c r="A18" s="8">
        <v>17</v>
      </c>
      <c r="B18" s="9" t="s">
        <v>14</v>
      </c>
      <c r="C18" s="9">
        <v>2015</v>
      </c>
      <c r="D18" s="9" t="s">
        <v>7</v>
      </c>
      <c r="E18" s="7" t="s">
        <v>5</v>
      </c>
      <c r="F18" s="16" t="s">
        <v>36</v>
      </c>
      <c r="G18" s="26">
        <v>37</v>
      </c>
    </row>
    <row r="19" spans="1:7" x14ac:dyDescent="0.3">
      <c r="A19" s="8">
        <v>18</v>
      </c>
      <c r="B19" s="9" t="s">
        <v>14</v>
      </c>
      <c r="C19" s="9">
        <v>2015</v>
      </c>
      <c r="D19" s="9" t="s">
        <v>7</v>
      </c>
      <c r="E19" s="7" t="s">
        <v>5</v>
      </c>
      <c r="F19" s="13" t="s">
        <v>23</v>
      </c>
      <c r="G19" s="32">
        <f>SUM(G11:G18)</f>
        <v>2069</v>
      </c>
    </row>
    <row r="20" spans="1:7" x14ac:dyDescent="0.3">
      <c r="A20" s="8">
        <v>19</v>
      </c>
      <c r="B20" s="7" t="s">
        <v>15</v>
      </c>
      <c r="C20" s="9">
        <v>2015</v>
      </c>
      <c r="D20" s="9" t="s">
        <v>7</v>
      </c>
      <c r="E20" s="1" t="s">
        <v>4</v>
      </c>
      <c r="F20" s="16" t="s">
        <v>29</v>
      </c>
      <c r="G20" s="26">
        <v>41</v>
      </c>
    </row>
    <row r="21" spans="1:7" x14ac:dyDescent="0.3">
      <c r="A21" s="8">
        <v>20</v>
      </c>
      <c r="B21" s="9" t="s">
        <v>15</v>
      </c>
      <c r="C21" s="9">
        <v>2015</v>
      </c>
      <c r="D21" s="9" t="s">
        <v>7</v>
      </c>
      <c r="E21" s="1" t="s">
        <v>4</v>
      </c>
      <c r="F21" s="16" t="s">
        <v>30</v>
      </c>
      <c r="G21" s="26">
        <v>39</v>
      </c>
    </row>
    <row r="22" spans="1:7" x14ac:dyDescent="0.3">
      <c r="A22" s="8">
        <v>21</v>
      </c>
      <c r="B22" s="7" t="s">
        <v>15</v>
      </c>
      <c r="C22" s="9">
        <v>2015</v>
      </c>
      <c r="D22" s="9" t="s">
        <v>7</v>
      </c>
      <c r="E22" s="1" t="s">
        <v>4</v>
      </c>
      <c r="F22" s="16" t="s">
        <v>31</v>
      </c>
      <c r="G22" s="26">
        <v>17</v>
      </c>
    </row>
    <row r="23" spans="1:7" x14ac:dyDescent="0.3">
      <c r="A23" s="8">
        <v>22</v>
      </c>
      <c r="B23" s="9" t="s">
        <v>15</v>
      </c>
      <c r="C23" s="9">
        <v>2015</v>
      </c>
      <c r="D23" s="9" t="s">
        <v>7</v>
      </c>
      <c r="E23" s="1" t="s">
        <v>4</v>
      </c>
      <c r="F23" s="16" t="s">
        <v>32</v>
      </c>
      <c r="G23" s="26">
        <v>39</v>
      </c>
    </row>
    <row r="24" spans="1:7" x14ac:dyDescent="0.3">
      <c r="A24" s="8">
        <v>23</v>
      </c>
      <c r="B24" s="7" t="s">
        <v>15</v>
      </c>
      <c r="C24" s="9">
        <v>2015</v>
      </c>
      <c r="D24" s="9" t="s">
        <v>7</v>
      </c>
      <c r="E24" s="1" t="s">
        <v>4</v>
      </c>
      <c r="F24" s="16" t="s">
        <v>33</v>
      </c>
      <c r="G24" s="26">
        <v>5</v>
      </c>
    </row>
    <row r="25" spans="1:7" x14ac:dyDescent="0.3">
      <c r="A25" s="8">
        <v>24</v>
      </c>
      <c r="B25" s="9" t="s">
        <v>15</v>
      </c>
      <c r="C25" s="9">
        <v>2015</v>
      </c>
      <c r="D25" s="9" t="s">
        <v>7</v>
      </c>
      <c r="E25" s="1" t="s">
        <v>4</v>
      </c>
      <c r="F25" s="16" t="s">
        <v>34</v>
      </c>
      <c r="G25" s="26">
        <v>3</v>
      </c>
    </row>
    <row r="26" spans="1:7" x14ac:dyDescent="0.3">
      <c r="A26" s="8">
        <v>25</v>
      </c>
      <c r="B26" s="7" t="s">
        <v>15</v>
      </c>
      <c r="C26" s="9">
        <v>2015</v>
      </c>
      <c r="D26" s="9" t="s">
        <v>7</v>
      </c>
      <c r="E26" s="1" t="s">
        <v>4</v>
      </c>
      <c r="F26" s="16" t="s">
        <v>35</v>
      </c>
      <c r="G26" s="26">
        <v>2</v>
      </c>
    </row>
    <row r="27" spans="1:7" x14ac:dyDescent="0.3">
      <c r="A27" s="8">
        <v>26</v>
      </c>
      <c r="B27" s="9" t="s">
        <v>15</v>
      </c>
      <c r="C27" s="9">
        <v>2015</v>
      </c>
      <c r="D27" s="9" t="s">
        <v>7</v>
      </c>
      <c r="E27" s="1" t="s">
        <v>4</v>
      </c>
      <c r="F27" s="16" t="s">
        <v>36</v>
      </c>
      <c r="G27" s="26">
        <v>6</v>
      </c>
    </row>
    <row r="28" spans="1:7" x14ac:dyDescent="0.3">
      <c r="A28" s="8">
        <v>27</v>
      </c>
      <c r="B28" s="7" t="s">
        <v>15</v>
      </c>
      <c r="C28" s="9">
        <v>2015</v>
      </c>
      <c r="D28" s="9" t="s">
        <v>7</v>
      </c>
      <c r="E28" s="1" t="s">
        <v>4</v>
      </c>
      <c r="F28" s="13" t="s">
        <v>23</v>
      </c>
      <c r="G28" s="32">
        <f>SUM(G20:G27)</f>
        <v>152</v>
      </c>
    </row>
    <row r="29" spans="1:7" x14ac:dyDescent="0.3">
      <c r="A29" s="8">
        <v>28</v>
      </c>
      <c r="B29" s="9" t="s">
        <v>15</v>
      </c>
      <c r="C29" s="9">
        <v>2015</v>
      </c>
      <c r="D29" s="9" t="s">
        <v>7</v>
      </c>
      <c r="E29" s="1" t="s">
        <v>5</v>
      </c>
      <c r="F29" s="16" t="s">
        <v>29</v>
      </c>
      <c r="G29" s="26">
        <v>532</v>
      </c>
    </row>
    <row r="30" spans="1:7" x14ac:dyDescent="0.3">
      <c r="A30" s="8">
        <v>29</v>
      </c>
      <c r="B30" s="7" t="s">
        <v>15</v>
      </c>
      <c r="C30" s="9">
        <v>2015</v>
      </c>
      <c r="D30" s="9" t="s">
        <v>7</v>
      </c>
      <c r="E30" s="1" t="s">
        <v>5</v>
      </c>
      <c r="F30" s="16" t="s">
        <v>30</v>
      </c>
      <c r="G30" s="26">
        <v>585</v>
      </c>
    </row>
    <row r="31" spans="1:7" x14ac:dyDescent="0.3">
      <c r="A31" s="8">
        <v>30</v>
      </c>
      <c r="B31" s="9" t="s">
        <v>15</v>
      </c>
      <c r="C31" s="9">
        <v>2015</v>
      </c>
      <c r="D31" s="9" t="s">
        <v>7</v>
      </c>
      <c r="E31" s="1" t="s">
        <v>5</v>
      </c>
      <c r="F31" s="16" t="s">
        <v>31</v>
      </c>
      <c r="G31" s="26">
        <v>193</v>
      </c>
    </row>
    <row r="32" spans="1:7" x14ac:dyDescent="0.3">
      <c r="A32" s="8">
        <v>31</v>
      </c>
      <c r="B32" s="7" t="s">
        <v>15</v>
      </c>
      <c r="C32" s="9">
        <v>2015</v>
      </c>
      <c r="D32" s="9" t="s">
        <v>7</v>
      </c>
      <c r="E32" s="1" t="s">
        <v>5</v>
      </c>
      <c r="F32" s="16" t="s">
        <v>32</v>
      </c>
      <c r="G32" s="26">
        <v>598</v>
      </c>
    </row>
    <row r="33" spans="1:7" x14ac:dyDescent="0.3">
      <c r="A33" s="8">
        <v>32</v>
      </c>
      <c r="B33" s="9" t="s">
        <v>15</v>
      </c>
      <c r="C33" s="9">
        <v>2015</v>
      </c>
      <c r="D33" s="9" t="s">
        <v>7</v>
      </c>
      <c r="E33" s="1" t="s">
        <v>5</v>
      </c>
      <c r="F33" s="16" t="s">
        <v>33</v>
      </c>
      <c r="G33" s="26">
        <v>23</v>
      </c>
    </row>
    <row r="34" spans="1:7" x14ac:dyDescent="0.3">
      <c r="A34" s="8">
        <v>33</v>
      </c>
      <c r="B34" s="7" t="s">
        <v>15</v>
      </c>
      <c r="C34" s="9">
        <v>2015</v>
      </c>
      <c r="D34" s="9" t="s">
        <v>7</v>
      </c>
      <c r="E34" s="1" t="s">
        <v>5</v>
      </c>
      <c r="F34" s="16" t="s">
        <v>34</v>
      </c>
      <c r="G34" s="26">
        <v>46</v>
      </c>
    </row>
    <row r="35" spans="1:7" x14ac:dyDescent="0.3">
      <c r="A35" s="8">
        <v>34</v>
      </c>
      <c r="B35" s="9" t="s">
        <v>15</v>
      </c>
      <c r="C35" s="9">
        <v>2015</v>
      </c>
      <c r="D35" s="9" t="s">
        <v>7</v>
      </c>
      <c r="E35" s="1" t="s">
        <v>5</v>
      </c>
      <c r="F35" s="16" t="s">
        <v>35</v>
      </c>
      <c r="G35" s="26">
        <v>12</v>
      </c>
    </row>
    <row r="36" spans="1:7" x14ac:dyDescent="0.3">
      <c r="A36" s="8">
        <v>35</v>
      </c>
      <c r="B36" s="7" t="s">
        <v>15</v>
      </c>
      <c r="C36" s="9">
        <v>2015</v>
      </c>
      <c r="D36" s="9" t="s">
        <v>7</v>
      </c>
      <c r="E36" s="1" t="s">
        <v>5</v>
      </c>
      <c r="F36" s="16" t="s">
        <v>36</v>
      </c>
      <c r="G36" s="26">
        <v>46</v>
      </c>
    </row>
    <row r="37" spans="1:7" x14ac:dyDescent="0.3">
      <c r="A37" s="8">
        <v>36</v>
      </c>
      <c r="B37" s="9" t="s">
        <v>15</v>
      </c>
      <c r="C37" s="9">
        <v>2015</v>
      </c>
      <c r="D37" s="9" t="s">
        <v>7</v>
      </c>
      <c r="E37" s="1" t="s">
        <v>5</v>
      </c>
      <c r="F37" s="13" t="s">
        <v>23</v>
      </c>
      <c r="G37" s="32">
        <f>SUM(G29:G36)</f>
        <v>2035</v>
      </c>
    </row>
    <row r="38" spans="1:7" x14ac:dyDescent="0.3">
      <c r="A38" s="8">
        <v>37</v>
      </c>
      <c r="B38" s="7" t="s">
        <v>16</v>
      </c>
      <c r="C38" s="9">
        <v>2015</v>
      </c>
      <c r="D38" s="9" t="s">
        <v>7</v>
      </c>
      <c r="E38" s="1" t="s">
        <v>4</v>
      </c>
      <c r="F38" s="16" t="s">
        <v>29</v>
      </c>
      <c r="G38" s="26">
        <v>16</v>
      </c>
    </row>
    <row r="39" spans="1:7" x14ac:dyDescent="0.3">
      <c r="A39" s="8">
        <v>38</v>
      </c>
      <c r="B39" s="12" t="s">
        <v>16</v>
      </c>
      <c r="C39" s="9">
        <v>2015</v>
      </c>
      <c r="D39" s="9" t="s">
        <v>7</v>
      </c>
      <c r="E39" s="1" t="s">
        <v>4</v>
      </c>
      <c r="F39" s="16" t="s">
        <v>30</v>
      </c>
      <c r="G39" s="26">
        <v>24</v>
      </c>
    </row>
    <row r="40" spans="1:7" x14ac:dyDescent="0.3">
      <c r="A40" s="8">
        <v>39</v>
      </c>
      <c r="B40" s="7" t="s">
        <v>16</v>
      </c>
      <c r="C40" s="9">
        <v>2015</v>
      </c>
      <c r="D40" s="9" t="s">
        <v>7</v>
      </c>
      <c r="E40" s="1" t="s">
        <v>4</v>
      </c>
      <c r="F40" s="16" t="s">
        <v>31</v>
      </c>
      <c r="G40" s="26">
        <v>4</v>
      </c>
    </row>
    <row r="41" spans="1:7" x14ac:dyDescent="0.3">
      <c r="A41" s="8">
        <v>40</v>
      </c>
      <c r="B41" s="12" t="s">
        <v>16</v>
      </c>
      <c r="C41" s="9">
        <v>2015</v>
      </c>
      <c r="D41" s="9" t="s">
        <v>7</v>
      </c>
      <c r="E41" s="1" t="s">
        <v>4</v>
      </c>
      <c r="F41" s="16" t="s">
        <v>32</v>
      </c>
      <c r="G41" s="26">
        <v>29</v>
      </c>
    </row>
    <row r="42" spans="1:7" x14ac:dyDescent="0.3">
      <c r="A42" s="8">
        <v>41</v>
      </c>
      <c r="B42" s="7" t="s">
        <v>16</v>
      </c>
      <c r="C42" s="9">
        <v>2015</v>
      </c>
      <c r="D42" s="9" t="s">
        <v>7</v>
      </c>
      <c r="E42" s="1" t="s">
        <v>4</v>
      </c>
      <c r="F42" s="16" t="s">
        <v>33</v>
      </c>
      <c r="G42" s="26">
        <v>5</v>
      </c>
    </row>
    <row r="43" spans="1:7" x14ac:dyDescent="0.3">
      <c r="A43" s="8">
        <v>42</v>
      </c>
      <c r="B43" s="12" t="s">
        <v>16</v>
      </c>
      <c r="C43" s="9">
        <v>2015</v>
      </c>
      <c r="D43" s="9" t="s">
        <v>7</v>
      </c>
      <c r="E43" s="1" t="s">
        <v>4</v>
      </c>
      <c r="F43" s="16" t="s">
        <v>34</v>
      </c>
      <c r="G43" s="26">
        <v>1</v>
      </c>
    </row>
    <row r="44" spans="1:7" x14ac:dyDescent="0.3">
      <c r="A44" s="8">
        <v>43</v>
      </c>
      <c r="B44" s="7" t="s">
        <v>16</v>
      </c>
      <c r="C44" s="9">
        <v>2015</v>
      </c>
      <c r="D44" s="9" t="s">
        <v>7</v>
      </c>
      <c r="E44" s="1" t="s">
        <v>4</v>
      </c>
      <c r="F44" s="16" t="s">
        <v>35</v>
      </c>
      <c r="G44" s="26">
        <v>1</v>
      </c>
    </row>
    <row r="45" spans="1:7" x14ac:dyDescent="0.3">
      <c r="A45" s="8">
        <v>44</v>
      </c>
      <c r="B45" s="12" t="s">
        <v>16</v>
      </c>
      <c r="C45" s="9">
        <v>2015</v>
      </c>
      <c r="D45" s="9" t="s">
        <v>7</v>
      </c>
      <c r="E45" s="1" t="s">
        <v>4</v>
      </c>
      <c r="F45" s="16" t="s">
        <v>36</v>
      </c>
      <c r="G45" s="26">
        <v>2</v>
      </c>
    </row>
    <row r="46" spans="1:7" x14ac:dyDescent="0.3">
      <c r="A46" s="8">
        <v>45</v>
      </c>
      <c r="B46" s="7" t="s">
        <v>16</v>
      </c>
      <c r="C46" s="9">
        <v>2015</v>
      </c>
      <c r="D46" s="9" t="s">
        <v>7</v>
      </c>
      <c r="E46" s="1" t="s">
        <v>4</v>
      </c>
      <c r="F46" s="13" t="s">
        <v>23</v>
      </c>
      <c r="G46" s="32">
        <f>SUM(G38:G45)</f>
        <v>82</v>
      </c>
    </row>
    <row r="47" spans="1:7" x14ac:dyDescent="0.3">
      <c r="A47" s="8">
        <v>46</v>
      </c>
      <c r="B47" s="12" t="s">
        <v>16</v>
      </c>
      <c r="C47" s="9">
        <v>2015</v>
      </c>
      <c r="D47" s="9" t="s">
        <v>7</v>
      </c>
      <c r="E47" s="1" t="s">
        <v>5</v>
      </c>
      <c r="F47" s="16" t="s">
        <v>29</v>
      </c>
      <c r="G47" s="26">
        <v>379</v>
      </c>
    </row>
    <row r="48" spans="1:7" x14ac:dyDescent="0.3">
      <c r="A48" s="8">
        <v>47</v>
      </c>
      <c r="B48" s="7" t="s">
        <v>16</v>
      </c>
      <c r="C48" s="9">
        <v>2015</v>
      </c>
      <c r="D48" s="9" t="s">
        <v>7</v>
      </c>
      <c r="E48" s="1" t="s">
        <v>5</v>
      </c>
      <c r="F48" s="16" t="s">
        <v>30</v>
      </c>
      <c r="G48" s="26">
        <v>456</v>
      </c>
    </row>
    <row r="49" spans="1:7" x14ac:dyDescent="0.3">
      <c r="A49" s="8">
        <v>48</v>
      </c>
      <c r="B49" s="12" t="s">
        <v>16</v>
      </c>
      <c r="C49" s="9">
        <v>2015</v>
      </c>
      <c r="D49" s="9" t="s">
        <v>7</v>
      </c>
      <c r="E49" s="1" t="s">
        <v>5</v>
      </c>
      <c r="F49" s="16" t="s">
        <v>31</v>
      </c>
      <c r="G49" s="26">
        <v>152</v>
      </c>
    </row>
    <row r="50" spans="1:7" x14ac:dyDescent="0.3">
      <c r="A50" s="8">
        <v>49</v>
      </c>
      <c r="B50" s="7" t="s">
        <v>16</v>
      </c>
      <c r="C50" s="9">
        <v>2015</v>
      </c>
      <c r="D50" s="9" t="s">
        <v>7</v>
      </c>
      <c r="E50" s="1" t="s">
        <v>5</v>
      </c>
      <c r="F50" s="16" t="s">
        <v>32</v>
      </c>
      <c r="G50" s="26">
        <v>489</v>
      </c>
    </row>
    <row r="51" spans="1:7" x14ac:dyDescent="0.3">
      <c r="A51" s="8">
        <v>50</v>
      </c>
      <c r="B51" s="12" t="s">
        <v>16</v>
      </c>
      <c r="C51" s="9">
        <v>2015</v>
      </c>
      <c r="D51" s="9" t="s">
        <v>7</v>
      </c>
      <c r="E51" s="1" t="s">
        <v>5</v>
      </c>
      <c r="F51" s="16" t="s">
        <v>33</v>
      </c>
      <c r="G51" s="26">
        <v>25</v>
      </c>
    </row>
    <row r="52" spans="1:7" x14ac:dyDescent="0.3">
      <c r="A52" s="8">
        <v>51</v>
      </c>
      <c r="B52" s="7" t="s">
        <v>16</v>
      </c>
      <c r="C52" s="9">
        <v>2015</v>
      </c>
      <c r="D52" s="9" t="s">
        <v>7</v>
      </c>
      <c r="E52" s="1" t="s">
        <v>5</v>
      </c>
      <c r="F52" s="16" t="s">
        <v>34</v>
      </c>
      <c r="G52" s="26">
        <v>28</v>
      </c>
    </row>
    <row r="53" spans="1:7" x14ac:dyDescent="0.3">
      <c r="A53" s="8">
        <v>52</v>
      </c>
      <c r="B53" s="12" t="s">
        <v>16</v>
      </c>
      <c r="C53" s="9">
        <v>2015</v>
      </c>
      <c r="D53" s="9" t="s">
        <v>7</v>
      </c>
      <c r="E53" s="1" t="s">
        <v>5</v>
      </c>
      <c r="F53" s="16" t="s">
        <v>35</v>
      </c>
      <c r="G53" s="26">
        <v>22</v>
      </c>
    </row>
    <row r="54" spans="1:7" x14ac:dyDescent="0.3">
      <c r="A54" s="8">
        <v>53</v>
      </c>
      <c r="B54" s="7" t="s">
        <v>16</v>
      </c>
      <c r="C54" s="9">
        <v>2015</v>
      </c>
      <c r="D54" s="9" t="s">
        <v>7</v>
      </c>
      <c r="E54" s="1" t="s">
        <v>5</v>
      </c>
      <c r="F54" s="16" t="s">
        <v>36</v>
      </c>
      <c r="G54" s="26">
        <v>33</v>
      </c>
    </row>
    <row r="55" spans="1:7" x14ac:dyDescent="0.3">
      <c r="A55" s="8">
        <v>54</v>
      </c>
      <c r="B55" s="12" t="s">
        <v>16</v>
      </c>
      <c r="C55" s="9">
        <v>2015</v>
      </c>
      <c r="D55" s="9" t="s">
        <v>7</v>
      </c>
      <c r="E55" s="1" t="s">
        <v>5</v>
      </c>
      <c r="F55" s="13" t="s">
        <v>23</v>
      </c>
      <c r="G55" s="32">
        <f>SUM(G47:G54)</f>
        <v>1584</v>
      </c>
    </row>
    <row r="56" spans="1:7" x14ac:dyDescent="0.3">
      <c r="A56" s="8">
        <v>55</v>
      </c>
      <c r="B56" s="7" t="s">
        <v>17</v>
      </c>
      <c r="C56" s="9">
        <v>2015</v>
      </c>
      <c r="D56" s="9" t="s">
        <v>7</v>
      </c>
      <c r="E56" s="1" t="s">
        <v>4</v>
      </c>
      <c r="F56" s="16" t="s">
        <v>29</v>
      </c>
      <c r="G56" s="26">
        <v>53</v>
      </c>
    </row>
    <row r="57" spans="1:7" x14ac:dyDescent="0.3">
      <c r="A57" s="8">
        <v>56</v>
      </c>
      <c r="B57" s="12" t="s">
        <v>17</v>
      </c>
      <c r="C57" s="9">
        <v>2015</v>
      </c>
      <c r="D57" s="9" t="s">
        <v>7</v>
      </c>
      <c r="E57" s="1" t="s">
        <v>4</v>
      </c>
      <c r="F57" s="16" t="s">
        <v>30</v>
      </c>
      <c r="G57" s="26">
        <v>70</v>
      </c>
    </row>
    <row r="58" spans="1:7" x14ac:dyDescent="0.3">
      <c r="A58" s="8">
        <v>57</v>
      </c>
      <c r="B58" s="7" t="s">
        <v>17</v>
      </c>
      <c r="C58" s="9">
        <v>2015</v>
      </c>
      <c r="D58" s="9" t="s">
        <v>7</v>
      </c>
      <c r="E58" s="1" t="s">
        <v>4</v>
      </c>
      <c r="F58" s="16" t="s">
        <v>31</v>
      </c>
      <c r="G58" s="26">
        <v>29</v>
      </c>
    </row>
    <row r="59" spans="1:7" x14ac:dyDescent="0.3">
      <c r="A59" s="8">
        <v>58</v>
      </c>
      <c r="B59" s="12" t="s">
        <v>17</v>
      </c>
      <c r="C59" s="9">
        <v>2015</v>
      </c>
      <c r="D59" s="9" t="s">
        <v>7</v>
      </c>
      <c r="E59" s="1" t="s">
        <v>4</v>
      </c>
      <c r="F59" s="16" t="s">
        <v>32</v>
      </c>
      <c r="G59" s="26">
        <v>81</v>
      </c>
    </row>
    <row r="60" spans="1:7" x14ac:dyDescent="0.3">
      <c r="A60" s="8">
        <v>59</v>
      </c>
      <c r="B60" s="7" t="s">
        <v>17</v>
      </c>
      <c r="C60" s="9">
        <v>2015</v>
      </c>
      <c r="D60" s="9" t="s">
        <v>7</v>
      </c>
      <c r="E60" s="1" t="s">
        <v>4</v>
      </c>
      <c r="F60" s="16" t="s">
        <v>33</v>
      </c>
      <c r="G60" s="26">
        <v>2</v>
      </c>
    </row>
    <row r="61" spans="1:7" x14ac:dyDescent="0.3">
      <c r="A61" s="8">
        <v>60</v>
      </c>
      <c r="B61" s="12" t="s">
        <v>17</v>
      </c>
      <c r="C61" s="9">
        <v>2015</v>
      </c>
      <c r="D61" s="9" t="s">
        <v>7</v>
      </c>
      <c r="E61" s="1" t="s">
        <v>4</v>
      </c>
      <c r="F61" s="16" t="s">
        <v>34</v>
      </c>
      <c r="G61" s="26">
        <v>7</v>
      </c>
    </row>
    <row r="62" spans="1:7" x14ac:dyDescent="0.3">
      <c r="A62" s="8">
        <v>61</v>
      </c>
      <c r="B62" s="7" t="s">
        <v>17</v>
      </c>
      <c r="C62" s="9">
        <v>2015</v>
      </c>
      <c r="D62" s="9" t="s">
        <v>7</v>
      </c>
      <c r="E62" s="1" t="s">
        <v>4</v>
      </c>
      <c r="F62" s="16" t="s">
        <v>35</v>
      </c>
      <c r="G62" s="26">
        <v>0</v>
      </c>
    </row>
    <row r="63" spans="1:7" x14ac:dyDescent="0.3">
      <c r="A63" s="8">
        <v>62</v>
      </c>
      <c r="B63" s="12" t="s">
        <v>17</v>
      </c>
      <c r="C63" s="9">
        <v>2015</v>
      </c>
      <c r="D63" s="9" t="s">
        <v>7</v>
      </c>
      <c r="E63" s="1" t="s">
        <v>4</v>
      </c>
      <c r="F63" s="16" t="s">
        <v>36</v>
      </c>
      <c r="G63" s="26">
        <v>11</v>
      </c>
    </row>
    <row r="64" spans="1:7" x14ac:dyDescent="0.3">
      <c r="A64" s="8">
        <v>63</v>
      </c>
      <c r="B64" s="7" t="s">
        <v>17</v>
      </c>
      <c r="C64" s="9">
        <v>2015</v>
      </c>
      <c r="D64" s="9" t="s">
        <v>7</v>
      </c>
      <c r="E64" s="1" t="s">
        <v>4</v>
      </c>
      <c r="F64" s="13" t="s">
        <v>23</v>
      </c>
      <c r="G64" s="32">
        <f>SUM(G56:G63)</f>
        <v>253</v>
      </c>
    </row>
    <row r="65" spans="1:7" x14ac:dyDescent="0.3">
      <c r="A65" s="8">
        <v>64</v>
      </c>
      <c r="B65" s="12" t="s">
        <v>17</v>
      </c>
      <c r="C65" s="9">
        <v>2015</v>
      </c>
      <c r="D65" s="9" t="s">
        <v>7</v>
      </c>
      <c r="E65" s="1" t="s">
        <v>5</v>
      </c>
      <c r="F65" s="16" t="s">
        <v>29</v>
      </c>
      <c r="G65" s="26">
        <v>396</v>
      </c>
    </row>
    <row r="66" spans="1:7" x14ac:dyDescent="0.3">
      <c r="A66" s="8">
        <v>65</v>
      </c>
      <c r="B66" s="7" t="s">
        <v>17</v>
      </c>
      <c r="C66" s="9">
        <v>2015</v>
      </c>
      <c r="D66" s="9" t="s">
        <v>7</v>
      </c>
      <c r="E66" s="1" t="s">
        <v>5</v>
      </c>
      <c r="F66" s="16" t="s">
        <v>30</v>
      </c>
      <c r="G66" s="26">
        <v>475</v>
      </c>
    </row>
    <row r="67" spans="1:7" x14ac:dyDescent="0.3">
      <c r="A67" s="8">
        <v>66</v>
      </c>
      <c r="B67" s="12" t="s">
        <v>17</v>
      </c>
      <c r="C67" s="9">
        <v>2015</v>
      </c>
      <c r="D67" s="9" t="s">
        <v>7</v>
      </c>
      <c r="E67" s="1" t="s">
        <v>5</v>
      </c>
      <c r="F67" s="16" t="s">
        <v>31</v>
      </c>
      <c r="G67" s="26">
        <v>168</v>
      </c>
    </row>
    <row r="68" spans="1:7" x14ac:dyDescent="0.3">
      <c r="A68" s="8">
        <v>67</v>
      </c>
      <c r="B68" s="7" t="s">
        <v>17</v>
      </c>
      <c r="C68" s="9">
        <v>2015</v>
      </c>
      <c r="D68" s="9" t="s">
        <v>7</v>
      </c>
      <c r="E68" s="1" t="s">
        <v>5</v>
      </c>
      <c r="F68" s="16" t="s">
        <v>32</v>
      </c>
      <c r="G68" s="26">
        <v>556</v>
      </c>
    </row>
    <row r="69" spans="1:7" x14ac:dyDescent="0.3">
      <c r="A69" s="8">
        <v>68</v>
      </c>
      <c r="B69" s="12" t="s">
        <v>17</v>
      </c>
      <c r="C69" s="9">
        <v>2015</v>
      </c>
      <c r="D69" s="9" t="s">
        <v>7</v>
      </c>
      <c r="E69" s="1" t="s">
        <v>5</v>
      </c>
      <c r="F69" s="16" t="s">
        <v>33</v>
      </c>
      <c r="G69" s="26">
        <v>19</v>
      </c>
    </row>
    <row r="70" spans="1:7" x14ac:dyDescent="0.3">
      <c r="A70" s="8">
        <v>69</v>
      </c>
      <c r="B70" s="7" t="s">
        <v>17</v>
      </c>
      <c r="C70" s="9">
        <v>2015</v>
      </c>
      <c r="D70" s="9" t="s">
        <v>7</v>
      </c>
      <c r="E70" s="1" t="s">
        <v>5</v>
      </c>
      <c r="F70" s="16" t="s">
        <v>34</v>
      </c>
      <c r="G70" s="26">
        <v>33</v>
      </c>
    </row>
    <row r="71" spans="1:7" x14ac:dyDescent="0.3">
      <c r="A71" s="8">
        <v>70</v>
      </c>
      <c r="B71" s="12" t="s">
        <v>17</v>
      </c>
      <c r="C71" s="9">
        <v>2015</v>
      </c>
      <c r="D71" s="9" t="s">
        <v>7</v>
      </c>
      <c r="E71" s="1" t="s">
        <v>5</v>
      </c>
      <c r="F71" s="16" t="s">
        <v>35</v>
      </c>
      <c r="G71" s="26">
        <v>13</v>
      </c>
    </row>
    <row r="72" spans="1:7" x14ac:dyDescent="0.3">
      <c r="A72" s="8">
        <v>71</v>
      </c>
      <c r="B72" s="7" t="s">
        <v>17</v>
      </c>
      <c r="C72" s="9">
        <v>2015</v>
      </c>
      <c r="D72" s="9" t="s">
        <v>7</v>
      </c>
      <c r="E72" s="1" t="s">
        <v>5</v>
      </c>
      <c r="F72" s="16" t="s">
        <v>36</v>
      </c>
      <c r="G72" s="26">
        <v>33</v>
      </c>
    </row>
    <row r="73" spans="1:7" x14ac:dyDescent="0.3">
      <c r="A73" s="8">
        <v>72</v>
      </c>
      <c r="B73" s="12" t="s">
        <v>17</v>
      </c>
      <c r="C73" s="9">
        <v>2015</v>
      </c>
      <c r="D73" s="9" t="s">
        <v>7</v>
      </c>
      <c r="E73" s="1" t="s">
        <v>5</v>
      </c>
      <c r="F73" s="13" t="s">
        <v>23</v>
      </c>
      <c r="G73" s="32">
        <f>SUM(G65:G72)</f>
        <v>1693</v>
      </c>
    </row>
    <row r="74" spans="1:7" x14ac:dyDescent="0.3">
      <c r="A74" s="8">
        <v>73</v>
      </c>
      <c r="B74" s="7" t="s">
        <v>18</v>
      </c>
      <c r="C74" s="9">
        <v>2015</v>
      </c>
      <c r="D74" s="9" t="s">
        <v>7</v>
      </c>
      <c r="E74" s="1" t="s">
        <v>4</v>
      </c>
      <c r="F74" s="16" t="s">
        <v>29</v>
      </c>
      <c r="G74" s="26">
        <v>55</v>
      </c>
    </row>
    <row r="75" spans="1:7" x14ac:dyDescent="0.3">
      <c r="A75" s="8">
        <v>74</v>
      </c>
      <c r="B75" s="7" t="s">
        <v>18</v>
      </c>
      <c r="C75" s="9">
        <v>2015</v>
      </c>
      <c r="D75" s="9" t="s">
        <v>7</v>
      </c>
      <c r="E75" s="1" t="s">
        <v>4</v>
      </c>
      <c r="F75" s="16" t="s">
        <v>30</v>
      </c>
      <c r="G75" s="26">
        <v>63</v>
      </c>
    </row>
    <row r="76" spans="1:7" x14ac:dyDescent="0.3">
      <c r="A76" s="8">
        <v>75</v>
      </c>
      <c r="B76" s="7" t="s">
        <v>18</v>
      </c>
      <c r="C76" s="9">
        <v>2015</v>
      </c>
      <c r="D76" s="9" t="s">
        <v>7</v>
      </c>
      <c r="E76" s="1" t="s">
        <v>4</v>
      </c>
      <c r="F76" s="16" t="s">
        <v>31</v>
      </c>
      <c r="G76" s="26">
        <v>14</v>
      </c>
    </row>
    <row r="77" spans="1:7" x14ac:dyDescent="0.3">
      <c r="A77" s="8">
        <v>76</v>
      </c>
      <c r="B77" s="7" t="s">
        <v>18</v>
      </c>
      <c r="C77" s="9">
        <v>2015</v>
      </c>
      <c r="D77" s="9" t="s">
        <v>7</v>
      </c>
      <c r="E77" s="1" t="s">
        <v>4</v>
      </c>
      <c r="F77" s="16" t="s">
        <v>32</v>
      </c>
      <c r="G77" s="26">
        <v>61</v>
      </c>
    </row>
    <row r="78" spans="1:7" x14ac:dyDescent="0.3">
      <c r="A78" s="8">
        <v>77</v>
      </c>
      <c r="B78" s="7" t="s">
        <v>18</v>
      </c>
      <c r="C78" s="9">
        <v>2015</v>
      </c>
      <c r="D78" s="9" t="s">
        <v>7</v>
      </c>
      <c r="E78" s="1" t="s">
        <v>4</v>
      </c>
      <c r="F78" s="16" t="s">
        <v>33</v>
      </c>
      <c r="G78" s="26">
        <v>3</v>
      </c>
    </row>
    <row r="79" spans="1:7" x14ac:dyDescent="0.3">
      <c r="A79" s="8">
        <v>78</v>
      </c>
      <c r="B79" s="7" t="s">
        <v>18</v>
      </c>
      <c r="C79" s="9">
        <v>2015</v>
      </c>
      <c r="D79" s="9" t="s">
        <v>7</v>
      </c>
      <c r="E79" s="1" t="s">
        <v>4</v>
      </c>
      <c r="F79" s="16" t="s">
        <v>34</v>
      </c>
      <c r="G79" s="26">
        <v>4</v>
      </c>
    </row>
    <row r="80" spans="1:7" x14ac:dyDescent="0.3">
      <c r="A80" s="8">
        <v>79</v>
      </c>
      <c r="B80" s="7" t="s">
        <v>18</v>
      </c>
      <c r="C80" s="9">
        <v>2015</v>
      </c>
      <c r="D80" s="9" t="s">
        <v>7</v>
      </c>
      <c r="E80" s="1" t="s">
        <v>4</v>
      </c>
      <c r="F80" s="16" t="s">
        <v>35</v>
      </c>
      <c r="G80" s="26">
        <v>0</v>
      </c>
    </row>
    <row r="81" spans="1:7" x14ac:dyDescent="0.3">
      <c r="A81" s="8">
        <v>80</v>
      </c>
      <c r="B81" s="7" t="s">
        <v>18</v>
      </c>
      <c r="C81" s="9">
        <v>2015</v>
      </c>
      <c r="D81" s="9" t="s">
        <v>7</v>
      </c>
      <c r="E81" s="1" t="s">
        <v>4</v>
      </c>
      <c r="F81" s="16" t="s">
        <v>36</v>
      </c>
      <c r="G81" s="26">
        <v>12</v>
      </c>
    </row>
    <row r="82" spans="1:7" x14ac:dyDescent="0.3">
      <c r="A82" s="8">
        <v>81</v>
      </c>
      <c r="B82" s="7" t="s">
        <v>18</v>
      </c>
      <c r="C82" s="9">
        <v>2015</v>
      </c>
      <c r="D82" s="9" t="s">
        <v>7</v>
      </c>
      <c r="E82" s="1" t="s">
        <v>4</v>
      </c>
      <c r="F82" s="13" t="s">
        <v>23</v>
      </c>
      <c r="G82" s="32">
        <f>SUM(G74:G81)</f>
        <v>212</v>
      </c>
    </row>
    <row r="83" spans="1:7" x14ac:dyDescent="0.3">
      <c r="A83" s="8">
        <v>82</v>
      </c>
      <c r="B83" s="7" t="s">
        <v>18</v>
      </c>
      <c r="C83" s="9">
        <v>2015</v>
      </c>
      <c r="D83" s="9" t="s">
        <v>7</v>
      </c>
      <c r="E83" s="1" t="s">
        <v>5</v>
      </c>
      <c r="F83" s="16" t="s">
        <v>29</v>
      </c>
      <c r="G83" s="26">
        <v>473</v>
      </c>
    </row>
    <row r="84" spans="1:7" x14ac:dyDescent="0.3">
      <c r="A84" s="8">
        <v>83</v>
      </c>
      <c r="B84" s="7" t="s">
        <v>18</v>
      </c>
      <c r="C84" s="9">
        <v>2015</v>
      </c>
      <c r="D84" s="9" t="s">
        <v>7</v>
      </c>
      <c r="E84" s="1" t="s">
        <v>5</v>
      </c>
      <c r="F84" s="16" t="s">
        <v>30</v>
      </c>
      <c r="G84" s="26">
        <v>509</v>
      </c>
    </row>
    <row r="85" spans="1:7" x14ac:dyDescent="0.3">
      <c r="A85" s="8">
        <v>84</v>
      </c>
      <c r="B85" s="7" t="s">
        <v>18</v>
      </c>
      <c r="C85" s="9">
        <v>2015</v>
      </c>
      <c r="D85" s="9" t="s">
        <v>7</v>
      </c>
      <c r="E85" s="1" t="s">
        <v>5</v>
      </c>
      <c r="F85" s="16" t="s">
        <v>31</v>
      </c>
      <c r="G85" s="26">
        <v>178</v>
      </c>
    </row>
    <row r="86" spans="1:7" x14ac:dyDescent="0.3">
      <c r="A86" s="8">
        <v>85</v>
      </c>
      <c r="B86" s="7" t="s">
        <v>18</v>
      </c>
      <c r="C86" s="9">
        <v>2015</v>
      </c>
      <c r="D86" s="9" t="s">
        <v>7</v>
      </c>
      <c r="E86" s="1" t="s">
        <v>5</v>
      </c>
      <c r="F86" s="16" t="s">
        <v>32</v>
      </c>
      <c r="G86" s="26">
        <v>563</v>
      </c>
    </row>
    <row r="87" spans="1:7" x14ac:dyDescent="0.3">
      <c r="A87" s="8">
        <v>86</v>
      </c>
      <c r="B87" s="7" t="s">
        <v>18</v>
      </c>
      <c r="C87" s="9">
        <v>2015</v>
      </c>
      <c r="D87" s="9" t="s">
        <v>7</v>
      </c>
      <c r="E87" s="1" t="s">
        <v>5</v>
      </c>
      <c r="F87" s="16" t="s">
        <v>33</v>
      </c>
      <c r="G87" s="26">
        <v>24</v>
      </c>
    </row>
    <row r="88" spans="1:7" x14ac:dyDescent="0.3">
      <c r="A88" s="8">
        <v>87</v>
      </c>
      <c r="B88" s="7" t="s">
        <v>18</v>
      </c>
      <c r="C88" s="9">
        <v>2015</v>
      </c>
      <c r="D88" s="9" t="s">
        <v>7</v>
      </c>
      <c r="E88" s="1" t="s">
        <v>5</v>
      </c>
      <c r="F88" s="16" t="s">
        <v>34</v>
      </c>
      <c r="G88" s="26">
        <v>36</v>
      </c>
    </row>
    <row r="89" spans="1:7" x14ac:dyDescent="0.3">
      <c r="A89" s="8">
        <v>88</v>
      </c>
      <c r="B89" s="7" t="s">
        <v>18</v>
      </c>
      <c r="C89" s="9">
        <v>2015</v>
      </c>
      <c r="D89" s="9" t="s">
        <v>7</v>
      </c>
      <c r="E89" s="1" t="s">
        <v>5</v>
      </c>
      <c r="F89" s="16" t="s">
        <v>35</v>
      </c>
      <c r="G89" s="26">
        <v>10</v>
      </c>
    </row>
    <row r="90" spans="1:7" x14ac:dyDescent="0.3">
      <c r="A90" s="8">
        <v>89</v>
      </c>
      <c r="B90" s="7" t="s">
        <v>18</v>
      </c>
      <c r="C90" s="12">
        <v>2015</v>
      </c>
      <c r="D90" s="9" t="s">
        <v>7</v>
      </c>
      <c r="E90" s="1" t="s">
        <v>5</v>
      </c>
      <c r="F90" s="16" t="s">
        <v>36</v>
      </c>
      <c r="G90" s="26">
        <v>45</v>
      </c>
    </row>
    <row r="91" spans="1:7" x14ac:dyDescent="0.3">
      <c r="A91" s="8">
        <v>90</v>
      </c>
      <c r="B91" s="7" t="s">
        <v>18</v>
      </c>
      <c r="C91" s="12">
        <v>2015</v>
      </c>
      <c r="D91" s="9" t="s">
        <v>7</v>
      </c>
      <c r="E91" s="1" t="s">
        <v>5</v>
      </c>
      <c r="F91" s="13" t="s">
        <v>23</v>
      </c>
      <c r="G91" s="32">
        <f>SUM(G83:G90)</f>
        <v>1838</v>
      </c>
    </row>
    <row r="92" spans="1:7" x14ac:dyDescent="0.3">
      <c r="A92" s="8">
        <v>91</v>
      </c>
      <c r="B92" s="7" t="s">
        <v>19</v>
      </c>
      <c r="C92" s="7">
        <v>2016</v>
      </c>
      <c r="D92" s="9" t="s">
        <v>7</v>
      </c>
      <c r="E92" s="1" t="s">
        <v>4</v>
      </c>
      <c r="F92" s="16" t="s">
        <v>29</v>
      </c>
      <c r="G92" s="26">
        <v>36</v>
      </c>
    </row>
    <row r="93" spans="1:7" x14ac:dyDescent="0.3">
      <c r="A93" s="8">
        <v>92</v>
      </c>
      <c r="B93" s="11" t="s">
        <v>19</v>
      </c>
      <c r="C93" s="12">
        <v>2016</v>
      </c>
      <c r="D93" s="9" t="s">
        <v>7</v>
      </c>
      <c r="E93" s="1" t="s">
        <v>4</v>
      </c>
      <c r="F93" s="16" t="s">
        <v>30</v>
      </c>
      <c r="G93" s="26">
        <v>51</v>
      </c>
    </row>
    <row r="94" spans="1:7" x14ac:dyDescent="0.3">
      <c r="A94" s="8">
        <v>93</v>
      </c>
      <c r="B94" s="7" t="s">
        <v>19</v>
      </c>
      <c r="C94" s="7">
        <v>2016</v>
      </c>
      <c r="D94" s="9" t="s">
        <v>7</v>
      </c>
      <c r="E94" s="1" t="s">
        <v>4</v>
      </c>
      <c r="F94" s="16" t="s">
        <v>31</v>
      </c>
      <c r="G94" s="26">
        <v>12</v>
      </c>
    </row>
    <row r="95" spans="1:7" x14ac:dyDescent="0.3">
      <c r="A95" s="8">
        <v>94</v>
      </c>
      <c r="B95" s="11" t="s">
        <v>19</v>
      </c>
      <c r="C95" s="12">
        <v>2016</v>
      </c>
      <c r="D95" s="9" t="s">
        <v>7</v>
      </c>
      <c r="E95" s="1" t="s">
        <v>4</v>
      </c>
      <c r="F95" s="16" t="s">
        <v>32</v>
      </c>
      <c r="G95" s="26">
        <v>43</v>
      </c>
    </row>
    <row r="96" spans="1:7" x14ac:dyDescent="0.3">
      <c r="A96" s="8">
        <v>95</v>
      </c>
      <c r="B96" s="7" t="s">
        <v>19</v>
      </c>
      <c r="C96" s="7">
        <v>2016</v>
      </c>
      <c r="D96" s="9" t="s">
        <v>7</v>
      </c>
      <c r="E96" s="1" t="s">
        <v>4</v>
      </c>
      <c r="F96" s="16" t="s">
        <v>33</v>
      </c>
      <c r="G96" s="26">
        <v>3</v>
      </c>
    </row>
    <row r="97" spans="1:7" x14ac:dyDescent="0.3">
      <c r="A97" s="8">
        <v>96</v>
      </c>
      <c r="B97" s="11" t="s">
        <v>19</v>
      </c>
      <c r="C97" s="12">
        <v>2016</v>
      </c>
      <c r="D97" s="9" t="s">
        <v>7</v>
      </c>
      <c r="E97" s="1" t="s">
        <v>4</v>
      </c>
      <c r="F97" s="16" t="s">
        <v>34</v>
      </c>
      <c r="G97" s="26">
        <v>5</v>
      </c>
    </row>
    <row r="98" spans="1:7" x14ac:dyDescent="0.3">
      <c r="A98" s="8">
        <v>97</v>
      </c>
      <c r="B98" s="7" t="s">
        <v>19</v>
      </c>
      <c r="C98" s="7">
        <v>2016</v>
      </c>
      <c r="D98" s="9" t="s">
        <v>7</v>
      </c>
      <c r="E98" s="1" t="s">
        <v>4</v>
      </c>
      <c r="F98" s="16" t="s">
        <v>35</v>
      </c>
      <c r="G98" s="26">
        <v>1</v>
      </c>
    </row>
    <row r="99" spans="1:7" x14ac:dyDescent="0.3">
      <c r="A99" s="8">
        <v>98</v>
      </c>
      <c r="B99" s="11" t="s">
        <v>19</v>
      </c>
      <c r="C99" s="12">
        <v>2016</v>
      </c>
      <c r="D99" s="9" t="s">
        <v>7</v>
      </c>
      <c r="E99" s="1" t="s">
        <v>4</v>
      </c>
      <c r="F99" s="16" t="s">
        <v>36</v>
      </c>
      <c r="G99" s="26">
        <v>4</v>
      </c>
    </row>
    <row r="100" spans="1:7" x14ac:dyDescent="0.3">
      <c r="A100" s="8">
        <v>99</v>
      </c>
      <c r="B100" s="7" t="s">
        <v>19</v>
      </c>
      <c r="C100" s="7">
        <v>2016</v>
      </c>
      <c r="D100" s="9" t="s">
        <v>7</v>
      </c>
      <c r="E100" s="1" t="s">
        <v>4</v>
      </c>
      <c r="F100" s="13" t="s">
        <v>23</v>
      </c>
      <c r="G100" s="32">
        <f>SUM(G92:G99)</f>
        <v>155</v>
      </c>
    </row>
    <row r="101" spans="1:7" x14ac:dyDescent="0.3">
      <c r="A101" s="8">
        <v>100</v>
      </c>
      <c r="B101" s="11" t="s">
        <v>19</v>
      </c>
      <c r="C101" s="12">
        <v>2016</v>
      </c>
      <c r="D101" s="9" t="s">
        <v>7</v>
      </c>
      <c r="E101" s="1" t="s">
        <v>5</v>
      </c>
      <c r="F101" s="16" t="s">
        <v>29</v>
      </c>
      <c r="G101" s="26">
        <v>490</v>
      </c>
    </row>
    <row r="102" spans="1:7" x14ac:dyDescent="0.3">
      <c r="A102" s="8">
        <v>101</v>
      </c>
      <c r="B102" s="7" t="s">
        <v>19</v>
      </c>
      <c r="C102" s="7">
        <v>2016</v>
      </c>
      <c r="D102" s="9" t="s">
        <v>7</v>
      </c>
      <c r="E102" s="1" t="s">
        <v>5</v>
      </c>
      <c r="F102" s="16" t="s">
        <v>30</v>
      </c>
      <c r="G102" s="26">
        <v>607</v>
      </c>
    </row>
    <row r="103" spans="1:7" x14ac:dyDescent="0.3">
      <c r="A103" s="8">
        <v>102</v>
      </c>
      <c r="B103" s="11" t="s">
        <v>19</v>
      </c>
      <c r="C103" s="12">
        <v>2016</v>
      </c>
      <c r="D103" s="9" t="s">
        <v>7</v>
      </c>
      <c r="E103" s="1" t="s">
        <v>5</v>
      </c>
      <c r="F103" s="16" t="s">
        <v>31</v>
      </c>
      <c r="G103" s="26">
        <v>189</v>
      </c>
    </row>
    <row r="104" spans="1:7" x14ac:dyDescent="0.3">
      <c r="A104" s="8">
        <v>103</v>
      </c>
      <c r="B104" s="7" t="s">
        <v>19</v>
      </c>
      <c r="C104" s="7">
        <v>2016</v>
      </c>
      <c r="D104" s="9" t="s">
        <v>7</v>
      </c>
      <c r="E104" s="1" t="s">
        <v>5</v>
      </c>
      <c r="F104" s="16" t="s">
        <v>32</v>
      </c>
      <c r="G104" s="26">
        <v>623</v>
      </c>
    </row>
    <row r="105" spans="1:7" x14ac:dyDescent="0.3">
      <c r="A105" s="8">
        <v>104</v>
      </c>
      <c r="B105" s="11" t="s">
        <v>19</v>
      </c>
      <c r="C105" s="12">
        <v>2016</v>
      </c>
      <c r="D105" s="9" t="s">
        <v>7</v>
      </c>
      <c r="E105" s="1" t="s">
        <v>5</v>
      </c>
      <c r="F105" s="16" t="s">
        <v>33</v>
      </c>
      <c r="G105" s="26">
        <v>34</v>
      </c>
    </row>
    <row r="106" spans="1:7" x14ac:dyDescent="0.3">
      <c r="A106" s="8">
        <v>105</v>
      </c>
      <c r="B106" s="7" t="s">
        <v>19</v>
      </c>
      <c r="C106" s="7">
        <v>2016</v>
      </c>
      <c r="D106" s="9" t="s">
        <v>7</v>
      </c>
      <c r="E106" s="1" t="s">
        <v>5</v>
      </c>
      <c r="F106" s="16" t="s">
        <v>34</v>
      </c>
      <c r="G106" s="26">
        <v>33</v>
      </c>
    </row>
    <row r="107" spans="1:7" x14ac:dyDescent="0.3">
      <c r="A107" s="8">
        <v>106</v>
      </c>
      <c r="B107" s="11" t="s">
        <v>19</v>
      </c>
      <c r="C107" s="12">
        <v>2016</v>
      </c>
      <c r="D107" s="9" t="s">
        <v>7</v>
      </c>
      <c r="E107" s="1" t="s">
        <v>5</v>
      </c>
      <c r="F107" s="16" t="s">
        <v>35</v>
      </c>
      <c r="G107" s="26">
        <v>14</v>
      </c>
    </row>
    <row r="108" spans="1:7" x14ac:dyDescent="0.3">
      <c r="A108" s="8">
        <v>107</v>
      </c>
      <c r="B108" s="7" t="s">
        <v>19</v>
      </c>
      <c r="C108" s="7">
        <v>2016</v>
      </c>
      <c r="D108" s="9" t="s">
        <v>7</v>
      </c>
      <c r="E108" s="1" t="s">
        <v>5</v>
      </c>
      <c r="F108" s="16" t="s">
        <v>36</v>
      </c>
      <c r="G108" s="26">
        <v>32</v>
      </c>
    </row>
    <row r="109" spans="1:7" x14ac:dyDescent="0.3">
      <c r="A109" s="8">
        <v>108</v>
      </c>
      <c r="B109" s="11" t="s">
        <v>19</v>
      </c>
      <c r="C109" s="12">
        <v>2016</v>
      </c>
      <c r="D109" s="9" t="s">
        <v>7</v>
      </c>
      <c r="E109" s="1" t="s">
        <v>5</v>
      </c>
      <c r="F109" s="13" t="s">
        <v>23</v>
      </c>
      <c r="G109" s="32">
        <f>SUM(G101:G108)</f>
        <v>2022</v>
      </c>
    </row>
    <row r="110" spans="1:7" x14ac:dyDescent="0.3">
      <c r="A110" s="8">
        <v>109</v>
      </c>
      <c r="B110" s="7" t="s">
        <v>20</v>
      </c>
      <c r="C110" s="7">
        <v>2016</v>
      </c>
      <c r="D110" s="9" t="s">
        <v>7</v>
      </c>
      <c r="E110" s="1" t="s">
        <v>4</v>
      </c>
      <c r="F110" s="16" t="s">
        <v>29</v>
      </c>
      <c r="G110" s="26">
        <v>36</v>
      </c>
    </row>
    <row r="111" spans="1:7" x14ac:dyDescent="0.3">
      <c r="A111" s="8">
        <v>110</v>
      </c>
      <c r="B111" s="11" t="s">
        <v>20</v>
      </c>
      <c r="C111" s="12">
        <v>2016</v>
      </c>
      <c r="D111" s="9" t="s">
        <v>7</v>
      </c>
      <c r="E111" s="1" t="s">
        <v>4</v>
      </c>
      <c r="F111" s="16" t="s">
        <v>30</v>
      </c>
      <c r="G111" s="26">
        <v>23</v>
      </c>
    </row>
    <row r="112" spans="1:7" x14ac:dyDescent="0.3">
      <c r="A112" s="8">
        <v>111</v>
      </c>
      <c r="B112" s="7" t="s">
        <v>20</v>
      </c>
      <c r="C112" s="7">
        <v>2016</v>
      </c>
      <c r="D112" s="9" t="s">
        <v>7</v>
      </c>
      <c r="E112" s="1" t="s">
        <v>4</v>
      </c>
      <c r="F112" s="16" t="s">
        <v>31</v>
      </c>
      <c r="G112" s="26">
        <v>10</v>
      </c>
    </row>
    <row r="113" spans="1:7" x14ac:dyDescent="0.3">
      <c r="A113" s="8">
        <v>112</v>
      </c>
      <c r="B113" s="11" t="s">
        <v>20</v>
      </c>
      <c r="C113" s="12">
        <v>2016</v>
      </c>
      <c r="D113" s="9" t="s">
        <v>7</v>
      </c>
      <c r="E113" s="1" t="s">
        <v>4</v>
      </c>
      <c r="F113" s="16" t="s">
        <v>32</v>
      </c>
      <c r="G113" s="26">
        <v>32</v>
      </c>
    </row>
    <row r="114" spans="1:7" x14ac:dyDescent="0.3">
      <c r="A114" s="8">
        <v>113</v>
      </c>
      <c r="B114" s="7" t="s">
        <v>20</v>
      </c>
      <c r="C114" s="7">
        <v>2016</v>
      </c>
      <c r="D114" s="9" t="s">
        <v>7</v>
      </c>
      <c r="E114" s="1" t="s">
        <v>4</v>
      </c>
      <c r="F114" s="16" t="s">
        <v>33</v>
      </c>
      <c r="G114" s="26">
        <v>2</v>
      </c>
    </row>
    <row r="115" spans="1:7" x14ac:dyDescent="0.3">
      <c r="A115" s="8">
        <v>114</v>
      </c>
      <c r="B115" s="11" t="s">
        <v>20</v>
      </c>
      <c r="C115" s="12">
        <v>2016</v>
      </c>
      <c r="D115" s="9" t="s">
        <v>7</v>
      </c>
      <c r="E115" s="1" t="s">
        <v>4</v>
      </c>
      <c r="F115" s="16" t="s">
        <v>34</v>
      </c>
      <c r="G115" s="26">
        <v>0</v>
      </c>
    </row>
    <row r="116" spans="1:7" x14ac:dyDescent="0.3">
      <c r="A116" s="8">
        <v>115</v>
      </c>
      <c r="B116" s="7" t="s">
        <v>20</v>
      </c>
      <c r="C116" s="7">
        <v>2016</v>
      </c>
      <c r="D116" s="9" t="s">
        <v>7</v>
      </c>
      <c r="E116" s="1" t="s">
        <v>4</v>
      </c>
      <c r="F116" s="16" t="s">
        <v>35</v>
      </c>
      <c r="G116" s="26">
        <v>2</v>
      </c>
    </row>
    <row r="117" spans="1:7" x14ac:dyDescent="0.3">
      <c r="A117" s="8">
        <v>116</v>
      </c>
      <c r="B117" s="11" t="s">
        <v>20</v>
      </c>
      <c r="C117" s="12">
        <v>2016</v>
      </c>
      <c r="D117" s="9" t="s">
        <v>7</v>
      </c>
      <c r="E117" s="1" t="s">
        <v>4</v>
      </c>
      <c r="F117" s="16" t="s">
        <v>36</v>
      </c>
      <c r="G117" s="26">
        <v>6</v>
      </c>
    </row>
    <row r="118" spans="1:7" x14ac:dyDescent="0.3">
      <c r="A118" s="8">
        <v>117</v>
      </c>
      <c r="B118" s="7" t="s">
        <v>20</v>
      </c>
      <c r="C118" s="7">
        <v>2016</v>
      </c>
      <c r="D118" s="9" t="s">
        <v>7</v>
      </c>
      <c r="E118" s="1" t="s">
        <v>4</v>
      </c>
      <c r="F118" s="13" t="s">
        <v>23</v>
      </c>
      <c r="G118" s="32">
        <f>SUM(G110:G117)</f>
        <v>111</v>
      </c>
    </row>
    <row r="119" spans="1:7" x14ac:dyDescent="0.3">
      <c r="A119" s="8">
        <v>118</v>
      </c>
      <c r="B119" s="11" t="s">
        <v>20</v>
      </c>
      <c r="C119" s="12">
        <v>2016</v>
      </c>
      <c r="D119" s="9" t="s">
        <v>7</v>
      </c>
      <c r="E119" s="1" t="s">
        <v>5</v>
      </c>
      <c r="F119" s="16" t="s">
        <v>29</v>
      </c>
      <c r="G119" s="26">
        <v>238</v>
      </c>
    </row>
    <row r="120" spans="1:7" x14ac:dyDescent="0.3">
      <c r="A120" s="8">
        <v>119</v>
      </c>
      <c r="B120" s="7" t="s">
        <v>20</v>
      </c>
      <c r="C120" s="7">
        <v>2016</v>
      </c>
      <c r="D120" s="9" t="s">
        <v>7</v>
      </c>
      <c r="E120" s="1" t="s">
        <v>5</v>
      </c>
      <c r="F120" s="16" t="s">
        <v>30</v>
      </c>
      <c r="G120" s="26">
        <v>275</v>
      </c>
    </row>
    <row r="121" spans="1:7" x14ac:dyDescent="0.3">
      <c r="A121" s="8">
        <v>120</v>
      </c>
      <c r="B121" s="11" t="s">
        <v>20</v>
      </c>
      <c r="C121" s="12">
        <v>2016</v>
      </c>
      <c r="D121" s="9" t="s">
        <v>7</v>
      </c>
      <c r="E121" s="1" t="s">
        <v>5</v>
      </c>
      <c r="F121" s="16" t="s">
        <v>31</v>
      </c>
      <c r="G121" s="26">
        <v>105</v>
      </c>
    </row>
    <row r="122" spans="1:7" x14ac:dyDescent="0.3">
      <c r="A122" s="8">
        <v>121</v>
      </c>
      <c r="B122" s="7" t="s">
        <v>20</v>
      </c>
      <c r="C122" s="7">
        <v>2016</v>
      </c>
      <c r="D122" s="9" t="s">
        <v>7</v>
      </c>
      <c r="E122" s="1" t="s">
        <v>5</v>
      </c>
      <c r="F122" s="16" t="s">
        <v>32</v>
      </c>
      <c r="G122" s="26">
        <v>294</v>
      </c>
    </row>
    <row r="123" spans="1:7" x14ac:dyDescent="0.3">
      <c r="A123" s="8">
        <v>122</v>
      </c>
      <c r="B123" s="11" t="s">
        <v>20</v>
      </c>
      <c r="C123" s="12">
        <v>2016</v>
      </c>
      <c r="D123" s="9" t="s">
        <v>7</v>
      </c>
      <c r="E123" s="1" t="s">
        <v>5</v>
      </c>
      <c r="F123" s="16" t="s">
        <v>33</v>
      </c>
      <c r="G123" s="26">
        <v>26</v>
      </c>
    </row>
    <row r="124" spans="1:7" x14ac:dyDescent="0.3">
      <c r="A124" s="8">
        <v>123</v>
      </c>
      <c r="B124" s="7" t="s">
        <v>20</v>
      </c>
      <c r="C124" s="7">
        <v>2016</v>
      </c>
      <c r="D124" s="9" t="s">
        <v>7</v>
      </c>
      <c r="E124" s="1" t="s">
        <v>5</v>
      </c>
      <c r="F124" s="16" t="s">
        <v>34</v>
      </c>
      <c r="G124" s="26">
        <v>25</v>
      </c>
    </row>
    <row r="125" spans="1:7" x14ac:dyDescent="0.3">
      <c r="A125" s="8">
        <v>124</v>
      </c>
      <c r="B125" s="11" t="s">
        <v>20</v>
      </c>
      <c r="C125" s="12">
        <v>2016</v>
      </c>
      <c r="D125" s="9" t="s">
        <v>7</v>
      </c>
      <c r="E125" s="1" t="s">
        <v>5</v>
      </c>
      <c r="F125" s="16" t="s">
        <v>35</v>
      </c>
      <c r="G125" s="26">
        <v>22</v>
      </c>
    </row>
    <row r="126" spans="1:7" x14ac:dyDescent="0.3">
      <c r="A126" s="8">
        <v>125</v>
      </c>
      <c r="B126" s="7" t="s">
        <v>20</v>
      </c>
      <c r="C126" s="7">
        <v>2016</v>
      </c>
      <c r="D126" s="9" t="s">
        <v>7</v>
      </c>
      <c r="E126" s="1" t="s">
        <v>5</v>
      </c>
      <c r="F126" s="16" t="s">
        <v>36</v>
      </c>
      <c r="G126" s="26">
        <v>35</v>
      </c>
    </row>
    <row r="127" spans="1:7" x14ac:dyDescent="0.3">
      <c r="A127" s="8">
        <v>126</v>
      </c>
      <c r="B127" s="11" t="s">
        <v>20</v>
      </c>
      <c r="C127" s="12">
        <v>2016</v>
      </c>
      <c r="D127" s="9" t="s">
        <v>7</v>
      </c>
      <c r="E127" s="1" t="s">
        <v>5</v>
      </c>
      <c r="F127" s="13" t="s">
        <v>23</v>
      </c>
      <c r="G127" s="32">
        <f>SUM(G119:G126)</f>
        <v>1020</v>
      </c>
    </row>
    <row r="128" spans="1:7" x14ac:dyDescent="0.3">
      <c r="A128" s="8">
        <v>127</v>
      </c>
      <c r="B128" s="7" t="s">
        <v>21</v>
      </c>
      <c r="C128" s="7">
        <v>2016</v>
      </c>
      <c r="D128" s="9" t="s">
        <v>7</v>
      </c>
      <c r="E128" s="1" t="s">
        <v>4</v>
      </c>
      <c r="F128" s="16" t="s">
        <v>29</v>
      </c>
      <c r="G128" s="26">
        <v>38</v>
      </c>
    </row>
    <row r="129" spans="1:7" x14ac:dyDescent="0.3">
      <c r="A129" s="8">
        <v>128</v>
      </c>
      <c r="B129" s="11" t="s">
        <v>21</v>
      </c>
      <c r="C129" s="12">
        <v>2016</v>
      </c>
      <c r="D129" s="9" t="s">
        <v>7</v>
      </c>
      <c r="E129" s="1" t="s">
        <v>4</v>
      </c>
      <c r="F129" s="16" t="s">
        <v>30</v>
      </c>
      <c r="G129" s="26">
        <v>35</v>
      </c>
    </row>
    <row r="130" spans="1:7" x14ac:dyDescent="0.3">
      <c r="A130" s="8">
        <v>129</v>
      </c>
      <c r="B130" s="7" t="s">
        <v>21</v>
      </c>
      <c r="C130" s="7">
        <v>2016</v>
      </c>
      <c r="D130" s="9" t="s">
        <v>7</v>
      </c>
      <c r="E130" s="1" t="s">
        <v>4</v>
      </c>
      <c r="F130" s="16" t="s">
        <v>31</v>
      </c>
      <c r="G130" s="26">
        <v>11</v>
      </c>
    </row>
    <row r="131" spans="1:7" x14ac:dyDescent="0.3">
      <c r="A131" s="8">
        <v>130</v>
      </c>
      <c r="B131" s="11" t="s">
        <v>21</v>
      </c>
      <c r="C131" s="12">
        <v>2016</v>
      </c>
      <c r="D131" s="9" t="s">
        <v>7</v>
      </c>
      <c r="E131" s="1" t="s">
        <v>4</v>
      </c>
      <c r="F131" s="16" t="s">
        <v>32</v>
      </c>
      <c r="G131" s="26">
        <v>46</v>
      </c>
    </row>
    <row r="132" spans="1:7" x14ac:dyDescent="0.3">
      <c r="A132" s="8">
        <v>131</v>
      </c>
      <c r="B132" s="7" t="s">
        <v>21</v>
      </c>
      <c r="C132" s="7">
        <v>2016</v>
      </c>
      <c r="D132" s="9" t="s">
        <v>7</v>
      </c>
      <c r="E132" s="1" t="s">
        <v>4</v>
      </c>
      <c r="F132" s="16" t="s">
        <v>33</v>
      </c>
      <c r="G132" s="26">
        <v>5</v>
      </c>
    </row>
    <row r="133" spans="1:7" x14ac:dyDescent="0.3">
      <c r="A133" s="8">
        <v>132</v>
      </c>
      <c r="B133" s="11" t="s">
        <v>21</v>
      </c>
      <c r="C133" s="12">
        <v>2016</v>
      </c>
      <c r="D133" s="9" t="s">
        <v>7</v>
      </c>
      <c r="E133" s="1" t="s">
        <v>4</v>
      </c>
      <c r="F133" s="16" t="s">
        <v>34</v>
      </c>
      <c r="G133" s="26">
        <v>4</v>
      </c>
    </row>
    <row r="134" spans="1:7" x14ac:dyDescent="0.3">
      <c r="A134" s="8">
        <v>133</v>
      </c>
      <c r="B134" s="7" t="s">
        <v>21</v>
      </c>
      <c r="C134" s="7">
        <v>2016</v>
      </c>
      <c r="D134" s="9" t="s">
        <v>7</v>
      </c>
      <c r="E134" s="1" t="s">
        <v>4</v>
      </c>
      <c r="F134" s="16" t="s">
        <v>35</v>
      </c>
      <c r="G134" s="26">
        <v>0</v>
      </c>
    </row>
    <row r="135" spans="1:7" x14ac:dyDescent="0.3">
      <c r="A135" s="8">
        <v>134</v>
      </c>
      <c r="B135" s="11" t="s">
        <v>21</v>
      </c>
      <c r="C135" s="12">
        <v>2016</v>
      </c>
      <c r="D135" s="9" t="s">
        <v>7</v>
      </c>
      <c r="E135" s="1" t="s">
        <v>4</v>
      </c>
      <c r="F135" s="16" t="s">
        <v>36</v>
      </c>
      <c r="G135" s="26">
        <v>5</v>
      </c>
    </row>
    <row r="136" spans="1:7" x14ac:dyDescent="0.3">
      <c r="A136" s="8">
        <v>135</v>
      </c>
      <c r="B136" s="7" t="s">
        <v>21</v>
      </c>
      <c r="C136" s="7">
        <v>2016</v>
      </c>
      <c r="D136" s="9" t="s">
        <v>7</v>
      </c>
      <c r="E136" s="1" t="s">
        <v>4</v>
      </c>
      <c r="F136" s="13" t="s">
        <v>23</v>
      </c>
      <c r="G136" s="32">
        <f>SUM(G128:G135)</f>
        <v>144</v>
      </c>
    </row>
    <row r="137" spans="1:7" x14ac:dyDescent="0.3">
      <c r="A137" s="8">
        <v>136</v>
      </c>
      <c r="B137" s="11" t="s">
        <v>21</v>
      </c>
      <c r="C137" s="12">
        <v>2016</v>
      </c>
      <c r="D137" s="9" t="s">
        <v>7</v>
      </c>
      <c r="E137" s="1" t="s">
        <v>5</v>
      </c>
      <c r="F137" s="16" t="s">
        <v>29</v>
      </c>
      <c r="G137" s="26">
        <v>335</v>
      </c>
    </row>
    <row r="138" spans="1:7" x14ac:dyDescent="0.3">
      <c r="A138" s="8">
        <v>137</v>
      </c>
      <c r="B138" s="7" t="s">
        <v>21</v>
      </c>
      <c r="C138" s="7">
        <v>2016</v>
      </c>
      <c r="D138" s="9" t="s">
        <v>7</v>
      </c>
      <c r="E138" s="1" t="s">
        <v>5</v>
      </c>
      <c r="F138" s="16" t="s">
        <v>30</v>
      </c>
      <c r="G138" s="26">
        <v>413</v>
      </c>
    </row>
    <row r="139" spans="1:7" x14ac:dyDescent="0.3">
      <c r="A139" s="8">
        <v>138</v>
      </c>
      <c r="B139" s="11" t="s">
        <v>21</v>
      </c>
      <c r="C139" s="12">
        <v>2016</v>
      </c>
      <c r="D139" s="9" t="s">
        <v>7</v>
      </c>
      <c r="E139" s="1" t="s">
        <v>5</v>
      </c>
      <c r="F139" s="16" t="s">
        <v>31</v>
      </c>
      <c r="G139" s="26">
        <v>154</v>
      </c>
    </row>
    <row r="140" spans="1:7" x14ac:dyDescent="0.3">
      <c r="A140" s="8">
        <v>139</v>
      </c>
      <c r="B140" s="7" t="s">
        <v>21</v>
      </c>
      <c r="C140" s="7">
        <v>2016</v>
      </c>
      <c r="D140" s="9" t="s">
        <v>7</v>
      </c>
      <c r="E140" s="1" t="s">
        <v>5</v>
      </c>
      <c r="F140" s="16" t="s">
        <v>32</v>
      </c>
      <c r="G140" s="26">
        <v>379</v>
      </c>
    </row>
    <row r="141" spans="1:7" x14ac:dyDescent="0.3">
      <c r="A141" s="8">
        <v>140</v>
      </c>
      <c r="B141" s="11" t="s">
        <v>21</v>
      </c>
      <c r="C141" s="12">
        <v>2016</v>
      </c>
      <c r="D141" s="9" t="s">
        <v>7</v>
      </c>
      <c r="E141" s="1" t="s">
        <v>5</v>
      </c>
      <c r="F141" s="16" t="s">
        <v>33</v>
      </c>
      <c r="G141" s="26">
        <v>21</v>
      </c>
    </row>
    <row r="142" spans="1:7" x14ac:dyDescent="0.3">
      <c r="A142" s="8">
        <v>141</v>
      </c>
      <c r="B142" s="7" t="s">
        <v>21</v>
      </c>
      <c r="C142" s="7">
        <v>2016</v>
      </c>
      <c r="D142" s="9" t="s">
        <v>7</v>
      </c>
      <c r="E142" s="1" t="s">
        <v>5</v>
      </c>
      <c r="F142" s="16" t="s">
        <v>34</v>
      </c>
      <c r="G142" s="26">
        <v>34</v>
      </c>
    </row>
    <row r="143" spans="1:7" x14ac:dyDescent="0.3">
      <c r="A143" s="8">
        <v>142</v>
      </c>
      <c r="B143" s="11" t="s">
        <v>21</v>
      </c>
      <c r="C143" s="12">
        <v>2016</v>
      </c>
      <c r="D143" s="9" t="s">
        <v>7</v>
      </c>
      <c r="E143" s="1" t="s">
        <v>5</v>
      </c>
      <c r="F143" s="16" t="s">
        <v>35</v>
      </c>
      <c r="G143" s="26">
        <v>9</v>
      </c>
    </row>
    <row r="144" spans="1:7" x14ac:dyDescent="0.3">
      <c r="A144" s="8">
        <v>143</v>
      </c>
      <c r="B144" s="7" t="s">
        <v>21</v>
      </c>
      <c r="C144" s="7">
        <v>2016</v>
      </c>
      <c r="D144" s="9" t="s">
        <v>7</v>
      </c>
      <c r="E144" s="1" t="s">
        <v>5</v>
      </c>
      <c r="F144" s="16" t="s">
        <v>36</v>
      </c>
      <c r="G144" s="26">
        <v>53</v>
      </c>
    </row>
    <row r="145" spans="1:7" x14ac:dyDescent="0.3">
      <c r="A145" s="8">
        <v>144</v>
      </c>
      <c r="B145" s="11" t="s">
        <v>21</v>
      </c>
      <c r="C145" s="12">
        <v>2016</v>
      </c>
      <c r="D145" s="9" t="s">
        <v>7</v>
      </c>
      <c r="E145" s="1" t="s">
        <v>5</v>
      </c>
      <c r="F145" s="13" t="s">
        <v>23</v>
      </c>
      <c r="G145" s="32">
        <f>SUM(G137:G144)</f>
        <v>1398</v>
      </c>
    </row>
    <row r="146" spans="1:7" x14ac:dyDescent="0.3">
      <c r="A146" s="8">
        <v>145</v>
      </c>
      <c r="B146" s="7" t="s">
        <v>6</v>
      </c>
      <c r="C146" s="7">
        <v>2016</v>
      </c>
      <c r="D146" s="9" t="s">
        <v>7</v>
      </c>
      <c r="E146" s="1" t="s">
        <v>4</v>
      </c>
      <c r="F146" s="16" t="s">
        <v>29</v>
      </c>
      <c r="G146" s="26">
        <v>39</v>
      </c>
    </row>
    <row r="147" spans="1:7" x14ac:dyDescent="0.3">
      <c r="A147" s="8">
        <v>146</v>
      </c>
      <c r="B147" s="11" t="s">
        <v>6</v>
      </c>
      <c r="C147" s="12">
        <v>2016</v>
      </c>
      <c r="D147" s="9" t="s">
        <v>7</v>
      </c>
      <c r="E147" s="1" t="s">
        <v>4</v>
      </c>
      <c r="F147" s="16" t="s">
        <v>30</v>
      </c>
      <c r="G147" s="26">
        <v>43</v>
      </c>
    </row>
    <row r="148" spans="1:7" x14ac:dyDescent="0.3">
      <c r="A148" s="8">
        <v>147</v>
      </c>
      <c r="B148" s="7" t="s">
        <v>6</v>
      </c>
      <c r="C148" s="7">
        <v>2016</v>
      </c>
      <c r="D148" s="9" t="s">
        <v>7</v>
      </c>
      <c r="E148" s="1" t="s">
        <v>4</v>
      </c>
      <c r="F148" s="16" t="s">
        <v>31</v>
      </c>
      <c r="G148" s="26">
        <v>10</v>
      </c>
    </row>
    <row r="149" spans="1:7" x14ac:dyDescent="0.3">
      <c r="A149" s="8">
        <v>148</v>
      </c>
      <c r="B149" s="11" t="s">
        <v>6</v>
      </c>
      <c r="C149" s="12">
        <v>2016</v>
      </c>
      <c r="D149" s="9" t="s">
        <v>7</v>
      </c>
      <c r="E149" s="1" t="s">
        <v>4</v>
      </c>
      <c r="F149" s="16" t="s">
        <v>32</v>
      </c>
      <c r="G149" s="26">
        <v>45</v>
      </c>
    </row>
    <row r="150" spans="1:7" x14ac:dyDescent="0.3">
      <c r="A150" s="8">
        <v>149</v>
      </c>
      <c r="B150" s="7" t="s">
        <v>6</v>
      </c>
      <c r="C150" s="7">
        <v>2016</v>
      </c>
      <c r="D150" s="9" t="s">
        <v>7</v>
      </c>
      <c r="E150" s="1" t="s">
        <v>4</v>
      </c>
      <c r="F150" s="16" t="s">
        <v>33</v>
      </c>
      <c r="G150" s="26">
        <v>5</v>
      </c>
    </row>
    <row r="151" spans="1:7" x14ac:dyDescent="0.3">
      <c r="A151" s="8">
        <v>150</v>
      </c>
      <c r="B151" s="11" t="s">
        <v>6</v>
      </c>
      <c r="C151" s="12">
        <v>2016</v>
      </c>
      <c r="D151" s="9" t="s">
        <v>7</v>
      </c>
      <c r="E151" s="1" t="s">
        <v>4</v>
      </c>
      <c r="F151" s="16" t="s">
        <v>34</v>
      </c>
      <c r="G151" s="26">
        <v>3</v>
      </c>
    </row>
    <row r="152" spans="1:7" x14ac:dyDescent="0.3">
      <c r="A152" s="8">
        <v>151</v>
      </c>
      <c r="B152" s="7" t="s">
        <v>6</v>
      </c>
      <c r="C152" s="7">
        <v>2016</v>
      </c>
      <c r="D152" s="9" t="s">
        <v>7</v>
      </c>
      <c r="E152" s="1" t="s">
        <v>4</v>
      </c>
      <c r="F152" s="16" t="s">
        <v>35</v>
      </c>
      <c r="G152" s="26">
        <v>3</v>
      </c>
    </row>
    <row r="153" spans="1:7" x14ac:dyDescent="0.3">
      <c r="A153" s="8">
        <v>152</v>
      </c>
      <c r="B153" s="11" t="s">
        <v>6</v>
      </c>
      <c r="C153" s="12">
        <v>2016</v>
      </c>
      <c r="D153" s="9" t="s">
        <v>7</v>
      </c>
      <c r="E153" s="1" t="s">
        <v>4</v>
      </c>
      <c r="F153" s="16" t="s">
        <v>36</v>
      </c>
      <c r="G153" s="26">
        <v>8</v>
      </c>
    </row>
    <row r="154" spans="1:7" x14ac:dyDescent="0.3">
      <c r="A154" s="8">
        <v>153</v>
      </c>
      <c r="B154" s="7" t="s">
        <v>6</v>
      </c>
      <c r="C154" s="7">
        <v>2016</v>
      </c>
      <c r="D154" s="9" t="s">
        <v>7</v>
      </c>
      <c r="E154" s="1" t="s">
        <v>4</v>
      </c>
      <c r="F154" s="13" t="s">
        <v>23</v>
      </c>
      <c r="G154" s="32">
        <f>SUM(G146:G153)</f>
        <v>156</v>
      </c>
    </row>
    <row r="155" spans="1:7" x14ac:dyDescent="0.3">
      <c r="A155" s="8">
        <v>154</v>
      </c>
      <c r="B155" s="11" t="s">
        <v>6</v>
      </c>
      <c r="C155" s="12">
        <v>2016</v>
      </c>
      <c r="D155" s="9" t="s">
        <v>7</v>
      </c>
      <c r="E155" s="1" t="s">
        <v>5</v>
      </c>
      <c r="F155" s="16" t="s">
        <v>29</v>
      </c>
      <c r="G155" s="26">
        <v>346</v>
      </c>
    </row>
    <row r="156" spans="1:7" x14ac:dyDescent="0.3">
      <c r="A156" s="8">
        <v>155</v>
      </c>
      <c r="B156" s="7" t="s">
        <v>6</v>
      </c>
      <c r="C156" s="7">
        <v>2016</v>
      </c>
      <c r="D156" s="9" t="s">
        <v>7</v>
      </c>
      <c r="E156" s="1" t="s">
        <v>5</v>
      </c>
      <c r="F156" s="16" t="s">
        <v>30</v>
      </c>
      <c r="G156" s="26">
        <v>482</v>
      </c>
    </row>
    <row r="157" spans="1:7" x14ac:dyDescent="0.3">
      <c r="A157" s="8">
        <v>156</v>
      </c>
      <c r="B157" s="11" t="s">
        <v>6</v>
      </c>
      <c r="C157" s="12">
        <v>2016</v>
      </c>
      <c r="D157" s="9" t="s">
        <v>7</v>
      </c>
      <c r="E157" s="1" t="s">
        <v>5</v>
      </c>
      <c r="F157" s="16" t="s">
        <v>31</v>
      </c>
      <c r="G157" s="26">
        <v>166</v>
      </c>
    </row>
    <row r="158" spans="1:7" x14ac:dyDescent="0.3">
      <c r="A158" s="8">
        <v>157</v>
      </c>
      <c r="B158" s="7" t="s">
        <v>6</v>
      </c>
      <c r="C158" s="7">
        <v>2016</v>
      </c>
      <c r="D158" s="9" t="s">
        <v>7</v>
      </c>
      <c r="E158" s="1" t="s">
        <v>5</v>
      </c>
      <c r="F158" s="16" t="s">
        <v>32</v>
      </c>
      <c r="G158" s="26">
        <v>471</v>
      </c>
    </row>
    <row r="159" spans="1:7" x14ac:dyDescent="0.3">
      <c r="A159" s="8">
        <v>158</v>
      </c>
      <c r="B159" s="11" t="s">
        <v>6</v>
      </c>
      <c r="C159" s="12">
        <v>2016</v>
      </c>
      <c r="D159" s="9" t="s">
        <v>7</v>
      </c>
      <c r="E159" s="1" t="s">
        <v>5</v>
      </c>
      <c r="F159" s="16" t="s">
        <v>33</v>
      </c>
      <c r="G159" s="26">
        <v>35</v>
      </c>
    </row>
    <row r="160" spans="1:7" x14ac:dyDescent="0.3">
      <c r="A160" s="8">
        <v>159</v>
      </c>
      <c r="B160" s="7" t="s">
        <v>6</v>
      </c>
      <c r="C160" s="7">
        <v>2016</v>
      </c>
      <c r="D160" s="9" t="s">
        <v>7</v>
      </c>
      <c r="E160" s="1" t="s">
        <v>5</v>
      </c>
      <c r="F160" s="16" t="s">
        <v>34</v>
      </c>
      <c r="G160" s="26">
        <v>37</v>
      </c>
    </row>
    <row r="161" spans="1:7" x14ac:dyDescent="0.3">
      <c r="A161" s="8">
        <v>160</v>
      </c>
      <c r="B161" s="11" t="s">
        <v>6</v>
      </c>
      <c r="C161" s="12">
        <v>2016</v>
      </c>
      <c r="D161" s="9" t="s">
        <v>7</v>
      </c>
      <c r="E161" s="1" t="s">
        <v>5</v>
      </c>
      <c r="F161" s="16" t="s">
        <v>35</v>
      </c>
      <c r="G161" s="26">
        <v>12</v>
      </c>
    </row>
    <row r="162" spans="1:7" x14ac:dyDescent="0.3">
      <c r="A162" s="8">
        <v>161</v>
      </c>
      <c r="B162" s="7" t="s">
        <v>6</v>
      </c>
      <c r="C162" s="7">
        <v>2016</v>
      </c>
      <c r="D162" s="9" t="s">
        <v>7</v>
      </c>
      <c r="E162" s="1" t="s">
        <v>5</v>
      </c>
      <c r="F162" s="16" t="s">
        <v>36</v>
      </c>
      <c r="G162" s="26">
        <v>29</v>
      </c>
    </row>
    <row r="163" spans="1:7" x14ac:dyDescent="0.3">
      <c r="A163" s="8">
        <v>162</v>
      </c>
      <c r="B163" s="11" t="s">
        <v>6</v>
      </c>
      <c r="C163" s="12">
        <v>2016</v>
      </c>
      <c r="D163" s="9" t="s">
        <v>7</v>
      </c>
      <c r="E163" s="1" t="s">
        <v>5</v>
      </c>
      <c r="F163" s="13" t="s">
        <v>23</v>
      </c>
      <c r="G163" s="32">
        <f>SUM(G155:G162)</f>
        <v>1578</v>
      </c>
    </row>
    <row r="164" spans="1:7" x14ac:dyDescent="0.3">
      <c r="A164" s="8">
        <v>163</v>
      </c>
      <c r="B164" s="7" t="s">
        <v>11</v>
      </c>
      <c r="C164" s="7">
        <v>2016</v>
      </c>
      <c r="D164" s="9" t="s">
        <v>7</v>
      </c>
      <c r="E164" s="1" t="s">
        <v>4</v>
      </c>
      <c r="F164" s="16" t="s">
        <v>29</v>
      </c>
      <c r="G164" s="26">
        <v>53</v>
      </c>
    </row>
    <row r="165" spans="1:7" x14ac:dyDescent="0.3">
      <c r="A165" s="8">
        <v>164</v>
      </c>
      <c r="B165" s="11" t="s">
        <v>11</v>
      </c>
      <c r="C165" s="12">
        <v>2016</v>
      </c>
      <c r="D165" s="9" t="s">
        <v>7</v>
      </c>
      <c r="E165" s="1" t="s">
        <v>4</v>
      </c>
      <c r="F165" s="16" t="s">
        <v>30</v>
      </c>
      <c r="G165" s="26">
        <v>53</v>
      </c>
    </row>
    <row r="166" spans="1:7" x14ac:dyDescent="0.3">
      <c r="A166" s="8">
        <v>165</v>
      </c>
      <c r="B166" s="7" t="s">
        <v>11</v>
      </c>
      <c r="C166" s="7">
        <v>2016</v>
      </c>
      <c r="D166" s="9" t="s">
        <v>7</v>
      </c>
      <c r="E166" s="1" t="s">
        <v>4</v>
      </c>
      <c r="F166" s="16" t="s">
        <v>31</v>
      </c>
      <c r="G166" s="26">
        <v>20</v>
      </c>
    </row>
    <row r="167" spans="1:7" x14ac:dyDescent="0.3">
      <c r="A167" s="8">
        <v>166</v>
      </c>
      <c r="B167" s="11" t="s">
        <v>11</v>
      </c>
      <c r="C167" s="12">
        <v>2016</v>
      </c>
      <c r="D167" s="9" t="s">
        <v>7</v>
      </c>
      <c r="E167" s="1" t="s">
        <v>4</v>
      </c>
      <c r="F167" s="16" t="s">
        <v>32</v>
      </c>
      <c r="G167" s="26">
        <v>47</v>
      </c>
    </row>
    <row r="168" spans="1:7" x14ac:dyDescent="0.3">
      <c r="A168" s="8">
        <v>167</v>
      </c>
      <c r="B168" s="7" t="s">
        <v>11</v>
      </c>
      <c r="C168" s="7">
        <v>2016</v>
      </c>
      <c r="D168" s="9" t="s">
        <v>7</v>
      </c>
      <c r="E168" s="1" t="s">
        <v>4</v>
      </c>
      <c r="F168" s="16" t="s">
        <v>33</v>
      </c>
      <c r="G168" s="26">
        <v>7</v>
      </c>
    </row>
    <row r="169" spans="1:7" x14ac:dyDescent="0.3">
      <c r="A169" s="8">
        <v>168</v>
      </c>
      <c r="B169" s="11" t="s">
        <v>11</v>
      </c>
      <c r="C169" s="12">
        <v>2016</v>
      </c>
      <c r="D169" s="9" t="s">
        <v>7</v>
      </c>
      <c r="E169" s="1" t="s">
        <v>4</v>
      </c>
      <c r="F169" s="16" t="s">
        <v>34</v>
      </c>
      <c r="G169" s="26">
        <v>4</v>
      </c>
    </row>
    <row r="170" spans="1:7" x14ac:dyDescent="0.3">
      <c r="A170" s="8">
        <v>169</v>
      </c>
      <c r="B170" s="7" t="s">
        <v>11</v>
      </c>
      <c r="C170" s="7">
        <v>2016</v>
      </c>
      <c r="D170" s="9" t="s">
        <v>7</v>
      </c>
      <c r="E170" s="1" t="s">
        <v>4</v>
      </c>
      <c r="F170" s="16" t="s">
        <v>35</v>
      </c>
      <c r="G170" s="26">
        <v>3</v>
      </c>
    </row>
    <row r="171" spans="1:7" x14ac:dyDescent="0.3">
      <c r="A171" s="8">
        <v>170</v>
      </c>
      <c r="B171" s="11" t="s">
        <v>11</v>
      </c>
      <c r="C171" s="12">
        <v>2016</v>
      </c>
      <c r="D171" s="9" t="s">
        <v>7</v>
      </c>
      <c r="E171" s="1" t="s">
        <v>4</v>
      </c>
      <c r="F171" s="16" t="s">
        <v>36</v>
      </c>
      <c r="G171" s="26">
        <v>5</v>
      </c>
    </row>
    <row r="172" spans="1:7" x14ac:dyDescent="0.3">
      <c r="A172" s="8">
        <v>171</v>
      </c>
      <c r="B172" s="7" t="s">
        <v>11</v>
      </c>
      <c r="C172" s="7">
        <v>2016</v>
      </c>
      <c r="D172" s="9" t="s">
        <v>7</v>
      </c>
      <c r="E172" s="1" t="s">
        <v>4</v>
      </c>
      <c r="F172" s="13" t="s">
        <v>23</v>
      </c>
      <c r="G172" s="32">
        <f>SUM(G164:G171)</f>
        <v>192</v>
      </c>
    </row>
    <row r="173" spans="1:7" x14ac:dyDescent="0.3">
      <c r="A173" s="8">
        <v>172</v>
      </c>
      <c r="B173" s="11" t="s">
        <v>11</v>
      </c>
      <c r="C173" s="12">
        <v>2016</v>
      </c>
      <c r="D173" s="9" t="s">
        <v>7</v>
      </c>
      <c r="E173" s="1" t="s">
        <v>5</v>
      </c>
      <c r="F173" s="16" t="s">
        <v>29</v>
      </c>
      <c r="G173" s="26">
        <v>380</v>
      </c>
    </row>
    <row r="174" spans="1:7" x14ac:dyDescent="0.3">
      <c r="A174" s="8">
        <v>173</v>
      </c>
      <c r="B174" s="7" t="s">
        <v>11</v>
      </c>
      <c r="C174" s="7">
        <v>2016</v>
      </c>
      <c r="D174" s="9" t="s">
        <v>7</v>
      </c>
      <c r="E174" s="1" t="s">
        <v>5</v>
      </c>
      <c r="F174" s="16" t="s">
        <v>30</v>
      </c>
      <c r="G174" s="26">
        <v>479</v>
      </c>
    </row>
    <row r="175" spans="1:7" x14ac:dyDescent="0.3">
      <c r="A175" s="8">
        <v>174</v>
      </c>
      <c r="B175" s="11" t="s">
        <v>11</v>
      </c>
      <c r="C175" s="12">
        <v>2016</v>
      </c>
      <c r="D175" s="9" t="s">
        <v>7</v>
      </c>
      <c r="E175" s="1" t="s">
        <v>5</v>
      </c>
      <c r="F175" s="16" t="s">
        <v>31</v>
      </c>
      <c r="G175" s="26">
        <v>150</v>
      </c>
    </row>
    <row r="176" spans="1:7" x14ac:dyDescent="0.3">
      <c r="A176" s="8">
        <v>175</v>
      </c>
      <c r="B176" s="7" t="s">
        <v>11</v>
      </c>
      <c r="C176" s="7">
        <v>2016</v>
      </c>
      <c r="D176" s="9" t="s">
        <v>7</v>
      </c>
      <c r="E176" s="1" t="s">
        <v>5</v>
      </c>
      <c r="F176" s="16" t="s">
        <v>32</v>
      </c>
      <c r="G176" s="26">
        <v>521</v>
      </c>
    </row>
    <row r="177" spans="1:7" x14ac:dyDescent="0.3">
      <c r="A177" s="8">
        <v>176</v>
      </c>
      <c r="B177" s="11" t="s">
        <v>11</v>
      </c>
      <c r="C177" s="12">
        <v>2016</v>
      </c>
      <c r="D177" s="9" t="s">
        <v>7</v>
      </c>
      <c r="E177" s="1" t="s">
        <v>5</v>
      </c>
      <c r="F177" s="16" t="s">
        <v>33</v>
      </c>
      <c r="G177" s="26">
        <v>33</v>
      </c>
    </row>
    <row r="178" spans="1:7" x14ac:dyDescent="0.3">
      <c r="A178" s="8">
        <v>177</v>
      </c>
      <c r="B178" s="7" t="s">
        <v>11</v>
      </c>
      <c r="C178" s="7">
        <v>2016</v>
      </c>
      <c r="D178" s="9" t="s">
        <v>7</v>
      </c>
      <c r="E178" s="1" t="s">
        <v>5</v>
      </c>
      <c r="F178" s="16" t="s">
        <v>34</v>
      </c>
      <c r="G178" s="26">
        <v>28</v>
      </c>
    </row>
    <row r="179" spans="1:7" x14ac:dyDescent="0.3">
      <c r="A179" s="8">
        <v>178</v>
      </c>
      <c r="B179" s="11" t="s">
        <v>11</v>
      </c>
      <c r="C179" s="12">
        <v>2016</v>
      </c>
      <c r="D179" s="9" t="s">
        <v>7</v>
      </c>
      <c r="E179" s="1" t="s">
        <v>5</v>
      </c>
      <c r="F179" s="16" t="s">
        <v>35</v>
      </c>
      <c r="G179" s="26">
        <v>8</v>
      </c>
    </row>
    <row r="180" spans="1:7" x14ac:dyDescent="0.3">
      <c r="A180" s="8">
        <v>179</v>
      </c>
      <c r="B180" s="7" t="s">
        <v>11</v>
      </c>
      <c r="C180" s="7">
        <v>2016</v>
      </c>
      <c r="D180" s="9" t="s">
        <v>7</v>
      </c>
      <c r="E180" s="1" t="s">
        <v>5</v>
      </c>
      <c r="F180" s="16" t="s">
        <v>36</v>
      </c>
      <c r="G180" s="26">
        <v>45</v>
      </c>
    </row>
    <row r="181" spans="1:7" x14ac:dyDescent="0.3">
      <c r="A181" s="8">
        <v>180</v>
      </c>
      <c r="B181" s="11" t="s">
        <v>11</v>
      </c>
      <c r="C181" s="12">
        <v>2016</v>
      </c>
      <c r="D181" s="9" t="s">
        <v>7</v>
      </c>
      <c r="E181" s="1" t="s">
        <v>5</v>
      </c>
      <c r="F181" s="13" t="s">
        <v>23</v>
      </c>
      <c r="G181" s="32">
        <f>SUM(G173:G180)</f>
        <v>1644</v>
      </c>
    </row>
    <row r="182" spans="1:7" x14ac:dyDescent="0.3">
      <c r="A182" s="8">
        <v>181</v>
      </c>
      <c r="B182" s="7" t="s">
        <v>12</v>
      </c>
      <c r="C182" s="7">
        <v>2016</v>
      </c>
      <c r="D182" s="9" t="s">
        <v>7</v>
      </c>
      <c r="E182" s="1" t="s">
        <v>4</v>
      </c>
      <c r="F182" s="16" t="s">
        <v>29</v>
      </c>
      <c r="G182" s="26">
        <v>380</v>
      </c>
    </row>
    <row r="183" spans="1:7" x14ac:dyDescent="0.3">
      <c r="A183" s="8">
        <v>182</v>
      </c>
      <c r="B183" s="11" t="s">
        <v>12</v>
      </c>
      <c r="C183" s="12">
        <v>2016</v>
      </c>
      <c r="D183" s="9" t="s">
        <v>7</v>
      </c>
      <c r="E183" s="1" t="s">
        <v>4</v>
      </c>
      <c r="F183" s="16" t="s">
        <v>30</v>
      </c>
      <c r="G183" s="26">
        <v>479</v>
      </c>
    </row>
    <row r="184" spans="1:7" x14ac:dyDescent="0.3">
      <c r="A184" s="8">
        <v>183</v>
      </c>
      <c r="B184" s="7" t="s">
        <v>12</v>
      </c>
      <c r="C184" s="7">
        <v>2016</v>
      </c>
      <c r="D184" s="9" t="s">
        <v>7</v>
      </c>
      <c r="E184" s="1" t="s">
        <v>4</v>
      </c>
      <c r="F184" s="16" t="s">
        <v>31</v>
      </c>
      <c r="G184" s="26">
        <v>150</v>
      </c>
    </row>
    <row r="185" spans="1:7" x14ac:dyDescent="0.3">
      <c r="A185" s="8">
        <v>184</v>
      </c>
      <c r="B185" s="11" t="s">
        <v>12</v>
      </c>
      <c r="C185" s="12">
        <v>2016</v>
      </c>
      <c r="D185" s="9" t="s">
        <v>7</v>
      </c>
      <c r="E185" s="1" t="s">
        <v>4</v>
      </c>
      <c r="F185" s="16" t="s">
        <v>32</v>
      </c>
      <c r="G185" s="26">
        <v>521</v>
      </c>
    </row>
    <row r="186" spans="1:7" x14ac:dyDescent="0.3">
      <c r="A186" s="8">
        <v>185</v>
      </c>
      <c r="B186" s="7" t="s">
        <v>12</v>
      </c>
      <c r="C186" s="7">
        <v>2016</v>
      </c>
      <c r="D186" s="9" t="s">
        <v>7</v>
      </c>
      <c r="E186" s="1" t="s">
        <v>4</v>
      </c>
      <c r="F186" s="16" t="s">
        <v>33</v>
      </c>
      <c r="G186" s="26">
        <v>33</v>
      </c>
    </row>
    <row r="187" spans="1:7" x14ac:dyDescent="0.3">
      <c r="A187" s="8">
        <v>186</v>
      </c>
      <c r="B187" s="11" t="s">
        <v>12</v>
      </c>
      <c r="C187" s="12">
        <v>2016</v>
      </c>
      <c r="D187" s="9" t="s">
        <v>7</v>
      </c>
      <c r="E187" s="1" t="s">
        <v>4</v>
      </c>
      <c r="F187" s="16" t="s">
        <v>34</v>
      </c>
      <c r="G187" s="26">
        <v>28</v>
      </c>
    </row>
    <row r="188" spans="1:7" x14ac:dyDescent="0.3">
      <c r="A188" s="8">
        <v>187</v>
      </c>
      <c r="B188" s="7" t="s">
        <v>12</v>
      </c>
      <c r="C188" s="7">
        <v>2016</v>
      </c>
      <c r="D188" s="9" t="s">
        <v>7</v>
      </c>
      <c r="E188" s="1" t="s">
        <v>4</v>
      </c>
      <c r="F188" s="16" t="s">
        <v>35</v>
      </c>
      <c r="G188" s="26">
        <v>8</v>
      </c>
    </row>
    <row r="189" spans="1:7" x14ac:dyDescent="0.3">
      <c r="A189" s="8">
        <v>188</v>
      </c>
      <c r="B189" s="11" t="s">
        <v>12</v>
      </c>
      <c r="C189" s="12">
        <v>2016</v>
      </c>
      <c r="D189" s="9" t="s">
        <v>7</v>
      </c>
      <c r="E189" s="1" t="s">
        <v>4</v>
      </c>
      <c r="F189" s="16" t="s">
        <v>36</v>
      </c>
      <c r="G189" s="26">
        <v>45</v>
      </c>
    </row>
    <row r="190" spans="1:7" x14ac:dyDescent="0.3">
      <c r="A190" s="8">
        <v>189</v>
      </c>
      <c r="B190" s="7" t="s">
        <v>12</v>
      </c>
      <c r="C190" s="7">
        <v>2016</v>
      </c>
      <c r="D190" s="9" t="s">
        <v>7</v>
      </c>
      <c r="E190" s="1" t="s">
        <v>4</v>
      </c>
      <c r="F190" s="13" t="s">
        <v>23</v>
      </c>
      <c r="G190" s="32">
        <f>SUM(G182:G189)</f>
        <v>1644</v>
      </c>
    </row>
    <row r="191" spans="1:7" x14ac:dyDescent="0.3">
      <c r="A191" s="8">
        <v>190</v>
      </c>
      <c r="B191" s="11" t="s">
        <v>12</v>
      </c>
      <c r="C191" s="12">
        <v>2016</v>
      </c>
      <c r="D191" s="9" t="s">
        <v>7</v>
      </c>
      <c r="E191" s="1" t="s">
        <v>5</v>
      </c>
      <c r="F191" s="16" t="s">
        <v>29</v>
      </c>
      <c r="G191" s="26">
        <v>340</v>
      </c>
    </row>
    <row r="192" spans="1:7" x14ac:dyDescent="0.3">
      <c r="A192" s="8">
        <v>191</v>
      </c>
      <c r="B192" s="7" t="s">
        <v>12</v>
      </c>
      <c r="C192" s="7">
        <v>2016</v>
      </c>
      <c r="D192" s="9" t="s">
        <v>7</v>
      </c>
      <c r="E192" s="1" t="s">
        <v>5</v>
      </c>
      <c r="F192" s="16" t="s">
        <v>30</v>
      </c>
      <c r="G192" s="26">
        <v>435</v>
      </c>
    </row>
    <row r="193" spans="1:16" x14ac:dyDescent="0.3">
      <c r="A193" s="8">
        <v>192</v>
      </c>
      <c r="B193" s="11" t="s">
        <v>12</v>
      </c>
      <c r="C193" s="12">
        <v>2016</v>
      </c>
      <c r="D193" s="9" t="s">
        <v>7</v>
      </c>
      <c r="E193" s="1" t="s">
        <v>5</v>
      </c>
      <c r="F193" s="16" t="s">
        <v>31</v>
      </c>
      <c r="G193" s="26">
        <v>143</v>
      </c>
    </row>
    <row r="194" spans="1:16" x14ac:dyDescent="0.3">
      <c r="A194" s="8">
        <v>193</v>
      </c>
      <c r="B194" s="7" t="s">
        <v>12</v>
      </c>
      <c r="C194" s="7">
        <v>2016</v>
      </c>
      <c r="D194" s="9" t="s">
        <v>7</v>
      </c>
      <c r="E194" s="1" t="s">
        <v>5</v>
      </c>
      <c r="F194" s="16" t="s">
        <v>32</v>
      </c>
      <c r="G194" s="26">
        <v>452</v>
      </c>
    </row>
    <row r="195" spans="1:16" x14ac:dyDescent="0.3">
      <c r="A195" s="8">
        <v>194</v>
      </c>
      <c r="B195" s="11" t="s">
        <v>12</v>
      </c>
      <c r="C195" s="12">
        <v>2016</v>
      </c>
      <c r="D195" s="9" t="s">
        <v>7</v>
      </c>
      <c r="E195" s="1" t="s">
        <v>5</v>
      </c>
      <c r="F195" s="16" t="s">
        <v>33</v>
      </c>
      <c r="G195" s="26">
        <v>25</v>
      </c>
    </row>
    <row r="196" spans="1:16" x14ac:dyDescent="0.3">
      <c r="A196" s="8">
        <v>195</v>
      </c>
      <c r="B196" s="7" t="s">
        <v>12</v>
      </c>
      <c r="C196" s="7">
        <v>2016</v>
      </c>
      <c r="D196" s="9" t="s">
        <v>7</v>
      </c>
      <c r="E196" s="1" t="s">
        <v>5</v>
      </c>
      <c r="F196" s="16" t="s">
        <v>34</v>
      </c>
      <c r="G196" s="26">
        <v>30</v>
      </c>
    </row>
    <row r="197" spans="1:16" x14ac:dyDescent="0.3">
      <c r="A197" s="8">
        <v>196</v>
      </c>
      <c r="B197" s="11" t="s">
        <v>12</v>
      </c>
      <c r="C197" s="12">
        <v>2016</v>
      </c>
      <c r="D197" s="9" t="s">
        <v>7</v>
      </c>
      <c r="E197" s="1" t="s">
        <v>5</v>
      </c>
      <c r="F197" s="16" t="s">
        <v>35</v>
      </c>
      <c r="G197" s="26">
        <v>18</v>
      </c>
    </row>
    <row r="198" spans="1:16" x14ac:dyDescent="0.3">
      <c r="A198" s="8">
        <v>197</v>
      </c>
      <c r="B198" s="7" t="s">
        <v>12</v>
      </c>
      <c r="C198" s="7">
        <v>2016</v>
      </c>
      <c r="D198" s="9" t="s">
        <v>7</v>
      </c>
      <c r="E198" s="1" t="s">
        <v>5</v>
      </c>
      <c r="F198" s="16" t="s">
        <v>36</v>
      </c>
      <c r="G198" s="26">
        <v>36</v>
      </c>
      <c r="H198" s="17"/>
      <c r="I198" s="17"/>
      <c r="J198" s="17"/>
      <c r="K198" s="17"/>
      <c r="L198" s="17"/>
      <c r="M198" s="17"/>
      <c r="N198" s="17"/>
      <c r="O198" s="17"/>
      <c r="P198" s="7"/>
    </row>
    <row r="199" spans="1:16" x14ac:dyDescent="0.3">
      <c r="A199" s="8">
        <v>198</v>
      </c>
      <c r="B199" s="11" t="s">
        <v>12</v>
      </c>
      <c r="C199" s="12">
        <v>2016</v>
      </c>
      <c r="D199" s="9" t="s">
        <v>7</v>
      </c>
      <c r="E199" s="1" t="s">
        <v>5</v>
      </c>
      <c r="F199" s="13" t="s">
        <v>23</v>
      </c>
      <c r="G199" s="32">
        <f>SUM(G191:G198)</f>
        <v>1479</v>
      </c>
      <c r="H199" s="17"/>
      <c r="I199" s="17"/>
      <c r="J199" s="17"/>
      <c r="K199" s="17"/>
      <c r="L199" s="17"/>
      <c r="M199" s="17"/>
      <c r="N199" s="17"/>
      <c r="O199" s="17"/>
      <c r="P199" s="7"/>
    </row>
    <row r="200" spans="1:16" x14ac:dyDescent="0.3">
      <c r="A200" s="8">
        <v>199</v>
      </c>
      <c r="B200" s="7" t="s">
        <v>13</v>
      </c>
      <c r="C200" s="7">
        <v>2016</v>
      </c>
      <c r="D200" s="9" t="s">
        <v>7</v>
      </c>
      <c r="E200" s="1" t="s">
        <v>4</v>
      </c>
      <c r="F200" s="16" t="s">
        <v>29</v>
      </c>
      <c r="G200" s="26">
        <v>50</v>
      </c>
      <c r="H200" s="17"/>
      <c r="I200" s="17"/>
      <c r="J200" s="17"/>
      <c r="K200" s="17"/>
      <c r="L200" s="17"/>
      <c r="M200" s="17"/>
      <c r="N200" s="17"/>
      <c r="O200" s="17"/>
      <c r="P200" s="7"/>
    </row>
    <row r="201" spans="1:16" x14ac:dyDescent="0.3">
      <c r="A201" s="8">
        <v>200</v>
      </c>
      <c r="B201" s="11" t="s">
        <v>13</v>
      </c>
      <c r="C201" s="12">
        <v>2016</v>
      </c>
      <c r="D201" s="9" t="s">
        <v>7</v>
      </c>
      <c r="E201" s="1" t="s">
        <v>4</v>
      </c>
      <c r="F201" s="16" t="s">
        <v>30</v>
      </c>
      <c r="G201" s="26">
        <v>35</v>
      </c>
      <c r="H201" s="17"/>
      <c r="I201" s="17"/>
      <c r="J201" s="17"/>
      <c r="K201" s="17"/>
      <c r="L201" s="17"/>
      <c r="M201" s="17"/>
      <c r="N201" s="17"/>
      <c r="O201" s="17"/>
      <c r="P201" s="7"/>
    </row>
    <row r="202" spans="1:16" x14ac:dyDescent="0.3">
      <c r="A202" s="8">
        <v>201</v>
      </c>
      <c r="B202" s="7" t="s">
        <v>13</v>
      </c>
      <c r="C202" s="7">
        <v>2016</v>
      </c>
      <c r="D202" s="9" t="s">
        <v>7</v>
      </c>
      <c r="E202" s="1" t="s">
        <v>4</v>
      </c>
      <c r="F202" s="16" t="s">
        <v>31</v>
      </c>
      <c r="G202" s="26">
        <v>10</v>
      </c>
      <c r="H202" s="17"/>
      <c r="I202" s="17"/>
      <c r="J202" s="17"/>
      <c r="K202" s="17"/>
      <c r="L202" s="17"/>
      <c r="M202" s="17"/>
      <c r="N202" s="17"/>
      <c r="O202" s="17"/>
      <c r="P202" s="7"/>
    </row>
    <row r="203" spans="1:16" x14ac:dyDescent="0.3">
      <c r="A203" s="8">
        <v>202</v>
      </c>
      <c r="B203" s="11" t="s">
        <v>13</v>
      </c>
      <c r="C203" s="12">
        <v>2016</v>
      </c>
      <c r="D203" s="9" t="s">
        <v>7</v>
      </c>
      <c r="E203" s="1" t="s">
        <v>4</v>
      </c>
      <c r="F203" s="16" t="s">
        <v>32</v>
      </c>
      <c r="G203" s="26">
        <v>27</v>
      </c>
      <c r="H203" s="17"/>
      <c r="I203" s="17"/>
      <c r="J203" s="17"/>
      <c r="K203" s="17"/>
      <c r="L203" s="17"/>
      <c r="M203" s="17"/>
      <c r="N203" s="17"/>
      <c r="O203" s="17"/>
      <c r="P203" s="7"/>
    </row>
    <row r="204" spans="1:16" x14ac:dyDescent="0.3">
      <c r="A204" s="8">
        <v>203</v>
      </c>
      <c r="B204" s="7" t="s">
        <v>13</v>
      </c>
      <c r="C204" s="7">
        <v>2016</v>
      </c>
      <c r="D204" s="9" t="s">
        <v>7</v>
      </c>
      <c r="E204" s="1" t="s">
        <v>4</v>
      </c>
      <c r="F204" s="16" t="s">
        <v>33</v>
      </c>
      <c r="G204" s="26">
        <v>3</v>
      </c>
      <c r="H204" s="17"/>
      <c r="I204" s="17"/>
      <c r="J204" s="17"/>
      <c r="K204" s="17"/>
      <c r="L204" s="17"/>
      <c r="M204" s="17"/>
      <c r="N204" s="17"/>
      <c r="O204" s="17"/>
      <c r="P204" s="7"/>
    </row>
    <row r="205" spans="1:16" x14ac:dyDescent="0.3">
      <c r="A205" s="8">
        <v>204</v>
      </c>
      <c r="B205" s="11" t="s">
        <v>13</v>
      </c>
      <c r="C205" s="12">
        <v>2016</v>
      </c>
      <c r="D205" s="9" t="s">
        <v>7</v>
      </c>
      <c r="E205" s="1" t="s">
        <v>4</v>
      </c>
      <c r="F205" s="16" t="s">
        <v>34</v>
      </c>
      <c r="G205" s="26">
        <v>6</v>
      </c>
      <c r="H205" s="17"/>
      <c r="I205" s="17"/>
      <c r="J205" s="17"/>
      <c r="K205" s="17"/>
      <c r="L205" s="17"/>
      <c r="M205" s="17"/>
      <c r="N205" s="17"/>
      <c r="O205" s="17"/>
      <c r="P205" s="7"/>
    </row>
    <row r="206" spans="1:16" x14ac:dyDescent="0.3">
      <c r="A206" s="8">
        <v>205</v>
      </c>
      <c r="B206" s="7" t="s">
        <v>13</v>
      </c>
      <c r="C206" s="7">
        <v>2016</v>
      </c>
      <c r="D206" s="9" t="s">
        <v>7</v>
      </c>
      <c r="E206" s="1" t="s">
        <v>4</v>
      </c>
      <c r="F206" s="16" t="s">
        <v>35</v>
      </c>
      <c r="G206" s="26">
        <v>3</v>
      </c>
      <c r="H206" s="17"/>
      <c r="I206" s="17"/>
      <c r="J206" s="17"/>
      <c r="K206" s="17"/>
      <c r="L206" s="17"/>
      <c r="M206" s="17"/>
      <c r="N206" s="17"/>
      <c r="O206" s="17"/>
      <c r="P206" s="7"/>
    </row>
    <row r="207" spans="1:16" x14ac:dyDescent="0.3">
      <c r="A207" s="8">
        <v>206</v>
      </c>
      <c r="B207" s="11" t="s">
        <v>13</v>
      </c>
      <c r="C207" s="12">
        <v>2016</v>
      </c>
      <c r="D207" s="9" t="s">
        <v>7</v>
      </c>
      <c r="E207" s="1" t="s">
        <v>4</v>
      </c>
      <c r="F207" s="16" t="s">
        <v>36</v>
      </c>
      <c r="G207" s="26">
        <v>5</v>
      </c>
      <c r="H207" s="17"/>
      <c r="I207" s="17"/>
      <c r="J207" s="17"/>
      <c r="K207" s="17"/>
      <c r="L207" s="17"/>
      <c r="M207" s="17"/>
      <c r="N207" s="17"/>
      <c r="O207" s="17"/>
      <c r="P207" s="7"/>
    </row>
    <row r="208" spans="1:16" x14ac:dyDescent="0.3">
      <c r="A208" s="8">
        <v>207</v>
      </c>
      <c r="B208" s="7" t="s">
        <v>13</v>
      </c>
      <c r="C208" s="7">
        <v>2016</v>
      </c>
      <c r="D208" s="9" t="s">
        <v>7</v>
      </c>
      <c r="E208" s="1" t="s">
        <v>4</v>
      </c>
      <c r="F208" s="13" t="s">
        <v>23</v>
      </c>
      <c r="G208" s="32">
        <f>SUM(G200:G207)</f>
        <v>139</v>
      </c>
      <c r="H208" s="17"/>
      <c r="I208" s="17"/>
      <c r="J208" s="17"/>
      <c r="K208" s="17"/>
      <c r="L208" s="17"/>
      <c r="M208" s="17"/>
      <c r="N208" s="17"/>
      <c r="O208" s="17"/>
      <c r="P208" s="7"/>
    </row>
    <row r="209" spans="1:16" x14ac:dyDescent="0.3">
      <c r="A209" s="8">
        <v>208</v>
      </c>
      <c r="B209" s="11" t="s">
        <v>13</v>
      </c>
      <c r="C209" s="12">
        <v>2016</v>
      </c>
      <c r="D209" s="9" t="s">
        <v>7</v>
      </c>
      <c r="E209" s="1" t="s">
        <v>5</v>
      </c>
      <c r="F209" s="16" t="s">
        <v>29</v>
      </c>
      <c r="G209" s="26">
        <v>358</v>
      </c>
      <c r="H209" s="17"/>
      <c r="I209" s="17"/>
      <c r="J209" s="17"/>
      <c r="K209" s="17"/>
      <c r="L209" s="17"/>
      <c r="M209" s="17"/>
      <c r="N209" s="17"/>
      <c r="O209" s="17"/>
      <c r="P209" s="7"/>
    </row>
    <row r="210" spans="1:16" x14ac:dyDescent="0.3">
      <c r="A210" s="8">
        <v>209</v>
      </c>
      <c r="B210" s="7" t="s">
        <v>13</v>
      </c>
      <c r="C210" s="7">
        <v>2016</v>
      </c>
      <c r="D210" s="9" t="s">
        <v>7</v>
      </c>
      <c r="E210" s="1" t="s">
        <v>5</v>
      </c>
      <c r="F210" s="16" t="s">
        <v>30</v>
      </c>
      <c r="G210" s="26">
        <v>384</v>
      </c>
      <c r="H210" s="17"/>
      <c r="I210" s="17"/>
      <c r="J210" s="17"/>
      <c r="K210" s="17"/>
      <c r="L210" s="17"/>
      <c r="M210" s="17"/>
      <c r="N210" s="17"/>
      <c r="O210" s="17"/>
      <c r="P210" s="7"/>
    </row>
    <row r="211" spans="1:16" x14ac:dyDescent="0.3">
      <c r="A211" s="8">
        <v>210</v>
      </c>
      <c r="B211" s="11" t="s">
        <v>13</v>
      </c>
      <c r="C211" s="12">
        <v>2016</v>
      </c>
      <c r="D211" s="9" t="s">
        <v>7</v>
      </c>
      <c r="E211" s="1" t="s">
        <v>5</v>
      </c>
      <c r="F211" s="16" t="s">
        <v>31</v>
      </c>
      <c r="G211" s="26">
        <v>140</v>
      </c>
      <c r="H211" s="17"/>
      <c r="I211" s="17"/>
      <c r="J211" s="17"/>
      <c r="K211" s="17"/>
      <c r="L211" s="17"/>
      <c r="M211" s="17"/>
      <c r="N211" s="17"/>
      <c r="O211" s="17"/>
      <c r="P211" s="7"/>
    </row>
    <row r="212" spans="1:16" x14ac:dyDescent="0.3">
      <c r="A212" s="8">
        <v>211</v>
      </c>
      <c r="B212" s="7" t="s">
        <v>13</v>
      </c>
      <c r="C212" s="7">
        <v>2016</v>
      </c>
      <c r="D212" s="9" t="s">
        <v>7</v>
      </c>
      <c r="E212" s="1" t="s">
        <v>5</v>
      </c>
      <c r="F212" s="16" t="s">
        <v>32</v>
      </c>
      <c r="G212" s="26">
        <v>437</v>
      </c>
      <c r="H212" s="17"/>
      <c r="I212" s="17"/>
      <c r="J212" s="17"/>
      <c r="K212" s="17"/>
      <c r="L212" s="17"/>
      <c r="M212" s="17"/>
      <c r="N212" s="17"/>
      <c r="O212" s="17"/>
      <c r="P212" s="7"/>
    </row>
    <row r="213" spans="1:16" x14ac:dyDescent="0.3">
      <c r="A213" s="8">
        <v>212</v>
      </c>
      <c r="B213" s="11" t="s">
        <v>13</v>
      </c>
      <c r="C213" s="12">
        <v>2016</v>
      </c>
      <c r="D213" s="9" t="s">
        <v>7</v>
      </c>
      <c r="E213" s="1" t="s">
        <v>5</v>
      </c>
      <c r="F213" s="16" t="s">
        <v>33</v>
      </c>
      <c r="G213" s="26">
        <v>33</v>
      </c>
      <c r="H213" s="17"/>
      <c r="I213" s="17"/>
      <c r="J213" s="17"/>
      <c r="K213" s="17"/>
      <c r="L213" s="17"/>
      <c r="M213" s="17"/>
      <c r="N213" s="17"/>
      <c r="O213" s="17"/>
      <c r="P213" s="7"/>
    </row>
    <row r="214" spans="1:16" x14ac:dyDescent="0.3">
      <c r="A214" s="8">
        <v>213</v>
      </c>
      <c r="B214" s="7" t="s">
        <v>13</v>
      </c>
      <c r="C214" s="7">
        <v>2016</v>
      </c>
      <c r="D214" s="9" t="s">
        <v>7</v>
      </c>
      <c r="E214" s="1" t="s">
        <v>5</v>
      </c>
      <c r="F214" s="16" t="s">
        <v>34</v>
      </c>
      <c r="G214" s="26">
        <v>33</v>
      </c>
      <c r="H214" s="17"/>
      <c r="I214" s="17"/>
      <c r="J214" s="17"/>
      <c r="K214" s="17"/>
      <c r="L214" s="17"/>
      <c r="M214" s="17"/>
      <c r="N214" s="17"/>
      <c r="O214" s="17"/>
      <c r="P214" s="7"/>
    </row>
    <row r="215" spans="1:16" x14ac:dyDescent="0.3">
      <c r="A215" s="8">
        <v>214</v>
      </c>
      <c r="B215" s="11" t="s">
        <v>13</v>
      </c>
      <c r="C215" s="12">
        <v>2016</v>
      </c>
      <c r="D215" s="9" t="s">
        <v>7</v>
      </c>
      <c r="E215" s="1" t="s">
        <v>5</v>
      </c>
      <c r="F215" s="16" t="s">
        <v>35</v>
      </c>
      <c r="G215" s="26">
        <v>11</v>
      </c>
      <c r="H215" s="17"/>
      <c r="I215" s="17"/>
      <c r="J215" s="17"/>
      <c r="K215" s="17"/>
      <c r="L215" s="17"/>
      <c r="M215" s="17"/>
      <c r="N215" s="17"/>
      <c r="O215" s="17"/>
      <c r="P215" s="7"/>
    </row>
    <row r="216" spans="1:16" x14ac:dyDescent="0.3">
      <c r="A216" s="8">
        <v>215</v>
      </c>
      <c r="B216" s="7" t="s">
        <v>13</v>
      </c>
      <c r="C216" s="7">
        <v>2016</v>
      </c>
      <c r="D216" s="9" t="s">
        <v>7</v>
      </c>
      <c r="E216" s="1" t="s">
        <v>5</v>
      </c>
      <c r="F216" s="16" t="s">
        <v>36</v>
      </c>
      <c r="G216" s="26">
        <v>33</v>
      </c>
      <c r="H216" s="17"/>
      <c r="I216" s="17"/>
      <c r="J216" s="17"/>
      <c r="K216" s="17"/>
      <c r="L216" s="17"/>
      <c r="M216" s="17"/>
      <c r="N216" s="17"/>
      <c r="O216" s="17"/>
      <c r="P216" s="7"/>
    </row>
    <row r="217" spans="1:16" x14ac:dyDescent="0.3">
      <c r="A217" s="8">
        <v>216</v>
      </c>
      <c r="B217" s="11" t="s">
        <v>13</v>
      </c>
      <c r="C217" s="12">
        <v>2016</v>
      </c>
      <c r="D217" s="9" t="s">
        <v>7</v>
      </c>
      <c r="E217" s="1" t="s">
        <v>5</v>
      </c>
      <c r="F217" s="13" t="s">
        <v>23</v>
      </c>
      <c r="G217" s="32">
        <f>SUM(G209:G216)</f>
        <v>1429</v>
      </c>
      <c r="H217" s="17"/>
      <c r="I217" s="17"/>
      <c r="J217" s="17"/>
      <c r="K217" s="17"/>
      <c r="L217" s="17"/>
      <c r="M217" s="17"/>
      <c r="N217" s="17"/>
      <c r="O217" s="17"/>
      <c r="P217" s="7"/>
    </row>
    <row r="218" spans="1:16" x14ac:dyDescent="0.3">
      <c r="A218" s="8">
        <v>217</v>
      </c>
      <c r="B218" s="7" t="s">
        <v>14</v>
      </c>
      <c r="C218" s="7">
        <v>2016</v>
      </c>
      <c r="D218" s="9" t="s">
        <v>7</v>
      </c>
      <c r="E218" s="1" t="s">
        <v>4</v>
      </c>
      <c r="F218" s="16" t="s">
        <v>29</v>
      </c>
      <c r="G218" s="26">
        <v>31</v>
      </c>
      <c r="H218" s="17"/>
      <c r="I218" s="17"/>
      <c r="J218" s="17"/>
      <c r="K218" s="17"/>
      <c r="L218" s="17"/>
      <c r="M218" s="17"/>
      <c r="N218" s="17"/>
      <c r="O218" s="17"/>
      <c r="P218" s="7"/>
    </row>
    <row r="219" spans="1:16" x14ac:dyDescent="0.3">
      <c r="A219" s="8">
        <v>218</v>
      </c>
      <c r="B219" s="11" t="s">
        <v>14</v>
      </c>
      <c r="C219" s="12">
        <v>2016</v>
      </c>
      <c r="D219" s="9" t="s">
        <v>7</v>
      </c>
      <c r="E219" s="1" t="s">
        <v>4</v>
      </c>
      <c r="F219" s="16" t="s">
        <v>30</v>
      </c>
      <c r="G219" s="26">
        <v>36</v>
      </c>
      <c r="H219" s="17"/>
      <c r="I219" s="17"/>
      <c r="J219" s="17"/>
      <c r="K219" s="17"/>
      <c r="L219" s="17"/>
      <c r="M219" s="17"/>
      <c r="N219" s="17"/>
      <c r="O219" s="17"/>
      <c r="P219" s="7"/>
    </row>
    <row r="220" spans="1:16" x14ac:dyDescent="0.3">
      <c r="A220" s="8">
        <v>219</v>
      </c>
      <c r="B220" s="7" t="s">
        <v>14</v>
      </c>
      <c r="C220" s="7">
        <v>2016</v>
      </c>
      <c r="D220" s="9" t="s">
        <v>7</v>
      </c>
      <c r="E220" s="1" t="s">
        <v>4</v>
      </c>
      <c r="F220" s="16" t="s">
        <v>31</v>
      </c>
      <c r="G220" s="26">
        <v>13</v>
      </c>
      <c r="H220" s="17"/>
      <c r="I220" s="17"/>
      <c r="J220" s="17"/>
      <c r="K220" s="17"/>
      <c r="L220" s="17"/>
      <c r="M220" s="17"/>
      <c r="N220" s="17"/>
      <c r="O220" s="17"/>
      <c r="P220" s="7"/>
    </row>
    <row r="221" spans="1:16" x14ac:dyDescent="0.3">
      <c r="A221" s="8">
        <v>220</v>
      </c>
      <c r="B221" s="11" t="s">
        <v>14</v>
      </c>
      <c r="C221" s="12">
        <v>2016</v>
      </c>
      <c r="D221" s="9" t="s">
        <v>7</v>
      </c>
      <c r="E221" s="1" t="s">
        <v>4</v>
      </c>
      <c r="F221" s="16" t="s">
        <v>32</v>
      </c>
      <c r="G221" s="26">
        <v>36</v>
      </c>
      <c r="H221" s="17"/>
      <c r="I221" s="17"/>
      <c r="J221" s="17"/>
      <c r="K221" s="17"/>
      <c r="L221" s="17"/>
      <c r="M221" s="17"/>
      <c r="N221" s="17"/>
      <c r="O221" s="17"/>
      <c r="P221" s="7"/>
    </row>
    <row r="222" spans="1:16" x14ac:dyDescent="0.3">
      <c r="A222" s="8">
        <v>221</v>
      </c>
      <c r="B222" s="7" t="s">
        <v>14</v>
      </c>
      <c r="C222" s="7">
        <v>2016</v>
      </c>
      <c r="D222" s="9" t="s">
        <v>7</v>
      </c>
      <c r="E222" s="1" t="s">
        <v>4</v>
      </c>
      <c r="F222" s="16" t="s">
        <v>33</v>
      </c>
      <c r="G222" s="26">
        <v>3</v>
      </c>
      <c r="H222" s="17"/>
      <c r="I222" s="17"/>
      <c r="J222" s="17"/>
      <c r="K222" s="17"/>
      <c r="L222" s="17"/>
      <c r="M222" s="17"/>
      <c r="N222" s="17"/>
      <c r="O222" s="17"/>
      <c r="P222" s="7"/>
    </row>
    <row r="223" spans="1:16" x14ac:dyDescent="0.3">
      <c r="A223" s="8">
        <v>222</v>
      </c>
      <c r="B223" s="11" t="s">
        <v>14</v>
      </c>
      <c r="C223" s="12">
        <v>2016</v>
      </c>
      <c r="D223" s="9" t="s">
        <v>7</v>
      </c>
      <c r="E223" s="1" t="s">
        <v>4</v>
      </c>
      <c r="F223" s="16" t="s">
        <v>34</v>
      </c>
      <c r="G223" s="26">
        <v>2</v>
      </c>
      <c r="H223" s="17"/>
      <c r="I223" s="17"/>
      <c r="J223" s="17"/>
      <c r="K223" s="17"/>
      <c r="L223" s="17"/>
      <c r="M223" s="17"/>
      <c r="N223" s="17"/>
      <c r="O223" s="17"/>
      <c r="P223" s="7"/>
    </row>
    <row r="224" spans="1:16" x14ac:dyDescent="0.3">
      <c r="A224" s="8">
        <v>223</v>
      </c>
      <c r="B224" s="7" t="s">
        <v>14</v>
      </c>
      <c r="C224" s="7">
        <v>2016</v>
      </c>
      <c r="D224" s="9" t="s">
        <v>7</v>
      </c>
      <c r="E224" s="1" t="s">
        <v>4</v>
      </c>
      <c r="F224" s="16" t="s">
        <v>35</v>
      </c>
      <c r="G224" s="26">
        <v>1</v>
      </c>
      <c r="H224" s="17"/>
      <c r="I224" s="17"/>
      <c r="J224" s="17"/>
      <c r="K224" s="17"/>
      <c r="L224" s="17"/>
      <c r="M224" s="17"/>
      <c r="N224" s="17"/>
      <c r="O224" s="17"/>
      <c r="P224" s="7"/>
    </row>
    <row r="225" spans="1:16" x14ac:dyDescent="0.3">
      <c r="A225" s="8">
        <v>224</v>
      </c>
      <c r="B225" s="11" t="s">
        <v>14</v>
      </c>
      <c r="C225" s="12">
        <v>2016</v>
      </c>
      <c r="D225" s="9" t="s">
        <v>7</v>
      </c>
      <c r="E225" s="1" t="s">
        <v>4</v>
      </c>
      <c r="F225" s="16" t="s">
        <v>36</v>
      </c>
      <c r="G225" s="26">
        <v>1</v>
      </c>
      <c r="H225" s="17"/>
      <c r="I225" s="17"/>
      <c r="J225" s="17"/>
      <c r="K225" s="17"/>
      <c r="L225" s="17"/>
      <c r="M225" s="17"/>
      <c r="N225" s="17"/>
      <c r="O225" s="17"/>
      <c r="P225" s="7"/>
    </row>
    <row r="226" spans="1:16" x14ac:dyDescent="0.3">
      <c r="A226" s="8">
        <v>225</v>
      </c>
      <c r="B226" s="7" t="s">
        <v>14</v>
      </c>
      <c r="C226" s="7">
        <v>2016</v>
      </c>
      <c r="D226" s="9" t="s">
        <v>7</v>
      </c>
      <c r="E226" s="1" t="s">
        <v>4</v>
      </c>
      <c r="F226" s="13" t="s">
        <v>23</v>
      </c>
      <c r="G226" s="32">
        <f>SUM(G218:G225)</f>
        <v>123</v>
      </c>
      <c r="H226" s="17"/>
      <c r="I226" s="17"/>
      <c r="J226" s="17"/>
      <c r="K226" s="17"/>
      <c r="L226" s="17"/>
      <c r="M226" s="17"/>
      <c r="N226" s="17"/>
      <c r="O226" s="17"/>
      <c r="P226" s="7"/>
    </row>
    <row r="227" spans="1:16" x14ac:dyDescent="0.3">
      <c r="A227" s="8">
        <v>226</v>
      </c>
      <c r="B227" s="11" t="s">
        <v>14</v>
      </c>
      <c r="C227" s="12">
        <v>2016</v>
      </c>
      <c r="D227" s="9" t="s">
        <v>7</v>
      </c>
      <c r="E227" s="1" t="s">
        <v>5</v>
      </c>
      <c r="F227" s="16" t="s">
        <v>29</v>
      </c>
      <c r="G227" s="26">
        <v>535</v>
      </c>
      <c r="H227" s="17"/>
      <c r="I227" s="17"/>
      <c r="J227" s="17"/>
      <c r="K227" s="17"/>
      <c r="L227" s="17"/>
      <c r="M227" s="17"/>
      <c r="N227" s="17"/>
      <c r="O227" s="17"/>
      <c r="P227" s="7"/>
    </row>
    <row r="228" spans="1:16" x14ac:dyDescent="0.3">
      <c r="A228" s="8">
        <v>227</v>
      </c>
      <c r="B228" s="7" t="s">
        <v>14</v>
      </c>
      <c r="C228" s="7">
        <v>2016</v>
      </c>
      <c r="D228" s="9" t="s">
        <v>7</v>
      </c>
      <c r="E228" s="1" t="s">
        <v>5</v>
      </c>
      <c r="F228" s="16" t="s">
        <v>30</v>
      </c>
      <c r="G228" s="26">
        <v>636</v>
      </c>
      <c r="H228" s="17"/>
      <c r="I228" s="17"/>
      <c r="J228" s="17"/>
      <c r="K228" s="17"/>
      <c r="L228" s="17"/>
      <c r="M228" s="17"/>
      <c r="N228" s="17"/>
      <c r="O228" s="17"/>
      <c r="P228" s="7"/>
    </row>
    <row r="229" spans="1:16" x14ac:dyDescent="0.3">
      <c r="A229" s="8">
        <v>228</v>
      </c>
      <c r="B229" s="11" t="s">
        <v>14</v>
      </c>
      <c r="C229" s="12">
        <v>2016</v>
      </c>
      <c r="D229" s="9" t="s">
        <v>7</v>
      </c>
      <c r="E229" s="1" t="s">
        <v>5</v>
      </c>
      <c r="F229" s="16" t="s">
        <v>31</v>
      </c>
      <c r="G229" s="26">
        <v>226</v>
      </c>
      <c r="H229" s="17"/>
      <c r="I229" s="17"/>
      <c r="J229" s="17"/>
      <c r="K229" s="17"/>
      <c r="L229" s="17"/>
      <c r="M229" s="17"/>
      <c r="N229" s="17"/>
      <c r="O229" s="17"/>
      <c r="P229" s="7"/>
    </row>
    <row r="230" spans="1:16" x14ac:dyDescent="0.3">
      <c r="A230" s="8">
        <v>229</v>
      </c>
      <c r="B230" s="7" t="s">
        <v>14</v>
      </c>
      <c r="C230" s="7">
        <v>2016</v>
      </c>
      <c r="D230" s="9" t="s">
        <v>7</v>
      </c>
      <c r="E230" s="1" t="s">
        <v>5</v>
      </c>
      <c r="F230" s="16" t="s">
        <v>32</v>
      </c>
      <c r="G230" s="26">
        <v>671</v>
      </c>
      <c r="H230" s="17"/>
      <c r="I230" s="17"/>
      <c r="J230" s="17"/>
      <c r="K230" s="17"/>
      <c r="L230" s="17"/>
      <c r="M230" s="17"/>
      <c r="N230" s="17"/>
      <c r="O230" s="17"/>
      <c r="P230" s="7"/>
    </row>
    <row r="231" spans="1:16" x14ac:dyDescent="0.3">
      <c r="A231" s="8">
        <v>230</v>
      </c>
      <c r="B231" s="11" t="s">
        <v>14</v>
      </c>
      <c r="C231" s="12">
        <v>2016</v>
      </c>
      <c r="D231" s="9" t="s">
        <v>7</v>
      </c>
      <c r="E231" s="1" t="s">
        <v>5</v>
      </c>
      <c r="F231" s="16" t="s">
        <v>33</v>
      </c>
      <c r="G231" s="26">
        <v>37</v>
      </c>
      <c r="H231" s="17"/>
      <c r="I231" s="17"/>
      <c r="J231" s="17"/>
      <c r="K231" s="17"/>
      <c r="L231" s="17"/>
      <c r="M231" s="17"/>
      <c r="N231" s="17"/>
      <c r="O231" s="17"/>
      <c r="P231" s="7"/>
    </row>
    <row r="232" spans="1:16" x14ac:dyDescent="0.3">
      <c r="A232" s="8">
        <v>231</v>
      </c>
      <c r="B232" s="7" t="s">
        <v>14</v>
      </c>
      <c r="C232" s="7">
        <v>2016</v>
      </c>
      <c r="D232" s="9" t="s">
        <v>7</v>
      </c>
      <c r="E232" s="1" t="s">
        <v>5</v>
      </c>
      <c r="F232" s="16" t="s">
        <v>34</v>
      </c>
      <c r="G232" s="26">
        <v>25</v>
      </c>
      <c r="H232" s="17"/>
      <c r="I232" s="17"/>
      <c r="J232" s="17"/>
      <c r="K232" s="17"/>
      <c r="L232" s="17"/>
      <c r="M232" s="17"/>
      <c r="N232" s="17"/>
      <c r="O232" s="17"/>
      <c r="P232" s="7"/>
    </row>
    <row r="233" spans="1:16" x14ac:dyDescent="0.3">
      <c r="A233" s="8">
        <v>232</v>
      </c>
      <c r="B233" s="11" t="s">
        <v>14</v>
      </c>
      <c r="C233" s="12">
        <v>2016</v>
      </c>
      <c r="D233" s="9" t="s">
        <v>7</v>
      </c>
      <c r="E233" s="1" t="s">
        <v>5</v>
      </c>
      <c r="F233" s="16" t="s">
        <v>35</v>
      </c>
      <c r="G233" s="26">
        <v>11</v>
      </c>
      <c r="H233" s="17"/>
      <c r="I233" s="17"/>
      <c r="J233" s="17"/>
      <c r="K233" s="17"/>
      <c r="L233" s="17"/>
      <c r="M233" s="17"/>
      <c r="N233" s="17"/>
      <c r="O233" s="17"/>
      <c r="P233" s="7"/>
    </row>
    <row r="234" spans="1:16" x14ac:dyDescent="0.3">
      <c r="A234" s="8">
        <v>233</v>
      </c>
      <c r="B234" s="7" t="s">
        <v>14</v>
      </c>
      <c r="C234" s="7">
        <v>2016</v>
      </c>
      <c r="D234" s="9" t="s">
        <v>7</v>
      </c>
      <c r="E234" s="1" t="s">
        <v>5</v>
      </c>
      <c r="F234" s="16" t="s">
        <v>36</v>
      </c>
      <c r="G234" s="26">
        <v>38</v>
      </c>
      <c r="H234" s="17"/>
      <c r="I234" s="17"/>
      <c r="J234" s="17"/>
      <c r="K234" s="17"/>
      <c r="L234" s="17"/>
      <c r="M234" s="17"/>
      <c r="N234" s="17"/>
      <c r="O234" s="17"/>
      <c r="P234" s="7"/>
    </row>
    <row r="235" spans="1:16" x14ac:dyDescent="0.3">
      <c r="A235" s="8">
        <v>234</v>
      </c>
      <c r="B235" s="11" t="s">
        <v>14</v>
      </c>
      <c r="C235" s="12">
        <v>2016</v>
      </c>
      <c r="D235" s="9" t="s">
        <v>7</v>
      </c>
      <c r="E235" s="1" t="s">
        <v>5</v>
      </c>
      <c r="F235" s="13" t="s">
        <v>23</v>
      </c>
      <c r="G235" s="32">
        <f>SUM(G227:G234)</f>
        <v>2179</v>
      </c>
      <c r="H235" s="17"/>
      <c r="I235" s="17"/>
      <c r="J235" s="17"/>
      <c r="K235" s="17"/>
      <c r="L235" s="17"/>
      <c r="M235" s="17"/>
      <c r="N235" s="17"/>
      <c r="O235" s="17"/>
      <c r="P235" s="7"/>
    </row>
    <row r="236" spans="1:16" x14ac:dyDescent="0.3">
      <c r="A236" s="8">
        <v>235</v>
      </c>
      <c r="B236" s="7" t="s">
        <v>15</v>
      </c>
      <c r="C236" s="7">
        <v>2016</v>
      </c>
      <c r="D236" s="9" t="s">
        <v>7</v>
      </c>
      <c r="E236" s="1" t="s">
        <v>4</v>
      </c>
      <c r="F236" s="16" t="s">
        <v>29</v>
      </c>
      <c r="G236" s="26">
        <v>25</v>
      </c>
      <c r="H236" s="17"/>
      <c r="I236" s="17"/>
      <c r="J236" s="17"/>
      <c r="K236" s="17"/>
      <c r="L236" s="17"/>
      <c r="M236" s="17"/>
      <c r="N236" s="17"/>
      <c r="O236" s="17"/>
      <c r="P236" s="7"/>
    </row>
    <row r="237" spans="1:16" x14ac:dyDescent="0.3">
      <c r="A237" s="8">
        <v>236</v>
      </c>
      <c r="B237" s="11" t="s">
        <v>15</v>
      </c>
      <c r="C237" s="12">
        <v>2016</v>
      </c>
      <c r="D237" s="9" t="s">
        <v>7</v>
      </c>
      <c r="E237" s="1" t="s">
        <v>4</v>
      </c>
      <c r="F237" s="16" t="s">
        <v>30</v>
      </c>
      <c r="G237" s="26">
        <v>36</v>
      </c>
      <c r="H237" s="17"/>
      <c r="I237" s="17"/>
      <c r="J237" s="17"/>
      <c r="K237" s="17"/>
      <c r="L237" s="17"/>
      <c r="M237" s="17"/>
      <c r="N237" s="17"/>
      <c r="O237" s="17"/>
      <c r="P237" s="7"/>
    </row>
    <row r="238" spans="1:16" x14ac:dyDescent="0.3">
      <c r="A238" s="8">
        <v>237</v>
      </c>
      <c r="B238" s="7" t="s">
        <v>15</v>
      </c>
      <c r="C238" s="7">
        <v>2016</v>
      </c>
      <c r="D238" s="9" t="s">
        <v>7</v>
      </c>
      <c r="E238" s="1" t="s">
        <v>4</v>
      </c>
      <c r="F238" s="16" t="s">
        <v>31</v>
      </c>
      <c r="G238" s="26">
        <v>11</v>
      </c>
      <c r="H238" s="17"/>
      <c r="I238" s="17"/>
      <c r="J238" s="17"/>
      <c r="K238" s="17"/>
      <c r="L238" s="17"/>
      <c r="M238" s="17"/>
      <c r="N238" s="17"/>
      <c r="O238" s="17"/>
      <c r="P238" s="7"/>
    </row>
    <row r="239" spans="1:16" x14ac:dyDescent="0.3">
      <c r="A239" s="8">
        <v>238</v>
      </c>
      <c r="B239" s="11" t="s">
        <v>15</v>
      </c>
      <c r="C239" s="12">
        <v>2016</v>
      </c>
      <c r="D239" s="9" t="s">
        <v>7</v>
      </c>
      <c r="E239" s="1" t="s">
        <v>4</v>
      </c>
      <c r="F239" s="16" t="s">
        <v>32</v>
      </c>
      <c r="G239" s="26">
        <v>37</v>
      </c>
      <c r="H239" s="17"/>
      <c r="I239" s="17"/>
      <c r="J239" s="17"/>
      <c r="K239" s="17"/>
      <c r="L239" s="17"/>
      <c r="M239" s="17"/>
      <c r="N239" s="17"/>
      <c r="O239" s="17"/>
      <c r="P239" s="7"/>
    </row>
    <row r="240" spans="1:16" x14ac:dyDescent="0.3">
      <c r="A240" s="8">
        <v>239</v>
      </c>
      <c r="B240" s="7" t="s">
        <v>15</v>
      </c>
      <c r="C240" s="7">
        <v>2016</v>
      </c>
      <c r="D240" s="9" t="s">
        <v>7</v>
      </c>
      <c r="E240" s="1" t="s">
        <v>4</v>
      </c>
      <c r="F240" s="16" t="s">
        <v>33</v>
      </c>
      <c r="G240" s="26">
        <v>5</v>
      </c>
      <c r="H240" s="17"/>
      <c r="I240" s="17"/>
      <c r="J240" s="17"/>
      <c r="K240" s="17"/>
      <c r="L240" s="17"/>
      <c r="M240" s="17"/>
      <c r="N240" s="17"/>
      <c r="O240" s="17"/>
      <c r="P240" s="7"/>
    </row>
    <row r="241" spans="1:16" x14ac:dyDescent="0.3">
      <c r="A241" s="8">
        <v>240</v>
      </c>
      <c r="B241" s="11" t="s">
        <v>15</v>
      </c>
      <c r="C241" s="12">
        <v>2016</v>
      </c>
      <c r="D241" s="9" t="s">
        <v>7</v>
      </c>
      <c r="E241" s="1" t="s">
        <v>4</v>
      </c>
      <c r="F241" s="16" t="s">
        <v>34</v>
      </c>
      <c r="G241" s="26">
        <v>2</v>
      </c>
      <c r="H241" s="17"/>
      <c r="I241" s="17"/>
      <c r="J241" s="17"/>
      <c r="K241" s="17"/>
      <c r="L241" s="17"/>
      <c r="M241" s="17"/>
      <c r="N241" s="17"/>
      <c r="O241" s="17"/>
      <c r="P241" s="7"/>
    </row>
    <row r="242" spans="1:16" x14ac:dyDescent="0.3">
      <c r="A242" s="8">
        <v>241</v>
      </c>
      <c r="B242" s="7" t="s">
        <v>15</v>
      </c>
      <c r="C242" s="7">
        <v>2016</v>
      </c>
      <c r="D242" s="9" t="s">
        <v>7</v>
      </c>
      <c r="E242" s="1" t="s">
        <v>4</v>
      </c>
      <c r="F242" s="16" t="s">
        <v>35</v>
      </c>
      <c r="G242" s="26">
        <v>1</v>
      </c>
      <c r="H242" s="17"/>
      <c r="I242" s="17"/>
      <c r="J242" s="17"/>
      <c r="K242" s="17"/>
      <c r="L242" s="17"/>
      <c r="M242" s="17"/>
      <c r="N242" s="17"/>
      <c r="O242" s="17"/>
      <c r="P242" s="7"/>
    </row>
    <row r="243" spans="1:16" x14ac:dyDescent="0.3">
      <c r="A243" s="8">
        <v>242</v>
      </c>
      <c r="B243" s="11" t="s">
        <v>15</v>
      </c>
      <c r="C243" s="12">
        <v>2016</v>
      </c>
      <c r="D243" s="9" t="s">
        <v>7</v>
      </c>
      <c r="E243" s="1" t="s">
        <v>4</v>
      </c>
      <c r="F243" s="16" t="s">
        <v>36</v>
      </c>
      <c r="G243" s="26">
        <v>2</v>
      </c>
      <c r="H243" s="17"/>
      <c r="I243" s="17"/>
      <c r="J243" s="17"/>
      <c r="K243" s="17"/>
      <c r="L243" s="17"/>
      <c r="M243" s="17"/>
      <c r="N243" s="17"/>
      <c r="O243" s="17"/>
      <c r="P243" s="7"/>
    </row>
    <row r="244" spans="1:16" x14ac:dyDescent="0.3">
      <c r="A244" s="8">
        <v>243</v>
      </c>
      <c r="B244" s="7" t="s">
        <v>15</v>
      </c>
      <c r="C244" s="7">
        <v>2016</v>
      </c>
      <c r="D244" s="9" t="s">
        <v>7</v>
      </c>
      <c r="E244" s="1" t="s">
        <v>4</v>
      </c>
      <c r="F244" s="13" t="s">
        <v>23</v>
      </c>
      <c r="G244" s="32">
        <f>SUM(G236:G243)</f>
        <v>119</v>
      </c>
      <c r="H244" s="17"/>
      <c r="I244" s="17"/>
      <c r="J244" s="17"/>
      <c r="K244" s="17"/>
      <c r="L244" s="17"/>
      <c r="M244" s="17"/>
      <c r="N244" s="17"/>
      <c r="O244" s="17"/>
      <c r="P244" s="7"/>
    </row>
    <row r="245" spans="1:16" x14ac:dyDescent="0.3">
      <c r="A245" s="8">
        <v>244</v>
      </c>
      <c r="B245" s="11" t="s">
        <v>15</v>
      </c>
      <c r="C245" s="12">
        <v>2016</v>
      </c>
      <c r="D245" s="9" t="s">
        <v>7</v>
      </c>
      <c r="E245" s="1" t="s">
        <v>5</v>
      </c>
      <c r="F245" s="16" t="s">
        <v>29</v>
      </c>
      <c r="G245" s="26">
        <v>588</v>
      </c>
      <c r="H245" s="17"/>
      <c r="I245" s="17"/>
      <c r="J245" s="17"/>
      <c r="K245" s="17"/>
      <c r="L245" s="17"/>
      <c r="M245" s="17"/>
      <c r="N245" s="17"/>
      <c r="O245" s="17"/>
      <c r="P245" s="7"/>
    </row>
    <row r="246" spans="1:16" x14ac:dyDescent="0.3">
      <c r="A246" s="8">
        <v>245</v>
      </c>
      <c r="B246" s="7" t="s">
        <v>15</v>
      </c>
      <c r="C246" s="7">
        <v>2016</v>
      </c>
      <c r="D246" s="9" t="s">
        <v>7</v>
      </c>
      <c r="E246" s="1" t="s">
        <v>5</v>
      </c>
      <c r="F246" s="16" t="s">
        <v>30</v>
      </c>
      <c r="G246" s="26">
        <v>648</v>
      </c>
      <c r="H246" s="17"/>
      <c r="I246" s="17"/>
      <c r="J246" s="17"/>
      <c r="K246" s="17"/>
      <c r="L246" s="17"/>
      <c r="M246" s="17"/>
      <c r="N246" s="17"/>
      <c r="O246" s="17"/>
      <c r="P246" s="7"/>
    </row>
    <row r="247" spans="1:16" x14ac:dyDescent="0.3">
      <c r="A247" s="8">
        <v>246</v>
      </c>
      <c r="B247" s="11" t="s">
        <v>15</v>
      </c>
      <c r="C247" s="12">
        <v>2016</v>
      </c>
      <c r="D247" s="9" t="s">
        <v>7</v>
      </c>
      <c r="E247" s="1" t="s">
        <v>5</v>
      </c>
      <c r="F247" s="16" t="s">
        <v>31</v>
      </c>
      <c r="G247" s="26">
        <v>217</v>
      </c>
      <c r="H247" s="17"/>
      <c r="I247" s="17"/>
      <c r="J247" s="17"/>
      <c r="K247" s="17"/>
      <c r="L247" s="17"/>
      <c r="M247" s="17"/>
      <c r="N247" s="17"/>
      <c r="O247" s="17"/>
      <c r="P247" s="7"/>
    </row>
    <row r="248" spans="1:16" x14ac:dyDescent="0.3">
      <c r="A248" s="8">
        <v>247</v>
      </c>
      <c r="B248" s="7" t="s">
        <v>15</v>
      </c>
      <c r="C248" s="7">
        <v>2016</v>
      </c>
      <c r="D248" s="9" t="s">
        <v>7</v>
      </c>
      <c r="E248" s="1" t="s">
        <v>5</v>
      </c>
      <c r="F248" s="16" t="s">
        <v>32</v>
      </c>
      <c r="G248" s="26">
        <v>635</v>
      </c>
      <c r="H248" s="17"/>
      <c r="I248" s="17"/>
      <c r="J248" s="17"/>
      <c r="K248" s="17"/>
      <c r="L248" s="17"/>
      <c r="M248" s="17"/>
      <c r="N248" s="17"/>
      <c r="O248" s="17"/>
      <c r="P248" s="7"/>
    </row>
    <row r="249" spans="1:16" x14ac:dyDescent="0.3">
      <c r="A249" s="8">
        <v>248</v>
      </c>
      <c r="B249" s="11" t="s">
        <v>15</v>
      </c>
      <c r="C249" s="12">
        <v>2016</v>
      </c>
      <c r="D249" s="9" t="s">
        <v>7</v>
      </c>
      <c r="E249" s="1" t="s">
        <v>5</v>
      </c>
      <c r="F249" s="16" t="s">
        <v>33</v>
      </c>
      <c r="G249" s="26">
        <v>37</v>
      </c>
      <c r="H249" s="17"/>
      <c r="I249" s="17"/>
      <c r="J249" s="17"/>
      <c r="K249" s="17"/>
      <c r="L249" s="17"/>
      <c r="M249" s="17"/>
      <c r="N249" s="17"/>
      <c r="O249" s="17"/>
      <c r="P249" s="7"/>
    </row>
    <row r="250" spans="1:16" x14ac:dyDescent="0.3">
      <c r="A250" s="8">
        <v>249</v>
      </c>
      <c r="B250" s="7" t="s">
        <v>15</v>
      </c>
      <c r="C250" s="7">
        <v>2016</v>
      </c>
      <c r="D250" s="9" t="s">
        <v>7</v>
      </c>
      <c r="E250" s="1" t="s">
        <v>5</v>
      </c>
      <c r="F250" s="16" t="s">
        <v>34</v>
      </c>
      <c r="G250" s="26">
        <v>40</v>
      </c>
      <c r="H250" s="17"/>
      <c r="I250" s="17"/>
      <c r="J250" s="17"/>
      <c r="K250" s="17"/>
      <c r="L250" s="17"/>
      <c r="M250" s="17"/>
      <c r="N250" s="17"/>
      <c r="O250" s="17"/>
      <c r="P250" s="7"/>
    </row>
    <row r="251" spans="1:16" x14ac:dyDescent="0.3">
      <c r="A251" s="8">
        <v>250</v>
      </c>
      <c r="B251" s="11" t="s">
        <v>15</v>
      </c>
      <c r="C251" s="12">
        <v>2016</v>
      </c>
      <c r="D251" s="9" t="s">
        <v>7</v>
      </c>
      <c r="E251" s="1" t="s">
        <v>5</v>
      </c>
      <c r="F251" s="16" t="s">
        <v>35</v>
      </c>
      <c r="G251" s="26">
        <v>9</v>
      </c>
      <c r="H251" s="17"/>
      <c r="I251" s="17"/>
      <c r="J251" s="17"/>
      <c r="K251" s="17"/>
      <c r="L251" s="17"/>
      <c r="M251" s="17"/>
      <c r="N251" s="17"/>
      <c r="O251" s="17"/>
      <c r="P251" s="7"/>
    </row>
    <row r="252" spans="1:16" x14ac:dyDescent="0.3">
      <c r="A252" s="8">
        <v>251</v>
      </c>
      <c r="B252" s="7" t="s">
        <v>15</v>
      </c>
      <c r="C252" s="7">
        <v>2016</v>
      </c>
      <c r="D252" s="9" t="s">
        <v>7</v>
      </c>
      <c r="E252" s="1" t="s">
        <v>5</v>
      </c>
      <c r="F252" s="16" t="s">
        <v>36</v>
      </c>
      <c r="G252" s="26">
        <v>42</v>
      </c>
      <c r="H252" s="17"/>
      <c r="I252" s="17"/>
      <c r="J252" s="17"/>
      <c r="K252" s="17"/>
      <c r="L252" s="17"/>
      <c r="M252" s="17"/>
      <c r="N252" s="17"/>
      <c r="O252" s="17"/>
      <c r="P252" s="7"/>
    </row>
    <row r="253" spans="1:16" x14ac:dyDescent="0.3">
      <c r="A253" s="8">
        <v>252</v>
      </c>
      <c r="B253" s="11" t="s">
        <v>15</v>
      </c>
      <c r="C253" s="12">
        <v>2016</v>
      </c>
      <c r="D253" s="9" t="s">
        <v>7</v>
      </c>
      <c r="E253" s="1" t="s">
        <v>5</v>
      </c>
      <c r="F253" s="13" t="s">
        <v>23</v>
      </c>
      <c r="G253" s="32">
        <f>SUM(G245:G252)</f>
        <v>2216</v>
      </c>
      <c r="H253" s="17"/>
      <c r="I253" s="17"/>
      <c r="J253" s="17"/>
      <c r="K253" s="17"/>
      <c r="L253" s="17"/>
      <c r="M253" s="17"/>
      <c r="N253" s="17"/>
      <c r="O253" s="17"/>
      <c r="P253" s="7"/>
    </row>
    <row r="254" spans="1:16" x14ac:dyDescent="0.3">
      <c r="A254" s="8">
        <v>253</v>
      </c>
      <c r="B254" s="7" t="s">
        <v>16</v>
      </c>
      <c r="C254" s="7">
        <v>2016</v>
      </c>
      <c r="D254" s="9" t="s">
        <v>7</v>
      </c>
      <c r="E254" s="1" t="s">
        <v>4</v>
      </c>
      <c r="F254" s="16" t="s">
        <v>29</v>
      </c>
      <c r="G254" s="26">
        <v>13</v>
      </c>
      <c r="H254" s="17"/>
      <c r="I254" s="17"/>
      <c r="J254" s="17"/>
      <c r="K254" s="17"/>
      <c r="L254" s="17"/>
      <c r="M254" s="17"/>
      <c r="N254" s="17"/>
      <c r="O254" s="17"/>
      <c r="P254" s="7"/>
    </row>
    <row r="255" spans="1:16" x14ac:dyDescent="0.3">
      <c r="A255" s="8">
        <v>254</v>
      </c>
      <c r="B255" s="7" t="s">
        <v>16</v>
      </c>
      <c r="C255" s="12">
        <v>2016</v>
      </c>
      <c r="D255" s="9" t="s">
        <v>7</v>
      </c>
      <c r="E255" s="1" t="s">
        <v>4</v>
      </c>
      <c r="F255" s="16" t="s">
        <v>30</v>
      </c>
      <c r="G255" s="26">
        <v>16</v>
      </c>
      <c r="H255" s="17"/>
      <c r="I255" s="17"/>
      <c r="J255" s="17"/>
      <c r="K255" s="17"/>
      <c r="L255" s="17"/>
      <c r="M255" s="17"/>
      <c r="N255" s="17"/>
      <c r="O255" s="17"/>
      <c r="P255" s="7"/>
    </row>
    <row r="256" spans="1:16" x14ac:dyDescent="0.3">
      <c r="A256" s="8">
        <v>255</v>
      </c>
      <c r="B256" s="7" t="s">
        <v>16</v>
      </c>
      <c r="C256" s="7">
        <v>2016</v>
      </c>
      <c r="D256" s="9" t="s">
        <v>7</v>
      </c>
      <c r="E256" s="1" t="s">
        <v>4</v>
      </c>
      <c r="F256" s="16" t="s">
        <v>31</v>
      </c>
      <c r="G256" s="26">
        <v>12</v>
      </c>
      <c r="H256" s="17"/>
      <c r="I256" s="17"/>
      <c r="J256" s="17"/>
      <c r="K256" s="17"/>
      <c r="L256" s="17"/>
      <c r="M256" s="17"/>
      <c r="N256" s="17"/>
      <c r="O256" s="17"/>
      <c r="P256" s="7"/>
    </row>
    <row r="257" spans="1:16" x14ac:dyDescent="0.3">
      <c r="A257" s="8">
        <v>256</v>
      </c>
      <c r="B257" s="7" t="s">
        <v>16</v>
      </c>
      <c r="C257" s="12">
        <v>2016</v>
      </c>
      <c r="D257" s="9" t="s">
        <v>7</v>
      </c>
      <c r="E257" s="1" t="s">
        <v>4</v>
      </c>
      <c r="F257" s="16" t="s">
        <v>32</v>
      </c>
      <c r="G257" s="26">
        <v>14</v>
      </c>
      <c r="H257" s="17"/>
      <c r="I257" s="17"/>
      <c r="J257" s="17"/>
      <c r="K257" s="17"/>
      <c r="L257" s="17"/>
      <c r="M257" s="17"/>
      <c r="N257" s="17"/>
      <c r="O257" s="17"/>
      <c r="P257" s="7"/>
    </row>
    <row r="258" spans="1:16" x14ac:dyDescent="0.3">
      <c r="A258" s="8">
        <v>257</v>
      </c>
      <c r="B258" s="7" t="s">
        <v>16</v>
      </c>
      <c r="C258" s="7">
        <v>2016</v>
      </c>
      <c r="D258" s="9" t="s">
        <v>7</v>
      </c>
      <c r="E258" s="1" t="s">
        <v>4</v>
      </c>
      <c r="F258" s="16" t="s">
        <v>33</v>
      </c>
      <c r="G258" s="26">
        <v>0</v>
      </c>
      <c r="H258" s="17"/>
      <c r="I258" s="17"/>
      <c r="J258" s="17"/>
      <c r="K258" s="17"/>
      <c r="L258" s="17"/>
      <c r="M258" s="17"/>
      <c r="N258" s="17"/>
      <c r="O258" s="17"/>
      <c r="P258" s="7"/>
    </row>
    <row r="259" spans="1:16" x14ac:dyDescent="0.3">
      <c r="A259" s="8">
        <v>258</v>
      </c>
      <c r="B259" s="7" t="s">
        <v>16</v>
      </c>
      <c r="C259" s="12">
        <v>2016</v>
      </c>
      <c r="D259" s="9" t="s">
        <v>7</v>
      </c>
      <c r="E259" s="1" t="s">
        <v>4</v>
      </c>
      <c r="F259" s="16" t="s">
        <v>34</v>
      </c>
      <c r="G259" s="26">
        <v>0</v>
      </c>
      <c r="H259" s="17"/>
      <c r="I259" s="17"/>
      <c r="J259" s="17"/>
      <c r="K259" s="17"/>
      <c r="L259" s="17"/>
      <c r="M259" s="17"/>
      <c r="N259" s="17"/>
      <c r="O259" s="17"/>
      <c r="P259" s="7"/>
    </row>
    <row r="260" spans="1:16" x14ac:dyDescent="0.3">
      <c r="A260" s="8">
        <v>259</v>
      </c>
      <c r="B260" s="7" t="s">
        <v>16</v>
      </c>
      <c r="C260" s="7">
        <v>2016</v>
      </c>
      <c r="D260" s="9" t="s">
        <v>7</v>
      </c>
      <c r="E260" s="1" t="s">
        <v>4</v>
      </c>
      <c r="F260" s="16" t="s">
        <v>35</v>
      </c>
      <c r="G260" s="26">
        <v>0</v>
      </c>
      <c r="H260" s="17"/>
      <c r="I260" s="17"/>
      <c r="J260" s="17"/>
      <c r="K260" s="17"/>
      <c r="L260" s="17"/>
      <c r="M260" s="17"/>
      <c r="N260" s="17"/>
      <c r="O260" s="17"/>
      <c r="P260" s="7"/>
    </row>
    <row r="261" spans="1:16" x14ac:dyDescent="0.3">
      <c r="A261" s="8">
        <v>260</v>
      </c>
      <c r="B261" s="7" t="s">
        <v>16</v>
      </c>
      <c r="C261" s="12">
        <v>2016</v>
      </c>
      <c r="D261" s="9" t="s">
        <v>7</v>
      </c>
      <c r="E261" s="1" t="s">
        <v>4</v>
      </c>
      <c r="F261" s="16" t="s">
        <v>36</v>
      </c>
      <c r="G261" s="26">
        <v>1</v>
      </c>
      <c r="H261" s="17"/>
      <c r="I261" s="17"/>
      <c r="J261" s="17"/>
      <c r="K261" s="17"/>
      <c r="L261" s="17"/>
      <c r="M261" s="17"/>
      <c r="N261" s="17"/>
      <c r="O261" s="17"/>
      <c r="P261" s="7"/>
    </row>
    <row r="262" spans="1:16" x14ac:dyDescent="0.3">
      <c r="A262" s="8">
        <v>261</v>
      </c>
      <c r="B262" s="7" t="s">
        <v>16</v>
      </c>
      <c r="C262" s="7">
        <v>2016</v>
      </c>
      <c r="D262" s="9" t="s">
        <v>7</v>
      </c>
      <c r="E262" s="1" t="s">
        <v>4</v>
      </c>
      <c r="F262" s="13" t="s">
        <v>23</v>
      </c>
      <c r="G262" s="32">
        <f>SUM(G254:G261)</f>
        <v>56</v>
      </c>
      <c r="H262" s="17"/>
      <c r="I262" s="17"/>
      <c r="J262" s="17"/>
      <c r="K262" s="17"/>
      <c r="L262" s="17"/>
      <c r="M262" s="17"/>
      <c r="N262" s="17"/>
      <c r="O262" s="17"/>
      <c r="P262" s="7"/>
    </row>
    <row r="263" spans="1:16" x14ac:dyDescent="0.3">
      <c r="A263" s="8">
        <v>262</v>
      </c>
      <c r="B263" s="7" t="s">
        <v>16</v>
      </c>
      <c r="C263" s="12">
        <v>2016</v>
      </c>
      <c r="D263" s="9" t="s">
        <v>7</v>
      </c>
      <c r="E263" s="1" t="s">
        <v>5</v>
      </c>
      <c r="F263" s="16" t="s">
        <v>29</v>
      </c>
      <c r="G263" s="26">
        <v>251</v>
      </c>
      <c r="H263" s="17"/>
      <c r="I263" s="17"/>
      <c r="J263" s="17"/>
      <c r="K263" s="17"/>
      <c r="L263" s="17"/>
      <c r="M263" s="17"/>
      <c r="N263" s="17"/>
      <c r="O263" s="17"/>
      <c r="P263" s="7"/>
    </row>
    <row r="264" spans="1:16" x14ac:dyDescent="0.3">
      <c r="A264" s="8">
        <v>263</v>
      </c>
      <c r="B264" s="7" t="s">
        <v>16</v>
      </c>
      <c r="C264" s="7">
        <v>2016</v>
      </c>
      <c r="D264" s="9" t="s">
        <v>7</v>
      </c>
      <c r="E264" s="1" t="s">
        <v>5</v>
      </c>
      <c r="F264" s="16" t="s">
        <v>30</v>
      </c>
      <c r="G264" s="26">
        <v>311</v>
      </c>
      <c r="H264" s="17"/>
      <c r="I264" s="17"/>
      <c r="J264" s="17"/>
      <c r="K264" s="17"/>
      <c r="L264" s="17"/>
      <c r="M264" s="17"/>
      <c r="N264" s="17"/>
      <c r="O264" s="17"/>
      <c r="P264" s="7"/>
    </row>
    <row r="265" spans="1:16" x14ac:dyDescent="0.3">
      <c r="A265" s="8">
        <v>264</v>
      </c>
      <c r="B265" s="7" t="s">
        <v>16</v>
      </c>
      <c r="C265" s="12">
        <v>2016</v>
      </c>
      <c r="D265" s="9" t="s">
        <v>7</v>
      </c>
      <c r="E265" s="1" t="s">
        <v>5</v>
      </c>
      <c r="F265" s="16" t="s">
        <v>31</v>
      </c>
      <c r="G265" s="26">
        <v>109</v>
      </c>
      <c r="H265" s="17"/>
      <c r="I265" s="17"/>
      <c r="J265" s="17"/>
      <c r="K265" s="17"/>
      <c r="L265" s="17"/>
      <c r="M265" s="17"/>
      <c r="N265" s="17"/>
      <c r="O265" s="17"/>
      <c r="P265" s="7"/>
    </row>
    <row r="266" spans="1:16" x14ac:dyDescent="0.3">
      <c r="A266" s="8">
        <v>265</v>
      </c>
      <c r="B266" s="7" t="s">
        <v>16</v>
      </c>
      <c r="C266" s="7">
        <v>2016</v>
      </c>
      <c r="D266" s="9" t="s">
        <v>7</v>
      </c>
      <c r="E266" s="1" t="s">
        <v>5</v>
      </c>
      <c r="F266" s="16" t="s">
        <v>32</v>
      </c>
      <c r="G266" s="26">
        <v>412</v>
      </c>
      <c r="H266" s="17"/>
      <c r="I266" s="17"/>
      <c r="J266" s="17"/>
      <c r="K266" s="17"/>
      <c r="L266" s="17"/>
      <c r="M266" s="17"/>
      <c r="N266" s="17"/>
      <c r="O266" s="17"/>
      <c r="P266" s="7"/>
    </row>
    <row r="267" spans="1:16" x14ac:dyDescent="0.3">
      <c r="A267" s="8">
        <v>266</v>
      </c>
      <c r="B267" s="7" t="s">
        <v>16</v>
      </c>
      <c r="C267" s="12">
        <v>2016</v>
      </c>
      <c r="D267" s="9" t="s">
        <v>7</v>
      </c>
      <c r="E267" s="1" t="s">
        <v>5</v>
      </c>
      <c r="F267" s="16" t="s">
        <v>33</v>
      </c>
      <c r="G267" s="26">
        <v>17</v>
      </c>
      <c r="H267" s="17"/>
      <c r="I267" s="17"/>
      <c r="J267" s="17"/>
      <c r="K267" s="17"/>
      <c r="L267" s="17"/>
      <c r="M267" s="17"/>
      <c r="N267" s="17"/>
      <c r="O267" s="17"/>
      <c r="P267" s="7"/>
    </row>
    <row r="268" spans="1:16" x14ac:dyDescent="0.3">
      <c r="A268" s="8">
        <v>267</v>
      </c>
      <c r="B268" s="7" t="s">
        <v>16</v>
      </c>
      <c r="C268" s="7">
        <v>2016</v>
      </c>
      <c r="D268" s="9" t="s">
        <v>7</v>
      </c>
      <c r="E268" s="1" t="s">
        <v>5</v>
      </c>
      <c r="F268" s="16" t="s">
        <v>34</v>
      </c>
      <c r="G268" s="26">
        <v>33</v>
      </c>
      <c r="H268" s="17"/>
      <c r="I268" s="17"/>
      <c r="J268" s="17"/>
      <c r="K268" s="17"/>
      <c r="L268" s="17"/>
      <c r="M268" s="17"/>
      <c r="N268" s="17"/>
      <c r="O268" s="17"/>
      <c r="P268" s="7"/>
    </row>
    <row r="269" spans="1:16" x14ac:dyDescent="0.3">
      <c r="A269" s="8">
        <v>268</v>
      </c>
      <c r="B269" s="7" t="s">
        <v>16</v>
      </c>
      <c r="C269" s="12">
        <v>2016</v>
      </c>
      <c r="D269" s="9" t="s">
        <v>7</v>
      </c>
      <c r="E269" s="1" t="s">
        <v>5</v>
      </c>
      <c r="F269" s="16" t="s">
        <v>35</v>
      </c>
      <c r="G269" s="26">
        <v>7</v>
      </c>
      <c r="H269" s="17"/>
      <c r="I269" s="17"/>
      <c r="J269" s="17"/>
      <c r="K269" s="17"/>
      <c r="L269" s="17"/>
      <c r="M269" s="17"/>
      <c r="N269" s="17"/>
      <c r="O269" s="17"/>
      <c r="P269" s="7"/>
    </row>
    <row r="270" spans="1:16" x14ac:dyDescent="0.3">
      <c r="A270" s="8">
        <v>269</v>
      </c>
      <c r="B270" s="7" t="s">
        <v>16</v>
      </c>
      <c r="C270" s="7">
        <v>2016</v>
      </c>
      <c r="D270" s="9" t="s">
        <v>7</v>
      </c>
      <c r="E270" s="1" t="s">
        <v>5</v>
      </c>
      <c r="F270" s="16" t="s">
        <v>36</v>
      </c>
      <c r="G270" s="26">
        <v>31</v>
      </c>
      <c r="H270" s="17"/>
      <c r="I270" s="17"/>
      <c r="J270" s="17"/>
      <c r="K270" s="17"/>
      <c r="L270" s="17"/>
      <c r="M270" s="17"/>
      <c r="N270" s="17"/>
      <c r="O270" s="17"/>
      <c r="P270" s="7"/>
    </row>
    <row r="271" spans="1:16" x14ac:dyDescent="0.3">
      <c r="A271" s="8">
        <v>270</v>
      </c>
      <c r="B271" s="7" t="s">
        <v>16</v>
      </c>
      <c r="C271" s="12">
        <v>2016</v>
      </c>
      <c r="D271" s="9" t="s">
        <v>7</v>
      </c>
      <c r="E271" s="1" t="s">
        <v>5</v>
      </c>
      <c r="F271" s="13" t="s">
        <v>23</v>
      </c>
      <c r="G271" s="32">
        <f>SUM(G263:G270)</f>
        <v>1171</v>
      </c>
      <c r="H271" s="17"/>
      <c r="I271" s="17"/>
      <c r="J271" s="17"/>
      <c r="K271" s="17"/>
      <c r="L271" s="17"/>
      <c r="M271" s="17"/>
      <c r="N271" s="17"/>
      <c r="O271" s="17"/>
      <c r="P271" s="7"/>
    </row>
    <row r="272" spans="1:16" x14ac:dyDescent="0.3">
      <c r="A272" s="8">
        <v>271</v>
      </c>
      <c r="B272" s="7" t="s">
        <v>17</v>
      </c>
      <c r="C272" s="7">
        <v>2016</v>
      </c>
      <c r="D272" s="9" t="s">
        <v>7</v>
      </c>
      <c r="E272" s="1" t="s">
        <v>4</v>
      </c>
      <c r="F272" s="16" t="s">
        <v>29</v>
      </c>
      <c r="G272" s="26">
        <v>32</v>
      </c>
      <c r="H272" s="17"/>
      <c r="I272" s="17"/>
      <c r="J272" s="17"/>
      <c r="K272" s="17"/>
      <c r="L272" s="17"/>
      <c r="M272" s="17"/>
      <c r="N272" s="17"/>
      <c r="O272" s="17"/>
      <c r="P272" s="7"/>
    </row>
    <row r="273" spans="1:16" x14ac:dyDescent="0.3">
      <c r="A273" s="8">
        <v>272</v>
      </c>
      <c r="B273" s="7" t="s">
        <v>17</v>
      </c>
      <c r="C273" s="12">
        <v>2016</v>
      </c>
      <c r="D273" s="9" t="s">
        <v>7</v>
      </c>
      <c r="E273" s="1" t="s">
        <v>4</v>
      </c>
      <c r="F273" s="16" t="s">
        <v>30</v>
      </c>
      <c r="G273" s="26">
        <v>27</v>
      </c>
      <c r="H273" s="17"/>
      <c r="I273" s="17"/>
      <c r="J273" s="17"/>
      <c r="K273" s="17"/>
      <c r="L273" s="17"/>
      <c r="M273" s="17"/>
      <c r="N273" s="17"/>
      <c r="O273" s="17"/>
      <c r="P273" s="7"/>
    </row>
    <row r="274" spans="1:16" x14ac:dyDescent="0.3">
      <c r="A274" s="8">
        <v>273</v>
      </c>
      <c r="B274" s="7" t="s">
        <v>17</v>
      </c>
      <c r="C274" s="7">
        <v>2016</v>
      </c>
      <c r="D274" s="9" t="s">
        <v>7</v>
      </c>
      <c r="E274" s="1" t="s">
        <v>4</v>
      </c>
      <c r="F274" s="16" t="s">
        <v>31</v>
      </c>
      <c r="G274" s="26">
        <v>6</v>
      </c>
      <c r="H274" s="17"/>
      <c r="I274" s="17"/>
      <c r="J274" s="17"/>
      <c r="K274" s="17"/>
      <c r="L274" s="17"/>
      <c r="M274" s="17"/>
      <c r="N274" s="17"/>
      <c r="O274" s="17"/>
      <c r="P274" s="7"/>
    </row>
    <row r="275" spans="1:16" x14ac:dyDescent="0.3">
      <c r="A275" s="8">
        <v>274</v>
      </c>
      <c r="B275" s="7" t="s">
        <v>17</v>
      </c>
      <c r="C275" s="12">
        <v>2016</v>
      </c>
      <c r="D275" s="9" t="s">
        <v>7</v>
      </c>
      <c r="E275" s="1" t="s">
        <v>4</v>
      </c>
      <c r="F275" s="16" t="s">
        <v>32</v>
      </c>
      <c r="G275" s="26">
        <v>38</v>
      </c>
      <c r="H275" s="17"/>
      <c r="I275" s="17"/>
      <c r="J275" s="17"/>
      <c r="K275" s="17"/>
      <c r="L275" s="17"/>
      <c r="M275" s="17"/>
      <c r="N275" s="17"/>
      <c r="O275" s="17"/>
      <c r="P275" s="7"/>
    </row>
    <row r="276" spans="1:16" x14ac:dyDescent="0.3">
      <c r="A276" s="8">
        <v>275</v>
      </c>
      <c r="B276" s="7" t="s">
        <v>17</v>
      </c>
      <c r="C276" s="7">
        <v>2016</v>
      </c>
      <c r="D276" s="9" t="s">
        <v>7</v>
      </c>
      <c r="E276" s="1" t="s">
        <v>4</v>
      </c>
      <c r="F276" s="16" t="s">
        <v>33</v>
      </c>
      <c r="G276" s="26">
        <v>2</v>
      </c>
      <c r="H276" s="17"/>
      <c r="I276" s="17"/>
      <c r="J276" s="17"/>
      <c r="K276" s="17"/>
      <c r="L276" s="17"/>
      <c r="M276" s="17"/>
      <c r="N276" s="17"/>
      <c r="O276" s="17"/>
      <c r="P276" s="7"/>
    </row>
    <row r="277" spans="1:16" x14ac:dyDescent="0.3">
      <c r="A277" s="8">
        <v>276</v>
      </c>
      <c r="B277" s="7" t="s">
        <v>17</v>
      </c>
      <c r="C277" s="12">
        <v>2016</v>
      </c>
      <c r="D277" s="9" t="s">
        <v>7</v>
      </c>
      <c r="E277" s="1" t="s">
        <v>4</v>
      </c>
      <c r="F277" s="16" t="s">
        <v>34</v>
      </c>
      <c r="G277" s="26">
        <v>6</v>
      </c>
      <c r="H277" s="17"/>
      <c r="I277" s="17"/>
      <c r="J277" s="17"/>
      <c r="K277" s="17"/>
      <c r="L277" s="17"/>
      <c r="M277" s="17"/>
      <c r="N277" s="17"/>
      <c r="O277" s="17"/>
      <c r="P277" s="7"/>
    </row>
    <row r="278" spans="1:16" x14ac:dyDescent="0.3">
      <c r="A278" s="8">
        <v>277</v>
      </c>
      <c r="B278" s="7" t="s">
        <v>17</v>
      </c>
      <c r="C278" s="7">
        <v>2016</v>
      </c>
      <c r="D278" s="9" t="s">
        <v>7</v>
      </c>
      <c r="E278" s="1" t="s">
        <v>4</v>
      </c>
      <c r="F278" s="16" t="s">
        <v>35</v>
      </c>
      <c r="G278" s="26">
        <v>0</v>
      </c>
      <c r="H278" s="17"/>
      <c r="I278" s="17"/>
      <c r="J278" s="17"/>
      <c r="K278" s="17"/>
      <c r="L278" s="17"/>
      <c r="M278" s="17"/>
      <c r="N278" s="17"/>
      <c r="O278" s="17"/>
      <c r="P278" s="7"/>
    </row>
    <row r="279" spans="1:16" x14ac:dyDescent="0.3">
      <c r="A279" s="8">
        <v>278</v>
      </c>
      <c r="B279" s="7" t="s">
        <v>17</v>
      </c>
      <c r="C279" s="12">
        <v>2016</v>
      </c>
      <c r="D279" s="9" t="s">
        <v>7</v>
      </c>
      <c r="E279" s="1" t="s">
        <v>4</v>
      </c>
      <c r="F279" s="16" t="s">
        <v>36</v>
      </c>
      <c r="G279" s="26">
        <v>3</v>
      </c>
      <c r="H279" s="17"/>
      <c r="I279" s="17"/>
      <c r="J279" s="17"/>
      <c r="K279" s="17"/>
      <c r="L279" s="17"/>
      <c r="M279" s="17"/>
      <c r="N279" s="17"/>
      <c r="O279" s="17"/>
      <c r="P279" s="7"/>
    </row>
    <row r="280" spans="1:16" x14ac:dyDescent="0.3">
      <c r="A280" s="8">
        <v>279</v>
      </c>
      <c r="B280" s="7" t="s">
        <v>17</v>
      </c>
      <c r="C280" s="7">
        <v>2016</v>
      </c>
      <c r="D280" s="9" t="s">
        <v>7</v>
      </c>
      <c r="E280" s="1" t="s">
        <v>4</v>
      </c>
      <c r="F280" s="13" t="s">
        <v>23</v>
      </c>
      <c r="G280" s="32">
        <f>SUM(G272:G279)</f>
        <v>114</v>
      </c>
      <c r="H280" s="17"/>
      <c r="I280" s="17"/>
      <c r="J280" s="17"/>
      <c r="K280" s="17"/>
      <c r="L280" s="17"/>
      <c r="M280" s="17"/>
      <c r="N280" s="17"/>
      <c r="O280" s="17"/>
      <c r="P280" s="7"/>
    </row>
    <row r="281" spans="1:16" x14ac:dyDescent="0.3">
      <c r="A281" s="8">
        <v>280</v>
      </c>
      <c r="B281" s="7" t="s">
        <v>17</v>
      </c>
      <c r="C281" s="12">
        <v>2016</v>
      </c>
      <c r="D281" s="9" t="s">
        <v>7</v>
      </c>
      <c r="E281" s="1" t="s">
        <v>5</v>
      </c>
      <c r="F281" s="16" t="s">
        <v>29</v>
      </c>
      <c r="G281" s="26">
        <v>388</v>
      </c>
      <c r="H281" s="17"/>
      <c r="I281" s="17"/>
      <c r="J281" s="17"/>
      <c r="K281" s="17"/>
      <c r="L281" s="17"/>
      <c r="M281" s="17"/>
      <c r="N281" s="17"/>
      <c r="O281" s="17"/>
      <c r="P281" s="7"/>
    </row>
    <row r="282" spans="1:16" x14ac:dyDescent="0.3">
      <c r="A282" s="8">
        <v>281</v>
      </c>
      <c r="B282" s="7" t="s">
        <v>17</v>
      </c>
      <c r="C282" s="7">
        <v>2016</v>
      </c>
      <c r="D282" s="9" t="s">
        <v>7</v>
      </c>
      <c r="E282" s="1" t="s">
        <v>5</v>
      </c>
      <c r="F282" s="16" t="s">
        <v>30</v>
      </c>
      <c r="G282" s="26">
        <v>474</v>
      </c>
      <c r="H282" s="17"/>
      <c r="I282" s="17"/>
      <c r="J282" s="17"/>
      <c r="K282" s="17"/>
      <c r="L282" s="17"/>
      <c r="M282" s="17"/>
      <c r="N282" s="17"/>
      <c r="O282" s="17"/>
      <c r="P282" s="7"/>
    </row>
    <row r="283" spans="1:16" x14ac:dyDescent="0.3">
      <c r="A283" s="8">
        <v>282</v>
      </c>
      <c r="B283" s="7" t="s">
        <v>17</v>
      </c>
      <c r="C283" s="12">
        <v>2016</v>
      </c>
      <c r="D283" s="9" t="s">
        <v>7</v>
      </c>
      <c r="E283" s="1" t="s">
        <v>5</v>
      </c>
      <c r="F283" s="16" t="s">
        <v>31</v>
      </c>
      <c r="G283" s="26">
        <v>154</v>
      </c>
      <c r="H283" s="17"/>
      <c r="I283" s="17"/>
      <c r="J283" s="17"/>
      <c r="K283" s="17"/>
      <c r="L283" s="17"/>
      <c r="M283" s="17"/>
      <c r="N283" s="17"/>
      <c r="O283" s="17"/>
      <c r="P283" s="7"/>
    </row>
    <row r="284" spans="1:16" x14ac:dyDescent="0.3">
      <c r="A284" s="8">
        <v>283</v>
      </c>
      <c r="B284" s="7" t="s">
        <v>17</v>
      </c>
      <c r="C284" s="7">
        <v>2016</v>
      </c>
      <c r="D284" s="9" t="s">
        <v>7</v>
      </c>
      <c r="E284" s="1" t="s">
        <v>5</v>
      </c>
      <c r="F284" s="16" t="s">
        <v>32</v>
      </c>
      <c r="G284" s="26">
        <v>509</v>
      </c>
      <c r="H284" s="17"/>
      <c r="I284" s="17"/>
      <c r="J284" s="17"/>
      <c r="K284" s="17"/>
      <c r="L284" s="17"/>
      <c r="M284" s="17"/>
      <c r="N284" s="17"/>
      <c r="O284" s="17"/>
      <c r="P284" s="7"/>
    </row>
    <row r="285" spans="1:16" x14ac:dyDescent="0.3">
      <c r="A285" s="8">
        <v>284</v>
      </c>
      <c r="B285" s="7" t="s">
        <v>17</v>
      </c>
      <c r="C285" s="12">
        <v>2016</v>
      </c>
      <c r="D285" s="9" t="s">
        <v>7</v>
      </c>
      <c r="E285" s="1" t="s">
        <v>5</v>
      </c>
      <c r="F285" s="16" t="s">
        <v>33</v>
      </c>
      <c r="G285" s="26">
        <v>31</v>
      </c>
      <c r="H285" s="17"/>
      <c r="I285" s="17"/>
      <c r="J285" s="17"/>
      <c r="K285" s="17"/>
      <c r="L285" s="17"/>
      <c r="M285" s="17"/>
      <c r="N285" s="17"/>
      <c r="O285" s="17"/>
      <c r="P285" s="7"/>
    </row>
    <row r="286" spans="1:16" x14ac:dyDescent="0.3">
      <c r="A286" s="8">
        <v>285</v>
      </c>
      <c r="B286" s="7" t="s">
        <v>17</v>
      </c>
      <c r="C286" s="7">
        <v>2016</v>
      </c>
      <c r="D286" s="9" t="s">
        <v>7</v>
      </c>
      <c r="E286" s="1" t="s">
        <v>5</v>
      </c>
      <c r="F286" s="16" t="s">
        <v>34</v>
      </c>
      <c r="G286" s="26">
        <v>42</v>
      </c>
      <c r="H286" s="17"/>
      <c r="I286" s="17"/>
      <c r="J286" s="17"/>
      <c r="K286" s="17"/>
      <c r="L286" s="17"/>
      <c r="M286" s="17"/>
      <c r="N286" s="17"/>
      <c r="O286" s="17"/>
      <c r="P286" s="7"/>
    </row>
    <row r="287" spans="1:16" x14ac:dyDescent="0.3">
      <c r="A287" s="8">
        <v>286</v>
      </c>
      <c r="B287" s="7" t="s">
        <v>17</v>
      </c>
      <c r="C287" s="12">
        <v>2016</v>
      </c>
      <c r="D287" s="9" t="s">
        <v>7</v>
      </c>
      <c r="E287" s="1" t="s">
        <v>5</v>
      </c>
      <c r="F287" s="16" t="s">
        <v>35</v>
      </c>
      <c r="G287" s="26">
        <v>8</v>
      </c>
      <c r="H287" s="17"/>
      <c r="I287" s="17"/>
      <c r="J287" s="17"/>
      <c r="K287" s="17"/>
      <c r="L287" s="17"/>
      <c r="M287" s="17"/>
      <c r="N287" s="17"/>
      <c r="O287" s="17"/>
      <c r="P287" s="7"/>
    </row>
    <row r="288" spans="1:16" x14ac:dyDescent="0.3">
      <c r="A288" s="8">
        <v>287</v>
      </c>
      <c r="B288" s="7" t="s">
        <v>17</v>
      </c>
      <c r="C288" s="7">
        <v>2016</v>
      </c>
      <c r="D288" s="9" t="s">
        <v>7</v>
      </c>
      <c r="E288" s="1" t="s">
        <v>5</v>
      </c>
      <c r="F288" s="16" t="s">
        <v>36</v>
      </c>
      <c r="G288" s="26">
        <v>33</v>
      </c>
      <c r="H288" s="17"/>
      <c r="I288" s="17"/>
      <c r="J288" s="17"/>
      <c r="K288" s="17"/>
      <c r="L288" s="17"/>
      <c r="M288" s="17"/>
      <c r="N288" s="17"/>
      <c r="O288" s="17"/>
      <c r="P288" s="7"/>
    </row>
    <row r="289" spans="1:16" x14ac:dyDescent="0.3">
      <c r="A289" s="8">
        <v>288</v>
      </c>
      <c r="B289" s="7" t="s">
        <v>17</v>
      </c>
      <c r="C289" s="12">
        <v>2016</v>
      </c>
      <c r="D289" s="9" t="s">
        <v>7</v>
      </c>
      <c r="E289" s="1" t="s">
        <v>5</v>
      </c>
      <c r="F289" s="13" t="s">
        <v>23</v>
      </c>
      <c r="G289" s="32">
        <f>SUM(G281:G288)</f>
        <v>1639</v>
      </c>
      <c r="H289" s="17"/>
      <c r="I289" s="17"/>
      <c r="J289" s="17"/>
      <c r="K289" s="17"/>
      <c r="L289" s="17"/>
      <c r="M289" s="17"/>
      <c r="N289" s="17"/>
      <c r="O289" s="17"/>
      <c r="P289" s="7"/>
    </row>
    <row r="290" spans="1:16" x14ac:dyDescent="0.3">
      <c r="A290" s="8">
        <v>289</v>
      </c>
      <c r="B290" s="11" t="s">
        <v>19</v>
      </c>
      <c r="C290" s="11">
        <v>2016</v>
      </c>
      <c r="D290" s="12" t="s">
        <v>22</v>
      </c>
      <c r="E290" s="14" t="s">
        <v>4</v>
      </c>
      <c r="F290" s="16" t="s">
        <v>29</v>
      </c>
      <c r="G290" s="32">
        <f>(G298*19.1)/100</f>
        <v>55.963000000000001</v>
      </c>
      <c r="H290" s="17"/>
      <c r="I290" s="17"/>
      <c r="J290" s="17"/>
      <c r="K290" s="17"/>
      <c r="L290" s="17"/>
      <c r="M290" s="17"/>
      <c r="N290" s="17"/>
      <c r="O290" s="17"/>
      <c r="P290" s="7"/>
    </row>
    <row r="291" spans="1:16" x14ac:dyDescent="0.3">
      <c r="A291" s="8">
        <v>290</v>
      </c>
      <c r="B291" s="11" t="s">
        <v>19</v>
      </c>
      <c r="C291" s="12">
        <v>2016</v>
      </c>
      <c r="D291" s="12" t="s">
        <v>22</v>
      </c>
      <c r="E291" s="14" t="s">
        <v>4</v>
      </c>
      <c r="F291" s="16" t="s">
        <v>30</v>
      </c>
      <c r="G291" s="32">
        <f>(G298*39.1)/100</f>
        <v>114.56300000000002</v>
      </c>
      <c r="H291" s="17"/>
      <c r="I291" s="17"/>
      <c r="J291" s="17"/>
      <c r="K291" s="17"/>
      <c r="L291" s="17"/>
      <c r="M291" s="17"/>
      <c r="N291" s="17"/>
      <c r="O291" s="17"/>
      <c r="P291" s="7"/>
    </row>
    <row r="292" spans="1:16" x14ac:dyDescent="0.3">
      <c r="A292" s="8">
        <v>291</v>
      </c>
      <c r="B292" s="11" t="s">
        <v>19</v>
      </c>
      <c r="C292" s="11">
        <v>2016</v>
      </c>
      <c r="D292" s="12" t="s">
        <v>22</v>
      </c>
      <c r="E292" s="14" t="s">
        <v>4</v>
      </c>
      <c r="F292" s="16" t="s">
        <v>31</v>
      </c>
      <c r="G292" s="32">
        <f>(G298*8.4)/100</f>
        <v>24.612000000000002</v>
      </c>
      <c r="H292" s="17"/>
      <c r="I292" s="17"/>
      <c r="J292" s="17"/>
      <c r="K292" s="17"/>
      <c r="L292" s="17"/>
      <c r="M292" s="17"/>
      <c r="N292" s="17"/>
      <c r="O292" s="17"/>
      <c r="P292" s="7"/>
    </row>
    <row r="293" spans="1:16" x14ac:dyDescent="0.3">
      <c r="A293" s="8">
        <v>292</v>
      </c>
      <c r="B293" s="11" t="s">
        <v>19</v>
      </c>
      <c r="C293" s="12">
        <v>2016</v>
      </c>
      <c r="D293" s="12" t="s">
        <v>22</v>
      </c>
      <c r="E293" s="14" t="s">
        <v>4</v>
      </c>
      <c r="F293" s="16" t="s">
        <v>32</v>
      </c>
      <c r="G293" s="32">
        <f>(G298*27.8)/100</f>
        <v>81.454000000000008</v>
      </c>
      <c r="H293" s="17"/>
      <c r="I293" s="17"/>
      <c r="J293" s="17"/>
      <c r="K293" s="17"/>
      <c r="L293" s="17"/>
      <c r="M293" s="17"/>
      <c r="N293" s="17"/>
      <c r="O293" s="17"/>
      <c r="P293" s="7"/>
    </row>
    <row r="294" spans="1:16" x14ac:dyDescent="0.3">
      <c r="A294" s="8">
        <v>293</v>
      </c>
      <c r="B294" s="11" t="s">
        <v>19</v>
      </c>
      <c r="C294" s="11">
        <v>2016</v>
      </c>
      <c r="D294" s="12" t="s">
        <v>22</v>
      </c>
      <c r="E294" s="14" t="s">
        <v>4</v>
      </c>
      <c r="F294" s="16" t="s">
        <v>33</v>
      </c>
      <c r="G294" s="32">
        <f>(G298*0.5)/100</f>
        <v>1.4650000000000001</v>
      </c>
      <c r="H294" s="17"/>
      <c r="I294" s="17"/>
      <c r="J294" s="17"/>
      <c r="K294" s="17"/>
      <c r="L294" s="17"/>
      <c r="M294" s="17"/>
      <c r="N294" s="17"/>
      <c r="O294" s="17"/>
      <c r="P294" s="7"/>
    </row>
    <row r="295" spans="1:16" x14ac:dyDescent="0.3">
      <c r="A295" s="8">
        <v>294</v>
      </c>
      <c r="B295" s="11" t="s">
        <v>19</v>
      </c>
      <c r="C295" s="12">
        <v>2016</v>
      </c>
      <c r="D295" s="12" t="s">
        <v>22</v>
      </c>
      <c r="E295" s="14" t="s">
        <v>4</v>
      </c>
      <c r="F295" s="16" t="s">
        <v>34</v>
      </c>
      <c r="G295" s="32">
        <f>(G298*1.7)/100</f>
        <v>4.9809999999999999</v>
      </c>
      <c r="H295" s="17"/>
      <c r="I295" s="17"/>
      <c r="J295" s="17"/>
      <c r="K295" s="17"/>
      <c r="L295" s="17"/>
      <c r="M295" s="17"/>
      <c r="N295" s="17"/>
      <c r="O295" s="17"/>
      <c r="P295" s="7"/>
    </row>
    <row r="296" spans="1:16" x14ac:dyDescent="0.3">
      <c r="A296" s="8">
        <v>295</v>
      </c>
      <c r="B296" s="11" t="s">
        <v>19</v>
      </c>
      <c r="C296" s="11">
        <v>2016</v>
      </c>
      <c r="D296" s="12" t="s">
        <v>22</v>
      </c>
      <c r="E296" s="14" t="s">
        <v>4</v>
      </c>
      <c r="F296" s="16" t="s">
        <v>35</v>
      </c>
      <c r="G296" s="32">
        <f>(G298*0.4)/100</f>
        <v>1.1719999999999999</v>
      </c>
      <c r="H296" s="17"/>
      <c r="I296" s="17"/>
      <c r="J296" s="17"/>
      <c r="K296" s="17"/>
      <c r="L296" s="17"/>
      <c r="M296" s="17"/>
      <c r="N296" s="17"/>
      <c r="O296" s="17"/>
      <c r="P296" s="7"/>
    </row>
    <row r="297" spans="1:16" x14ac:dyDescent="0.3">
      <c r="A297" s="8">
        <v>296</v>
      </c>
      <c r="B297" s="11" t="s">
        <v>19</v>
      </c>
      <c r="C297" s="12">
        <v>2016</v>
      </c>
      <c r="D297" s="12" t="s">
        <v>22</v>
      </c>
      <c r="E297" s="14" t="s">
        <v>4</v>
      </c>
      <c r="F297" s="16" t="s">
        <v>36</v>
      </c>
      <c r="G297" s="32">
        <f>(G298*1.4)/100</f>
        <v>4.1020000000000003</v>
      </c>
      <c r="H297" s="17"/>
      <c r="I297" s="17"/>
      <c r="J297" s="17"/>
      <c r="K297" s="17"/>
      <c r="L297" s="17"/>
      <c r="M297" s="17"/>
      <c r="N297" s="17"/>
      <c r="O297" s="17"/>
      <c r="P297" s="7"/>
    </row>
    <row r="298" spans="1:16" x14ac:dyDescent="0.3">
      <c r="A298" s="8">
        <v>297</v>
      </c>
      <c r="B298" s="11" t="s">
        <v>19</v>
      </c>
      <c r="C298" s="11">
        <v>2016</v>
      </c>
      <c r="D298" s="12" t="s">
        <v>22</v>
      </c>
      <c r="E298" s="14" t="s">
        <v>4</v>
      </c>
      <c r="F298" s="13" t="s">
        <v>23</v>
      </c>
      <c r="G298" s="33">
        <v>293</v>
      </c>
      <c r="H298" s="17"/>
      <c r="I298" s="17"/>
      <c r="J298" s="17"/>
      <c r="K298" s="17"/>
      <c r="L298" s="17"/>
      <c r="M298" s="17"/>
      <c r="N298" s="17"/>
      <c r="O298" s="17"/>
      <c r="P298" s="7"/>
    </row>
    <row r="299" spans="1:16" x14ac:dyDescent="0.3">
      <c r="A299" s="8">
        <v>298</v>
      </c>
      <c r="B299" s="11" t="s">
        <v>20</v>
      </c>
      <c r="C299" s="12">
        <v>2016</v>
      </c>
      <c r="D299" s="12" t="s">
        <v>22</v>
      </c>
      <c r="E299" s="14" t="s">
        <v>4</v>
      </c>
      <c r="F299" s="16" t="s">
        <v>29</v>
      </c>
      <c r="G299" s="32">
        <f>(G307*19.1)/100</f>
        <v>50.233000000000004</v>
      </c>
      <c r="H299" s="17"/>
      <c r="I299" s="17"/>
      <c r="J299" s="17"/>
      <c r="K299" s="17"/>
      <c r="L299" s="17"/>
      <c r="M299" s="17"/>
      <c r="N299" s="17"/>
      <c r="O299" s="17"/>
      <c r="P299" s="7"/>
    </row>
    <row r="300" spans="1:16" x14ac:dyDescent="0.3">
      <c r="A300" s="8">
        <v>299</v>
      </c>
      <c r="B300" s="11" t="s">
        <v>20</v>
      </c>
      <c r="C300" s="11">
        <v>2016</v>
      </c>
      <c r="D300" s="12" t="s">
        <v>22</v>
      </c>
      <c r="E300" s="14" t="s">
        <v>4</v>
      </c>
      <c r="F300" s="16" t="s">
        <v>30</v>
      </c>
      <c r="G300" s="32">
        <f>(G307*39.1)/100</f>
        <v>102.83300000000001</v>
      </c>
      <c r="H300" s="17"/>
      <c r="I300" s="17"/>
      <c r="J300" s="17"/>
      <c r="K300" s="17"/>
      <c r="L300" s="17"/>
      <c r="M300" s="17"/>
      <c r="N300" s="17"/>
      <c r="O300" s="17"/>
      <c r="P300" s="7"/>
    </row>
    <row r="301" spans="1:16" x14ac:dyDescent="0.3">
      <c r="A301" s="8">
        <v>300</v>
      </c>
      <c r="B301" s="11" t="s">
        <v>20</v>
      </c>
      <c r="C301" s="12">
        <v>2016</v>
      </c>
      <c r="D301" s="12" t="s">
        <v>22</v>
      </c>
      <c r="E301" s="14" t="s">
        <v>4</v>
      </c>
      <c r="F301" s="16" t="s">
        <v>31</v>
      </c>
      <c r="G301" s="32">
        <f>(G307*8.4)/100</f>
        <v>22.092000000000002</v>
      </c>
      <c r="H301" s="17"/>
      <c r="I301" s="17"/>
      <c r="J301" s="17"/>
      <c r="K301" s="17"/>
      <c r="L301" s="17"/>
      <c r="M301" s="17"/>
      <c r="N301" s="17"/>
      <c r="O301" s="17"/>
      <c r="P301" s="7"/>
    </row>
    <row r="302" spans="1:16" x14ac:dyDescent="0.3">
      <c r="A302" s="8">
        <v>301</v>
      </c>
      <c r="B302" s="11" t="s">
        <v>20</v>
      </c>
      <c r="C302" s="11">
        <v>2016</v>
      </c>
      <c r="D302" s="12" t="s">
        <v>22</v>
      </c>
      <c r="E302" s="14" t="s">
        <v>4</v>
      </c>
      <c r="F302" s="16" t="s">
        <v>32</v>
      </c>
      <c r="G302" s="32">
        <f>(G307*27.8)/100</f>
        <v>73.114000000000004</v>
      </c>
      <c r="H302" s="17"/>
      <c r="I302" s="17"/>
      <c r="J302" s="17"/>
      <c r="K302" s="17"/>
      <c r="L302" s="17"/>
      <c r="M302" s="17"/>
      <c r="N302" s="17"/>
      <c r="O302" s="17"/>
      <c r="P302" s="7"/>
    </row>
    <row r="303" spans="1:16" x14ac:dyDescent="0.3">
      <c r="A303" s="8">
        <v>302</v>
      </c>
      <c r="B303" s="11" t="s">
        <v>20</v>
      </c>
      <c r="C303" s="12">
        <v>2016</v>
      </c>
      <c r="D303" s="12" t="s">
        <v>22</v>
      </c>
      <c r="E303" s="14" t="s">
        <v>4</v>
      </c>
      <c r="F303" s="16" t="s">
        <v>33</v>
      </c>
      <c r="G303" s="32">
        <f>(G307*0.5)/100</f>
        <v>1.3149999999999999</v>
      </c>
      <c r="H303" s="17"/>
      <c r="I303" s="17"/>
      <c r="J303" s="17"/>
      <c r="K303" s="17"/>
      <c r="L303" s="17"/>
      <c r="M303" s="17"/>
      <c r="N303" s="17"/>
      <c r="O303" s="17"/>
      <c r="P303" s="7"/>
    </row>
    <row r="304" spans="1:16" x14ac:dyDescent="0.3">
      <c r="A304" s="8">
        <v>303</v>
      </c>
      <c r="B304" s="11" t="s">
        <v>20</v>
      </c>
      <c r="C304" s="11">
        <v>2016</v>
      </c>
      <c r="D304" s="12" t="s">
        <v>22</v>
      </c>
      <c r="E304" s="14" t="s">
        <v>4</v>
      </c>
      <c r="F304" s="16" t="s">
        <v>34</v>
      </c>
      <c r="G304" s="32">
        <f>(G307*1.7)/100</f>
        <v>4.4710000000000001</v>
      </c>
      <c r="H304" s="17"/>
      <c r="I304" s="17"/>
      <c r="J304" s="17"/>
      <c r="K304" s="17"/>
      <c r="L304" s="17"/>
      <c r="M304" s="17"/>
      <c r="N304" s="17"/>
      <c r="O304" s="17"/>
      <c r="P304" s="7"/>
    </row>
    <row r="305" spans="1:16" x14ac:dyDescent="0.3">
      <c r="A305" s="8">
        <v>304</v>
      </c>
      <c r="B305" s="11" t="s">
        <v>20</v>
      </c>
      <c r="C305" s="12">
        <v>2016</v>
      </c>
      <c r="D305" s="12" t="s">
        <v>22</v>
      </c>
      <c r="E305" s="14" t="s">
        <v>4</v>
      </c>
      <c r="F305" s="16" t="s">
        <v>35</v>
      </c>
      <c r="G305" s="32">
        <f>(G307*0.4)/100</f>
        <v>1.052</v>
      </c>
      <c r="H305" s="17"/>
      <c r="I305" s="17"/>
      <c r="J305" s="17"/>
      <c r="K305" s="17"/>
      <c r="L305" s="17"/>
      <c r="M305" s="17"/>
      <c r="N305" s="17"/>
      <c r="O305" s="17"/>
      <c r="P305" s="7"/>
    </row>
    <row r="306" spans="1:16" x14ac:dyDescent="0.3">
      <c r="A306" s="8">
        <v>305</v>
      </c>
      <c r="B306" s="11" t="s">
        <v>20</v>
      </c>
      <c r="C306" s="11">
        <v>2016</v>
      </c>
      <c r="D306" s="12" t="s">
        <v>22</v>
      </c>
      <c r="E306" s="14" t="s">
        <v>4</v>
      </c>
      <c r="F306" s="16" t="s">
        <v>36</v>
      </c>
      <c r="G306" s="32">
        <f>(G307*1.4)/100</f>
        <v>3.6819999999999999</v>
      </c>
      <c r="H306" s="17"/>
      <c r="I306" s="17"/>
      <c r="J306" s="17"/>
      <c r="K306" s="17"/>
      <c r="L306" s="17"/>
      <c r="M306" s="17"/>
      <c r="N306" s="17"/>
      <c r="O306" s="17"/>
      <c r="P306" s="7"/>
    </row>
    <row r="307" spans="1:16" x14ac:dyDescent="0.3">
      <c r="A307" s="8">
        <v>306</v>
      </c>
      <c r="B307" s="11" t="s">
        <v>20</v>
      </c>
      <c r="C307" s="12">
        <v>2016</v>
      </c>
      <c r="D307" s="12" t="s">
        <v>22</v>
      </c>
      <c r="E307" s="14" t="s">
        <v>4</v>
      </c>
      <c r="F307" s="13" t="s">
        <v>23</v>
      </c>
      <c r="G307" s="33">
        <v>263</v>
      </c>
      <c r="H307" s="17"/>
      <c r="I307" s="17"/>
      <c r="J307" s="17"/>
      <c r="K307" s="17"/>
      <c r="L307" s="17"/>
      <c r="M307" s="17"/>
      <c r="N307" s="17"/>
      <c r="O307" s="17"/>
      <c r="P307" s="7"/>
    </row>
    <row r="308" spans="1:16" x14ac:dyDescent="0.3">
      <c r="A308" s="8">
        <v>307</v>
      </c>
      <c r="B308" s="11" t="s">
        <v>21</v>
      </c>
      <c r="C308" s="11">
        <v>2016</v>
      </c>
      <c r="D308" s="12" t="s">
        <v>22</v>
      </c>
      <c r="E308" s="14" t="s">
        <v>4</v>
      </c>
      <c r="F308" s="16" t="s">
        <v>29</v>
      </c>
      <c r="G308" s="32">
        <f>(G316*19.1)/100</f>
        <v>61.50200000000001</v>
      </c>
      <c r="H308" s="17"/>
      <c r="I308" s="17"/>
      <c r="J308" s="17"/>
      <c r="K308" s="17"/>
      <c r="L308" s="17"/>
      <c r="M308" s="17"/>
      <c r="N308" s="17"/>
      <c r="O308" s="17"/>
      <c r="P308" s="7"/>
    </row>
    <row r="309" spans="1:16" x14ac:dyDescent="0.3">
      <c r="A309" s="8">
        <v>308</v>
      </c>
      <c r="B309" s="11" t="s">
        <v>21</v>
      </c>
      <c r="C309" s="12">
        <v>2016</v>
      </c>
      <c r="D309" s="12" t="s">
        <v>22</v>
      </c>
      <c r="E309" s="14" t="s">
        <v>4</v>
      </c>
      <c r="F309" s="16" t="s">
        <v>30</v>
      </c>
      <c r="G309" s="32">
        <f>(G316*39.1)/100</f>
        <v>125.902</v>
      </c>
      <c r="H309" s="17"/>
      <c r="I309" s="17"/>
      <c r="J309" s="17"/>
      <c r="K309" s="17"/>
      <c r="L309" s="17"/>
      <c r="M309" s="17"/>
      <c r="N309" s="17"/>
      <c r="O309" s="17"/>
      <c r="P309" s="7"/>
    </row>
    <row r="310" spans="1:16" x14ac:dyDescent="0.3">
      <c r="A310" s="8">
        <v>309</v>
      </c>
      <c r="B310" s="11" t="s">
        <v>21</v>
      </c>
      <c r="C310" s="11">
        <v>2016</v>
      </c>
      <c r="D310" s="12" t="s">
        <v>22</v>
      </c>
      <c r="E310" s="14" t="s">
        <v>4</v>
      </c>
      <c r="F310" s="16" t="s">
        <v>31</v>
      </c>
      <c r="G310" s="32">
        <f>(G316*8.4)/100</f>
        <v>27.048000000000002</v>
      </c>
      <c r="H310" s="17"/>
      <c r="I310" s="17"/>
      <c r="J310" s="17"/>
      <c r="K310" s="17"/>
      <c r="L310" s="17"/>
      <c r="M310" s="17"/>
      <c r="N310" s="17"/>
      <c r="O310" s="17"/>
      <c r="P310" s="7"/>
    </row>
    <row r="311" spans="1:16" x14ac:dyDescent="0.3">
      <c r="A311" s="8">
        <v>310</v>
      </c>
      <c r="B311" s="11" t="s">
        <v>21</v>
      </c>
      <c r="C311" s="12">
        <v>2016</v>
      </c>
      <c r="D311" s="12" t="s">
        <v>22</v>
      </c>
      <c r="E311" s="14" t="s">
        <v>4</v>
      </c>
      <c r="F311" s="16" t="s">
        <v>32</v>
      </c>
      <c r="G311" s="32">
        <f>(G316*27.8)/100</f>
        <v>89.516000000000005</v>
      </c>
      <c r="H311" s="17"/>
      <c r="I311" s="17"/>
      <c r="J311" s="17"/>
      <c r="K311" s="17"/>
      <c r="L311" s="17"/>
      <c r="M311" s="17"/>
      <c r="N311" s="17"/>
      <c r="O311" s="17"/>
      <c r="P311" s="7"/>
    </row>
    <row r="312" spans="1:16" x14ac:dyDescent="0.3">
      <c r="A312" s="8">
        <v>311</v>
      </c>
      <c r="B312" s="11" t="s">
        <v>21</v>
      </c>
      <c r="C312" s="11">
        <v>2016</v>
      </c>
      <c r="D312" s="12" t="s">
        <v>22</v>
      </c>
      <c r="E312" s="14" t="s">
        <v>4</v>
      </c>
      <c r="F312" s="16" t="s">
        <v>33</v>
      </c>
      <c r="G312" s="32">
        <f>(G316*0.5)/100</f>
        <v>1.61</v>
      </c>
      <c r="H312" s="17"/>
      <c r="I312" s="17"/>
      <c r="J312" s="17"/>
      <c r="K312" s="17"/>
      <c r="L312" s="17"/>
      <c r="M312" s="17"/>
      <c r="N312" s="17"/>
      <c r="O312" s="17"/>
      <c r="P312" s="7"/>
    </row>
    <row r="313" spans="1:16" x14ac:dyDescent="0.3">
      <c r="A313" s="8">
        <v>312</v>
      </c>
      <c r="B313" s="11" t="s">
        <v>21</v>
      </c>
      <c r="C313" s="12">
        <v>2016</v>
      </c>
      <c r="D313" s="12" t="s">
        <v>22</v>
      </c>
      <c r="E313" s="14" t="s">
        <v>4</v>
      </c>
      <c r="F313" s="16" t="s">
        <v>34</v>
      </c>
      <c r="G313" s="32">
        <f>(G316*1.7)/100</f>
        <v>5.4740000000000002</v>
      </c>
      <c r="H313" s="17"/>
      <c r="I313" s="17"/>
      <c r="J313" s="17"/>
      <c r="K313" s="17"/>
      <c r="L313" s="17"/>
      <c r="M313" s="17"/>
      <c r="N313" s="17"/>
      <c r="O313" s="17"/>
      <c r="P313" s="7"/>
    </row>
    <row r="314" spans="1:16" x14ac:dyDescent="0.3">
      <c r="A314" s="8">
        <v>313</v>
      </c>
      <c r="B314" s="11" t="s">
        <v>21</v>
      </c>
      <c r="C314" s="11">
        <v>2016</v>
      </c>
      <c r="D314" s="12" t="s">
        <v>22</v>
      </c>
      <c r="E314" s="14" t="s">
        <v>4</v>
      </c>
      <c r="F314" s="16" t="s">
        <v>35</v>
      </c>
      <c r="G314" s="32">
        <f>(G316*0.4)/100</f>
        <v>1.288</v>
      </c>
      <c r="H314" s="17"/>
      <c r="I314" s="17"/>
      <c r="J314" s="17"/>
      <c r="K314" s="17"/>
      <c r="L314" s="17"/>
      <c r="M314" s="17"/>
      <c r="N314" s="17"/>
      <c r="O314" s="17"/>
      <c r="P314" s="7"/>
    </row>
    <row r="315" spans="1:16" x14ac:dyDescent="0.3">
      <c r="A315" s="8">
        <v>314</v>
      </c>
      <c r="B315" s="11" t="s">
        <v>21</v>
      </c>
      <c r="C315" s="12">
        <v>2016</v>
      </c>
      <c r="D315" s="12" t="s">
        <v>22</v>
      </c>
      <c r="E315" s="14" t="s">
        <v>4</v>
      </c>
      <c r="F315" s="16" t="s">
        <v>36</v>
      </c>
      <c r="G315" s="32">
        <f>(G316*1.4)/100</f>
        <v>4.5079999999999991</v>
      </c>
      <c r="H315" s="17"/>
      <c r="I315" s="17"/>
      <c r="J315" s="17"/>
      <c r="K315" s="17"/>
      <c r="L315" s="17"/>
      <c r="M315" s="17"/>
      <c r="N315" s="17"/>
      <c r="O315" s="17"/>
      <c r="P315" s="7"/>
    </row>
    <row r="316" spans="1:16" x14ac:dyDescent="0.3">
      <c r="A316" s="8">
        <v>315</v>
      </c>
      <c r="B316" s="11" t="s">
        <v>21</v>
      </c>
      <c r="C316" s="11">
        <v>2016</v>
      </c>
      <c r="D316" s="12" t="s">
        <v>22</v>
      </c>
      <c r="E316" s="14" t="s">
        <v>4</v>
      </c>
      <c r="F316" s="13" t="s">
        <v>23</v>
      </c>
      <c r="G316" s="33">
        <v>322</v>
      </c>
      <c r="H316" s="17"/>
      <c r="I316" s="17"/>
      <c r="J316" s="17"/>
      <c r="K316" s="17"/>
      <c r="L316" s="17"/>
      <c r="M316" s="17"/>
      <c r="N316" s="17"/>
      <c r="O316" s="17"/>
      <c r="P316" s="7"/>
    </row>
    <row r="317" spans="1:16" x14ac:dyDescent="0.3">
      <c r="A317" s="8">
        <v>316</v>
      </c>
      <c r="B317" s="11" t="s">
        <v>6</v>
      </c>
      <c r="C317" s="12">
        <v>2016</v>
      </c>
      <c r="D317" s="12" t="s">
        <v>22</v>
      </c>
      <c r="E317" s="14" t="s">
        <v>4</v>
      </c>
      <c r="F317" s="16" t="s">
        <v>29</v>
      </c>
      <c r="G317" s="32">
        <f>(G325*19.1)/100</f>
        <v>65.131</v>
      </c>
      <c r="H317" s="17"/>
      <c r="I317" s="17"/>
      <c r="J317" s="17"/>
      <c r="K317" s="17"/>
      <c r="L317" s="17"/>
      <c r="M317" s="17"/>
      <c r="N317" s="17"/>
      <c r="O317" s="17"/>
      <c r="P317" s="7"/>
    </row>
    <row r="318" spans="1:16" x14ac:dyDescent="0.3">
      <c r="A318" s="8">
        <v>317</v>
      </c>
      <c r="B318" s="11" t="s">
        <v>6</v>
      </c>
      <c r="C318" s="11">
        <v>2016</v>
      </c>
      <c r="D318" s="12" t="s">
        <v>22</v>
      </c>
      <c r="E318" s="14" t="s">
        <v>4</v>
      </c>
      <c r="F318" s="16" t="s">
        <v>30</v>
      </c>
      <c r="G318" s="32">
        <f>(G325*39.1)/100</f>
        <v>133.33100000000002</v>
      </c>
      <c r="H318" s="17"/>
      <c r="I318" s="17"/>
      <c r="J318" s="17"/>
      <c r="K318" s="17"/>
      <c r="L318" s="17"/>
      <c r="M318" s="17"/>
      <c r="N318" s="17"/>
      <c r="O318" s="17"/>
      <c r="P318" s="7"/>
    </row>
    <row r="319" spans="1:16" x14ac:dyDescent="0.3">
      <c r="A319" s="8">
        <v>318</v>
      </c>
      <c r="B319" s="11" t="s">
        <v>6</v>
      </c>
      <c r="C319" s="12">
        <v>2016</v>
      </c>
      <c r="D319" s="12" t="s">
        <v>22</v>
      </c>
      <c r="E319" s="14" t="s">
        <v>4</v>
      </c>
      <c r="F319" s="16" t="s">
        <v>31</v>
      </c>
      <c r="G319" s="32">
        <f>(G325*8.4)/100</f>
        <v>28.644000000000002</v>
      </c>
      <c r="H319" s="17"/>
      <c r="I319" s="17"/>
      <c r="J319" s="17"/>
      <c r="K319" s="17"/>
      <c r="L319" s="17"/>
      <c r="M319" s="17"/>
      <c r="N319" s="17"/>
      <c r="O319" s="17"/>
      <c r="P319" s="7"/>
    </row>
    <row r="320" spans="1:16" x14ac:dyDescent="0.3">
      <c r="A320" s="8">
        <v>319</v>
      </c>
      <c r="B320" s="11" t="s">
        <v>6</v>
      </c>
      <c r="C320" s="11">
        <v>2016</v>
      </c>
      <c r="D320" s="12" t="s">
        <v>22</v>
      </c>
      <c r="E320" s="14" t="s">
        <v>4</v>
      </c>
      <c r="F320" s="16" t="s">
        <v>32</v>
      </c>
      <c r="G320" s="32">
        <f>(G325*27.8)/100</f>
        <v>94.798000000000016</v>
      </c>
      <c r="H320" s="17"/>
      <c r="I320" s="17"/>
      <c r="J320" s="17"/>
      <c r="K320" s="17"/>
      <c r="L320" s="17"/>
      <c r="M320" s="17"/>
      <c r="N320" s="17"/>
      <c r="O320" s="17"/>
      <c r="P320" s="7"/>
    </row>
    <row r="321" spans="1:16" x14ac:dyDescent="0.3">
      <c r="A321" s="8">
        <v>320</v>
      </c>
      <c r="B321" s="11" t="s">
        <v>6</v>
      </c>
      <c r="C321" s="12">
        <v>2016</v>
      </c>
      <c r="D321" s="12" t="s">
        <v>22</v>
      </c>
      <c r="E321" s="14" t="s">
        <v>4</v>
      </c>
      <c r="F321" s="16" t="s">
        <v>33</v>
      </c>
      <c r="G321" s="32">
        <f>(G325*0.5)/100</f>
        <v>1.7050000000000001</v>
      </c>
      <c r="H321" s="17"/>
      <c r="I321" s="17"/>
      <c r="J321" s="17"/>
      <c r="K321" s="17"/>
      <c r="L321" s="17"/>
      <c r="M321" s="17"/>
      <c r="N321" s="17"/>
      <c r="O321" s="17"/>
      <c r="P321" s="7"/>
    </row>
    <row r="322" spans="1:16" x14ac:dyDescent="0.3">
      <c r="A322" s="8">
        <v>321</v>
      </c>
      <c r="B322" s="11" t="s">
        <v>6</v>
      </c>
      <c r="C322" s="11">
        <v>2016</v>
      </c>
      <c r="D322" s="12" t="s">
        <v>22</v>
      </c>
      <c r="E322" s="14" t="s">
        <v>4</v>
      </c>
      <c r="F322" s="16" t="s">
        <v>34</v>
      </c>
      <c r="G322" s="32">
        <f>(G325*1.7)/100</f>
        <v>5.7969999999999997</v>
      </c>
      <c r="H322" s="17"/>
      <c r="I322" s="17"/>
      <c r="J322" s="17"/>
      <c r="K322" s="17"/>
      <c r="L322" s="17"/>
      <c r="M322" s="17"/>
      <c r="N322" s="17"/>
      <c r="O322" s="17"/>
      <c r="P322" s="7"/>
    </row>
    <row r="323" spans="1:16" x14ac:dyDescent="0.3">
      <c r="A323" s="8">
        <v>322</v>
      </c>
      <c r="B323" s="11" t="s">
        <v>6</v>
      </c>
      <c r="C323" s="12">
        <v>2016</v>
      </c>
      <c r="D323" s="12" t="s">
        <v>22</v>
      </c>
      <c r="E323" s="14" t="s">
        <v>4</v>
      </c>
      <c r="F323" s="16" t="s">
        <v>35</v>
      </c>
      <c r="G323" s="32">
        <f>(G325*0.4)/100</f>
        <v>1.3640000000000001</v>
      </c>
      <c r="H323" s="17"/>
      <c r="I323" s="17"/>
      <c r="J323" s="17"/>
      <c r="K323" s="17"/>
      <c r="L323" s="17"/>
      <c r="M323" s="17"/>
      <c r="N323" s="17"/>
      <c r="O323" s="17"/>
      <c r="P323" s="7"/>
    </row>
    <row r="324" spans="1:16" x14ac:dyDescent="0.3">
      <c r="A324" s="8">
        <v>323</v>
      </c>
      <c r="B324" s="11" t="s">
        <v>6</v>
      </c>
      <c r="C324" s="11">
        <v>2016</v>
      </c>
      <c r="D324" s="12" t="s">
        <v>22</v>
      </c>
      <c r="E324" s="14" t="s">
        <v>4</v>
      </c>
      <c r="F324" s="16" t="s">
        <v>36</v>
      </c>
      <c r="G324" s="32">
        <f>(G325*1.4)/100</f>
        <v>4.774</v>
      </c>
      <c r="H324" s="17"/>
      <c r="I324" s="17"/>
      <c r="J324" s="17"/>
      <c r="K324" s="17"/>
      <c r="L324" s="17"/>
      <c r="M324" s="17"/>
      <c r="N324" s="17"/>
      <c r="O324" s="17"/>
      <c r="P324" s="7"/>
    </row>
    <row r="325" spans="1:16" x14ac:dyDescent="0.3">
      <c r="A325" s="8">
        <v>324</v>
      </c>
      <c r="B325" s="11" t="s">
        <v>6</v>
      </c>
      <c r="C325" s="12">
        <v>2016</v>
      </c>
      <c r="D325" s="12" t="s">
        <v>22</v>
      </c>
      <c r="E325" s="14" t="s">
        <v>4</v>
      </c>
      <c r="F325" s="13" t="s">
        <v>23</v>
      </c>
      <c r="G325" s="33">
        <v>341</v>
      </c>
      <c r="H325" s="17"/>
      <c r="I325" s="17"/>
      <c r="J325" s="17"/>
      <c r="K325" s="17"/>
      <c r="L325" s="17"/>
      <c r="M325" s="17"/>
      <c r="N325" s="17"/>
      <c r="O325" s="17"/>
      <c r="P325" s="7"/>
    </row>
    <row r="326" spans="1:16" x14ac:dyDescent="0.3">
      <c r="A326" s="8">
        <v>325</v>
      </c>
      <c r="B326" s="11" t="s">
        <v>11</v>
      </c>
      <c r="C326" s="11">
        <v>2016</v>
      </c>
      <c r="D326" s="12" t="s">
        <v>22</v>
      </c>
      <c r="E326" s="14" t="s">
        <v>4</v>
      </c>
      <c r="F326" s="16" t="s">
        <v>29</v>
      </c>
      <c r="G326" s="32">
        <f>(G334*19.1)/100</f>
        <v>71.052000000000007</v>
      </c>
      <c r="H326" s="17"/>
      <c r="I326" s="17"/>
      <c r="J326" s="17"/>
      <c r="K326" s="17"/>
      <c r="L326" s="17"/>
      <c r="M326" s="17"/>
      <c r="N326" s="17"/>
      <c r="O326" s="17"/>
      <c r="P326" s="7"/>
    </row>
    <row r="327" spans="1:16" x14ac:dyDescent="0.3">
      <c r="A327" s="8">
        <v>326</v>
      </c>
      <c r="B327" s="11" t="s">
        <v>11</v>
      </c>
      <c r="C327" s="12">
        <v>2016</v>
      </c>
      <c r="D327" s="12" t="s">
        <v>22</v>
      </c>
      <c r="E327" s="14" t="s">
        <v>4</v>
      </c>
      <c r="F327" s="16" t="s">
        <v>30</v>
      </c>
      <c r="G327" s="32">
        <f>(G334*39.1)/100</f>
        <v>145.452</v>
      </c>
      <c r="H327" s="17"/>
      <c r="I327" s="17"/>
      <c r="J327" s="17"/>
      <c r="K327" s="17"/>
      <c r="L327" s="17"/>
      <c r="M327" s="17"/>
      <c r="N327" s="17"/>
      <c r="O327" s="17"/>
      <c r="P327" s="7"/>
    </row>
    <row r="328" spans="1:16" x14ac:dyDescent="0.3">
      <c r="A328" s="8">
        <v>327</v>
      </c>
      <c r="B328" s="11" t="s">
        <v>11</v>
      </c>
      <c r="C328" s="11">
        <v>2016</v>
      </c>
      <c r="D328" s="12" t="s">
        <v>22</v>
      </c>
      <c r="E328" s="14" t="s">
        <v>4</v>
      </c>
      <c r="F328" s="16" t="s">
        <v>31</v>
      </c>
      <c r="G328" s="32">
        <f>(G334*8.4)/100</f>
        <v>31.248000000000001</v>
      </c>
      <c r="H328" s="17"/>
      <c r="I328" s="17"/>
      <c r="J328" s="17"/>
      <c r="K328" s="17"/>
      <c r="L328" s="17"/>
      <c r="M328" s="17"/>
      <c r="N328" s="17"/>
      <c r="O328" s="17"/>
      <c r="P328" s="7"/>
    </row>
    <row r="329" spans="1:16" x14ac:dyDescent="0.3">
      <c r="A329" s="8">
        <v>328</v>
      </c>
      <c r="B329" s="11" t="s">
        <v>11</v>
      </c>
      <c r="C329" s="12">
        <v>2016</v>
      </c>
      <c r="D329" s="12" t="s">
        <v>22</v>
      </c>
      <c r="E329" s="14" t="s">
        <v>4</v>
      </c>
      <c r="F329" s="16" t="s">
        <v>32</v>
      </c>
      <c r="G329" s="32">
        <f>(G334*27.8)/100</f>
        <v>103.416</v>
      </c>
      <c r="H329" s="17"/>
      <c r="I329" s="17"/>
      <c r="J329" s="17"/>
      <c r="K329" s="17"/>
      <c r="L329" s="17"/>
      <c r="M329" s="17"/>
      <c r="N329" s="17"/>
      <c r="O329" s="17"/>
      <c r="P329" s="7"/>
    </row>
    <row r="330" spans="1:16" x14ac:dyDescent="0.3">
      <c r="A330" s="8">
        <v>329</v>
      </c>
      <c r="B330" s="11" t="s">
        <v>11</v>
      </c>
      <c r="C330" s="11">
        <v>2016</v>
      </c>
      <c r="D330" s="12" t="s">
        <v>22</v>
      </c>
      <c r="E330" s="14" t="s">
        <v>4</v>
      </c>
      <c r="F330" s="16" t="s">
        <v>33</v>
      </c>
      <c r="G330" s="32">
        <f>(G334*0.5)/100</f>
        <v>1.86</v>
      </c>
      <c r="H330" s="17"/>
      <c r="I330" s="17"/>
      <c r="J330" s="17"/>
      <c r="K330" s="17"/>
      <c r="L330" s="17"/>
      <c r="M330" s="17"/>
      <c r="N330" s="17"/>
      <c r="O330" s="17"/>
      <c r="P330" s="7"/>
    </row>
    <row r="331" spans="1:16" x14ac:dyDescent="0.3">
      <c r="A331" s="8">
        <v>330</v>
      </c>
      <c r="B331" s="11" t="s">
        <v>11</v>
      </c>
      <c r="C331" s="12">
        <v>2016</v>
      </c>
      <c r="D331" s="12" t="s">
        <v>22</v>
      </c>
      <c r="E331" s="14" t="s">
        <v>4</v>
      </c>
      <c r="F331" s="16" t="s">
        <v>34</v>
      </c>
      <c r="G331" s="32">
        <f>(G334*1.7)/100</f>
        <v>6.3239999999999998</v>
      </c>
      <c r="H331" s="17"/>
      <c r="I331" s="17"/>
      <c r="J331" s="17"/>
      <c r="K331" s="17"/>
      <c r="L331" s="17"/>
      <c r="M331" s="17"/>
      <c r="N331" s="17"/>
      <c r="O331" s="17"/>
      <c r="P331" s="7"/>
    </row>
    <row r="332" spans="1:16" x14ac:dyDescent="0.3">
      <c r="A332" s="8">
        <v>331</v>
      </c>
      <c r="B332" s="11" t="s">
        <v>11</v>
      </c>
      <c r="C332" s="11">
        <v>2016</v>
      </c>
      <c r="D332" s="12" t="s">
        <v>22</v>
      </c>
      <c r="E332" s="14" t="s">
        <v>4</v>
      </c>
      <c r="F332" s="16" t="s">
        <v>35</v>
      </c>
      <c r="G332" s="32">
        <f>(G334*0.4)/100</f>
        <v>1.4880000000000002</v>
      </c>
      <c r="H332" s="17"/>
      <c r="I332" s="17"/>
      <c r="J332" s="17"/>
      <c r="K332" s="17"/>
      <c r="L332" s="17"/>
      <c r="M332" s="17"/>
      <c r="N332" s="17"/>
      <c r="O332" s="17"/>
      <c r="P332" s="7"/>
    </row>
    <row r="333" spans="1:16" x14ac:dyDescent="0.3">
      <c r="A333" s="8">
        <v>332</v>
      </c>
      <c r="B333" s="11" t="s">
        <v>11</v>
      </c>
      <c r="C333" s="12">
        <v>2016</v>
      </c>
      <c r="D333" s="12" t="s">
        <v>22</v>
      </c>
      <c r="E333" s="14" t="s">
        <v>4</v>
      </c>
      <c r="F333" s="16" t="s">
        <v>36</v>
      </c>
      <c r="G333" s="32">
        <f>(G334*1.4)/100</f>
        <v>5.2079999999999993</v>
      </c>
      <c r="H333" s="17"/>
      <c r="I333" s="17"/>
      <c r="J333" s="17"/>
      <c r="K333" s="17"/>
      <c r="L333" s="17"/>
      <c r="M333" s="17"/>
      <c r="N333" s="17"/>
      <c r="O333" s="17"/>
      <c r="P333" s="7"/>
    </row>
    <row r="334" spans="1:16" x14ac:dyDescent="0.3">
      <c r="A334" s="8">
        <v>333</v>
      </c>
      <c r="B334" s="11" t="s">
        <v>11</v>
      </c>
      <c r="C334" s="11">
        <v>2016</v>
      </c>
      <c r="D334" s="12" t="s">
        <v>22</v>
      </c>
      <c r="E334" s="14" t="s">
        <v>4</v>
      </c>
      <c r="F334" s="13" t="s">
        <v>23</v>
      </c>
      <c r="G334" s="33">
        <v>372</v>
      </c>
      <c r="H334" s="17"/>
      <c r="I334" s="17"/>
      <c r="J334" s="17"/>
      <c r="K334" s="17"/>
      <c r="L334" s="17"/>
      <c r="M334" s="17"/>
      <c r="N334" s="17"/>
      <c r="O334" s="17"/>
      <c r="P334" s="7"/>
    </row>
    <row r="335" spans="1:16" x14ac:dyDescent="0.3">
      <c r="A335" s="8">
        <v>334</v>
      </c>
      <c r="B335" s="11" t="s">
        <v>12</v>
      </c>
      <c r="C335" s="12">
        <v>2016</v>
      </c>
      <c r="D335" s="12" t="s">
        <v>22</v>
      </c>
      <c r="E335" s="14" t="s">
        <v>4</v>
      </c>
      <c r="F335" s="16" t="s">
        <v>29</v>
      </c>
      <c r="G335" s="32">
        <f>(G343*19.1)/100</f>
        <v>71.625000000000014</v>
      </c>
      <c r="H335" s="17"/>
      <c r="I335" s="17"/>
      <c r="J335" s="17"/>
      <c r="K335" s="17"/>
      <c r="L335" s="17"/>
      <c r="M335" s="17"/>
      <c r="N335" s="17"/>
      <c r="O335" s="17"/>
      <c r="P335" s="7"/>
    </row>
    <row r="336" spans="1:16" x14ac:dyDescent="0.3">
      <c r="A336" s="8">
        <v>335</v>
      </c>
      <c r="B336" s="11" t="s">
        <v>12</v>
      </c>
      <c r="C336" s="11">
        <v>2016</v>
      </c>
      <c r="D336" s="12" t="s">
        <v>22</v>
      </c>
      <c r="E336" s="14" t="s">
        <v>4</v>
      </c>
      <c r="F336" s="16" t="s">
        <v>30</v>
      </c>
      <c r="G336" s="32">
        <f>(G343*39.1)/100</f>
        <v>146.625</v>
      </c>
      <c r="H336" s="17"/>
      <c r="I336" s="17"/>
      <c r="J336" s="17"/>
      <c r="K336" s="17"/>
      <c r="L336" s="17"/>
      <c r="M336" s="17"/>
      <c r="N336" s="17"/>
      <c r="O336" s="17"/>
      <c r="P336" s="7"/>
    </row>
    <row r="337" spans="1:16" x14ac:dyDescent="0.3">
      <c r="A337" s="8">
        <v>336</v>
      </c>
      <c r="B337" s="11" t="s">
        <v>12</v>
      </c>
      <c r="C337" s="12">
        <v>2016</v>
      </c>
      <c r="D337" s="12" t="s">
        <v>22</v>
      </c>
      <c r="E337" s="14" t="s">
        <v>4</v>
      </c>
      <c r="F337" s="16" t="s">
        <v>31</v>
      </c>
      <c r="G337" s="32">
        <f>(G343*8.4)/100</f>
        <v>31.5</v>
      </c>
      <c r="H337" s="17"/>
      <c r="I337" s="17"/>
      <c r="J337" s="17"/>
      <c r="K337" s="17"/>
      <c r="L337" s="17"/>
      <c r="M337" s="17"/>
      <c r="N337" s="17"/>
      <c r="O337" s="17"/>
      <c r="P337" s="7"/>
    </row>
    <row r="338" spans="1:16" x14ac:dyDescent="0.3">
      <c r="A338" s="8">
        <v>337</v>
      </c>
      <c r="B338" s="11" t="s">
        <v>12</v>
      </c>
      <c r="C338" s="11">
        <v>2016</v>
      </c>
      <c r="D338" s="12" t="s">
        <v>22</v>
      </c>
      <c r="E338" s="14" t="s">
        <v>4</v>
      </c>
      <c r="F338" s="16" t="s">
        <v>32</v>
      </c>
      <c r="G338" s="32">
        <f>(G343*27.8)/100</f>
        <v>104.25</v>
      </c>
      <c r="H338" s="17"/>
      <c r="I338" s="17"/>
      <c r="J338" s="17"/>
      <c r="K338" s="17"/>
      <c r="L338" s="17"/>
      <c r="M338" s="17"/>
      <c r="N338" s="17"/>
      <c r="O338" s="17"/>
      <c r="P338" s="7"/>
    </row>
    <row r="339" spans="1:16" x14ac:dyDescent="0.3">
      <c r="A339" s="8">
        <v>338</v>
      </c>
      <c r="B339" s="11" t="s">
        <v>12</v>
      </c>
      <c r="C339" s="12">
        <v>2016</v>
      </c>
      <c r="D339" s="12" t="s">
        <v>22</v>
      </c>
      <c r="E339" s="14" t="s">
        <v>4</v>
      </c>
      <c r="F339" s="16" t="s">
        <v>33</v>
      </c>
      <c r="G339" s="32">
        <f>(G343*0.5)/100</f>
        <v>1.875</v>
      </c>
      <c r="H339" s="17"/>
      <c r="I339" s="17"/>
      <c r="J339" s="17"/>
      <c r="K339" s="17"/>
      <c r="L339" s="17"/>
      <c r="M339" s="17"/>
      <c r="N339" s="17"/>
      <c r="O339" s="17"/>
      <c r="P339" s="7"/>
    </row>
    <row r="340" spans="1:16" x14ac:dyDescent="0.3">
      <c r="A340" s="8">
        <v>339</v>
      </c>
      <c r="B340" s="11" t="s">
        <v>12</v>
      </c>
      <c r="C340" s="11">
        <v>2016</v>
      </c>
      <c r="D340" s="12" t="s">
        <v>22</v>
      </c>
      <c r="E340" s="14" t="s">
        <v>4</v>
      </c>
      <c r="F340" s="16" t="s">
        <v>34</v>
      </c>
      <c r="G340" s="32">
        <f>(G343*1.7)/100</f>
        <v>6.375</v>
      </c>
      <c r="H340" s="19"/>
      <c r="I340" s="19"/>
      <c r="J340" s="19"/>
      <c r="K340" s="19"/>
      <c r="L340" s="19"/>
      <c r="M340" s="19"/>
      <c r="N340" s="19"/>
      <c r="O340" s="19"/>
    </row>
    <row r="341" spans="1:16" x14ac:dyDescent="0.3">
      <c r="A341" s="8">
        <v>340</v>
      </c>
      <c r="B341" s="11" t="s">
        <v>12</v>
      </c>
      <c r="C341" s="12">
        <v>2016</v>
      </c>
      <c r="D341" s="12" t="s">
        <v>22</v>
      </c>
      <c r="E341" s="14" t="s">
        <v>4</v>
      </c>
      <c r="F341" s="16" t="s">
        <v>35</v>
      </c>
      <c r="G341" s="32">
        <f>(G343*0.4)/100</f>
        <v>1.5</v>
      </c>
      <c r="H341" s="19"/>
      <c r="I341" s="19"/>
      <c r="J341" s="19"/>
      <c r="K341" s="19"/>
      <c r="L341" s="19"/>
      <c r="M341" s="19"/>
      <c r="N341" s="19"/>
      <c r="O341" s="19"/>
    </row>
    <row r="342" spans="1:16" x14ac:dyDescent="0.3">
      <c r="A342" s="8">
        <v>341</v>
      </c>
      <c r="B342" s="11" t="s">
        <v>12</v>
      </c>
      <c r="C342" s="11">
        <v>2016</v>
      </c>
      <c r="D342" s="12" t="s">
        <v>22</v>
      </c>
      <c r="E342" s="14" t="s">
        <v>4</v>
      </c>
      <c r="F342" s="16" t="s">
        <v>36</v>
      </c>
      <c r="G342" s="32">
        <f>(G343*1.4)/100</f>
        <v>5.25</v>
      </c>
      <c r="H342" s="19"/>
      <c r="I342" s="19"/>
      <c r="J342" s="19"/>
      <c r="K342" s="19"/>
      <c r="L342" s="19"/>
      <c r="M342" s="19"/>
      <c r="N342" s="19"/>
      <c r="O342" s="19"/>
    </row>
    <row r="343" spans="1:16" x14ac:dyDescent="0.3">
      <c r="A343" s="8">
        <v>342</v>
      </c>
      <c r="B343" s="11" t="s">
        <v>12</v>
      </c>
      <c r="C343" s="12">
        <v>2016</v>
      </c>
      <c r="D343" s="12" t="s">
        <v>22</v>
      </c>
      <c r="E343" s="14" t="s">
        <v>4</v>
      </c>
      <c r="F343" s="13" t="s">
        <v>23</v>
      </c>
      <c r="G343" s="33">
        <v>375</v>
      </c>
      <c r="H343" s="19"/>
      <c r="I343" s="19"/>
      <c r="J343" s="19"/>
      <c r="K343" s="19"/>
      <c r="L343" s="19"/>
      <c r="M343" s="19"/>
      <c r="N343" s="19"/>
      <c r="O343" s="19"/>
    </row>
    <row r="344" spans="1:16" x14ac:dyDescent="0.3">
      <c r="A344" s="8">
        <v>343</v>
      </c>
      <c r="B344" s="11" t="s">
        <v>13</v>
      </c>
      <c r="C344" s="11">
        <v>2016</v>
      </c>
      <c r="D344" s="12" t="s">
        <v>22</v>
      </c>
      <c r="E344" s="14" t="s">
        <v>4</v>
      </c>
      <c r="F344" s="16" t="s">
        <v>29</v>
      </c>
      <c r="G344" s="32">
        <f>(G352*19.1)/100</f>
        <v>65.322000000000003</v>
      </c>
      <c r="H344" s="19"/>
      <c r="I344" s="19"/>
      <c r="J344" s="19"/>
      <c r="K344" s="19"/>
      <c r="L344" s="19"/>
      <c r="M344" s="19"/>
      <c r="N344" s="19"/>
      <c r="O344" s="19"/>
    </row>
    <row r="345" spans="1:16" x14ac:dyDescent="0.3">
      <c r="A345" s="8">
        <v>344</v>
      </c>
      <c r="B345" s="11" t="s">
        <v>13</v>
      </c>
      <c r="C345" s="12">
        <v>2016</v>
      </c>
      <c r="D345" s="12" t="s">
        <v>22</v>
      </c>
      <c r="E345" s="14" t="s">
        <v>4</v>
      </c>
      <c r="F345" s="16" t="s">
        <v>30</v>
      </c>
      <c r="G345" s="32">
        <f>(G352*39.1)/100</f>
        <v>133.72200000000001</v>
      </c>
      <c r="H345" s="19"/>
      <c r="I345" s="19"/>
      <c r="J345" s="19"/>
      <c r="K345" s="19"/>
      <c r="L345" s="19"/>
      <c r="M345" s="19"/>
      <c r="N345" s="19"/>
      <c r="O345" s="19"/>
    </row>
    <row r="346" spans="1:16" x14ac:dyDescent="0.3">
      <c r="A346" s="8">
        <v>345</v>
      </c>
      <c r="B346" s="11" t="s">
        <v>13</v>
      </c>
      <c r="C346" s="11">
        <v>2016</v>
      </c>
      <c r="D346" s="12" t="s">
        <v>22</v>
      </c>
      <c r="E346" s="14" t="s">
        <v>4</v>
      </c>
      <c r="F346" s="16" t="s">
        <v>31</v>
      </c>
      <c r="G346" s="32">
        <f>(G352*8.4)/100</f>
        <v>28.728000000000002</v>
      </c>
      <c r="H346" s="19"/>
      <c r="I346" s="19"/>
      <c r="J346" s="19"/>
      <c r="K346" s="19"/>
      <c r="L346" s="19"/>
      <c r="M346" s="19"/>
      <c r="N346" s="19"/>
      <c r="O346" s="19"/>
    </row>
    <row r="347" spans="1:16" x14ac:dyDescent="0.3">
      <c r="A347" s="8">
        <v>346</v>
      </c>
      <c r="B347" s="11" t="s">
        <v>13</v>
      </c>
      <c r="C347" s="12">
        <v>2016</v>
      </c>
      <c r="D347" s="12" t="s">
        <v>22</v>
      </c>
      <c r="E347" s="14" t="s">
        <v>4</v>
      </c>
      <c r="F347" s="16" t="s">
        <v>32</v>
      </c>
      <c r="G347" s="32">
        <f>(G352*27.8)/100</f>
        <v>95.076000000000008</v>
      </c>
      <c r="H347" s="19"/>
      <c r="I347" s="19"/>
      <c r="J347" s="19"/>
      <c r="K347" s="19"/>
      <c r="L347" s="19"/>
      <c r="M347" s="19"/>
      <c r="N347" s="19"/>
      <c r="O347" s="19"/>
    </row>
    <row r="348" spans="1:16" x14ac:dyDescent="0.3">
      <c r="A348" s="8">
        <v>347</v>
      </c>
      <c r="B348" s="11" t="s">
        <v>13</v>
      </c>
      <c r="C348" s="11">
        <v>2016</v>
      </c>
      <c r="D348" s="12" t="s">
        <v>22</v>
      </c>
      <c r="E348" s="14" t="s">
        <v>4</v>
      </c>
      <c r="F348" s="16" t="s">
        <v>33</v>
      </c>
      <c r="G348" s="32">
        <f>(G352*0.5)/100</f>
        <v>1.71</v>
      </c>
      <c r="H348" s="19"/>
      <c r="I348" s="19"/>
      <c r="J348" s="19"/>
      <c r="K348" s="19"/>
      <c r="L348" s="19"/>
      <c r="M348" s="19"/>
      <c r="N348" s="19"/>
      <c r="O348" s="19"/>
    </row>
    <row r="349" spans="1:16" x14ac:dyDescent="0.3">
      <c r="A349" s="8">
        <v>348</v>
      </c>
      <c r="B349" s="11" t="s">
        <v>13</v>
      </c>
      <c r="C349" s="12">
        <v>2016</v>
      </c>
      <c r="D349" s="12" t="s">
        <v>22</v>
      </c>
      <c r="E349" s="14" t="s">
        <v>4</v>
      </c>
      <c r="F349" s="16" t="s">
        <v>34</v>
      </c>
      <c r="G349" s="32">
        <f>(G352*1.7)/100</f>
        <v>5.8140000000000001</v>
      </c>
      <c r="H349" s="19"/>
      <c r="I349" s="19"/>
      <c r="J349" s="19"/>
      <c r="K349" s="19"/>
      <c r="L349" s="19"/>
      <c r="M349" s="19"/>
      <c r="N349" s="19"/>
      <c r="O349" s="19"/>
    </row>
    <row r="350" spans="1:16" x14ac:dyDescent="0.3">
      <c r="A350" s="8">
        <v>349</v>
      </c>
      <c r="B350" s="11" t="s">
        <v>13</v>
      </c>
      <c r="C350" s="11">
        <v>2016</v>
      </c>
      <c r="D350" s="12" t="s">
        <v>22</v>
      </c>
      <c r="E350" s="14" t="s">
        <v>4</v>
      </c>
      <c r="F350" s="16" t="s">
        <v>35</v>
      </c>
      <c r="G350" s="32">
        <f>(G352*0.4)/100</f>
        <v>1.3680000000000001</v>
      </c>
      <c r="H350" s="19"/>
      <c r="I350" s="19"/>
      <c r="J350" s="19"/>
      <c r="K350" s="19"/>
      <c r="L350" s="19"/>
      <c r="M350" s="19"/>
      <c r="N350" s="19"/>
      <c r="O350" s="19"/>
    </row>
    <row r="351" spans="1:16" x14ac:dyDescent="0.3">
      <c r="A351" s="8">
        <v>350</v>
      </c>
      <c r="B351" s="11" t="s">
        <v>13</v>
      </c>
      <c r="C351" s="12">
        <v>2016</v>
      </c>
      <c r="D351" s="12" t="s">
        <v>22</v>
      </c>
      <c r="E351" s="14" t="s">
        <v>4</v>
      </c>
      <c r="F351" s="16" t="s">
        <v>36</v>
      </c>
      <c r="G351" s="32">
        <f>(G352*1.4)/100</f>
        <v>4.7879999999999994</v>
      </c>
      <c r="H351" s="19"/>
      <c r="I351" s="19"/>
      <c r="J351" s="19"/>
      <c r="K351" s="19"/>
      <c r="L351" s="19"/>
      <c r="M351" s="19"/>
      <c r="N351" s="19"/>
      <c r="O351" s="19"/>
    </row>
    <row r="352" spans="1:16" x14ac:dyDescent="0.3">
      <c r="A352" s="8">
        <v>351</v>
      </c>
      <c r="B352" s="11" t="s">
        <v>13</v>
      </c>
      <c r="C352" s="11">
        <v>2016</v>
      </c>
      <c r="D352" s="12" t="s">
        <v>22</v>
      </c>
      <c r="E352" s="14" t="s">
        <v>4</v>
      </c>
      <c r="F352" s="13" t="s">
        <v>23</v>
      </c>
      <c r="G352" s="33">
        <v>342</v>
      </c>
      <c r="H352" s="19"/>
      <c r="I352" s="19"/>
      <c r="J352" s="19"/>
      <c r="K352" s="19"/>
      <c r="L352" s="19"/>
      <c r="M352" s="19"/>
      <c r="N352" s="19"/>
      <c r="O352" s="19"/>
    </row>
    <row r="353" spans="1:15" x14ac:dyDescent="0.3">
      <c r="A353" s="8">
        <v>352</v>
      </c>
      <c r="B353" s="11" t="s">
        <v>14</v>
      </c>
      <c r="C353" s="12">
        <v>2016</v>
      </c>
      <c r="D353" s="12" t="s">
        <v>22</v>
      </c>
      <c r="E353" s="14" t="s">
        <v>4</v>
      </c>
      <c r="F353" s="16" t="s">
        <v>29</v>
      </c>
      <c r="G353" s="32">
        <f>(G361*19.1)/100</f>
        <v>55.963000000000001</v>
      </c>
      <c r="H353" s="19"/>
      <c r="I353" s="19"/>
      <c r="J353" s="19"/>
      <c r="K353" s="19"/>
      <c r="L353" s="19"/>
      <c r="M353" s="19"/>
      <c r="N353" s="19"/>
      <c r="O353" s="19"/>
    </row>
    <row r="354" spans="1:15" x14ac:dyDescent="0.3">
      <c r="A354" s="8">
        <v>353</v>
      </c>
      <c r="B354" s="11" t="s">
        <v>14</v>
      </c>
      <c r="C354" s="11">
        <v>2016</v>
      </c>
      <c r="D354" s="12" t="s">
        <v>22</v>
      </c>
      <c r="E354" s="14" t="s">
        <v>4</v>
      </c>
      <c r="F354" s="16" t="s">
        <v>30</v>
      </c>
      <c r="G354" s="32">
        <f>(G361*39.1)/100</f>
        <v>114.56300000000002</v>
      </c>
      <c r="H354" s="19"/>
      <c r="I354" s="19"/>
      <c r="J354" s="19"/>
      <c r="K354" s="19"/>
      <c r="L354" s="19"/>
      <c r="M354" s="19"/>
      <c r="N354" s="19"/>
      <c r="O354" s="19"/>
    </row>
    <row r="355" spans="1:15" x14ac:dyDescent="0.3">
      <c r="A355" s="8">
        <v>354</v>
      </c>
      <c r="B355" s="11" t="s">
        <v>14</v>
      </c>
      <c r="C355" s="12">
        <v>2016</v>
      </c>
      <c r="D355" s="12" t="s">
        <v>22</v>
      </c>
      <c r="E355" s="14" t="s">
        <v>4</v>
      </c>
      <c r="F355" s="16" t="s">
        <v>31</v>
      </c>
      <c r="G355" s="32">
        <f>(G361*8.4)/100</f>
        <v>24.612000000000002</v>
      </c>
      <c r="H355" s="19"/>
      <c r="I355" s="19"/>
      <c r="J355" s="19"/>
      <c r="K355" s="19"/>
      <c r="L355" s="19"/>
      <c r="M355" s="19"/>
      <c r="N355" s="19"/>
      <c r="O355" s="19"/>
    </row>
    <row r="356" spans="1:15" x14ac:dyDescent="0.3">
      <c r="A356" s="8">
        <v>355</v>
      </c>
      <c r="B356" s="11" t="s">
        <v>14</v>
      </c>
      <c r="C356" s="11">
        <v>2016</v>
      </c>
      <c r="D356" s="12" t="s">
        <v>22</v>
      </c>
      <c r="E356" s="14" t="s">
        <v>4</v>
      </c>
      <c r="F356" s="16" t="s">
        <v>32</v>
      </c>
      <c r="G356" s="32">
        <f>(G361*27.8)/100</f>
        <v>81.454000000000008</v>
      </c>
      <c r="H356" s="19"/>
      <c r="I356" s="19"/>
      <c r="J356" s="19"/>
      <c r="K356" s="19"/>
      <c r="L356" s="19"/>
      <c r="M356" s="19"/>
      <c r="N356" s="19"/>
      <c r="O356" s="19"/>
    </row>
    <row r="357" spans="1:15" x14ac:dyDescent="0.3">
      <c r="A357" s="8">
        <v>356</v>
      </c>
      <c r="B357" s="11" t="s">
        <v>14</v>
      </c>
      <c r="C357" s="12">
        <v>2016</v>
      </c>
      <c r="D357" s="12" t="s">
        <v>22</v>
      </c>
      <c r="E357" s="14" t="s">
        <v>4</v>
      </c>
      <c r="F357" s="16" t="s">
        <v>33</v>
      </c>
      <c r="G357" s="32">
        <f>(G361*0.5)/100</f>
        <v>1.4650000000000001</v>
      </c>
      <c r="H357" s="19"/>
      <c r="I357" s="19"/>
      <c r="J357" s="19"/>
      <c r="K357" s="19"/>
      <c r="L357" s="19"/>
      <c r="M357" s="19"/>
      <c r="N357" s="19"/>
      <c r="O357" s="19"/>
    </row>
    <row r="358" spans="1:15" x14ac:dyDescent="0.3">
      <c r="A358" s="8">
        <v>357</v>
      </c>
      <c r="B358" s="11" t="s">
        <v>14</v>
      </c>
      <c r="C358" s="11">
        <v>2016</v>
      </c>
      <c r="D358" s="12" t="s">
        <v>22</v>
      </c>
      <c r="E358" s="14" t="s">
        <v>4</v>
      </c>
      <c r="F358" s="16" t="s">
        <v>34</v>
      </c>
      <c r="G358" s="32">
        <f>(G361*1.7)/100</f>
        <v>4.9809999999999999</v>
      </c>
      <c r="H358" s="19"/>
      <c r="I358" s="19"/>
      <c r="J358" s="19"/>
      <c r="K358" s="19"/>
      <c r="L358" s="19"/>
      <c r="M358" s="19"/>
      <c r="N358" s="19"/>
      <c r="O358" s="19"/>
    </row>
    <row r="359" spans="1:15" x14ac:dyDescent="0.3">
      <c r="A359" s="8">
        <v>358</v>
      </c>
      <c r="B359" s="11" t="s">
        <v>14</v>
      </c>
      <c r="C359" s="12">
        <v>2016</v>
      </c>
      <c r="D359" s="12" t="s">
        <v>22</v>
      </c>
      <c r="E359" s="14" t="s">
        <v>4</v>
      </c>
      <c r="F359" s="16" t="s">
        <v>35</v>
      </c>
      <c r="G359" s="32">
        <f>(G361*0.4)/100</f>
        <v>1.1719999999999999</v>
      </c>
      <c r="H359" s="19"/>
      <c r="I359" s="19"/>
      <c r="J359" s="19"/>
      <c r="K359" s="19"/>
      <c r="L359" s="19"/>
      <c r="M359" s="19"/>
      <c r="N359" s="19"/>
      <c r="O359" s="19"/>
    </row>
    <row r="360" spans="1:15" x14ac:dyDescent="0.3">
      <c r="A360" s="8">
        <v>359</v>
      </c>
      <c r="B360" s="11" t="s">
        <v>14</v>
      </c>
      <c r="C360" s="11">
        <v>2016</v>
      </c>
      <c r="D360" s="12" t="s">
        <v>22</v>
      </c>
      <c r="E360" s="14" t="s">
        <v>4</v>
      </c>
      <c r="F360" s="16" t="s">
        <v>36</v>
      </c>
      <c r="G360" s="32">
        <f>(G361*1.4)/100</f>
        <v>4.1020000000000003</v>
      </c>
      <c r="H360" s="19"/>
      <c r="I360" s="19"/>
      <c r="J360" s="19"/>
      <c r="K360" s="19"/>
      <c r="L360" s="19"/>
      <c r="M360" s="19"/>
      <c r="N360" s="19"/>
      <c r="O360" s="19"/>
    </row>
    <row r="361" spans="1:15" x14ac:dyDescent="0.3">
      <c r="A361" s="8">
        <v>360</v>
      </c>
      <c r="B361" s="11" t="s">
        <v>14</v>
      </c>
      <c r="C361" s="12">
        <v>2016</v>
      </c>
      <c r="D361" s="12" t="s">
        <v>22</v>
      </c>
      <c r="E361" s="14" t="s">
        <v>4</v>
      </c>
      <c r="F361" s="13" t="s">
        <v>23</v>
      </c>
      <c r="G361" s="33">
        <v>293</v>
      </c>
      <c r="H361" s="19"/>
      <c r="I361" s="19"/>
      <c r="J361" s="19"/>
      <c r="K361" s="19"/>
      <c r="L361" s="19"/>
      <c r="M361" s="19"/>
      <c r="N361" s="19"/>
      <c r="O361" s="19"/>
    </row>
    <row r="362" spans="1:15" x14ac:dyDescent="0.3">
      <c r="A362" s="8">
        <v>361</v>
      </c>
      <c r="B362" s="11" t="s">
        <v>15</v>
      </c>
      <c r="C362" s="11">
        <v>2016</v>
      </c>
      <c r="D362" s="12" t="s">
        <v>22</v>
      </c>
      <c r="E362" s="14" t="s">
        <v>4</v>
      </c>
      <c r="F362" s="16" t="s">
        <v>29</v>
      </c>
      <c r="G362" s="32">
        <f>(G370*19.1)/100</f>
        <v>75.063000000000002</v>
      </c>
      <c r="H362" s="19"/>
      <c r="I362" s="19"/>
      <c r="J362" s="19"/>
      <c r="K362" s="19"/>
      <c r="L362" s="19"/>
      <c r="M362" s="19"/>
      <c r="N362" s="19"/>
      <c r="O362" s="19"/>
    </row>
    <row r="363" spans="1:15" x14ac:dyDescent="0.3">
      <c r="A363" s="8">
        <v>362</v>
      </c>
      <c r="B363" s="11" t="s">
        <v>15</v>
      </c>
      <c r="C363" s="12">
        <v>2016</v>
      </c>
      <c r="D363" s="12" t="s">
        <v>22</v>
      </c>
      <c r="E363" s="14" t="s">
        <v>4</v>
      </c>
      <c r="F363" s="16" t="s">
        <v>30</v>
      </c>
      <c r="G363" s="32">
        <f>(G370*39.1)/100</f>
        <v>153.66300000000001</v>
      </c>
      <c r="H363" s="19"/>
      <c r="I363" s="19"/>
      <c r="J363" s="19"/>
      <c r="K363" s="19"/>
      <c r="L363" s="19"/>
      <c r="M363" s="19"/>
      <c r="N363" s="19"/>
      <c r="O363" s="19"/>
    </row>
    <row r="364" spans="1:15" x14ac:dyDescent="0.3">
      <c r="A364" s="8">
        <v>363</v>
      </c>
      <c r="B364" s="11" t="s">
        <v>15</v>
      </c>
      <c r="C364" s="11">
        <v>2016</v>
      </c>
      <c r="D364" s="12" t="s">
        <v>22</v>
      </c>
      <c r="E364" s="14" t="s">
        <v>4</v>
      </c>
      <c r="F364" s="16" t="s">
        <v>31</v>
      </c>
      <c r="G364" s="32">
        <f>(G370*8.4)/100</f>
        <v>33.012</v>
      </c>
      <c r="H364" s="19"/>
      <c r="I364" s="19"/>
      <c r="J364" s="19"/>
      <c r="K364" s="19"/>
      <c r="L364" s="19"/>
      <c r="M364" s="19"/>
      <c r="N364" s="19"/>
      <c r="O364" s="19"/>
    </row>
    <row r="365" spans="1:15" x14ac:dyDescent="0.3">
      <c r="A365" s="8">
        <v>364</v>
      </c>
      <c r="B365" s="11" t="s">
        <v>15</v>
      </c>
      <c r="C365" s="12">
        <v>2016</v>
      </c>
      <c r="D365" s="12" t="s">
        <v>22</v>
      </c>
      <c r="E365" s="14" t="s">
        <v>4</v>
      </c>
      <c r="F365" s="16" t="s">
        <v>32</v>
      </c>
      <c r="G365" s="32">
        <f>(G370*27.8)/100</f>
        <v>109.25399999999999</v>
      </c>
      <c r="H365" s="19"/>
      <c r="I365" s="19"/>
      <c r="J365" s="19"/>
      <c r="K365" s="19"/>
      <c r="L365" s="19"/>
      <c r="M365" s="19"/>
      <c r="N365" s="19"/>
      <c r="O365" s="19"/>
    </row>
    <row r="366" spans="1:15" x14ac:dyDescent="0.3">
      <c r="A366" s="8">
        <v>365</v>
      </c>
      <c r="B366" s="11" t="s">
        <v>15</v>
      </c>
      <c r="C366" s="11">
        <v>2016</v>
      </c>
      <c r="D366" s="12" t="s">
        <v>22</v>
      </c>
      <c r="E366" s="14" t="s">
        <v>4</v>
      </c>
      <c r="F366" s="16" t="s">
        <v>33</v>
      </c>
      <c r="G366" s="32">
        <f>(G370*0.5)/100</f>
        <v>1.9650000000000001</v>
      </c>
      <c r="H366" s="19"/>
      <c r="I366" s="19"/>
      <c r="J366" s="19"/>
      <c r="K366" s="19"/>
      <c r="L366" s="19"/>
      <c r="M366" s="19"/>
      <c r="N366" s="19"/>
      <c r="O366" s="19"/>
    </row>
    <row r="367" spans="1:15" x14ac:dyDescent="0.3">
      <c r="A367" s="8">
        <v>366</v>
      </c>
      <c r="B367" s="11" t="s">
        <v>15</v>
      </c>
      <c r="C367" s="12">
        <v>2016</v>
      </c>
      <c r="D367" s="12" t="s">
        <v>22</v>
      </c>
      <c r="E367" s="14" t="s">
        <v>4</v>
      </c>
      <c r="F367" s="16" t="s">
        <v>34</v>
      </c>
      <c r="G367" s="32">
        <f>(G370*1.7)/100</f>
        <v>6.681</v>
      </c>
      <c r="H367" s="19"/>
      <c r="I367" s="19"/>
      <c r="J367" s="19"/>
      <c r="K367" s="19"/>
      <c r="L367" s="19"/>
      <c r="M367" s="19"/>
      <c r="N367" s="19"/>
      <c r="O367" s="19"/>
    </row>
    <row r="368" spans="1:15" x14ac:dyDescent="0.3">
      <c r="A368" s="8">
        <v>367</v>
      </c>
      <c r="B368" s="11" t="s">
        <v>15</v>
      </c>
      <c r="C368" s="11">
        <v>2016</v>
      </c>
      <c r="D368" s="12" t="s">
        <v>22</v>
      </c>
      <c r="E368" s="14" t="s">
        <v>4</v>
      </c>
      <c r="F368" s="16" t="s">
        <v>35</v>
      </c>
      <c r="G368" s="32">
        <f>(G370*0.4)/100</f>
        <v>1.5720000000000001</v>
      </c>
      <c r="H368" s="19"/>
      <c r="I368" s="19"/>
      <c r="J368" s="19"/>
      <c r="K368" s="19"/>
      <c r="L368" s="19"/>
      <c r="M368" s="19"/>
      <c r="N368" s="19"/>
      <c r="O368" s="19"/>
    </row>
    <row r="369" spans="1:15" x14ac:dyDescent="0.3">
      <c r="A369" s="8">
        <v>368</v>
      </c>
      <c r="B369" s="11" t="s">
        <v>15</v>
      </c>
      <c r="C369" s="12">
        <v>2016</v>
      </c>
      <c r="D369" s="12" t="s">
        <v>22</v>
      </c>
      <c r="E369" s="14" t="s">
        <v>4</v>
      </c>
      <c r="F369" s="16" t="s">
        <v>36</v>
      </c>
      <c r="G369" s="32">
        <f>(G370*1.4)/100</f>
        <v>5.5019999999999989</v>
      </c>
      <c r="H369" s="19"/>
      <c r="I369" s="19"/>
      <c r="J369" s="19"/>
      <c r="K369" s="19"/>
      <c r="L369" s="19"/>
      <c r="M369" s="19"/>
      <c r="N369" s="19"/>
      <c r="O369" s="19"/>
    </row>
    <row r="370" spans="1:15" x14ac:dyDescent="0.3">
      <c r="A370" s="8">
        <v>369</v>
      </c>
      <c r="B370" s="11" t="s">
        <v>15</v>
      </c>
      <c r="C370" s="11">
        <v>2016</v>
      </c>
      <c r="D370" s="12" t="s">
        <v>22</v>
      </c>
      <c r="E370" s="14" t="s">
        <v>4</v>
      </c>
      <c r="F370" s="13" t="s">
        <v>23</v>
      </c>
      <c r="G370" s="33">
        <v>393</v>
      </c>
      <c r="H370" s="19"/>
      <c r="I370" s="19"/>
      <c r="J370" s="19"/>
      <c r="K370" s="19"/>
      <c r="L370" s="19"/>
      <c r="M370" s="19"/>
      <c r="N370" s="19"/>
      <c r="O370" s="19"/>
    </row>
    <row r="371" spans="1:15" x14ac:dyDescent="0.3">
      <c r="A371" s="8">
        <v>370</v>
      </c>
      <c r="B371" s="11" t="s">
        <v>16</v>
      </c>
      <c r="C371" s="12">
        <v>2016</v>
      </c>
      <c r="D371" s="12" t="s">
        <v>22</v>
      </c>
      <c r="E371" s="14" t="s">
        <v>4</v>
      </c>
      <c r="F371" s="16" t="s">
        <v>29</v>
      </c>
      <c r="G371" s="32">
        <f>(G379*19.1)/100</f>
        <v>65.513000000000005</v>
      </c>
      <c r="H371" s="19"/>
      <c r="I371" s="19"/>
      <c r="J371" s="19"/>
      <c r="K371" s="19"/>
      <c r="L371" s="19"/>
      <c r="M371" s="19"/>
      <c r="N371" s="19"/>
      <c r="O371" s="19"/>
    </row>
    <row r="372" spans="1:15" x14ac:dyDescent="0.3">
      <c r="A372" s="8">
        <v>371</v>
      </c>
      <c r="B372" s="11" t="s">
        <v>16</v>
      </c>
      <c r="C372" s="11">
        <v>2016</v>
      </c>
      <c r="D372" s="12" t="s">
        <v>22</v>
      </c>
      <c r="E372" s="14" t="s">
        <v>4</v>
      </c>
      <c r="F372" s="16" t="s">
        <v>30</v>
      </c>
      <c r="G372" s="32">
        <f>(G379*39.1)/100</f>
        <v>134.113</v>
      </c>
      <c r="H372" s="19"/>
      <c r="I372" s="19"/>
      <c r="J372" s="19"/>
      <c r="K372" s="19"/>
      <c r="L372" s="19"/>
      <c r="M372" s="19"/>
      <c r="N372" s="19"/>
      <c r="O372" s="19"/>
    </row>
    <row r="373" spans="1:15" x14ac:dyDescent="0.3">
      <c r="A373" s="8">
        <v>372</v>
      </c>
      <c r="B373" s="11" t="s">
        <v>16</v>
      </c>
      <c r="C373" s="12">
        <v>2016</v>
      </c>
      <c r="D373" s="12" t="s">
        <v>22</v>
      </c>
      <c r="E373" s="14" t="s">
        <v>4</v>
      </c>
      <c r="F373" s="16" t="s">
        <v>31</v>
      </c>
      <c r="G373" s="32">
        <f>(G379*8.4)/100</f>
        <v>28.812000000000001</v>
      </c>
      <c r="H373" s="19"/>
      <c r="I373" s="19"/>
      <c r="J373" s="19"/>
      <c r="K373" s="19"/>
      <c r="L373" s="19"/>
      <c r="M373" s="19"/>
      <c r="N373" s="19"/>
      <c r="O373" s="19"/>
    </row>
    <row r="374" spans="1:15" x14ac:dyDescent="0.3">
      <c r="A374" s="8">
        <v>373</v>
      </c>
      <c r="B374" s="11" t="s">
        <v>16</v>
      </c>
      <c r="C374" s="11">
        <v>2016</v>
      </c>
      <c r="D374" s="12" t="s">
        <v>22</v>
      </c>
      <c r="E374" s="14" t="s">
        <v>4</v>
      </c>
      <c r="F374" s="16" t="s">
        <v>32</v>
      </c>
      <c r="G374" s="32">
        <f>(G379*27.8)/100</f>
        <v>95.353999999999999</v>
      </c>
      <c r="H374" s="19"/>
      <c r="I374" s="19"/>
      <c r="J374" s="19"/>
      <c r="K374" s="19"/>
      <c r="L374" s="19"/>
      <c r="M374" s="19"/>
      <c r="N374" s="19"/>
      <c r="O374" s="19"/>
    </row>
    <row r="375" spans="1:15" x14ac:dyDescent="0.3">
      <c r="A375" s="8">
        <v>374</v>
      </c>
      <c r="B375" s="11" t="s">
        <v>16</v>
      </c>
      <c r="C375" s="12">
        <v>2016</v>
      </c>
      <c r="D375" s="12" t="s">
        <v>22</v>
      </c>
      <c r="E375" s="14" t="s">
        <v>4</v>
      </c>
      <c r="F375" s="16" t="s">
        <v>33</v>
      </c>
      <c r="G375" s="32">
        <f>(G379*0.5)/100</f>
        <v>1.7150000000000001</v>
      </c>
      <c r="H375" s="19"/>
      <c r="I375" s="19"/>
      <c r="J375" s="19"/>
      <c r="K375" s="19"/>
      <c r="L375" s="19"/>
      <c r="M375" s="19"/>
      <c r="N375" s="19"/>
      <c r="O375" s="19"/>
    </row>
    <row r="376" spans="1:15" x14ac:dyDescent="0.3">
      <c r="A376" s="8">
        <v>375</v>
      </c>
      <c r="B376" s="11" t="s">
        <v>16</v>
      </c>
      <c r="C376" s="11">
        <v>2016</v>
      </c>
      <c r="D376" s="12" t="s">
        <v>22</v>
      </c>
      <c r="E376" s="14" t="s">
        <v>4</v>
      </c>
      <c r="F376" s="16" t="s">
        <v>34</v>
      </c>
      <c r="G376" s="32">
        <f>(G379*1.7)/100</f>
        <v>5.8310000000000004</v>
      </c>
      <c r="H376" s="19"/>
      <c r="I376" s="19"/>
      <c r="J376" s="19"/>
      <c r="K376" s="19"/>
      <c r="L376" s="19"/>
      <c r="M376" s="19"/>
      <c r="N376" s="19"/>
      <c r="O376" s="19"/>
    </row>
    <row r="377" spans="1:15" x14ac:dyDescent="0.3">
      <c r="A377" s="8">
        <v>376</v>
      </c>
      <c r="B377" s="11" t="s">
        <v>16</v>
      </c>
      <c r="C377" s="12">
        <v>2016</v>
      </c>
      <c r="D377" s="12" t="s">
        <v>22</v>
      </c>
      <c r="E377" s="14" t="s">
        <v>4</v>
      </c>
      <c r="F377" s="16" t="s">
        <v>35</v>
      </c>
      <c r="G377" s="32">
        <f>(G379*0.4)/100</f>
        <v>1.3720000000000001</v>
      </c>
      <c r="H377" s="19"/>
      <c r="I377" s="19"/>
      <c r="J377" s="19"/>
      <c r="K377" s="19"/>
      <c r="L377" s="19"/>
      <c r="M377" s="19"/>
      <c r="N377" s="19"/>
      <c r="O377" s="19"/>
    </row>
    <row r="378" spans="1:15" x14ac:dyDescent="0.3">
      <c r="A378" s="8">
        <v>377</v>
      </c>
      <c r="B378" s="11" t="s">
        <v>16</v>
      </c>
      <c r="C378" s="11">
        <v>2016</v>
      </c>
      <c r="D378" s="12" t="s">
        <v>22</v>
      </c>
      <c r="E378" s="14" t="s">
        <v>4</v>
      </c>
      <c r="F378" s="16" t="s">
        <v>36</v>
      </c>
      <c r="G378" s="32">
        <f>(G379*1.4)/100</f>
        <v>4.8019999999999996</v>
      </c>
      <c r="H378" s="19"/>
      <c r="I378" s="19"/>
      <c r="J378" s="19"/>
      <c r="K378" s="19"/>
      <c r="L378" s="19"/>
      <c r="M378" s="19"/>
      <c r="N378" s="19"/>
      <c r="O378" s="19"/>
    </row>
    <row r="379" spans="1:15" x14ac:dyDescent="0.3">
      <c r="A379" s="8">
        <v>378</v>
      </c>
      <c r="B379" s="11" t="s">
        <v>16</v>
      </c>
      <c r="C379" s="12">
        <v>2016</v>
      </c>
      <c r="D379" s="12" t="s">
        <v>22</v>
      </c>
      <c r="E379" s="14" t="s">
        <v>4</v>
      </c>
      <c r="F379" s="13" t="s">
        <v>23</v>
      </c>
      <c r="G379" s="33">
        <v>343</v>
      </c>
      <c r="H379" s="19"/>
      <c r="I379" s="19"/>
      <c r="J379" s="19"/>
      <c r="K379" s="19"/>
      <c r="L379" s="19"/>
      <c r="M379" s="19"/>
      <c r="N379" s="19"/>
      <c r="O379" s="19"/>
    </row>
    <row r="380" spans="1:15" x14ac:dyDescent="0.3">
      <c r="A380" s="8">
        <v>379</v>
      </c>
      <c r="B380" s="11" t="s">
        <v>6</v>
      </c>
      <c r="C380" s="11">
        <v>2016</v>
      </c>
      <c r="D380" s="12" t="s">
        <v>26</v>
      </c>
      <c r="E380" s="14" t="s">
        <v>4</v>
      </c>
      <c r="F380" s="16" t="s">
        <v>29</v>
      </c>
      <c r="G380" s="32">
        <v>81</v>
      </c>
      <c r="H380" s="19"/>
      <c r="I380" s="19"/>
      <c r="J380" s="19"/>
      <c r="K380" s="19"/>
      <c r="L380" s="19"/>
      <c r="M380" s="19"/>
      <c r="N380" s="19"/>
      <c r="O380" s="19"/>
    </row>
    <row r="381" spans="1:15" x14ac:dyDescent="0.3">
      <c r="A381" s="8">
        <v>380</v>
      </c>
      <c r="B381" s="11" t="s">
        <v>6</v>
      </c>
      <c r="C381" s="12">
        <v>2016</v>
      </c>
      <c r="D381" s="12" t="s">
        <v>26</v>
      </c>
      <c r="E381" s="14" t="s">
        <v>4</v>
      </c>
      <c r="F381" s="16" t="s">
        <v>30</v>
      </c>
      <c r="G381" s="32">
        <v>100</v>
      </c>
      <c r="H381" s="19"/>
      <c r="I381" s="19"/>
      <c r="J381" s="19"/>
      <c r="K381" s="19"/>
      <c r="L381" s="19"/>
      <c r="M381" s="19"/>
      <c r="N381" s="19"/>
      <c r="O381" s="19"/>
    </row>
    <row r="382" spans="1:15" x14ac:dyDescent="0.3">
      <c r="A382" s="8">
        <v>381</v>
      </c>
      <c r="B382" s="11" t="s">
        <v>6</v>
      </c>
      <c r="C382" s="11">
        <v>2016</v>
      </c>
      <c r="D382" s="12" t="s">
        <v>26</v>
      </c>
      <c r="E382" s="14" t="s">
        <v>4</v>
      </c>
      <c r="F382" s="16" t="s">
        <v>31</v>
      </c>
      <c r="G382" s="32">
        <v>34</v>
      </c>
      <c r="H382" s="19"/>
      <c r="I382" s="19"/>
      <c r="J382" s="19"/>
      <c r="K382" s="19"/>
      <c r="L382" s="19"/>
      <c r="M382" s="19"/>
      <c r="N382" s="19"/>
      <c r="O382" s="19"/>
    </row>
    <row r="383" spans="1:15" x14ac:dyDescent="0.3">
      <c r="A383" s="8">
        <v>382</v>
      </c>
      <c r="B383" s="11" t="s">
        <v>6</v>
      </c>
      <c r="C383" s="12">
        <v>2016</v>
      </c>
      <c r="D383" s="12" t="s">
        <v>26</v>
      </c>
      <c r="E383" s="14" t="s">
        <v>4</v>
      </c>
      <c r="F383" s="16" t="s">
        <v>32</v>
      </c>
      <c r="G383" s="32">
        <v>80</v>
      </c>
      <c r="H383" s="19"/>
      <c r="I383" s="19"/>
      <c r="J383" s="19"/>
      <c r="K383" s="19"/>
      <c r="L383" s="19"/>
      <c r="M383" s="19"/>
      <c r="N383" s="19"/>
      <c r="O383" s="19"/>
    </row>
    <row r="384" spans="1:15" x14ac:dyDescent="0.3">
      <c r="A384" s="8">
        <v>383</v>
      </c>
      <c r="B384" s="11" t="s">
        <v>6</v>
      </c>
      <c r="C384" s="11">
        <v>2016</v>
      </c>
      <c r="D384" s="12" t="s">
        <v>26</v>
      </c>
      <c r="E384" s="14" t="s">
        <v>4</v>
      </c>
      <c r="F384" s="16" t="s">
        <v>33</v>
      </c>
      <c r="G384" s="32">
        <v>4</v>
      </c>
      <c r="H384" s="19"/>
      <c r="I384" s="19"/>
      <c r="J384" s="19"/>
      <c r="K384" s="19"/>
      <c r="L384" s="19"/>
      <c r="M384" s="19"/>
      <c r="N384" s="19"/>
      <c r="O384" s="19"/>
    </row>
    <row r="385" spans="1:15" x14ac:dyDescent="0.3">
      <c r="A385" s="8">
        <v>384</v>
      </c>
      <c r="B385" s="11" t="s">
        <v>6</v>
      </c>
      <c r="C385" s="12">
        <v>2016</v>
      </c>
      <c r="D385" s="12" t="s">
        <v>26</v>
      </c>
      <c r="E385" s="14" t="s">
        <v>4</v>
      </c>
      <c r="F385" s="16" t="s">
        <v>34</v>
      </c>
      <c r="G385" s="32">
        <v>7</v>
      </c>
      <c r="H385" s="19"/>
      <c r="I385" s="19"/>
      <c r="J385" s="19"/>
      <c r="K385" s="19"/>
      <c r="L385" s="19"/>
      <c r="M385" s="19"/>
      <c r="N385" s="19"/>
      <c r="O385" s="19"/>
    </row>
    <row r="386" spans="1:15" x14ac:dyDescent="0.3">
      <c r="A386" s="8">
        <v>385</v>
      </c>
      <c r="B386" s="11" t="s">
        <v>6</v>
      </c>
      <c r="C386" s="11">
        <v>2016</v>
      </c>
      <c r="D386" s="12" t="s">
        <v>26</v>
      </c>
      <c r="E386" s="14" t="s">
        <v>4</v>
      </c>
      <c r="F386" s="16" t="s">
        <v>35</v>
      </c>
      <c r="G386" s="32">
        <v>3</v>
      </c>
      <c r="H386" s="19"/>
      <c r="I386" s="19"/>
      <c r="J386" s="19"/>
      <c r="K386" s="19"/>
      <c r="L386" s="19"/>
      <c r="M386" s="19"/>
      <c r="N386" s="19"/>
      <c r="O386" s="19"/>
    </row>
    <row r="387" spans="1:15" x14ac:dyDescent="0.3">
      <c r="A387" s="8">
        <v>386</v>
      </c>
      <c r="B387" s="11" t="s">
        <v>6</v>
      </c>
      <c r="C387" s="12">
        <v>2016</v>
      </c>
      <c r="D387" s="12" t="s">
        <v>26</v>
      </c>
      <c r="E387" s="14" t="s">
        <v>4</v>
      </c>
      <c r="F387" s="16" t="s">
        <v>36</v>
      </c>
      <c r="G387" s="32">
        <f>(G388*1.4)/100</f>
        <v>4.5079999999999991</v>
      </c>
      <c r="H387" s="19"/>
      <c r="I387" s="19"/>
      <c r="J387" s="19"/>
      <c r="K387" s="19"/>
      <c r="L387" s="19"/>
      <c r="M387" s="19"/>
      <c r="N387" s="19"/>
      <c r="O387" s="19"/>
    </row>
    <row r="388" spans="1:15" x14ac:dyDescent="0.3">
      <c r="A388" s="8">
        <v>387</v>
      </c>
      <c r="B388" s="11" t="s">
        <v>6</v>
      </c>
      <c r="C388" s="11">
        <v>2016</v>
      </c>
      <c r="D388" s="12" t="s">
        <v>26</v>
      </c>
      <c r="E388" s="14" t="s">
        <v>4</v>
      </c>
      <c r="F388" s="13" t="s">
        <v>23</v>
      </c>
      <c r="G388" s="33">
        <v>322</v>
      </c>
      <c r="H388" s="19"/>
      <c r="I388" s="19"/>
      <c r="J388" s="19"/>
      <c r="K388" s="19"/>
      <c r="L388" s="19"/>
      <c r="M388" s="19"/>
      <c r="N388" s="19"/>
      <c r="O388" s="19"/>
    </row>
    <row r="389" spans="1:15" x14ac:dyDescent="0.3">
      <c r="A389" s="8">
        <v>388</v>
      </c>
      <c r="B389" s="11" t="s">
        <v>11</v>
      </c>
      <c r="C389" s="12">
        <v>2016</v>
      </c>
      <c r="D389" s="12" t="s">
        <v>26</v>
      </c>
      <c r="E389" s="14" t="s">
        <v>4</v>
      </c>
      <c r="F389" s="16" t="s">
        <v>29</v>
      </c>
      <c r="G389" s="32">
        <v>74</v>
      </c>
      <c r="H389" s="19"/>
      <c r="I389" s="19"/>
      <c r="J389" s="19"/>
      <c r="K389" s="19"/>
      <c r="L389" s="19"/>
      <c r="M389" s="19"/>
      <c r="N389" s="19"/>
      <c r="O389" s="19"/>
    </row>
    <row r="390" spans="1:15" x14ac:dyDescent="0.3">
      <c r="A390" s="8">
        <v>389</v>
      </c>
      <c r="B390" s="11" t="s">
        <v>11</v>
      </c>
      <c r="C390" s="11">
        <v>2016</v>
      </c>
      <c r="D390" s="12" t="s">
        <v>26</v>
      </c>
      <c r="E390" s="14" t="s">
        <v>4</v>
      </c>
      <c r="F390" s="16" t="s">
        <v>30</v>
      </c>
      <c r="G390" s="32">
        <v>95</v>
      </c>
      <c r="H390" s="19"/>
      <c r="I390" s="19"/>
      <c r="J390" s="19"/>
      <c r="K390" s="19"/>
      <c r="L390" s="19"/>
      <c r="M390" s="19"/>
      <c r="N390" s="19"/>
      <c r="O390" s="19"/>
    </row>
    <row r="391" spans="1:15" x14ac:dyDescent="0.3">
      <c r="A391" s="8">
        <v>390</v>
      </c>
      <c r="B391" s="11" t="s">
        <v>11</v>
      </c>
      <c r="C391" s="12">
        <v>2016</v>
      </c>
      <c r="D391" s="12" t="s">
        <v>26</v>
      </c>
      <c r="E391" s="14" t="s">
        <v>4</v>
      </c>
      <c r="F391" s="16" t="s">
        <v>31</v>
      </c>
      <c r="G391" s="32">
        <v>26</v>
      </c>
      <c r="H391" s="19"/>
      <c r="I391" s="19"/>
      <c r="J391" s="19"/>
      <c r="K391" s="19"/>
      <c r="L391" s="19"/>
      <c r="M391" s="19"/>
      <c r="N391" s="19"/>
      <c r="O391" s="19"/>
    </row>
    <row r="392" spans="1:15" x14ac:dyDescent="0.3">
      <c r="A392" s="8">
        <v>391</v>
      </c>
      <c r="B392" s="11" t="s">
        <v>11</v>
      </c>
      <c r="C392" s="11">
        <v>2016</v>
      </c>
      <c r="D392" s="12" t="s">
        <v>26</v>
      </c>
      <c r="E392" s="14" t="s">
        <v>4</v>
      </c>
      <c r="F392" s="16" t="s">
        <v>32</v>
      </c>
      <c r="G392" s="32">
        <v>58</v>
      </c>
      <c r="H392" s="19"/>
      <c r="I392" s="19"/>
      <c r="J392" s="19"/>
      <c r="K392" s="19"/>
      <c r="L392" s="19"/>
      <c r="M392" s="19"/>
      <c r="N392" s="19"/>
      <c r="O392" s="19"/>
    </row>
    <row r="393" spans="1:15" x14ac:dyDescent="0.3">
      <c r="A393" s="8">
        <v>392</v>
      </c>
      <c r="B393" s="11" t="s">
        <v>11</v>
      </c>
      <c r="C393" s="12">
        <v>2016</v>
      </c>
      <c r="D393" s="12" t="s">
        <v>26</v>
      </c>
      <c r="E393" s="14" t="s">
        <v>4</v>
      </c>
      <c r="F393" s="16" t="s">
        <v>33</v>
      </c>
      <c r="G393" s="32">
        <v>3</v>
      </c>
      <c r="H393" s="19"/>
      <c r="I393" s="19"/>
      <c r="J393" s="19"/>
      <c r="K393" s="19"/>
      <c r="L393" s="19"/>
      <c r="M393" s="19"/>
      <c r="N393" s="19"/>
      <c r="O393" s="19"/>
    </row>
    <row r="394" spans="1:15" x14ac:dyDescent="0.3">
      <c r="A394" s="8">
        <v>393</v>
      </c>
      <c r="B394" s="11" t="s">
        <v>11</v>
      </c>
      <c r="C394" s="11">
        <v>2016</v>
      </c>
      <c r="D394" s="12" t="s">
        <v>26</v>
      </c>
      <c r="E394" s="14" t="s">
        <v>4</v>
      </c>
      <c r="F394" s="16" t="s">
        <v>34</v>
      </c>
      <c r="G394" s="32">
        <v>6</v>
      </c>
      <c r="H394" s="19"/>
      <c r="I394" s="19"/>
      <c r="J394" s="19"/>
      <c r="K394" s="19"/>
      <c r="L394" s="19"/>
      <c r="M394" s="19"/>
      <c r="N394" s="19"/>
      <c r="O394" s="19"/>
    </row>
    <row r="395" spans="1:15" x14ac:dyDescent="0.3">
      <c r="A395" s="8">
        <v>394</v>
      </c>
      <c r="B395" s="11" t="s">
        <v>11</v>
      </c>
      <c r="C395" s="12">
        <v>2016</v>
      </c>
      <c r="D395" s="12" t="s">
        <v>26</v>
      </c>
      <c r="E395" s="14" t="s">
        <v>4</v>
      </c>
      <c r="F395" s="16" t="s">
        <v>35</v>
      </c>
      <c r="G395" s="32">
        <v>2</v>
      </c>
      <c r="H395" s="19"/>
      <c r="I395" s="19"/>
      <c r="J395" s="19"/>
      <c r="K395" s="19"/>
      <c r="L395" s="19"/>
      <c r="M395" s="19"/>
      <c r="N395" s="19"/>
      <c r="O395" s="19"/>
    </row>
    <row r="396" spans="1:15" x14ac:dyDescent="0.3">
      <c r="A396" s="8">
        <v>395</v>
      </c>
      <c r="B396" s="11" t="s">
        <v>11</v>
      </c>
      <c r="C396" s="11">
        <v>2016</v>
      </c>
      <c r="D396" s="12" t="s">
        <v>26</v>
      </c>
      <c r="E396" s="14" t="s">
        <v>4</v>
      </c>
      <c r="F396" s="16" t="s">
        <v>36</v>
      </c>
      <c r="G396" s="32">
        <v>1</v>
      </c>
      <c r="H396" s="19"/>
      <c r="I396" s="19"/>
      <c r="J396" s="19"/>
      <c r="K396" s="19"/>
      <c r="L396" s="19"/>
      <c r="M396" s="19"/>
      <c r="N396" s="19"/>
      <c r="O396" s="19"/>
    </row>
    <row r="397" spans="1:15" x14ac:dyDescent="0.3">
      <c r="A397" s="8">
        <v>396</v>
      </c>
      <c r="B397" s="11" t="s">
        <v>11</v>
      </c>
      <c r="C397" s="12">
        <v>2016</v>
      </c>
      <c r="D397" s="12" t="s">
        <v>26</v>
      </c>
      <c r="E397" s="14" t="s">
        <v>4</v>
      </c>
      <c r="F397" s="13" t="s">
        <v>23</v>
      </c>
      <c r="G397" s="33">
        <v>271</v>
      </c>
      <c r="H397" s="19"/>
      <c r="I397" s="19"/>
      <c r="J397" s="19"/>
      <c r="K397" s="19"/>
      <c r="L397" s="19"/>
      <c r="M397" s="19"/>
      <c r="N397" s="19"/>
      <c r="O397" s="19"/>
    </row>
    <row r="398" spans="1:15" x14ac:dyDescent="0.3">
      <c r="A398" s="8">
        <v>397</v>
      </c>
      <c r="B398" s="11" t="s">
        <v>12</v>
      </c>
      <c r="C398" s="11">
        <v>2016</v>
      </c>
      <c r="D398" s="12" t="s">
        <v>26</v>
      </c>
      <c r="E398" s="14" t="s">
        <v>4</v>
      </c>
      <c r="F398" s="16" t="s">
        <v>29</v>
      </c>
      <c r="G398" s="32">
        <v>113</v>
      </c>
      <c r="H398" s="19"/>
      <c r="I398" s="19"/>
      <c r="J398" s="19"/>
      <c r="K398" s="19"/>
      <c r="L398" s="19"/>
      <c r="M398" s="19"/>
      <c r="N398" s="19"/>
      <c r="O398" s="19"/>
    </row>
    <row r="399" spans="1:15" x14ac:dyDescent="0.3">
      <c r="A399" s="8">
        <v>398</v>
      </c>
      <c r="B399" s="11" t="s">
        <v>12</v>
      </c>
      <c r="C399" s="12">
        <v>2016</v>
      </c>
      <c r="D399" s="12" t="s">
        <v>26</v>
      </c>
      <c r="E399" s="14" t="s">
        <v>4</v>
      </c>
      <c r="F399" s="16" t="s">
        <v>30</v>
      </c>
      <c r="G399" s="32">
        <v>119</v>
      </c>
      <c r="H399" s="19"/>
      <c r="I399" s="19"/>
      <c r="J399" s="19"/>
      <c r="K399" s="19"/>
      <c r="L399" s="19"/>
      <c r="M399" s="19"/>
      <c r="N399" s="19"/>
      <c r="O399" s="19"/>
    </row>
    <row r="400" spans="1:15" x14ac:dyDescent="0.3">
      <c r="A400" s="8">
        <v>399</v>
      </c>
      <c r="B400" s="11" t="s">
        <v>12</v>
      </c>
      <c r="C400" s="11">
        <v>2016</v>
      </c>
      <c r="D400" s="12" t="s">
        <v>26</v>
      </c>
      <c r="E400" s="14" t="s">
        <v>4</v>
      </c>
      <c r="F400" s="16" t="s">
        <v>31</v>
      </c>
      <c r="G400" s="32">
        <v>28</v>
      </c>
      <c r="H400" s="19"/>
      <c r="I400" s="19"/>
      <c r="J400" s="19"/>
      <c r="K400" s="19"/>
      <c r="L400" s="19"/>
      <c r="M400" s="19"/>
      <c r="N400" s="19"/>
      <c r="O400" s="19"/>
    </row>
    <row r="401" spans="1:15" x14ac:dyDescent="0.3">
      <c r="A401" s="8">
        <v>400</v>
      </c>
      <c r="B401" s="11" t="s">
        <v>12</v>
      </c>
      <c r="C401" s="12">
        <v>2016</v>
      </c>
      <c r="D401" s="12" t="s">
        <v>26</v>
      </c>
      <c r="E401" s="14" t="s">
        <v>4</v>
      </c>
      <c r="F401" s="16" t="s">
        <v>32</v>
      </c>
      <c r="G401" s="32">
        <v>100</v>
      </c>
      <c r="H401" s="19"/>
      <c r="I401" s="19"/>
      <c r="J401" s="19"/>
      <c r="K401" s="19"/>
      <c r="L401" s="19"/>
      <c r="M401" s="19"/>
      <c r="N401" s="19"/>
      <c r="O401" s="19"/>
    </row>
    <row r="402" spans="1:15" x14ac:dyDescent="0.3">
      <c r="A402" s="8">
        <v>401</v>
      </c>
      <c r="B402" s="11" t="s">
        <v>12</v>
      </c>
      <c r="C402" s="11">
        <v>2016</v>
      </c>
      <c r="D402" s="12" t="s">
        <v>26</v>
      </c>
      <c r="E402" s="14" t="s">
        <v>4</v>
      </c>
      <c r="F402" s="16" t="s">
        <v>33</v>
      </c>
      <c r="G402" s="32">
        <v>4</v>
      </c>
      <c r="H402" s="19"/>
      <c r="I402" s="19"/>
      <c r="J402" s="19"/>
      <c r="K402" s="19"/>
      <c r="L402" s="19"/>
      <c r="M402" s="19"/>
      <c r="N402" s="19"/>
      <c r="O402" s="19"/>
    </row>
    <row r="403" spans="1:15" x14ac:dyDescent="0.3">
      <c r="A403" s="8">
        <v>402</v>
      </c>
      <c r="B403" s="11" t="s">
        <v>12</v>
      </c>
      <c r="C403" s="12">
        <v>2016</v>
      </c>
      <c r="D403" s="12" t="s">
        <v>26</v>
      </c>
      <c r="E403" s="14" t="s">
        <v>4</v>
      </c>
      <c r="F403" s="16" t="s">
        <v>34</v>
      </c>
      <c r="G403" s="32">
        <v>5</v>
      </c>
      <c r="H403" s="19"/>
      <c r="I403" s="19"/>
      <c r="J403" s="19"/>
      <c r="K403" s="19"/>
      <c r="L403" s="19"/>
      <c r="M403" s="19"/>
      <c r="N403" s="19"/>
      <c r="O403" s="19"/>
    </row>
    <row r="404" spans="1:15" x14ac:dyDescent="0.3">
      <c r="A404" s="8">
        <v>403</v>
      </c>
      <c r="B404" s="11" t="s">
        <v>12</v>
      </c>
      <c r="C404" s="11">
        <v>2016</v>
      </c>
      <c r="D404" s="12" t="s">
        <v>26</v>
      </c>
      <c r="E404" s="14" t="s">
        <v>4</v>
      </c>
      <c r="F404" s="16" t="s">
        <v>35</v>
      </c>
      <c r="G404" s="32">
        <v>1</v>
      </c>
      <c r="H404" s="19"/>
      <c r="I404" s="19"/>
      <c r="J404" s="19"/>
      <c r="K404" s="19"/>
      <c r="L404" s="19"/>
      <c r="M404" s="19"/>
      <c r="N404" s="19"/>
      <c r="O404" s="19"/>
    </row>
    <row r="405" spans="1:15" x14ac:dyDescent="0.3">
      <c r="A405" s="8">
        <v>404</v>
      </c>
      <c r="B405" s="11" t="s">
        <v>12</v>
      </c>
      <c r="C405" s="12">
        <v>2016</v>
      </c>
      <c r="D405" s="12" t="s">
        <v>26</v>
      </c>
      <c r="E405" s="14" t="s">
        <v>4</v>
      </c>
      <c r="F405" s="16" t="s">
        <v>36</v>
      </c>
      <c r="G405" s="32">
        <v>6</v>
      </c>
      <c r="H405" s="19"/>
      <c r="I405" s="19"/>
      <c r="J405" s="19"/>
      <c r="K405" s="19"/>
      <c r="L405" s="19"/>
      <c r="M405" s="19"/>
      <c r="N405" s="19"/>
      <c r="O405" s="19"/>
    </row>
    <row r="406" spans="1:15" x14ac:dyDescent="0.3">
      <c r="A406" s="8">
        <v>405</v>
      </c>
      <c r="B406" s="11" t="s">
        <v>12</v>
      </c>
      <c r="C406" s="11">
        <v>2016</v>
      </c>
      <c r="D406" s="12" t="s">
        <v>26</v>
      </c>
      <c r="E406" s="14" t="s">
        <v>4</v>
      </c>
      <c r="F406" s="13" t="s">
        <v>23</v>
      </c>
      <c r="G406" s="33">
        <v>386</v>
      </c>
      <c r="H406" s="19"/>
      <c r="I406" s="19"/>
      <c r="J406" s="19"/>
      <c r="K406" s="19"/>
      <c r="L406" s="19"/>
      <c r="M406" s="19"/>
      <c r="N406" s="19"/>
      <c r="O406" s="19"/>
    </row>
    <row r="407" spans="1:15" x14ac:dyDescent="0.3">
      <c r="A407" s="8">
        <v>406</v>
      </c>
      <c r="B407" s="11" t="s">
        <v>13</v>
      </c>
      <c r="C407" s="12">
        <v>2016</v>
      </c>
      <c r="D407" s="12" t="s">
        <v>26</v>
      </c>
      <c r="E407" s="14" t="s">
        <v>4</v>
      </c>
      <c r="F407" s="16" t="s">
        <v>29</v>
      </c>
      <c r="G407" s="32">
        <v>72</v>
      </c>
      <c r="H407" s="19"/>
      <c r="I407" s="19"/>
      <c r="J407" s="19"/>
      <c r="K407" s="19"/>
      <c r="L407" s="19"/>
      <c r="M407" s="19"/>
      <c r="N407" s="19"/>
      <c r="O407" s="19"/>
    </row>
    <row r="408" spans="1:15" x14ac:dyDescent="0.3">
      <c r="A408" s="8">
        <v>407</v>
      </c>
      <c r="B408" s="11" t="s">
        <v>13</v>
      </c>
      <c r="C408" s="11">
        <v>2016</v>
      </c>
      <c r="D408" s="12" t="s">
        <v>26</v>
      </c>
      <c r="E408" s="14" t="s">
        <v>4</v>
      </c>
      <c r="F408" s="16" t="s">
        <v>30</v>
      </c>
      <c r="G408" s="32">
        <v>91</v>
      </c>
      <c r="H408" s="19"/>
      <c r="I408" s="19"/>
      <c r="J408" s="19"/>
      <c r="K408" s="19"/>
      <c r="L408" s="19"/>
      <c r="M408" s="19"/>
      <c r="N408" s="19"/>
      <c r="O408" s="19"/>
    </row>
    <row r="409" spans="1:15" x14ac:dyDescent="0.3">
      <c r="A409" s="8">
        <v>408</v>
      </c>
      <c r="B409" s="11" t="s">
        <v>13</v>
      </c>
      <c r="C409" s="12">
        <v>2016</v>
      </c>
      <c r="D409" s="12" t="s">
        <v>26</v>
      </c>
      <c r="E409" s="14" t="s">
        <v>4</v>
      </c>
      <c r="F409" s="16" t="s">
        <v>31</v>
      </c>
      <c r="G409" s="32">
        <v>26</v>
      </c>
      <c r="H409" s="19"/>
      <c r="I409" s="19"/>
      <c r="J409" s="19"/>
      <c r="K409" s="19"/>
      <c r="L409" s="19"/>
      <c r="M409" s="19"/>
      <c r="N409" s="19"/>
      <c r="O409" s="19"/>
    </row>
    <row r="410" spans="1:15" x14ac:dyDescent="0.3">
      <c r="A410" s="8">
        <v>409</v>
      </c>
      <c r="B410" s="11" t="s">
        <v>13</v>
      </c>
      <c r="C410" s="11">
        <v>2016</v>
      </c>
      <c r="D410" s="12" t="s">
        <v>26</v>
      </c>
      <c r="E410" s="14" t="s">
        <v>4</v>
      </c>
      <c r="F410" s="16" t="s">
        <v>32</v>
      </c>
      <c r="G410" s="32">
        <v>68</v>
      </c>
      <c r="H410" s="19"/>
      <c r="I410" s="19"/>
      <c r="J410" s="19"/>
      <c r="K410" s="19"/>
      <c r="L410" s="19"/>
      <c r="M410" s="19"/>
      <c r="N410" s="19"/>
      <c r="O410" s="19"/>
    </row>
    <row r="411" spans="1:15" x14ac:dyDescent="0.3">
      <c r="A411" s="8">
        <v>410</v>
      </c>
      <c r="B411" s="11" t="s">
        <v>13</v>
      </c>
      <c r="C411" s="12">
        <v>2016</v>
      </c>
      <c r="D411" s="12" t="s">
        <v>26</v>
      </c>
      <c r="E411" s="14" t="s">
        <v>4</v>
      </c>
      <c r="F411" s="16" t="s">
        <v>33</v>
      </c>
      <c r="G411" s="32">
        <v>11</v>
      </c>
      <c r="H411" s="19"/>
      <c r="I411" s="19"/>
      <c r="J411" s="19"/>
      <c r="K411" s="19"/>
      <c r="L411" s="19"/>
      <c r="M411" s="19"/>
      <c r="N411" s="19"/>
      <c r="O411" s="19"/>
    </row>
    <row r="412" spans="1:15" x14ac:dyDescent="0.3">
      <c r="A412" s="8">
        <v>411</v>
      </c>
      <c r="B412" s="11" t="s">
        <v>13</v>
      </c>
      <c r="C412" s="11">
        <v>2016</v>
      </c>
      <c r="D412" s="12" t="s">
        <v>26</v>
      </c>
      <c r="E412" s="14" t="s">
        <v>4</v>
      </c>
      <c r="F412" s="16" t="s">
        <v>34</v>
      </c>
      <c r="G412" s="32">
        <v>4</v>
      </c>
      <c r="H412" s="19"/>
      <c r="I412" s="19"/>
      <c r="J412" s="19"/>
      <c r="K412" s="19"/>
      <c r="L412" s="19"/>
      <c r="M412" s="19"/>
      <c r="N412" s="19"/>
      <c r="O412" s="19"/>
    </row>
    <row r="413" spans="1:15" x14ac:dyDescent="0.3">
      <c r="A413" s="8">
        <v>412</v>
      </c>
      <c r="B413" s="11" t="s">
        <v>13</v>
      </c>
      <c r="C413" s="12">
        <v>2016</v>
      </c>
      <c r="D413" s="12" t="s">
        <v>26</v>
      </c>
      <c r="E413" s="14" t="s">
        <v>4</v>
      </c>
      <c r="F413" s="16" t="s">
        <v>35</v>
      </c>
      <c r="G413" s="32">
        <v>0</v>
      </c>
      <c r="H413" s="19"/>
      <c r="I413" s="19"/>
      <c r="J413" s="19"/>
      <c r="K413" s="19"/>
      <c r="L413" s="19"/>
      <c r="M413" s="19"/>
      <c r="N413" s="19"/>
      <c r="O413" s="19"/>
    </row>
    <row r="414" spans="1:15" x14ac:dyDescent="0.3">
      <c r="A414" s="8">
        <v>413</v>
      </c>
      <c r="B414" s="11" t="s">
        <v>13</v>
      </c>
      <c r="C414" s="11">
        <v>2016</v>
      </c>
      <c r="D414" s="12" t="s">
        <v>26</v>
      </c>
      <c r="E414" s="14" t="s">
        <v>4</v>
      </c>
      <c r="F414" s="16" t="s">
        <v>36</v>
      </c>
      <c r="G414" s="32">
        <v>0</v>
      </c>
      <c r="H414" s="19"/>
      <c r="I414" s="19"/>
      <c r="J414" s="19"/>
      <c r="K414" s="19"/>
      <c r="L414" s="19"/>
      <c r="M414" s="19"/>
      <c r="N414" s="19"/>
      <c r="O414" s="19"/>
    </row>
    <row r="415" spans="1:15" x14ac:dyDescent="0.3">
      <c r="A415" s="8">
        <v>414</v>
      </c>
      <c r="B415" s="11" t="s">
        <v>13</v>
      </c>
      <c r="C415" s="12">
        <v>2016</v>
      </c>
      <c r="D415" s="12" t="s">
        <v>26</v>
      </c>
      <c r="E415" s="14" t="s">
        <v>4</v>
      </c>
      <c r="F415" s="13" t="s">
        <v>23</v>
      </c>
      <c r="G415" s="33">
        <v>284</v>
      </c>
      <c r="H415" s="19"/>
      <c r="I415" s="19"/>
      <c r="J415" s="19"/>
      <c r="K415" s="19"/>
      <c r="L415" s="19"/>
      <c r="M415" s="19"/>
      <c r="N415" s="19"/>
      <c r="O415" s="19"/>
    </row>
    <row r="416" spans="1:15" x14ac:dyDescent="0.3">
      <c r="A416" s="8">
        <v>415</v>
      </c>
      <c r="B416" s="11" t="s">
        <v>14</v>
      </c>
      <c r="C416" s="11">
        <v>2016</v>
      </c>
      <c r="D416" s="12" t="s">
        <v>26</v>
      </c>
      <c r="E416" s="14" t="s">
        <v>4</v>
      </c>
      <c r="F416" s="16" t="s">
        <v>29</v>
      </c>
      <c r="G416" s="32">
        <v>83</v>
      </c>
      <c r="H416" s="19"/>
      <c r="I416" s="19"/>
      <c r="J416" s="19"/>
      <c r="K416" s="19"/>
      <c r="L416" s="19"/>
      <c r="M416" s="19"/>
      <c r="N416" s="19"/>
      <c r="O416" s="19"/>
    </row>
    <row r="417" spans="1:15" x14ac:dyDescent="0.3">
      <c r="A417" s="8">
        <v>416</v>
      </c>
      <c r="B417" s="11" t="s">
        <v>14</v>
      </c>
      <c r="C417" s="12">
        <v>2016</v>
      </c>
      <c r="D417" s="12" t="s">
        <v>26</v>
      </c>
      <c r="E417" s="14" t="s">
        <v>4</v>
      </c>
      <c r="F417" s="16" t="s">
        <v>30</v>
      </c>
      <c r="G417" s="32">
        <v>83</v>
      </c>
      <c r="H417" s="19"/>
      <c r="I417" s="19"/>
      <c r="J417" s="19"/>
      <c r="K417" s="19"/>
      <c r="L417" s="19"/>
      <c r="M417" s="19"/>
      <c r="N417" s="19"/>
      <c r="O417" s="19"/>
    </row>
    <row r="418" spans="1:15" x14ac:dyDescent="0.3">
      <c r="A418" s="8">
        <v>417</v>
      </c>
      <c r="B418" s="11" t="s">
        <v>14</v>
      </c>
      <c r="C418" s="11">
        <v>2016</v>
      </c>
      <c r="D418" s="12" t="s">
        <v>26</v>
      </c>
      <c r="E418" s="14" t="s">
        <v>4</v>
      </c>
      <c r="F418" s="16" t="s">
        <v>31</v>
      </c>
      <c r="G418" s="32">
        <v>30</v>
      </c>
      <c r="H418" s="19"/>
      <c r="I418" s="19"/>
      <c r="J418" s="19"/>
      <c r="K418" s="19"/>
      <c r="L418" s="19"/>
      <c r="M418" s="19"/>
      <c r="N418" s="19"/>
      <c r="O418" s="19"/>
    </row>
    <row r="419" spans="1:15" x14ac:dyDescent="0.3">
      <c r="A419" s="8">
        <v>418</v>
      </c>
      <c r="B419" s="11" t="s">
        <v>14</v>
      </c>
      <c r="C419" s="12">
        <v>2016</v>
      </c>
      <c r="D419" s="12" t="s">
        <v>26</v>
      </c>
      <c r="E419" s="14" t="s">
        <v>4</v>
      </c>
      <c r="F419" s="16" t="s">
        <v>32</v>
      </c>
      <c r="G419" s="32">
        <v>96</v>
      </c>
      <c r="H419" s="19"/>
      <c r="I419" s="19"/>
      <c r="J419" s="19"/>
      <c r="K419" s="19"/>
      <c r="L419" s="19"/>
      <c r="M419" s="19"/>
      <c r="N419" s="19"/>
      <c r="O419" s="19"/>
    </row>
    <row r="420" spans="1:15" x14ac:dyDescent="0.3">
      <c r="A420" s="8">
        <v>419</v>
      </c>
      <c r="B420" s="11" t="s">
        <v>14</v>
      </c>
      <c r="C420" s="11">
        <v>2016</v>
      </c>
      <c r="D420" s="12" t="s">
        <v>26</v>
      </c>
      <c r="E420" s="14" t="s">
        <v>4</v>
      </c>
      <c r="F420" s="16" t="s">
        <v>33</v>
      </c>
      <c r="G420" s="32">
        <v>6</v>
      </c>
      <c r="H420" s="19"/>
      <c r="I420" s="19"/>
      <c r="J420" s="19"/>
      <c r="K420" s="19"/>
      <c r="L420" s="19"/>
      <c r="M420" s="19"/>
      <c r="N420" s="19"/>
      <c r="O420" s="19"/>
    </row>
    <row r="421" spans="1:15" x14ac:dyDescent="0.3">
      <c r="A421" s="8">
        <v>420</v>
      </c>
      <c r="B421" s="11" t="s">
        <v>14</v>
      </c>
      <c r="C421" s="12">
        <v>2016</v>
      </c>
      <c r="D421" s="12" t="s">
        <v>26</v>
      </c>
      <c r="E421" s="14" t="s">
        <v>4</v>
      </c>
      <c r="F421" s="16" t="s">
        <v>34</v>
      </c>
      <c r="G421" s="32">
        <v>4</v>
      </c>
      <c r="H421" s="19"/>
      <c r="I421" s="19"/>
      <c r="J421" s="19"/>
      <c r="K421" s="19"/>
      <c r="L421" s="19"/>
      <c r="M421" s="19"/>
      <c r="N421" s="19"/>
      <c r="O421" s="19"/>
    </row>
    <row r="422" spans="1:15" x14ac:dyDescent="0.3">
      <c r="A422" s="8">
        <v>421</v>
      </c>
      <c r="B422" s="11" t="s">
        <v>14</v>
      </c>
      <c r="C422" s="11">
        <v>2016</v>
      </c>
      <c r="D422" s="12" t="s">
        <v>26</v>
      </c>
      <c r="E422" s="14" t="s">
        <v>4</v>
      </c>
      <c r="F422" s="16" t="s">
        <v>35</v>
      </c>
      <c r="G422" s="32">
        <v>3</v>
      </c>
      <c r="H422" s="19"/>
      <c r="I422" s="19"/>
      <c r="J422" s="19"/>
      <c r="K422" s="19"/>
      <c r="L422" s="19"/>
      <c r="M422" s="19"/>
      <c r="N422" s="19"/>
      <c r="O422" s="19"/>
    </row>
    <row r="423" spans="1:15" x14ac:dyDescent="0.3">
      <c r="A423" s="8">
        <v>422</v>
      </c>
      <c r="B423" s="11" t="s">
        <v>14</v>
      </c>
      <c r="C423" s="12">
        <v>2016</v>
      </c>
      <c r="D423" s="12" t="s">
        <v>26</v>
      </c>
      <c r="E423" s="14" t="s">
        <v>4</v>
      </c>
      <c r="F423" s="16" t="s">
        <v>36</v>
      </c>
      <c r="G423" s="32">
        <f>(G424*1.4)/100</f>
        <v>4.5079999999999991</v>
      </c>
      <c r="H423" s="19"/>
      <c r="I423" s="19"/>
      <c r="J423" s="19"/>
      <c r="K423" s="19"/>
      <c r="L423" s="19"/>
      <c r="M423" s="19"/>
      <c r="N423" s="19"/>
      <c r="O423" s="19"/>
    </row>
    <row r="424" spans="1:15" x14ac:dyDescent="0.3">
      <c r="A424" s="8">
        <v>423</v>
      </c>
      <c r="B424" s="11" t="s">
        <v>14</v>
      </c>
      <c r="C424" s="11">
        <v>2016</v>
      </c>
      <c r="D424" s="12" t="s">
        <v>26</v>
      </c>
      <c r="E424" s="14" t="s">
        <v>4</v>
      </c>
      <c r="F424" s="13" t="s">
        <v>23</v>
      </c>
      <c r="G424" s="33">
        <v>322</v>
      </c>
      <c r="H424" s="19"/>
      <c r="I424" s="19"/>
      <c r="J424" s="19"/>
      <c r="K424" s="19"/>
      <c r="L424" s="19"/>
      <c r="M424" s="19"/>
      <c r="N424" s="19"/>
      <c r="O424" s="19"/>
    </row>
    <row r="425" spans="1:15" x14ac:dyDescent="0.3">
      <c r="A425" s="8">
        <v>424</v>
      </c>
      <c r="B425" s="11" t="s">
        <v>15</v>
      </c>
      <c r="C425" s="12">
        <v>2016</v>
      </c>
      <c r="D425" s="12" t="s">
        <v>26</v>
      </c>
      <c r="E425" s="14" t="s">
        <v>4</v>
      </c>
      <c r="F425" s="16" t="s">
        <v>29</v>
      </c>
      <c r="G425" s="32">
        <v>185</v>
      </c>
      <c r="H425" s="19"/>
      <c r="I425" s="19"/>
      <c r="J425" s="19"/>
      <c r="K425" s="19"/>
      <c r="L425" s="19"/>
      <c r="M425" s="19"/>
      <c r="N425" s="19"/>
      <c r="O425" s="19"/>
    </row>
    <row r="426" spans="1:15" x14ac:dyDescent="0.3">
      <c r="A426" s="8">
        <v>425</v>
      </c>
      <c r="B426" s="11" t="s">
        <v>15</v>
      </c>
      <c r="C426" s="11">
        <v>2016</v>
      </c>
      <c r="D426" s="12" t="s">
        <v>26</v>
      </c>
      <c r="E426" s="14" t="s">
        <v>4</v>
      </c>
      <c r="F426" s="16" t="s">
        <v>30</v>
      </c>
      <c r="G426" s="32">
        <v>212</v>
      </c>
      <c r="H426" s="19"/>
      <c r="I426" s="19"/>
      <c r="J426" s="19"/>
      <c r="K426" s="19"/>
      <c r="L426" s="19"/>
      <c r="M426" s="19"/>
      <c r="N426" s="19"/>
      <c r="O426" s="19"/>
    </row>
    <row r="427" spans="1:15" x14ac:dyDescent="0.3">
      <c r="A427" s="8">
        <v>426</v>
      </c>
      <c r="B427" s="11" t="s">
        <v>15</v>
      </c>
      <c r="C427" s="12">
        <v>2016</v>
      </c>
      <c r="D427" s="12" t="s">
        <v>26</v>
      </c>
      <c r="E427" s="14" t="s">
        <v>4</v>
      </c>
      <c r="F427" s="16" t="s">
        <v>31</v>
      </c>
      <c r="G427" s="32">
        <v>67</v>
      </c>
      <c r="H427" s="19"/>
      <c r="I427" s="19"/>
      <c r="J427" s="19"/>
      <c r="K427" s="19"/>
      <c r="L427" s="19"/>
      <c r="M427" s="19"/>
      <c r="N427" s="19"/>
      <c r="O427" s="19"/>
    </row>
    <row r="428" spans="1:15" x14ac:dyDescent="0.3">
      <c r="A428" s="8">
        <v>427</v>
      </c>
      <c r="B428" s="11" t="s">
        <v>15</v>
      </c>
      <c r="C428" s="11">
        <v>2016</v>
      </c>
      <c r="D428" s="12" t="s">
        <v>26</v>
      </c>
      <c r="E428" s="14" t="s">
        <v>4</v>
      </c>
      <c r="F428" s="16" t="s">
        <v>32</v>
      </c>
      <c r="G428" s="32">
        <v>220</v>
      </c>
      <c r="H428" s="19"/>
      <c r="I428" s="19"/>
      <c r="J428" s="19"/>
      <c r="K428" s="19"/>
      <c r="L428" s="19"/>
      <c r="M428" s="19"/>
      <c r="N428" s="19"/>
      <c r="O428" s="19"/>
    </row>
    <row r="429" spans="1:15" x14ac:dyDescent="0.3">
      <c r="A429" s="8">
        <v>428</v>
      </c>
      <c r="B429" s="11" t="s">
        <v>15</v>
      </c>
      <c r="C429" s="12">
        <v>2016</v>
      </c>
      <c r="D429" s="12" t="s">
        <v>26</v>
      </c>
      <c r="E429" s="14" t="s">
        <v>4</v>
      </c>
      <c r="F429" s="16" t="s">
        <v>33</v>
      </c>
      <c r="G429" s="32">
        <v>10</v>
      </c>
      <c r="H429" s="19"/>
      <c r="I429" s="19"/>
      <c r="J429" s="19"/>
      <c r="K429" s="19"/>
      <c r="L429" s="19"/>
      <c r="M429" s="19"/>
      <c r="N429" s="19"/>
      <c r="O429" s="19"/>
    </row>
    <row r="430" spans="1:15" x14ac:dyDescent="0.3">
      <c r="A430" s="8">
        <v>429</v>
      </c>
      <c r="B430" s="11" t="s">
        <v>15</v>
      </c>
      <c r="C430" s="11">
        <v>2016</v>
      </c>
      <c r="D430" s="12" t="s">
        <v>26</v>
      </c>
      <c r="E430" s="14" t="s">
        <v>4</v>
      </c>
      <c r="F430" s="16" t="s">
        <v>34</v>
      </c>
      <c r="G430" s="32">
        <v>6</v>
      </c>
      <c r="H430" s="19"/>
      <c r="I430" s="19"/>
      <c r="J430" s="19"/>
      <c r="K430" s="19"/>
      <c r="L430" s="19"/>
      <c r="M430" s="19"/>
      <c r="N430" s="19"/>
      <c r="O430" s="19"/>
    </row>
    <row r="431" spans="1:15" x14ac:dyDescent="0.3">
      <c r="A431" s="8">
        <v>430</v>
      </c>
      <c r="B431" s="11" t="s">
        <v>15</v>
      </c>
      <c r="C431" s="12">
        <v>2016</v>
      </c>
      <c r="D431" s="12" t="s">
        <v>26</v>
      </c>
      <c r="E431" s="14" t="s">
        <v>4</v>
      </c>
      <c r="F431" s="16" t="s">
        <v>35</v>
      </c>
      <c r="G431" s="32">
        <v>5</v>
      </c>
      <c r="H431" s="19"/>
      <c r="I431" s="19"/>
      <c r="J431" s="19"/>
      <c r="K431" s="19"/>
      <c r="L431" s="19"/>
      <c r="M431" s="19"/>
      <c r="N431" s="19"/>
      <c r="O431" s="19"/>
    </row>
    <row r="432" spans="1:15" x14ac:dyDescent="0.3">
      <c r="A432" s="8">
        <v>431</v>
      </c>
      <c r="B432" s="11" t="s">
        <v>15</v>
      </c>
      <c r="C432" s="11">
        <v>2016</v>
      </c>
      <c r="D432" s="12" t="s">
        <v>26</v>
      </c>
      <c r="E432" s="14" t="s">
        <v>4</v>
      </c>
      <c r="F432" s="16" t="s">
        <v>36</v>
      </c>
      <c r="G432" s="32">
        <v>3</v>
      </c>
      <c r="H432" s="19"/>
      <c r="I432" s="19"/>
      <c r="J432" s="19"/>
      <c r="K432" s="19"/>
      <c r="L432" s="19"/>
      <c r="M432" s="19"/>
      <c r="N432" s="19"/>
      <c r="O432" s="19"/>
    </row>
    <row r="433" spans="1:15" x14ac:dyDescent="0.3">
      <c r="A433" s="8">
        <v>432</v>
      </c>
      <c r="B433" s="11" t="s">
        <v>15</v>
      </c>
      <c r="C433" s="12">
        <v>2016</v>
      </c>
      <c r="D433" s="12" t="s">
        <v>26</v>
      </c>
      <c r="E433" s="14" t="s">
        <v>4</v>
      </c>
      <c r="F433" s="13" t="s">
        <v>23</v>
      </c>
      <c r="G433" s="33">
        <v>730</v>
      </c>
      <c r="H433" s="19"/>
      <c r="I433" s="19"/>
      <c r="J433" s="19"/>
      <c r="K433" s="19"/>
      <c r="L433" s="19"/>
      <c r="M433" s="19"/>
      <c r="N433" s="19"/>
      <c r="O433" s="19"/>
    </row>
    <row r="434" spans="1:15" x14ac:dyDescent="0.3">
      <c r="A434" s="8">
        <v>433</v>
      </c>
      <c r="B434" s="11" t="s">
        <v>16</v>
      </c>
      <c r="C434" s="11">
        <v>2016</v>
      </c>
      <c r="D434" s="12" t="s">
        <v>26</v>
      </c>
      <c r="E434" s="14" t="s">
        <v>4</v>
      </c>
      <c r="F434" s="16" t="s">
        <v>29</v>
      </c>
      <c r="G434" s="32">
        <v>86</v>
      </c>
      <c r="H434" s="19"/>
      <c r="I434" s="19"/>
      <c r="J434" s="19"/>
      <c r="K434" s="19"/>
      <c r="L434" s="19"/>
      <c r="M434" s="19"/>
      <c r="N434" s="19"/>
      <c r="O434" s="19"/>
    </row>
    <row r="435" spans="1:15" x14ac:dyDescent="0.3">
      <c r="A435" s="8">
        <v>434</v>
      </c>
      <c r="B435" s="11" t="s">
        <v>16</v>
      </c>
      <c r="C435" s="12">
        <v>2016</v>
      </c>
      <c r="D435" s="12" t="s">
        <v>26</v>
      </c>
      <c r="E435" s="14" t="s">
        <v>4</v>
      </c>
      <c r="F435" s="16" t="s">
        <v>30</v>
      </c>
      <c r="G435" s="32">
        <v>83</v>
      </c>
      <c r="H435" s="19"/>
      <c r="I435" s="19"/>
      <c r="J435" s="19"/>
      <c r="K435" s="19"/>
      <c r="L435" s="19"/>
      <c r="M435" s="19"/>
      <c r="N435" s="19"/>
      <c r="O435" s="19"/>
    </row>
    <row r="436" spans="1:15" x14ac:dyDescent="0.3">
      <c r="A436" s="8">
        <v>435</v>
      </c>
      <c r="B436" s="11" t="s">
        <v>16</v>
      </c>
      <c r="C436" s="11">
        <v>2016</v>
      </c>
      <c r="D436" s="12" t="s">
        <v>26</v>
      </c>
      <c r="E436" s="14" t="s">
        <v>4</v>
      </c>
      <c r="F436" s="16" t="s">
        <v>31</v>
      </c>
      <c r="G436" s="32">
        <v>28</v>
      </c>
      <c r="H436" s="19"/>
      <c r="I436" s="19"/>
      <c r="J436" s="19"/>
      <c r="K436" s="19"/>
      <c r="L436" s="19"/>
      <c r="M436" s="19"/>
      <c r="N436" s="19"/>
      <c r="O436" s="19"/>
    </row>
    <row r="437" spans="1:15" x14ac:dyDescent="0.3">
      <c r="A437" s="8">
        <v>436</v>
      </c>
      <c r="B437" s="11" t="s">
        <v>16</v>
      </c>
      <c r="C437" s="12">
        <v>2016</v>
      </c>
      <c r="D437" s="12" t="s">
        <v>26</v>
      </c>
      <c r="E437" s="14" t="s">
        <v>4</v>
      </c>
      <c r="F437" s="16" t="s">
        <v>32</v>
      </c>
      <c r="G437" s="32">
        <v>104</v>
      </c>
      <c r="H437" s="19"/>
      <c r="I437" s="19"/>
      <c r="J437" s="19"/>
      <c r="K437" s="19"/>
      <c r="L437" s="19"/>
      <c r="M437" s="19"/>
      <c r="N437" s="19"/>
      <c r="O437" s="19"/>
    </row>
    <row r="438" spans="1:15" x14ac:dyDescent="0.3">
      <c r="A438" s="8">
        <v>437</v>
      </c>
      <c r="B438" s="11" t="s">
        <v>16</v>
      </c>
      <c r="C438" s="11">
        <v>2016</v>
      </c>
      <c r="D438" s="12" t="s">
        <v>26</v>
      </c>
      <c r="E438" s="14" t="s">
        <v>4</v>
      </c>
      <c r="F438" s="16" t="s">
        <v>33</v>
      </c>
      <c r="G438" s="32">
        <v>4</v>
      </c>
      <c r="H438" s="19"/>
      <c r="I438" s="19"/>
      <c r="J438" s="19"/>
      <c r="K438" s="19"/>
      <c r="L438" s="19"/>
      <c r="M438" s="19"/>
      <c r="N438" s="19"/>
      <c r="O438" s="19"/>
    </row>
    <row r="439" spans="1:15" x14ac:dyDescent="0.3">
      <c r="A439" s="8">
        <v>438</v>
      </c>
      <c r="B439" s="11" t="s">
        <v>16</v>
      </c>
      <c r="C439" s="12">
        <v>2016</v>
      </c>
      <c r="D439" s="12" t="s">
        <v>26</v>
      </c>
      <c r="E439" s="14" t="s">
        <v>4</v>
      </c>
      <c r="F439" s="16" t="s">
        <v>34</v>
      </c>
      <c r="G439" s="32">
        <v>3</v>
      </c>
      <c r="H439" s="19"/>
      <c r="I439" s="19"/>
      <c r="J439" s="19"/>
      <c r="K439" s="19"/>
      <c r="L439" s="19"/>
      <c r="M439" s="19"/>
      <c r="N439" s="19"/>
      <c r="O439" s="19"/>
    </row>
    <row r="440" spans="1:15" x14ac:dyDescent="0.3">
      <c r="A440" s="8">
        <v>439</v>
      </c>
      <c r="B440" s="11" t="s">
        <v>16</v>
      </c>
      <c r="C440" s="11">
        <v>2016</v>
      </c>
      <c r="D440" s="12" t="s">
        <v>26</v>
      </c>
      <c r="E440" s="14" t="s">
        <v>4</v>
      </c>
      <c r="F440" s="16" t="s">
        <v>35</v>
      </c>
      <c r="G440" s="32">
        <v>3</v>
      </c>
      <c r="H440" s="19"/>
      <c r="I440" s="19"/>
      <c r="J440" s="19"/>
      <c r="K440" s="19"/>
      <c r="L440" s="19"/>
      <c r="M440" s="19"/>
      <c r="N440" s="19"/>
      <c r="O440" s="19"/>
    </row>
    <row r="441" spans="1:15" x14ac:dyDescent="0.3">
      <c r="A441" s="8">
        <v>440</v>
      </c>
      <c r="B441" s="11" t="s">
        <v>16</v>
      </c>
      <c r="C441" s="12">
        <v>2016</v>
      </c>
      <c r="D441" s="12" t="s">
        <v>26</v>
      </c>
      <c r="E441" s="14" t="s">
        <v>4</v>
      </c>
      <c r="F441" s="16" t="s">
        <v>36</v>
      </c>
      <c r="G441" s="32">
        <v>4</v>
      </c>
      <c r="H441" s="19"/>
      <c r="I441" s="19"/>
      <c r="J441" s="19"/>
      <c r="K441" s="19"/>
      <c r="L441" s="19"/>
      <c r="M441" s="19"/>
      <c r="N441" s="19"/>
      <c r="O441" s="19"/>
    </row>
    <row r="442" spans="1:15" x14ac:dyDescent="0.3">
      <c r="A442" s="8">
        <v>441</v>
      </c>
      <c r="B442" s="11" t="s">
        <v>16</v>
      </c>
      <c r="C442" s="11">
        <v>2016</v>
      </c>
      <c r="D442" s="12" t="s">
        <v>26</v>
      </c>
      <c r="E442" s="14" t="s">
        <v>4</v>
      </c>
      <c r="F442" s="13" t="s">
        <v>23</v>
      </c>
      <c r="G442" s="33">
        <v>316</v>
      </c>
      <c r="H442" s="19"/>
      <c r="I442" s="19"/>
      <c r="J442" s="19"/>
      <c r="K442" s="19"/>
      <c r="L442" s="19"/>
      <c r="M442" s="19"/>
      <c r="N442" s="19"/>
      <c r="O442" s="19"/>
    </row>
    <row r="443" spans="1:15" x14ac:dyDescent="0.3">
      <c r="A443" s="8">
        <v>442</v>
      </c>
      <c r="B443" s="11" t="s">
        <v>17</v>
      </c>
      <c r="C443" s="12">
        <v>2016</v>
      </c>
      <c r="D443" s="12" t="s">
        <v>26</v>
      </c>
      <c r="E443" s="14" t="s">
        <v>4</v>
      </c>
      <c r="F443" s="16" t="s">
        <v>29</v>
      </c>
      <c r="G443" s="32">
        <v>95</v>
      </c>
      <c r="H443" s="19"/>
      <c r="I443" s="19"/>
      <c r="J443" s="19"/>
      <c r="K443" s="19"/>
      <c r="L443" s="19"/>
      <c r="M443" s="19"/>
      <c r="N443" s="19"/>
      <c r="O443" s="19"/>
    </row>
    <row r="444" spans="1:15" x14ac:dyDescent="0.3">
      <c r="A444" s="8">
        <v>443</v>
      </c>
      <c r="B444" s="11" t="s">
        <v>17</v>
      </c>
      <c r="C444" s="11">
        <v>2016</v>
      </c>
      <c r="D444" s="12" t="s">
        <v>26</v>
      </c>
      <c r="E444" s="14" t="s">
        <v>4</v>
      </c>
      <c r="F444" s="16" t="s">
        <v>30</v>
      </c>
      <c r="G444" s="32">
        <v>126</v>
      </c>
    </row>
    <row r="445" spans="1:15" x14ac:dyDescent="0.3">
      <c r="A445" s="8">
        <v>444</v>
      </c>
      <c r="B445" s="11" t="s">
        <v>17</v>
      </c>
      <c r="C445" s="12">
        <v>2016</v>
      </c>
      <c r="D445" s="12" t="s">
        <v>26</v>
      </c>
      <c r="E445" s="14" t="s">
        <v>4</v>
      </c>
      <c r="F445" s="16" t="s">
        <v>31</v>
      </c>
      <c r="G445" s="32">
        <v>43</v>
      </c>
    </row>
    <row r="446" spans="1:15" x14ac:dyDescent="0.3">
      <c r="A446" s="8">
        <v>445</v>
      </c>
      <c r="B446" s="11" t="s">
        <v>17</v>
      </c>
      <c r="C446" s="11">
        <v>2016</v>
      </c>
      <c r="D446" s="12" t="s">
        <v>26</v>
      </c>
      <c r="E446" s="14" t="s">
        <v>4</v>
      </c>
      <c r="F446" s="16" t="s">
        <v>32</v>
      </c>
      <c r="G446" s="32">
        <v>126</v>
      </c>
    </row>
    <row r="447" spans="1:15" x14ac:dyDescent="0.3">
      <c r="A447" s="8">
        <v>446</v>
      </c>
      <c r="B447" s="11" t="s">
        <v>17</v>
      </c>
      <c r="C447" s="12">
        <v>2016</v>
      </c>
      <c r="D447" s="12" t="s">
        <v>26</v>
      </c>
      <c r="E447" s="14" t="s">
        <v>4</v>
      </c>
      <c r="F447" s="16" t="s">
        <v>33</v>
      </c>
      <c r="G447" s="32">
        <v>4</v>
      </c>
    </row>
    <row r="448" spans="1:15" x14ac:dyDescent="0.3">
      <c r="A448" s="8">
        <v>447</v>
      </c>
      <c r="B448" s="11" t="s">
        <v>17</v>
      </c>
      <c r="C448" s="11">
        <v>2016</v>
      </c>
      <c r="D448" s="12" t="s">
        <v>26</v>
      </c>
      <c r="E448" s="14" t="s">
        <v>4</v>
      </c>
      <c r="F448" s="16" t="s">
        <v>34</v>
      </c>
      <c r="G448" s="32">
        <v>1</v>
      </c>
    </row>
    <row r="449" spans="1:7" x14ac:dyDescent="0.3">
      <c r="A449" s="8">
        <v>448</v>
      </c>
      <c r="B449" s="11" t="s">
        <v>17</v>
      </c>
      <c r="C449" s="12">
        <v>2016</v>
      </c>
      <c r="D449" s="12" t="s">
        <v>26</v>
      </c>
      <c r="E449" s="14" t="s">
        <v>4</v>
      </c>
      <c r="F449" s="16" t="s">
        <v>35</v>
      </c>
      <c r="G449" s="32">
        <v>4</v>
      </c>
    </row>
    <row r="450" spans="1:7" x14ac:dyDescent="0.3">
      <c r="A450" s="8">
        <v>449</v>
      </c>
      <c r="B450" s="11" t="s">
        <v>17</v>
      </c>
      <c r="C450" s="11">
        <v>2016</v>
      </c>
      <c r="D450" s="12" t="s">
        <v>26</v>
      </c>
      <c r="E450" s="14" t="s">
        <v>4</v>
      </c>
      <c r="F450" s="16" t="s">
        <v>36</v>
      </c>
      <c r="G450" s="32">
        <v>5</v>
      </c>
    </row>
    <row r="451" spans="1:7" x14ac:dyDescent="0.3">
      <c r="A451" s="8">
        <v>450</v>
      </c>
      <c r="B451" s="11" t="s">
        <v>17</v>
      </c>
      <c r="C451" s="12">
        <v>2016</v>
      </c>
      <c r="D451" s="12" t="s">
        <v>26</v>
      </c>
      <c r="E451" s="14" t="s">
        <v>4</v>
      </c>
      <c r="F451" s="13" t="s">
        <v>23</v>
      </c>
      <c r="G451" s="33">
        <v>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pane ySplit="1" topLeftCell="A2" activePane="bottomLeft" state="frozen"/>
      <selection pane="bottomLeft" activeCell="E21" sqref="E21"/>
    </sheetView>
  </sheetViews>
  <sheetFormatPr defaultColWidth="9.109375" defaultRowHeight="14.4" x14ac:dyDescent="0.3"/>
  <cols>
    <col min="1" max="1" width="9.109375" style="23"/>
    <col min="2" max="2" width="10.88671875" style="23" bestFit="1" customWidth="1"/>
    <col min="3" max="3" width="9.109375" style="23"/>
    <col min="4" max="4" width="21.44140625" style="23" bestFit="1" customWidth="1"/>
    <col min="5" max="5" width="18.88671875" style="36" bestFit="1" customWidth="1"/>
    <col min="6" max="6" width="19.33203125" style="36" bestFit="1" customWidth="1"/>
    <col min="7" max="7" width="22" style="36" bestFit="1" customWidth="1"/>
    <col min="8" max="8" width="20" style="36" bestFit="1" customWidth="1"/>
    <col min="9" max="9" width="15.33203125" style="36" bestFit="1" customWidth="1"/>
    <col min="10" max="10" width="14.109375" style="36" bestFit="1" customWidth="1"/>
    <col min="11" max="16384" width="9.109375" style="23"/>
  </cols>
  <sheetData>
    <row r="1" spans="1:10" s="21" customFormat="1" x14ac:dyDescent="0.3">
      <c r="A1" s="20" t="s">
        <v>8</v>
      </c>
      <c r="B1" s="20" t="s">
        <v>1</v>
      </c>
      <c r="C1" s="20" t="s">
        <v>0</v>
      </c>
      <c r="D1" s="20" t="s">
        <v>2</v>
      </c>
      <c r="E1" s="34" t="s">
        <v>37</v>
      </c>
      <c r="F1" s="34" t="s">
        <v>38</v>
      </c>
      <c r="G1" s="34" t="s">
        <v>39</v>
      </c>
      <c r="H1" s="34" t="s">
        <v>40</v>
      </c>
      <c r="I1" s="34" t="s">
        <v>42</v>
      </c>
      <c r="J1" s="34" t="s">
        <v>9</v>
      </c>
    </row>
    <row r="2" spans="1:10" x14ac:dyDescent="0.3">
      <c r="A2" s="22">
        <v>1</v>
      </c>
      <c r="B2" s="22" t="s">
        <v>14</v>
      </c>
      <c r="C2" s="22">
        <v>2015</v>
      </c>
      <c r="D2" s="22" t="s">
        <v>7</v>
      </c>
      <c r="E2" s="35">
        <v>1726</v>
      </c>
      <c r="F2" s="35">
        <v>1297</v>
      </c>
      <c r="G2" s="35">
        <v>498</v>
      </c>
      <c r="H2" s="35">
        <v>91</v>
      </c>
      <c r="I2" s="35">
        <v>37</v>
      </c>
      <c r="J2" s="35">
        <v>482</v>
      </c>
    </row>
    <row r="3" spans="1:10" x14ac:dyDescent="0.3">
      <c r="A3" s="22">
        <v>2</v>
      </c>
      <c r="B3" s="22" t="s">
        <v>15</v>
      </c>
      <c r="C3" s="22">
        <v>2015</v>
      </c>
      <c r="D3" s="22" t="s">
        <v>7</v>
      </c>
      <c r="E3" s="35">
        <v>1877</v>
      </c>
      <c r="F3" s="35">
        <v>1481</v>
      </c>
      <c r="G3" s="35">
        <v>399</v>
      </c>
      <c r="H3" s="35">
        <v>156</v>
      </c>
      <c r="I3" s="35">
        <v>32</v>
      </c>
      <c r="J3" s="35">
        <v>378</v>
      </c>
    </row>
    <row r="4" spans="1:10" x14ac:dyDescent="0.3">
      <c r="A4" s="22">
        <v>3</v>
      </c>
      <c r="B4" s="22" t="s">
        <v>16</v>
      </c>
      <c r="C4" s="22">
        <v>2015</v>
      </c>
      <c r="D4" s="22" t="s">
        <v>7</v>
      </c>
      <c r="E4" s="35">
        <v>1309</v>
      </c>
      <c r="F4" s="35">
        <v>976</v>
      </c>
      <c r="G4" s="35">
        <v>620</v>
      </c>
      <c r="H4" s="35">
        <v>215</v>
      </c>
      <c r="I4" s="35">
        <v>38</v>
      </c>
      <c r="J4" s="35">
        <v>416</v>
      </c>
    </row>
    <row r="5" spans="1:10" x14ac:dyDescent="0.3">
      <c r="A5" s="22">
        <v>4</v>
      </c>
      <c r="B5" s="22" t="s">
        <v>17</v>
      </c>
      <c r="C5" s="22">
        <v>2015</v>
      </c>
      <c r="D5" s="22" t="s">
        <v>7</v>
      </c>
      <c r="E5" s="35">
        <v>1604</v>
      </c>
      <c r="F5" s="35">
        <v>1199</v>
      </c>
      <c r="G5" s="35">
        <v>542</v>
      </c>
      <c r="H5" s="35">
        <v>191</v>
      </c>
      <c r="I5" s="35">
        <v>56</v>
      </c>
      <c r="J5" s="35">
        <v>142</v>
      </c>
    </row>
    <row r="6" spans="1:10" x14ac:dyDescent="0.3">
      <c r="A6" s="22">
        <v>5</v>
      </c>
      <c r="B6" s="22" t="s">
        <v>18</v>
      </c>
      <c r="C6" s="22">
        <v>2015</v>
      </c>
      <c r="D6" s="22" t="s">
        <v>7</v>
      </c>
      <c r="E6" s="35">
        <v>1893</v>
      </c>
      <c r="F6" s="35">
        <v>1511</v>
      </c>
      <c r="G6" s="35">
        <v>431</v>
      </c>
      <c r="H6" s="35">
        <v>168</v>
      </c>
      <c r="I6" s="35">
        <v>17</v>
      </c>
      <c r="J6" s="35">
        <v>367</v>
      </c>
    </row>
    <row r="7" spans="1:10" x14ac:dyDescent="0.3">
      <c r="A7" s="22">
        <v>6</v>
      </c>
      <c r="B7" s="22" t="s">
        <v>19</v>
      </c>
      <c r="C7" s="22">
        <v>2016</v>
      </c>
      <c r="D7" s="22" t="s">
        <v>7</v>
      </c>
      <c r="E7" s="35">
        <v>1881</v>
      </c>
      <c r="F7" s="35">
        <v>1405</v>
      </c>
      <c r="G7" s="35">
        <v>378</v>
      </c>
      <c r="H7" s="35">
        <v>69</v>
      </c>
      <c r="I7" s="35">
        <v>17</v>
      </c>
      <c r="J7" s="35">
        <v>485</v>
      </c>
    </row>
    <row r="8" spans="1:10" x14ac:dyDescent="0.3">
      <c r="A8" s="22">
        <v>7</v>
      </c>
      <c r="B8" s="22" t="s">
        <v>20</v>
      </c>
      <c r="C8" s="22">
        <v>2016</v>
      </c>
      <c r="D8" s="22" t="s">
        <v>7</v>
      </c>
      <c r="E8" s="35">
        <v>915</v>
      </c>
      <c r="F8" s="35">
        <v>813</v>
      </c>
      <c r="G8" s="35">
        <v>369</v>
      </c>
      <c r="H8" s="35">
        <v>92</v>
      </c>
      <c r="I8" s="35">
        <v>31</v>
      </c>
      <c r="J8" s="35">
        <v>215</v>
      </c>
    </row>
    <row r="9" spans="1:10" x14ac:dyDescent="0.3">
      <c r="A9" s="22">
        <v>8</v>
      </c>
      <c r="B9" s="22" t="s">
        <v>21</v>
      </c>
      <c r="C9" s="22">
        <v>2016</v>
      </c>
      <c r="D9" s="22" t="s">
        <v>7</v>
      </c>
      <c r="E9" s="35">
        <v>1306</v>
      </c>
      <c r="F9" s="35">
        <v>1128</v>
      </c>
      <c r="G9" s="35">
        <v>374</v>
      </c>
      <c r="H9" s="35">
        <v>122</v>
      </c>
      <c r="I9" s="35">
        <v>41</v>
      </c>
      <c r="J9" s="35">
        <v>173</v>
      </c>
    </row>
    <row r="10" spans="1:10" x14ac:dyDescent="0.3">
      <c r="A10" s="22">
        <v>9</v>
      </c>
      <c r="B10" s="22" t="s">
        <v>6</v>
      </c>
      <c r="C10" s="22">
        <v>2016</v>
      </c>
      <c r="D10" s="22" t="s">
        <v>7</v>
      </c>
      <c r="E10" s="35">
        <v>1425</v>
      </c>
      <c r="F10" s="35">
        <v>1021</v>
      </c>
      <c r="G10" s="35">
        <v>390</v>
      </c>
      <c r="H10" s="35">
        <v>87</v>
      </c>
      <c r="I10" s="35">
        <v>36</v>
      </c>
      <c r="J10" s="35">
        <v>431</v>
      </c>
    </row>
    <row r="11" spans="1:10" x14ac:dyDescent="0.3">
      <c r="A11" s="22">
        <v>10</v>
      </c>
      <c r="B11" s="22" t="s">
        <v>11</v>
      </c>
      <c r="C11" s="22">
        <v>2016</v>
      </c>
      <c r="D11" s="22" t="s">
        <v>7</v>
      </c>
      <c r="E11" s="35">
        <v>1605</v>
      </c>
      <c r="F11" s="35">
        <v>1456</v>
      </c>
      <c r="G11" s="35">
        <v>250</v>
      </c>
      <c r="H11" s="35">
        <v>88</v>
      </c>
      <c r="I11" s="35">
        <v>30</v>
      </c>
      <c r="J11" s="35">
        <v>122</v>
      </c>
    </row>
    <row r="12" spans="1:10" x14ac:dyDescent="0.3">
      <c r="A12" s="22">
        <v>11</v>
      </c>
      <c r="B12" s="22" t="s">
        <v>12</v>
      </c>
      <c r="C12" s="22">
        <v>2016</v>
      </c>
      <c r="D12" s="22" t="s">
        <v>7</v>
      </c>
      <c r="E12" s="35">
        <v>1390</v>
      </c>
      <c r="F12" s="35">
        <v>1159</v>
      </c>
      <c r="G12" s="35">
        <v>271</v>
      </c>
      <c r="H12" s="35">
        <v>87</v>
      </c>
      <c r="I12" s="35">
        <v>55</v>
      </c>
      <c r="J12" s="35">
        <v>148</v>
      </c>
    </row>
    <row r="13" spans="1:10" x14ac:dyDescent="0.3">
      <c r="A13" s="22">
        <v>12</v>
      </c>
      <c r="B13" s="22" t="s">
        <v>13</v>
      </c>
      <c r="C13" s="22">
        <v>2016</v>
      </c>
      <c r="D13" s="22" t="s">
        <v>7</v>
      </c>
      <c r="E13" s="35">
        <v>1358</v>
      </c>
      <c r="F13" s="35">
        <v>1276</v>
      </c>
      <c r="G13" s="35">
        <v>488</v>
      </c>
      <c r="H13" s="35">
        <v>106</v>
      </c>
      <c r="I13" s="35">
        <v>30</v>
      </c>
      <c r="J13" s="35">
        <v>160</v>
      </c>
    </row>
    <row r="14" spans="1:10" x14ac:dyDescent="0.3">
      <c r="A14" s="22">
        <v>13</v>
      </c>
      <c r="B14" s="22" t="s">
        <v>14</v>
      </c>
      <c r="C14" s="22">
        <v>2016</v>
      </c>
      <c r="D14" s="22" t="s">
        <v>7</v>
      </c>
      <c r="E14" s="35">
        <v>1975</v>
      </c>
      <c r="F14" s="35">
        <v>1290</v>
      </c>
      <c r="G14" s="35">
        <v>547</v>
      </c>
      <c r="H14" s="35">
        <v>177</v>
      </c>
      <c r="I14" s="35">
        <v>63</v>
      </c>
      <c r="J14" s="35">
        <v>747</v>
      </c>
    </row>
    <row r="15" spans="1:10" x14ac:dyDescent="0.3">
      <c r="A15" s="22">
        <v>14</v>
      </c>
      <c r="B15" s="22" t="s">
        <v>15</v>
      </c>
      <c r="C15" s="22">
        <v>2016</v>
      </c>
      <c r="D15" s="22" t="s">
        <v>7</v>
      </c>
      <c r="E15" s="35">
        <v>1885</v>
      </c>
      <c r="F15" s="35">
        <v>1239</v>
      </c>
      <c r="G15" s="35">
        <v>749</v>
      </c>
      <c r="H15" s="35">
        <v>340</v>
      </c>
      <c r="I15" s="35">
        <v>34</v>
      </c>
      <c r="J15" s="35">
        <v>601</v>
      </c>
    </row>
    <row r="16" spans="1:10" x14ac:dyDescent="0.3">
      <c r="A16" s="22">
        <v>15</v>
      </c>
      <c r="B16" s="22" t="s">
        <v>16</v>
      </c>
      <c r="C16" s="22">
        <v>2016</v>
      </c>
      <c r="D16" s="22" t="s">
        <v>7</v>
      </c>
      <c r="E16" s="35">
        <v>828</v>
      </c>
      <c r="F16" s="35">
        <v>763</v>
      </c>
      <c r="G16" s="35">
        <v>695</v>
      </c>
      <c r="H16" s="35">
        <v>378</v>
      </c>
      <c r="I16" s="35">
        <v>61</v>
      </c>
      <c r="J16" s="35">
        <v>62</v>
      </c>
    </row>
    <row r="17" spans="1:10" x14ac:dyDescent="0.3">
      <c r="A17" s="22">
        <v>16</v>
      </c>
      <c r="B17" s="22" t="s">
        <v>17</v>
      </c>
      <c r="C17" s="22">
        <v>2016</v>
      </c>
      <c r="D17" s="22" t="s">
        <v>7</v>
      </c>
      <c r="E17" s="35">
        <v>1439</v>
      </c>
      <c r="F17" s="35">
        <v>1160</v>
      </c>
      <c r="G17" s="35">
        <v>655</v>
      </c>
      <c r="H17" s="35">
        <v>189</v>
      </c>
      <c r="I17" s="35">
        <v>68</v>
      </c>
      <c r="J17" s="35">
        <v>228</v>
      </c>
    </row>
    <row r="18" spans="1:10" x14ac:dyDescent="0.3">
      <c r="A18" s="22">
        <v>17</v>
      </c>
      <c r="B18" s="24" t="s">
        <v>19</v>
      </c>
      <c r="C18" s="22">
        <v>2016</v>
      </c>
      <c r="D18" s="24" t="s">
        <v>22</v>
      </c>
      <c r="E18" s="36">
        <v>242</v>
      </c>
      <c r="F18" s="36">
        <v>242</v>
      </c>
      <c r="G18" s="36">
        <v>21</v>
      </c>
      <c r="H18" s="37">
        <v>0</v>
      </c>
      <c r="I18" s="37">
        <v>0</v>
      </c>
      <c r="J18" s="37">
        <v>0</v>
      </c>
    </row>
    <row r="19" spans="1:10" x14ac:dyDescent="0.3">
      <c r="A19" s="22">
        <v>18</v>
      </c>
      <c r="B19" s="24" t="s">
        <v>20</v>
      </c>
      <c r="C19" s="22">
        <v>2016</v>
      </c>
      <c r="D19" s="24" t="s">
        <v>22</v>
      </c>
      <c r="E19" s="36">
        <v>205</v>
      </c>
      <c r="F19" s="36">
        <v>205</v>
      </c>
      <c r="G19" s="36">
        <v>9</v>
      </c>
      <c r="H19" s="37">
        <v>0</v>
      </c>
      <c r="I19" s="37">
        <v>0</v>
      </c>
      <c r="J19" s="37">
        <v>0</v>
      </c>
    </row>
    <row r="20" spans="1:10" x14ac:dyDescent="0.3">
      <c r="A20" s="22">
        <v>19</v>
      </c>
      <c r="B20" s="24" t="s">
        <v>21</v>
      </c>
      <c r="C20" s="22">
        <v>2016</v>
      </c>
      <c r="D20" s="24" t="s">
        <v>22</v>
      </c>
      <c r="E20" s="36">
        <v>278</v>
      </c>
      <c r="F20" s="36">
        <v>278</v>
      </c>
      <c r="G20" s="36">
        <v>14</v>
      </c>
      <c r="H20" s="37">
        <v>0</v>
      </c>
      <c r="I20" s="37">
        <v>0</v>
      </c>
      <c r="J20" s="37">
        <v>0</v>
      </c>
    </row>
    <row r="21" spans="1:10" x14ac:dyDescent="0.3">
      <c r="A21" s="22">
        <v>20</v>
      </c>
      <c r="B21" s="24" t="s">
        <v>6</v>
      </c>
      <c r="C21" s="22">
        <v>2016</v>
      </c>
      <c r="D21" s="24" t="s">
        <v>22</v>
      </c>
      <c r="E21" s="36">
        <v>306</v>
      </c>
      <c r="F21" s="36">
        <v>306</v>
      </c>
      <c r="G21" s="36">
        <v>0</v>
      </c>
      <c r="H21" s="37">
        <v>0</v>
      </c>
      <c r="I21" s="37">
        <v>0</v>
      </c>
      <c r="J21" s="37">
        <v>0</v>
      </c>
    </row>
    <row r="22" spans="1:10" x14ac:dyDescent="0.3">
      <c r="A22" s="22">
        <v>21</v>
      </c>
      <c r="B22" s="24" t="s">
        <v>11</v>
      </c>
      <c r="C22" s="22">
        <v>2016</v>
      </c>
      <c r="D22" s="24" t="s">
        <v>22</v>
      </c>
      <c r="E22" s="36">
        <v>294</v>
      </c>
      <c r="F22" s="36">
        <v>294</v>
      </c>
      <c r="G22" s="36">
        <v>9</v>
      </c>
      <c r="H22" s="37">
        <v>0</v>
      </c>
      <c r="I22" s="37">
        <v>0</v>
      </c>
      <c r="J22" s="37">
        <v>0</v>
      </c>
    </row>
    <row r="23" spans="1:10" x14ac:dyDescent="0.3">
      <c r="A23" s="22">
        <v>22</v>
      </c>
      <c r="B23" s="24" t="s">
        <v>12</v>
      </c>
      <c r="C23" s="22">
        <v>2016</v>
      </c>
      <c r="D23" s="24" t="s">
        <v>22</v>
      </c>
      <c r="E23" s="36">
        <v>342</v>
      </c>
      <c r="F23" s="36">
        <v>342</v>
      </c>
      <c r="G23" s="36">
        <v>40</v>
      </c>
      <c r="H23" s="37">
        <v>0</v>
      </c>
      <c r="I23" s="37">
        <v>0</v>
      </c>
      <c r="J23" s="37">
        <v>0</v>
      </c>
    </row>
    <row r="24" spans="1:10" x14ac:dyDescent="0.3">
      <c r="A24" s="22">
        <v>23</v>
      </c>
      <c r="B24" s="24" t="s">
        <v>13</v>
      </c>
      <c r="C24" s="22">
        <v>2016</v>
      </c>
      <c r="D24" s="24" t="s">
        <v>22</v>
      </c>
      <c r="E24" s="36">
        <v>298</v>
      </c>
      <c r="F24" s="36">
        <v>298</v>
      </c>
      <c r="G24" s="36">
        <v>52</v>
      </c>
      <c r="H24" s="37">
        <v>0</v>
      </c>
      <c r="I24" s="37">
        <v>0</v>
      </c>
      <c r="J24" s="37">
        <v>0</v>
      </c>
    </row>
    <row r="25" spans="1:10" x14ac:dyDescent="0.3">
      <c r="A25" s="22">
        <v>24</v>
      </c>
      <c r="B25" s="24" t="s">
        <v>14</v>
      </c>
      <c r="C25" s="22">
        <v>2016</v>
      </c>
      <c r="D25" s="24" t="s">
        <v>22</v>
      </c>
      <c r="E25" s="36">
        <v>248</v>
      </c>
      <c r="F25" s="36">
        <v>248</v>
      </c>
      <c r="G25" s="36">
        <v>41</v>
      </c>
      <c r="H25" s="37">
        <v>0</v>
      </c>
      <c r="I25" s="37">
        <v>0</v>
      </c>
      <c r="J25" s="37">
        <v>0</v>
      </c>
    </row>
    <row r="26" spans="1:10" x14ac:dyDescent="0.3">
      <c r="A26" s="22">
        <v>25</v>
      </c>
      <c r="B26" s="24" t="s">
        <v>15</v>
      </c>
      <c r="C26" s="22">
        <v>2016</v>
      </c>
      <c r="D26" s="24" t="s">
        <v>22</v>
      </c>
      <c r="E26" s="36">
        <v>342</v>
      </c>
      <c r="F26" s="36">
        <v>342</v>
      </c>
      <c r="G26" s="36">
        <v>48</v>
      </c>
      <c r="H26" s="37">
        <v>0</v>
      </c>
      <c r="I26" s="37">
        <v>0</v>
      </c>
      <c r="J26" s="37">
        <v>0</v>
      </c>
    </row>
    <row r="27" spans="1:10" x14ac:dyDescent="0.3">
      <c r="A27" s="22">
        <v>26</v>
      </c>
      <c r="B27" s="24" t="s">
        <v>16</v>
      </c>
      <c r="C27" s="22">
        <v>2016</v>
      </c>
      <c r="D27" s="24" t="s">
        <v>22</v>
      </c>
      <c r="E27" s="36">
        <v>298</v>
      </c>
      <c r="F27" s="36">
        <v>296</v>
      </c>
      <c r="G27" s="36">
        <v>21</v>
      </c>
      <c r="H27" s="37">
        <v>0</v>
      </c>
      <c r="I27" s="37">
        <v>0</v>
      </c>
      <c r="J27" s="37">
        <v>0</v>
      </c>
    </row>
    <row r="28" spans="1:10" x14ac:dyDescent="0.3">
      <c r="A28" s="22">
        <v>27</v>
      </c>
      <c r="B28" s="24" t="s">
        <v>6</v>
      </c>
      <c r="C28" s="22">
        <v>2016</v>
      </c>
      <c r="D28" s="24" t="s">
        <v>26</v>
      </c>
      <c r="E28" s="36">
        <v>316</v>
      </c>
      <c r="F28" s="36">
        <v>316</v>
      </c>
      <c r="G28" s="36">
        <v>28</v>
      </c>
      <c r="H28" s="36">
        <v>6</v>
      </c>
      <c r="I28" s="36">
        <v>0</v>
      </c>
      <c r="J28" s="37">
        <v>0</v>
      </c>
    </row>
    <row r="29" spans="1:10" x14ac:dyDescent="0.3">
      <c r="A29" s="22">
        <v>28</v>
      </c>
      <c r="B29" s="24" t="s">
        <v>11</v>
      </c>
      <c r="C29" s="22">
        <v>2016</v>
      </c>
      <c r="D29" s="24" t="s">
        <v>26</v>
      </c>
      <c r="E29" s="36">
        <v>268</v>
      </c>
      <c r="F29" s="36">
        <v>268</v>
      </c>
      <c r="G29" s="36">
        <v>23</v>
      </c>
      <c r="H29" s="36">
        <v>3</v>
      </c>
      <c r="I29" s="36">
        <v>0</v>
      </c>
      <c r="J29" s="37">
        <v>0</v>
      </c>
    </row>
    <row r="30" spans="1:10" x14ac:dyDescent="0.3">
      <c r="A30" s="22">
        <v>29</v>
      </c>
      <c r="B30" s="24" t="s">
        <v>12</v>
      </c>
      <c r="C30" s="22">
        <v>2016</v>
      </c>
      <c r="D30" s="24" t="s">
        <v>26</v>
      </c>
      <c r="E30" s="36">
        <v>371</v>
      </c>
      <c r="F30" s="36">
        <v>371</v>
      </c>
      <c r="G30" s="36">
        <v>53</v>
      </c>
      <c r="H30" s="36">
        <v>3</v>
      </c>
      <c r="I30" s="36">
        <v>4</v>
      </c>
      <c r="J30" s="37">
        <v>0</v>
      </c>
    </row>
    <row r="31" spans="1:10" x14ac:dyDescent="0.3">
      <c r="A31" s="22">
        <v>30</v>
      </c>
      <c r="B31" s="24" t="s">
        <v>13</v>
      </c>
      <c r="C31" s="22">
        <v>2016</v>
      </c>
      <c r="D31" s="24" t="s">
        <v>26</v>
      </c>
      <c r="E31" s="36">
        <v>268</v>
      </c>
      <c r="F31" s="36">
        <v>268</v>
      </c>
      <c r="G31" s="36">
        <v>60</v>
      </c>
      <c r="H31" s="36">
        <v>5</v>
      </c>
      <c r="I31" s="36">
        <v>1</v>
      </c>
      <c r="J31" s="37">
        <v>0</v>
      </c>
    </row>
    <row r="32" spans="1:10" x14ac:dyDescent="0.3">
      <c r="A32" s="22">
        <v>31</v>
      </c>
      <c r="B32" s="24" t="s">
        <v>14</v>
      </c>
      <c r="C32" s="22">
        <v>2016</v>
      </c>
      <c r="D32" s="24" t="s">
        <v>26</v>
      </c>
      <c r="E32" s="36">
        <v>275</v>
      </c>
      <c r="F32" s="36">
        <v>275</v>
      </c>
      <c r="G32" s="36">
        <v>26</v>
      </c>
      <c r="H32" s="36">
        <v>6</v>
      </c>
      <c r="I32" s="36">
        <v>1</v>
      </c>
      <c r="J32" s="37">
        <v>0</v>
      </c>
    </row>
    <row r="33" spans="1:10" x14ac:dyDescent="0.3">
      <c r="A33" s="22">
        <v>32</v>
      </c>
      <c r="B33" s="24" t="s">
        <v>15</v>
      </c>
      <c r="C33" s="22">
        <v>2016</v>
      </c>
      <c r="D33" s="24" t="s">
        <v>26</v>
      </c>
      <c r="E33" s="36">
        <v>691</v>
      </c>
      <c r="F33" s="36">
        <v>691</v>
      </c>
      <c r="G33" s="36">
        <v>32</v>
      </c>
      <c r="H33" s="36">
        <v>7</v>
      </c>
      <c r="I33" s="36">
        <v>0</v>
      </c>
      <c r="J33" s="37">
        <v>0</v>
      </c>
    </row>
    <row r="34" spans="1:10" x14ac:dyDescent="0.3">
      <c r="A34" s="22">
        <v>33</v>
      </c>
      <c r="B34" s="24" t="s">
        <v>16</v>
      </c>
      <c r="C34" s="22">
        <v>2016</v>
      </c>
      <c r="D34" s="24" t="s">
        <v>26</v>
      </c>
      <c r="E34" s="36">
        <v>298</v>
      </c>
      <c r="F34" s="36">
        <v>298</v>
      </c>
      <c r="G34" s="36">
        <v>0</v>
      </c>
      <c r="H34" s="36">
        <v>0</v>
      </c>
      <c r="I34" s="36">
        <v>0</v>
      </c>
      <c r="J34" s="37">
        <v>0</v>
      </c>
    </row>
    <row r="35" spans="1:10" x14ac:dyDescent="0.3">
      <c r="A35" s="22">
        <v>34</v>
      </c>
      <c r="B35" s="24" t="s">
        <v>17</v>
      </c>
      <c r="C35" s="22">
        <v>2016</v>
      </c>
      <c r="D35" s="24" t="s">
        <v>26</v>
      </c>
      <c r="E35" s="36">
        <v>446</v>
      </c>
      <c r="F35" s="36">
        <v>446</v>
      </c>
      <c r="G35" s="36">
        <v>0</v>
      </c>
      <c r="H35" s="36">
        <v>0</v>
      </c>
      <c r="I35" s="36">
        <v>2</v>
      </c>
      <c r="J35" s="3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workbookViewId="0">
      <selection activeCell="L12" sqref="L12"/>
    </sheetView>
  </sheetViews>
  <sheetFormatPr defaultRowHeight="14.4" x14ac:dyDescent="0.3"/>
  <cols>
    <col min="2" max="2" width="10.88671875" bestFit="1" customWidth="1"/>
    <col min="3" max="3" width="19.5546875" customWidth="1"/>
    <col min="4" max="4" width="19.109375" customWidth="1"/>
    <col min="5" max="5" width="15" customWidth="1"/>
    <col min="14" max="14" width="16.5546875" bestFit="1" customWidth="1"/>
  </cols>
  <sheetData>
    <row r="1" spans="1:22" s="6" customFormat="1" x14ac:dyDescent="0.3">
      <c r="A1" s="6" t="s">
        <v>8</v>
      </c>
      <c r="B1" s="6" t="s">
        <v>1</v>
      </c>
      <c r="C1" s="6" t="s">
        <v>0</v>
      </c>
      <c r="D1" s="15" t="s">
        <v>2</v>
      </c>
      <c r="E1" s="3" t="s">
        <v>10</v>
      </c>
      <c r="F1" s="25" t="s">
        <v>29</v>
      </c>
      <c r="G1" s="25" t="s">
        <v>30</v>
      </c>
      <c r="H1" s="25" t="s">
        <v>31</v>
      </c>
      <c r="I1" s="25" t="s">
        <v>32</v>
      </c>
      <c r="J1" s="25" t="s">
        <v>33</v>
      </c>
      <c r="K1" s="25" t="s">
        <v>34</v>
      </c>
      <c r="L1" s="25" t="s">
        <v>35</v>
      </c>
      <c r="M1" s="25" t="s">
        <v>36</v>
      </c>
      <c r="N1" s="25" t="s">
        <v>25</v>
      </c>
    </row>
    <row r="2" spans="1:22" s="7" customFormat="1" x14ac:dyDescent="0.3">
      <c r="A2" s="2">
        <v>1</v>
      </c>
      <c r="B2" s="2" t="s">
        <v>14</v>
      </c>
      <c r="C2" s="2">
        <v>2015</v>
      </c>
      <c r="D2" s="2" t="s">
        <v>7</v>
      </c>
      <c r="E2" s="2" t="s">
        <v>4</v>
      </c>
      <c r="F2" s="2">
        <v>33</v>
      </c>
      <c r="G2" s="2">
        <v>32</v>
      </c>
      <c r="H2" s="2">
        <v>6</v>
      </c>
      <c r="I2" s="2">
        <v>32</v>
      </c>
      <c r="J2" s="2">
        <v>3</v>
      </c>
      <c r="K2" s="2">
        <v>2</v>
      </c>
      <c r="L2" s="2">
        <v>0</v>
      </c>
      <c r="M2" s="2">
        <v>4</v>
      </c>
      <c r="N2" s="7">
        <f>SUM(F2:M2)</f>
        <v>112</v>
      </c>
    </row>
    <row r="3" spans="1:22" s="7" customFormat="1" x14ac:dyDescent="0.3">
      <c r="A3" s="2">
        <v>2</v>
      </c>
      <c r="B3" s="4" t="s">
        <v>15</v>
      </c>
      <c r="C3" s="2">
        <v>2015</v>
      </c>
      <c r="D3" s="2" t="s">
        <v>7</v>
      </c>
      <c r="E3" s="1" t="s">
        <v>4</v>
      </c>
      <c r="F3" s="1">
        <v>24</v>
      </c>
      <c r="G3" s="1">
        <v>29</v>
      </c>
      <c r="H3" s="1">
        <v>16</v>
      </c>
      <c r="I3" s="1">
        <v>33</v>
      </c>
      <c r="J3" s="1">
        <v>1</v>
      </c>
      <c r="K3" s="1">
        <v>0</v>
      </c>
      <c r="L3" s="1">
        <v>1</v>
      </c>
      <c r="M3" s="1">
        <v>4</v>
      </c>
      <c r="N3" s="7">
        <f t="shared" ref="N3" si="0">SUM(F3:M3)</f>
        <v>108</v>
      </c>
    </row>
    <row r="4" spans="1:22" s="7" customFormat="1" x14ac:dyDescent="0.3">
      <c r="A4" s="2">
        <v>3</v>
      </c>
      <c r="B4" s="4" t="s">
        <v>15</v>
      </c>
      <c r="C4" s="2">
        <v>2015</v>
      </c>
      <c r="D4" s="2" t="s">
        <v>7</v>
      </c>
      <c r="E4" s="1" t="s">
        <v>9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7">
        <v>0</v>
      </c>
      <c r="O4" s="6"/>
      <c r="P4" s="6"/>
      <c r="Q4" s="6"/>
      <c r="R4" s="6"/>
      <c r="S4" s="6"/>
      <c r="T4" s="6"/>
      <c r="U4" s="6"/>
      <c r="V4" s="6"/>
    </row>
    <row r="5" spans="1:22" s="7" customFormat="1" x14ac:dyDescent="0.3">
      <c r="A5" s="2">
        <v>4</v>
      </c>
      <c r="B5" s="4" t="s">
        <v>17</v>
      </c>
      <c r="C5" s="2">
        <v>2015</v>
      </c>
      <c r="D5" s="2" t="s">
        <v>7</v>
      </c>
      <c r="E5" s="1" t="s">
        <v>4</v>
      </c>
      <c r="F5" s="1">
        <v>28</v>
      </c>
      <c r="G5" s="1">
        <v>20</v>
      </c>
      <c r="H5" s="1">
        <v>11</v>
      </c>
      <c r="I5" s="1">
        <v>36</v>
      </c>
      <c r="J5" s="1">
        <v>2</v>
      </c>
      <c r="K5" s="1">
        <v>3</v>
      </c>
      <c r="L5" s="1">
        <v>1</v>
      </c>
      <c r="M5" s="1">
        <v>3</v>
      </c>
      <c r="N5" s="7">
        <v>104</v>
      </c>
    </row>
    <row r="6" spans="1:22" s="7" customFormat="1" x14ac:dyDescent="0.3">
      <c r="A6" s="2">
        <v>5</v>
      </c>
      <c r="B6" s="4" t="s">
        <v>18</v>
      </c>
      <c r="C6" s="2">
        <v>2015</v>
      </c>
      <c r="D6" s="2" t="s">
        <v>7</v>
      </c>
      <c r="E6" s="1" t="s">
        <v>4</v>
      </c>
      <c r="F6" s="1">
        <v>24</v>
      </c>
      <c r="G6" s="1">
        <v>31</v>
      </c>
      <c r="H6" s="1">
        <v>16</v>
      </c>
      <c r="I6" s="1">
        <v>24</v>
      </c>
      <c r="J6" s="1">
        <v>1</v>
      </c>
      <c r="K6" s="1">
        <v>3</v>
      </c>
      <c r="L6" s="1">
        <v>0</v>
      </c>
      <c r="M6" s="1">
        <v>9</v>
      </c>
      <c r="N6" s="7">
        <v>108</v>
      </c>
    </row>
    <row r="7" spans="1:22" s="7" customFormat="1" x14ac:dyDescent="0.3">
      <c r="A7" s="2">
        <v>6</v>
      </c>
      <c r="B7" s="4" t="s">
        <v>19</v>
      </c>
      <c r="C7" s="4">
        <v>2016</v>
      </c>
      <c r="D7" s="2" t="s">
        <v>7</v>
      </c>
      <c r="E7" s="1" t="s">
        <v>4</v>
      </c>
      <c r="F7" s="38">
        <v>19</v>
      </c>
      <c r="G7" s="38">
        <v>30</v>
      </c>
      <c r="H7" s="38">
        <v>8</v>
      </c>
      <c r="I7" s="38">
        <v>18</v>
      </c>
      <c r="J7" s="38">
        <v>2</v>
      </c>
      <c r="K7" s="38">
        <v>2</v>
      </c>
      <c r="L7" s="38">
        <v>1</v>
      </c>
      <c r="M7" s="38">
        <v>4</v>
      </c>
      <c r="N7" s="29">
        <v>84</v>
      </c>
    </row>
    <row r="8" spans="1:22" s="7" customFormat="1" x14ac:dyDescent="0.3">
      <c r="A8" s="2">
        <v>7</v>
      </c>
      <c r="B8" s="7" t="s">
        <v>20</v>
      </c>
      <c r="C8" s="4">
        <v>2016</v>
      </c>
      <c r="D8" s="2" t="s">
        <v>7</v>
      </c>
      <c r="E8" s="1" t="s">
        <v>4</v>
      </c>
      <c r="F8" s="38">
        <v>19</v>
      </c>
      <c r="G8" s="38">
        <v>24</v>
      </c>
      <c r="H8" s="38">
        <v>5</v>
      </c>
      <c r="I8" s="38">
        <v>19</v>
      </c>
      <c r="J8" s="38">
        <v>1</v>
      </c>
      <c r="K8" s="38">
        <v>2</v>
      </c>
      <c r="L8" s="38">
        <v>0</v>
      </c>
      <c r="M8" s="38">
        <v>5</v>
      </c>
      <c r="N8" s="29">
        <v>75</v>
      </c>
    </row>
    <row r="9" spans="1:22" s="7" customFormat="1" x14ac:dyDescent="0.3">
      <c r="A9" s="2">
        <v>8</v>
      </c>
      <c r="B9" s="7" t="s">
        <v>21</v>
      </c>
      <c r="C9" s="4">
        <v>2016</v>
      </c>
      <c r="D9" s="2" t="s">
        <v>7</v>
      </c>
      <c r="E9" s="1" t="s">
        <v>4</v>
      </c>
      <c r="F9" s="38">
        <v>29</v>
      </c>
      <c r="G9" s="38">
        <v>30</v>
      </c>
      <c r="H9" s="38">
        <v>2</v>
      </c>
      <c r="I9" s="38">
        <v>23</v>
      </c>
      <c r="J9" s="38">
        <v>2</v>
      </c>
      <c r="K9" s="38">
        <v>2</v>
      </c>
      <c r="L9" s="38">
        <v>0</v>
      </c>
      <c r="M9" s="38">
        <v>4</v>
      </c>
      <c r="N9" s="29">
        <v>92</v>
      </c>
    </row>
    <row r="10" spans="1:22" s="7" customFormat="1" x14ac:dyDescent="0.3">
      <c r="A10" s="2">
        <v>9</v>
      </c>
      <c r="B10" s="7" t="s">
        <v>6</v>
      </c>
      <c r="C10" s="4">
        <v>2016</v>
      </c>
      <c r="D10" s="2" t="s">
        <v>7</v>
      </c>
      <c r="E10" s="1" t="s">
        <v>4</v>
      </c>
      <c r="F10" s="38">
        <v>25</v>
      </c>
      <c r="G10" s="38">
        <v>26</v>
      </c>
      <c r="H10" s="38">
        <v>10</v>
      </c>
      <c r="I10" s="38">
        <v>14</v>
      </c>
      <c r="J10" s="38">
        <v>2</v>
      </c>
      <c r="K10" s="38">
        <v>0</v>
      </c>
      <c r="L10" s="38">
        <v>0</v>
      </c>
      <c r="M10" s="38">
        <v>3</v>
      </c>
      <c r="N10" s="29">
        <v>80</v>
      </c>
    </row>
    <row r="11" spans="1:22" s="7" customFormat="1" x14ac:dyDescent="0.3">
      <c r="A11" s="2">
        <v>10</v>
      </c>
      <c r="B11" s="7" t="s">
        <v>11</v>
      </c>
      <c r="C11" s="4">
        <v>2016</v>
      </c>
      <c r="D11" s="2" t="s">
        <v>7</v>
      </c>
      <c r="E11" s="1" t="s">
        <v>4</v>
      </c>
      <c r="F11" s="38">
        <v>36</v>
      </c>
      <c r="G11" s="38">
        <v>44</v>
      </c>
      <c r="H11" s="38">
        <v>19</v>
      </c>
      <c r="I11" s="38">
        <v>34</v>
      </c>
      <c r="J11" s="38">
        <v>4</v>
      </c>
      <c r="K11" s="38">
        <v>3</v>
      </c>
      <c r="L11" s="38">
        <v>1</v>
      </c>
      <c r="M11" s="38">
        <v>3</v>
      </c>
      <c r="N11" s="29">
        <v>144</v>
      </c>
    </row>
    <row r="12" spans="1:22" s="7" customFormat="1" x14ac:dyDescent="0.3">
      <c r="A12" s="2">
        <v>11</v>
      </c>
      <c r="B12" s="7" t="s">
        <v>12</v>
      </c>
      <c r="C12" s="4">
        <v>2016</v>
      </c>
      <c r="D12" s="2" t="s">
        <v>7</v>
      </c>
      <c r="E12" s="1" t="s">
        <v>4</v>
      </c>
      <c r="F12" s="38">
        <v>29</v>
      </c>
      <c r="G12" s="38">
        <v>21</v>
      </c>
      <c r="H12" s="38">
        <v>8</v>
      </c>
      <c r="I12" s="38">
        <v>22</v>
      </c>
      <c r="J12" s="38">
        <v>7</v>
      </c>
      <c r="K12" s="38">
        <v>1</v>
      </c>
      <c r="L12" s="38">
        <v>1</v>
      </c>
      <c r="M12" s="38">
        <v>1</v>
      </c>
      <c r="N12" s="29">
        <v>90</v>
      </c>
    </row>
    <row r="13" spans="1:22" s="7" customFormat="1" x14ac:dyDescent="0.3">
      <c r="A13" s="2">
        <v>12</v>
      </c>
      <c r="B13" s="7" t="s">
        <v>13</v>
      </c>
      <c r="C13" s="4">
        <v>2016</v>
      </c>
      <c r="D13" s="2" t="s">
        <v>7</v>
      </c>
      <c r="E13" s="1" t="s">
        <v>4</v>
      </c>
      <c r="F13" s="38">
        <v>31</v>
      </c>
      <c r="G13" s="38">
        <v>24</v>
      </c>
      <c r="H13" s="38">
        <v>8</v>
      </c>
      <c r="I13" s="38">
        <v>17</v>
      </c>
      <c r="J13" s="38">
        <v>0</v>
      </c>
      <c r="K13" s="38">
        <v>6</v>
      </c>
      <c r="L13" s="38">
        <v>2</v>
      </c>
      <c r="M13" s="38">
        <v>5</v>
      </c>
      <c r="N13" s="29">
        <v>93</v>
      </c>
    </row>
    <row r="14" spans="1:22" s="7" customFormat="1" x14ac:dyDescent="0.3">
      <c r="A14" s="2">
        <v>13</v>
      </c>
      <c r="B14" s="7" t="s">
        <v>14</v>
      </c>
      <c r="C14" s="4">
        <v>2016</v>
      </c>
      <c r="D14" s="2" t="s">
        <v>7</v>
      </c>
      <c r="E14" s="1" t="s">
        <v>4</v>
      </c>
      <c r="F14" s="38">
        <v>24</v>
      </c>
      <c r="G14" s="38">
        <v>19</v>
      </c>
      <c r="H14" s="38">
        <v>1</v>
      </c>
      <c r="I14" s="38">
        <v>20</v>
      </c>
      <c r="J14" s="38">
        <v>0</v>
      </c>
      <c r="K14" s="38">
        <v>1</v>
      </c>
      <c r="L14" s="38">
        <v>0</v>
      </c>
      <c r="M14" s="38">
        <v>0</v>
      </c>
      <c r="N14" s="29">
        <v>65</v>
      </c>
    </row>
    <row r="15" spans="1:22" s="7" customFormat="1" x14ac:dyDescent="0.3">
      <c r="A15" s="2">
        <v>14</v>
      </c>
      <c r="B15" s="7" t="s">
        <v>15</v>
      </c>
      <c r="C15" s="4">
        <v>2016</v>
      </c>
      <c r="D15" s="2" t="s">
        <v>7</v>
      </c>
      <c r="E15" s="1" t="s">
        <v>4</v>
      </c>
      <c r="F15" s="38">
        <v>19</v>
      </c>
      <c r="G15" s="38">
        <v>5</v>
      </c>
      <c r="H15" s="38">
        <v>1</v>
      </c>
      <c r="I15" s="38">
        <v>24</v>
      </c>
      <c r="J15" s="38">
        <v>6</v>
      </c>
      <c r="K15" s="38">
        <v>3</v>
      </c>
      <c r="L15" s="38">
        <v>1</v>
      </c>
      <c r="M15" s="38">
        <v>2</v>
      </c>
      <c r="N15" s="29">
        <v>61</v>
      </c>
    </row>
    <row r="16" spans="1:22" s="7" customFormat="1" x14ac:dyDescent="0.3">
      <c r="A16" s="2">
        <v>15</v>
      </c>
      <c r="B16" s="7" t="s">
        <v>16</v>
      </c>
      <c r="C16" s="4">
        <v>2016</v>
      </c>
      <c r="D16" s="2" t="s">
        <v>7</v>
      </c>
      <c r="E16" s="1" t="s">
        <v>4</v>
      </c>
      <c r="F16" s="38">
        <v>10</v>
      </c>
      <c r="G16" s="38">
        <v>23</v>
      </c>
      <c r="H16" s="38">
        <v>2</v>
      </c>
      <c r="I16" s="38">
        <v>11</v>
      </c>
      <c r="J16" s="38">
        <v>0</v>
      </c>
      <c r="K16" s="38">
        <v>1</v>
      </c>
      <c r="L16" s="38">
        <v>0</v>
      </c>
      <c r="M16" s="38">
        <v>2</v>
      </c>
      <c r="N16" s="29">
        <v>49</v>
      </c>
    </row>
    <row r="17" spans="1:14" s="7" customFormat="1" x14ac:dyDescent="0.3">
      <c r="A17" s="2">
        <v>16</v>
      </c>
      <c r="B17" s="7" t="s">
        <v>17</v>
      </c>
      <c r="C17" s="4">
        <v>2016</v>
      </c>
      <c r="D17" s="2" t="s">
        <v>7</v>
      </c>
      <c r="E17" s="1" t="s">
        <v>4</v>
      </c>
      <c r="F17" s="38">
        <v>19</v>
      </c>
      <c r="G17" s="38">
        <v>22</v>
      </c>
      <c r="H17" s="38">
        <v>2</v>
      </c>
      <c r="I17" s="38">
        <v>21</v>
      </c>
      <c r="J17" s="38">
        <v>2</v>
      </c>
      <c r="K17" s="38">
        <v>3</v>
      </c>
      <c r="L17" s="38">
        <v>0</v>
      </c>
      <c r="M17" s="38">
        <v>0</v>
      </c>
      <c r="N17" s="29">
        <f>SUM(F17:M17)</f>
        <v>69</v>
      </c>
    </row>
    <row r="18" spans="1:14" x14ac:dyDescent="0.3">
      <c r="A18" s="2">
        <v>17</v>
      </c>
      <c r="B18" s="11" t="s">
        <v>18</v>
      </c>
      <c r="C18" s="4">
        <v>2016</v>
      </c>
      <c r="D18" s="4" t="s">
        <v>7</v>
      </c>
      <c r="E18" s="14" t="s">
        <v>4</v>
      </c>
      <c r="F18" s="39">
        <v>18</v>
      </c>
      <c r="G18" s="39">
        <v>24</v>
      </c>
      <c r="H18" s="39">
        <v>4</v>
      </c>
      <c r="I18" s="39">
        <v>28</v>
      </c>
      <c r="J18" s="39">
        <v>2</v>
      </c>
      <c r="K18" s="39">
        <v>2</v>
      </c>
      <c r="L18" s="39">
        <v>0</v>
      </c>
      <c r="M18" s="39">
        <v>0</v>
      </c>
      <c r="N18">
        <f>SUM(F18:M18)</f>
        <v>78</v>
      </c>
    </row>
    <row r="19" spans="1:14" x14ac:dyDescent="0.3">
      <c r="A19" s="2">
        <v>18</v>
      </c>
      <c r="B19" s="4" t="s">
        <v>19</v>
      </c>
      <c r="C19" s="4">
        <v>2014</v>
      </c>
      <c r="D19" s="2" t="s">
        <v>7</v>
      </c>
      <c r="E19" s="1" t="s">
        <v>4</v>
      </c>
      <c r="F19">
        <f>95%*F7</f>
        <v>18.05</v>
      </c>
      <c r="G19">
        <f t="shared" ref="G19:N19" si="1">95%*G7</f>
        <v>28.5</v>
      </c>
      <c r="H19">
        <f t="shared" si="1"/>
        <v>7.6</v>
      </c>
      <c r="I19">
        <f t="shared" si="1"/>
        <v>17.099999999999998</v>
      </c>
      <c r="J19">
        <f t="shared" si="1"/>
        <v>1.9</v>
      </c>
      <c r="K19">
        <f t="shared" si="1"/>
        <v>1.9</v>
      </c>
      <c r="L19">
        <f t="shared" si="1"/>
        <v>0.95</v>
      </c>
      <c r="M19">
        <f t="shared" si="1"/>
        <v>3.8</v>
      </c>
      <c r="N19">
        <f t="shared" si="1"/>
        <v>79.8</v>
      </c>
    </row>
    <row r="20" spans="1:14" x14ac:dyDescent="0.3">
      <c r="A20" s="2">
        <v>19</v>
      </c>
      <c r="B20" s="7" t="s">
        <v>20</v>
      </c>
      <c r="C20" s="4">
        <v>2014</v>
      </c>
      <c r="D20" s="2" t="s">
        <v>7</v>
      </c>
      <c r="E20" s="1" t="s">
        <v>4</v>
      </c>
      <c r="F20">
        <f t="shared" ref="F20:N20" si="2">95%*F8</f>
        <v>18.05</v>
      </c>
      <c r="G20">
        <f t="shared" si="2"/>
        <v>22.799999999999997</v>
      </c>
      <c r="H20">
        <f t="shared" si="2"/>
        <v>4.75</v>
      </c>
      <c r="I20">
        <f t="shared" si="2"/>
        <v>18.05</v>
      </c>
      <c r="J20">
        <f t="shared" si="2"/>
        <v>0.95</v>
      </c>
      <c r="K20">
        <f t="shared" si="2"/>
        <v>1.9</v>
      </c>
      <c r="L20">
        <f t="shared" si="2"/>
        <v>0</v>
      </c>
      <c r="M20">
        <f t="shared" si="2"/>
        <v>4.75</v>
      </c>
      <c r="N20">
        <f t="shared" si="2"/>
        <v>71.25</v>
      </c>
    </row>
    <row r="21" spans="1:14" x14ac:dyDescent="0.3">
      <c r="A21" s="2">
        <v>20</v>
      </c>
      <c r="B21" s="7" t="s">
        <v>21</v>
      </c>
      <c r="C21" s="4">
        <v>2014</v>
      </c>
      <c r="D21" s="2" t="s">
        <v>7</v>
      </c>
      <c r="E21" s="1" t="s">
        <v>4</v>
      </c>
      <c r="F21">
        <f t="shared" ref="F21:N21" si="3">95%*F9</f>
        <v>27.549999999999997</v>
      </c>
      <c r="G21">
        <f t="shared" si="3"/>
        <v>28.5</v>
      </c>
      <c r="H21">
        <f t="shared" si="3"/>
        <v>1.9</v>
      </c>
      <c r="I21">
        <f t="shared" si="3"/>
        <v>21.849999999999998</v>
      </c>
      <c r="J21">
        <f t="shared" si="3"/>
        <v>1.9</v>
      </c>
      <c r="K21">
        <f t="shared" si="3"/>
        <v>1.9</v>
      </c>
      <c r="L21">
        <f t="shared" si="3"/>
        <v>0</v>
      </c>
      <c r="M21">
        <f t="shared" si="3"/>
        <v>3.8</v>
      </c>
      <c r="N21">
        <f t="shared" si="3"/>
        <v>87.399999999999991</v>
      </c>
    </row>
    <row r="22" spans="1:14" x14ac:dyDescent="0.3">
      <c r="A22" s="2">
        <v>21</v>
      </c>
      <c r="B22" s="7" t="s">
        <v>6</v>
      </c>
      <c r="C22" s="4">
        <v>2014</v>
      </c>
      <c r="D22" s="2" t="s">
        <v>7</v>
      </c>
      <c r="E22" s="1" t="s">
        <v>4</v>
      </c>
      <c r="F22">
        <f t="shared" ref="F22:N22" si="4">95%*F10</f>
        <v>23.75</v>
      </c>
      <c r="G22">
        <f t="shared" si="4"/>
        <v>24.7</v>
      </c>
      <c r="H22">
        <f t="shared" si="4"/>
        <v>9.5</v>
      </c>
      <c r="I22">
        <f t="shared" si="4"/>
        <v>13.299999999999999</v>
      </c>
      <c r="J22">
        <f t="shared" si="4"/>
        <v>1.9</v>
      </c>
      <c r="K22">
        <f t="shared" si="4"/>
        <v>0</v>
      </c>
      <c r="L22">
        <f t="shared" si="4"/>
        <v>0</v>
      </c>
      <c r="M22">
        <f t="shared" si="4"/>
        <v>2.8499999999999996</v>
      </c>
      <c r="N22">
        <f t="shared" si="4"/>
        <v>76</v>
      </c>
    </row>
    <row r="23" spans="1:14" x14ac:dyDescent="0.3">
      <c r="A23" s="2">
        <v>22</v>
      </c>
      <c r="B23" s="7" t="s">
        <v>11</v>
      </c>
      <c r="C23" s="4">
        <v>2014</v>
      </c>
      <c r="D23" s="2" t="s">
        <v>7</v>
      </c>
      <c r="E23" s="1" t="s">
        <v>4</v>
      </c>
      <c r="F23">
        <f t="shared" ref="F23:N23" si="5">95%*F11</f>
        <v>34.199999999999996</v>
      </c>
      <c r="G23">
        <f t="shared" si="5"/>
        <v>41.8</v>
      </c>
      <c r="H23">
        <f t="shared" si="5"/>
        <v>18.05</v>
      </c>
      <c r="I23">
        <f t="shared" si="5"/>
        <v>32.299999999999997</v>
      </c>
      <c r="J23">
        <f t="shared" si="5"/>
        <v>3.8</v>
      </c>
      <c r="K23">
        <f t="shared" si="5"/>
        <v>2.8499999999999996</v>
      </c>
      <c r="L23">
        <f t="shared" si="5"/>
        <v>0.95</v>
      </c>
      <c r="M23">
        <f t="shared" si="5"/>
        <v>2.8499999999999996</v>
      </c>
      <c r="N23">
        <f t="shared" si="5"/>
        <v>136.79999999999998</v>
      </c>
    </row>
    <row r="24" spans="1:14" x14ac:dyDescent="0.3">
      <c r="A24" s="2">
        <v>23</v>
      </c>
      <c r="B24" s="7" t="s">
        <v>12</v>
      </c>
      <c r="C24" s="4">
        <v>2014</v>
      </c>
      <c r="D24" s="2" t="s">
        <v>7</v>
      </c>
      <c r="E24" s="1" t="s">
        <v>4</v>
      </c>
      <c r="F24">
        <f t="shared" ref="F24:N24" si="6">95%*F12</f>
        <v>27.549999999999997</v>
      </c>
      <c r="G24">
        <f t="shared" si="6"/>
        <v>19.95</v>
      </c>
      <c r="H24">
        <f t="shared" si="6"/>
        <v>7.6</v>
      </c>
      <c r="I24">
        <f t="shared" si="6"/>
        <v>20.9</v>
      </c>
      <c r="J24">
        <f t="shared" si="6"/>
        <v>6.6499999999999995</v>
      </c>
      <c r="K24">
        <f t="shared" si="6"/>
        <v>0.95</v>
      </c>
      <c r="L24">
        <f t="shared" si="6"/>
        <v>0.95</v>
      </c>
      <c r="M24">
        <f t="shared" si="6"/>
        <v>0.95</v>
      </c>
      <c r="N24">
        <f t="shared" si="6"/>
        <v>85.5</v>
      </c>
    </row>
    <row r="25" spans="1:14" x14ac:dyDescent="0.3">
      <c r="A25" s="2">
        <v>24</v>
      </c>
      <c r="B25" s="7" t="s">
        <v>13</v>
      </c>
      <c r="C25" s="4">
        <v>2014</v>
      </c>
      <c r="D25" s="2" t="s">
        <v>7</v>
      </c>
      <c r="E25" s="1" t="s">
        <v>4</v>
      </c>
      <c r="F25">
        <f t="shared" ref="F25:N25" si="7">95%*F13</f>
        <v>29.45</v>
      </c>
      <c r="G25">
        <f t="shared" si="7"/>
        <v>22.799999999999997</v>
      </c>
      <c r="H25">
        <f t="shared" si="7"/>
        <v>7.6</v>
      </c>
      <c r="I25">
        <f t="shared" si="7"/>
        <v>16.149999999999999</v>
      </c>
      <c r="J25">
        <f t="shared" si="7"/>
        <v>0</v>
      </c>
      <c r="K25">
        <f t="shared" si="7"/>
        <v>5.6999999999999993</v>
      </c>
      <c r="L25">
        <f t="shared" si="7"/>
        <v>1.9</v>
      </c>
      <c r="M25">
        <f t="shared" si="7"/>
        <v>4.75</v>
      </c>
      <c r="N25">
        <f t="shared" si="7"/>
        <v>88.35</v>
      </c>
    </row>
    <row r="26" spans="1:14" x14ac:dyDescent="0.3">
      <c r="A26" s="2">
        <v>25</v>
      </c>
      <c r="B26" s="7" t="s">
        <v>14</v>
      </c>
      <c r="C26" s="4">
        <v>2014</v>
      </c>
      <c r="D26" s="2" t="s">
        <v>7</v>
      </c>
      <c r="E26" s="1" t="s">
        <v>4</v>
      </c>
      <c r="F26">
        <f t="shared" ref="F26:N26" si="8">95%*F14</f>
        <v>22.799999999999997</v>
      </c>
      <c r="G26">
        <f t="shared" si="8"/>
        <v>18.05</v>
      </c>
      <c r="H26">
        <f t="shared" si="8"/>
        <v>0.95</v>
      </c>
      <c r="I26">
        <f t="shared" si="8"/>
        <v>19</v>
      </c>
      <c r="J26">
        <f t="shared" si="8"/>
        <v>0</v>
      </c>
      <c r="K26">
        <f t="shared" si="8"/>
        <v>0.95</v>
      </c>
      <c r="L26">
        <f t="shared" si="8"/>
        <v>0</v>
      </c>
      <c r="M26">
        <f t="shared" si="8"/>
        <v>0</v>
      </c>
      <c r="N26">
        <f t="shared" si="8"/>
        <v>61.75</v>
      </c>
    </row>
    <row r="27" spans="1:14" x14ac:dyDescent="0.3">
      <c r="A27" s="2">
        <v>26</v>
      </c>
      <c r="B27" s="7" t="s">
        <v>15</v>
      </c>
      <c r="C27" s="4">
        <v>2014</v>
      </c>
      <c r="D27" s="2" t="s">
        <v>7</v>
      </c>
      <c r="E27" s="1" t="s">
        <v>4</v>
      </c>
      <c r="F27">
        <f t="shared" ref="F27:N27" si="9">95%*F15</f>
        <v>18.05</v>
      </c>
      <c r="G27">
        <f t="shared" si="9"/>
        <v>4.75</v>
      </c>
      <c r="H27">
        <f t="shared" si="9"/>
        <v>0.95</v>
      </c>
      <c r="I27">
        <f t="shared" si="9"/>
        <v>22.799999999999997</v>
      </c>
      <c r="J27">
        <f t="shared" si="9"/>
        <v>5.6999999999999993</v>
      </c>
      <c r="K27">
        <f t="shared" si="9"/>
        <v>2.8499999999999996</v>
      </c>
      <c r="L27">
        <f t="shared" si="9"/>
        <v>0.95</v>
      </c>
      <c r="M27">
        <f t="shared" si="9"/>
        <v>1.9</v>
      </c>
      <c r="N27">
        <f t="shared" si="9"/>
        <v>57.949999999999996</v>
      </c>
    </row>
    <row r="28" spans="1:14" x14ac:dyDescent="0.3">
      <c r="A28" s="2">
        <v>27</v>
      </c>
      <c r="B28" s="7" t="s">
        <v>16</v>
      </c>
      <c r="C28" s="4">
        <v>2014</v>
      </c>
      <c r="D28" s="2" t="s">
        <v>7</v>
      </c>
      <c r="E28" s="1" t="s">
        <v>4</v>
      </c>
      <c r="F28">
        <f t="shared" ref="F28:N28" si="10">95%*F16</f>
        <v>9.5</v>
      </c>
      <c r="G28">
        <f t="shared" si="10"/>
        <v>21.849999999999998</v>
      </c>
      <c r="H28">
        <f t="shared" si="10"/>
        <v>1.9</v>
      </c>
      <c r="I28">
        <f t="shared" si="10"/>
        <v>10.45</v>
      </c>
      <c r="J28">
        <f t="shared" si="10"/>
        <v>0</v>
      </c>
      <c r="K28">
        <f t="shared" si="10"/>
        <v>0.95</v>
      </c>
      <c r="L28">
        <f t="shared" si="10"/>
        <v>0</v>
      </c>
      <c r="M28">
        <f t="shared" si="10"/>
        <v>1.9</v>
      </c>
      <c r="N28">
        <f t="shared" si="10"/>
        <v>46.55</v>
      </c>
    </row>
    <row r="29" spans="1:14" x14ac:dyDescent="0.3">
      <c r="A29" s="2">
        <v>28</v>
      </c>
      <c r="B29" s="7" t="s">
        <v>17</v>
      </c>
      <c r="C29" s="4">
        <v>2014</v>
      </c>
      <c r="D29" s="2" t="s">
        <v>7</v>
      </c>
      <c r="E29" s="1" t="s">
        <v>4</v>
      </c>
      <c r="F29">
        <f t="shared" ref="F29:N29" si="11">95%*F17</f>
        <v>18.05</v>
      </c>
      <c r="G29">
        <f t="shared" si="11"/>
        <v>20.9</v>
      </c>
      <c r="H29">
        <f t="shared" si="11"/>
        <v>1.9</v>
      </c>
      <c r="I29">
        <f t="shared" si="11"/>
        <v>19.95</v>
      </c>
      <c r="J29">
        <f t="shared" si="11"/>
        <v>1.9</v>
      </c>
      <c r="K29">
        <f t="shared" si="11"/>
        <v>2.8499999999999996</v>
      </c>
      <c r="L29">
        <f t="shared" si="11"/>
        <v>0</v>
      </c>
      <c r="M29">
        <f t="shared" si="11"/>
        <v>0</v>
      </c>
      <c r="N29">
        <f t="shared" si="11"/>
        <v>65.55</v>
      </c>
    </row>
    <row r="30" spans="1:14" x14ac:dyDescent="0.3">
      <c r="A30" s="2">
        <v>29</v>
      </c>
      <c r="B30" s="11" t="s">
        <v>18</v>
      </c>
      <c r="C30" s="4">
        <v>2014</v>
      </c>
      <c r="D30" s="4" t="s">
        <v>7</v>
      </c>
      <c r="E30" s="14" t="s">
        <v>4</v>
      </c>
      <c r="F30">
        <f t="shared" ref="F30:N30" si="12">95%*F18</f>
        <v>17.099999999999998</v>
      </c>
      <c r="G30">
        <f t="shared" si="12"/>
        <v>22.799999999999997</v>
      </c>
      <c r="H30">
        <f t="shared" si="12"/>
        <v>3.8</v>
      </c>
      <c r="I30">
        <f t="shared" si="12"/>
        <v>26.599999999999998</v>
      </c>
      <c r="J30">
        <f t="shared" si="12"/>
        <v>1.9</v>
      </c>
      <c r="K30">
        <f t="shared" si="12"/>
        <v>1.9</v>
      </c>
      <c r="L30">
        <f t="shared" si="12"/>
        <v>0</v>
      </c>
      <c r="M30">
        <f t="shared" si="12"/>
        <v>0</v>
      </c>
      <c r="N30">
        <f t="shared" si="12"/>
        <v>74.099999999999994</v>
      </c>
    </row>
    <row r="31" spans="1:14" x14ac:dyDescent="0.3">
      <c r="A31" s="2">
        <v>30</v>
      </c>
      <c r="B31" s="4" t="s">
        <v>19</v>
      </c>
      <c r="C31" s="4">
        <v>2013</v>
      </c>
      <c r="D31" s="2" t="s">
        <v>7</v>
      </c>
      <c r="E31" s="1" t="s">
        <v>4</v>
      </c>
      <c r="F31">
        <f>88%*F7</f>
        <v>16.72</v>
      </c>
      <c r="G31">
        <f t="shared" ref="G31:N31" si="13">88%*G7</f>
        <v>26.4</v>
      </c>
      <c r="H31">
        <f t="shared" si="13"/>
        <v>7.04</v>
      </c>
      <c r="I31">
        <f t="shared" si="13"/>
        <v>15.84</v>
      </c>
      <c r="J31">
        <f t="shared" si="13"/>
        <v>1.76</v>
      </c>
      <c r="K31">
        <f t="shared" si="13"/>
        <v>1.76</v>
      </c>
      <c r="L31">
        <f t="shared" si="13"/>
        <v>0.88</v>
      </c>
      <c r="M31">
        <f t="shared" si="13"/>
        <v>3.52</v>
      </c>
      <c r="N31">
        <f t="shared" si="13"/>
        <v>73.92</v>
      </c>
    </row>
    <row r="32" spans="1:14" x14ac:dyDescent="0.3">
      <c r="A32" s="2">
        <v>31</v>
      </c>
      <c r="B32" s="7" t="s">
        <v>20</v>
      </c>
      <c r="C32" s="4">
        <v>2013</v>
      </c>
      <c r="D32" s="2" t="s">
        <v>7</v>
      </c>
      <c r="E32" s="1" t="s">
        <v>4</v>
      </c>
      <c r="F32">
        <f t="shared" ref="F32:N32" si="14">88%*F8</f>
        <v>16.72</v>
      </c>
      <c r="G32">
        <f t="shared" si="14"/>
        <v>21.12</v>
      </c>
      <c r="H32">
        <f t="shared" si="14"/>
        <v>4.4000000000000004</v>
      </c>
      <c r="I32">
        <f t="shared" si="14"/>
        <v>16.72</v>
      </c>
      <c r="J32">
        <f t="shared" si="14"/>
        <v>0.88</v>
      </c>
      <c r="K32">
        <f t="shared" si="14"/>
        <v>1.76</v>
      </c>
      <c r="L32">
        <f t="shared" si="14"/>
        <v>0</v>
      </c>
      <c r="M32">
        <f t="shared" si="14"/>
        <v>4.4000000000000004</v>
      </c>
      <c r="N32">
        <f t="shared" si="14"/>
        <v>66</v>
      </c>
    </row>
    <row r="33" spans="1:14" x14ac:dyDescent="0.3">
      <c r="A33" s="2">
        <v>32</v>
      </c>
      <c r="B33" s="7" t="s">
        <v>21</v>
      </c>
      <c r="C33" s="4">
        <v>2013</v>
      </c>
      <c r="D33" s="2" t="s">
        <v>7</v>
      </c>
      <c r="E33" s="1" t="s">
        <v>4</v>
      </c>
      <c r="F33">
        <f t="shared" ref="F33:N33" si="15">88%*F9</f>
        <v>25.52</v>
      </c>
      <c r="G33">
        <f t="shared" si="15"/>
        <v>26.4</v>
      </c>
      <c r="H33">
        <f t="shared" si="15"/>
        <v>1.76</v>
      </c>
      <c r="I33">
        <f t="shared" si="15"/>
        <v>20.239999999999998</v>
      </c>
      <c r="J33">
        <f t="shared" si="15"/>
        <v>1.76</v>
      </c>
      <c r="K33">
        <f t="shared" si="15"/>
        <v>1.76</v>
      </c>
      <c r="L33">
        <f t="shared" si="15"/>
        <v>0</v>
      </c>
      <c r="M33">
        <f t="shared" si="15"/>
        <v>3.52</v>
      </c>
      <c r="N33">
        <f t="shared" si="15"/>
        <v>80.959999999999994</v>
      </c>
    </row>
    <row r="34" spans="1:14" x14ac:dyDescent="0.3">
      <c r="A34" s="2">
        <v>33</v>
      </c>
      <c r="B34" s="7" t="s">
        <v>6</v>
      </c>
      <c r="C34" s="4">
        <v>2013</v>
      </c>
      <c r="D34" s="2" t="s">
        <v>7</v>
      </c>
      <c r="E34" s="1" t="s">
        <v>4</v>
      </c>
      <c r="F34">
        <f t="shared" ref="F34:N34" si="16">88%*F10</f>
        <v>22</v>
      </c>
      <c r="G34">
        <f t="shared" si="16"/>
        <v>22.88</v>
      </c>
      <c r="H34">
        <f t="shared" si="16"/>
        <v>8.8000000000000007</v>
      </c>
      <c r="I34">
        <f t="shared" si="16"/>
        <v>12.32</v>
      </c>
      <c r="J34">
        <f t="shared" si="16"/>
        <v>1.76</v>
      </c>
      <c r="K34">
        <f t="shared" si="16"/>
        <v>0</v>
      </c>
      <c r="L34">
        <f t="shared" si="16"/>
        <v>0</v>
      </c>
      <c r="M34">
        <f t="shared" si="16"/>
        <v>2.64</v>
      </c>
      <c r="N34">
        <f t="shared" si="16"/>
        <v>70.400000000000006</v>
      </c>
    </row>
    <row r="35" spans="1:14" x14ac:dyDescent="0.3">
      <c r="A35" s="2">
        <v>34</v>
      </c>
      <c r="B35" s="7" t="s">
        <v>11</v>
      </c>
      <c r="C35" s="4">
        <v>2013</v>
      </c>
      <c r="D35" s="2" t="s">
        <v>7</v>
      </c>
      <c r="E35" s="1" t="s">
        <v>4</v>
      </c>
      <c r="F35">
        <f t="shared" ref="F35:N35" si="17">88%*F11</f>
        <v>31.68</v>
      </c>
      <c r="G35">
        <f t="shared" si="17"/>
        <v>38.72</v>
      </c>
      <c r="H35">
        <f t="shared" si="17"/>
        <v>16.72</v>
      </c>
      <c r="I35">
        <f t="shared" si="17"/>
        <v>29.92</v>
      </c>
      <c r="J35">
        <f t="shared" si="17"/>
        <v>3.52</v>
      </c>
      <c r="K35">
        <f t="shared" si="17"/>
        <v>2.64</v>
      </c>
      <c r="L35">
        <f t="shared" si="17"/>
        <v>0.88</v>
      </c>
      <c r="M35">
        <f t="shared" si="17"/>
        <v>2.64</v>
      </c>
      <c r="N35">
        <f t="shared" si="17"/>
        <v>126.72</v>
      </c>
    </row>
    <row r="36" spans="1:14" x14ac:dyDescent="0.3">
      <c r="A36" s="2">
        <v>35</v>
      </c>
      <c r="B36" s="7" t="s">
        <v>12</v>
      </c>
      <c r="C36" s="4">
        <v>2013</v>
      </c>
      <c r="D36" s="2" t="s">
        <v>7</v>
      </c>
      <c r="E36" s="1" t="s">
        <v>4</v>
      </c>
      <c r="F36">
        <f t="shared" ref="F36:N36" si="18">88%*F12</f>
        <v>25.52</v>
      </c>
      <c r="G36">
        <f t="shared" si="18"/>
        <v>18.48</v>
      </c>
      <c r="H36">
        <f t="shared" si="18"/>
        <v>7.04</v>
      </c>
      <c r="I36">
        <f t="shared" si="18"/>
        <v>19.36</v>
      </c>
      <c r="J36">
        <f t="shared" si="18"/>
        <v>6.16</v>
      </c>
      <c r="K36">
        <f t="shared" si="18"/>
        <v>0.88</v>
      </c>
      <c r="L36">
        <f t="shared" si="18"/>
        <v>0.88</v>
      </c>
      <c r="M36">
        <f t="shared" si="18"/>
        <v>0.88</v>
      </c>
      <c r="N36">
        <f t="shared" si="18"/>
        <v>79.2</v>
      </c>
    </row>
    <row r="37" spans="1:14" x14ac:dyDescent="0.3">
      <c r="A37" s="2">
        <v>36</v>
      </c>
      <c r="B37" s="7" t="s">
        <v>13</v>
      </c>
      <c r="C37" s="4">
        <v>2013</v>
      </c>
      <c r="D37" s="2" t="s">
        <v>7</v>
      </c>
      <c r="E37" s="1" t="s">
        <v>4</v>
      </c>
      <c r="F37">
        <f t="shared" ref="F37:N37" si="19">88%*F13</f>
        <v>27.28</v>
      </c>
      <c r="G37">
        <f t="shared" si="19"/>
        <v>21.12</v>
      </c>
      <c r="H37">
        <f t="shared" si="19"/>
        <v>7.04</v>
      </c>
      <c r="I37">
        <f t="shared" si="19"/>
        <v>14.96</v>
      </c>
      <c r="J37">
        <f t="shared" si="19"/>
        <v>0</v>
      </c>
      <c r="K37">
        <f t="shared" si="19"/>
        <v>5.28</v>
      </c>
      <c r="L37">
        <f t="shared" si="19"/>
        <v>1.76</v>
      </c>
      <c r="M37">
        <f t="shared" si="19"/>
        <v>4.4000000000000004</v>
      </c>
      <c r="N37">
        <f t="shared" si="19"/>
        <v>81.84</v>
      </c>
    </row>
    <row r="38" spans="1:14" x14ac:dyDescent="0.3">
      <c r="A38" s="2">
        <v>37</v>
      </c>
      <c r="B38" s="7" t="s">
        <v>14</v>
      </c>
      <c r="C38" s="4">
        <v>2013</v>
      </c>
      <c r="D38" s="2" t="s">
        <v>7</v>
      </c>
      <c r="E38" s="1" t="s">
        <v>4</v>
      </c>
      <c r="F38">
        <f t="shared" ref="F38:N38" si="20">88%*F14</f>
        <v>21.12</v>
      </c>
      <c r="G38">
        <f t="shared" si="20"/>
        <v>16.72</v>
      </c>
      <c r="H38">
        <f t="shared" si="20"/>
        <v>0.88</v>
      </c>
      <c r="I38">
        <f t="shared" si="20"/>
        <v>17.600000000000001</v>
      </c>
      <c r="J38">
        <f t="shared" si="20"/>
        <v>0</v>
      </c>
      <c r="K38">
        <f t="shared" si="20"/>
        <v>0.88</v>
      </c>
      <c r="L38">
        <f t="shared" si="20"/>
        <v>0</v>
      </c>
      <c r="M38">
        <f t="shared" si="20"/>
        <v>0</v>
      </c>
      <c r="N38">
        <f t="shared" si="20"/>
        <v>57.2</v>
      </c>
    </row>
    <row r="39" spans="1:14" x14ac:dyDescent="0.3">
      <c r="A39" s="2">
        <v>38</v>
      </c>
      <c r="B39" s="7" t="s">
        <v>15</v>
      </c>
      <c r="C39" s="4">
        <v>2013</v>
      </c>
      <c r="D39" s="2" t="s">
        <v>7</v>
      </c>
      <c r="E39" s="1" t="s">
        <v>4</v>
      </c>
      <c r="F39">
        <f t="shared" ref="F39:N39" si="21">88%*F15</f>
        <v>16.72</v>
      </c>
      <c r="G39">
        <f t="shared" si="21"/>
        <v>4.4000000000000004</v>
      </c>
      <c r="H39">
        <f t="shared" si="21"/>
        <v>0.88</v>
      </c>
      <c r="I39">
        <f t="shared" si="21"/>
        <v>21.12</v>
      </c>
      <c r="J39">
        <f t="shared" si="21"/>
        <v>5.28</v>
      </c>
      <c r="K39">
        <f t="shared" si="21"/>
        <v>2.64</v>
      </c>
      <c r="L39">
        <f t="shared" si="21"/>
        <v>0.88</v>
      </c>
      <c r="M39">
        <f t="shared" si="21"/>
        <v>1.76</v>
      </c>
      <c r="N39">
        <f t="shared" si="21"/>
        <v>53.68</v>
      </c>
    </row>
    <row r="40" spans="1:14" x14ac:dyDescent="0.3">
      <c r="A40" s="2">
        <v>39</v>
      </c>
      <c r="B40" s="7" t="s">
        <v>16</v>
      </c>
      <c r="C40" s="4">
        <v>2013</v>
      </c>
      <c r="D40" s="2" t="s">
        <v>7</v>
      </c>
      <c r="E40" s="1" t="s">
        <v>4</v>
      </c>
      <c r="F40">
        <f t="shared" ref="F40:N40" si="22">88%*F16</f>
        <v>8.8000000000000007</v>
      </c>
      <c r="G40">
        <f t="shared" si="22"/>
        <v>20.239999999999998</v>
      </c>
      <c r="H40">
        <f t="shared" si="22"/>
        <v>1.76</v>
      </c>
      <c r="I40">
        <f t="shared" si="22"/>
        <v>9.68</v>
      </c>
      <c r="J40">
        <f t="shared" si="22"/>
        <v>0</v>
      </c>
      <c r="K40">
        <f t="shared" si="22"/>
        <v>0.88</v>
      </c>
      <c r="L40">
        <f t="shared" si="22"/>
        <v>0</v>
      </c>
      <c r="M40">
        <f t="shared" si="22"/>
        <v>1.76</v>
      </c>
      <c r="N40">
        <f t="shared" si="22"/>
        <v>43.12</v>
      </c>
    </row>
    <row r="41" spans="1:14" x14ac:dyDescent="0.3">
      <c r="A41" s="2">
        <v>40</v>
      </c>
      <c r="B41" s="7" t="s">
        <v>17</v>
      </c>
      <c r="C41" s="4">
        <v>2013</v>
      </c>
      <c r="D41" s="2" t="s">
        <v>7</v>
      </c>
      <c r="E41" s="1" t="s">
        <v>4</v>
      </c>
      <c r="F41">
        <f>88%*F17</f>
        <v>16.72</v>
      </c>
      <c r="G41">
        <f t="shared" ref="G41:N41" si="23">88%*G17</f>
        <v>19.36</v>
      </c>
      <c r="H41">
        <f t="shared" si="23"/>
        <v>1.76</v>
      </c>
      <c r="I41">
        <f t="shared" si="23"/>
        <v>18.48</v>
      </c>
      <c r="J41">
        <f t="shared" si="23"/>
        <v>1.76</v>
      </c>
      <c r="K41">
        <f t="shared" si="23"/>
        <v>2.64</v>
      </c>
      <c r="L41">
        <f t="shared" si="23"/>
        <v>0</v>
      </c>
      <c r="M41">
        <f t="shared" si="23"/>
        <v>0</v>
      </c>
      <c r="N41">
        <f t="shared" si="23"/>
        <v>60.72</v>
      </c>
    </row>
    <row r="42" spans="1:14" x14ac:dyDescent="0.3">
      <c r="A42" s="2">
        <v>41</v>
      </c>
      <c r="B42" s="11" t="s">
        <v>18</v>
      </c>
      <c r="C42" s="4">
        <v>2013</v>
      </c>
      <c r="D42" s="4" t="s">
        <v>7</v>
      </c>
      <c r="E42" s="14" t="s">
        <v>4</v>
      </c>
      <c r="F42">
        <f t="shared" ref="F42:N42" si="24">88%*F18</f>
        <v>15.84</v>
      </c>
      <c r="G42">
        <f t="shared" si="24"/>
        <v>21.12</v>
      </c>
      <c r="H42">
        <f t="shared" si="24"/>
        <v>3.52</v>
      </c>
      <c r="I42">
        <f t="shared" si="24"/>
        <v>24.64</v>
      </c>
      <c r="J42">
        <f t="shared" si="24"/>
        <v>1.76</v>
      </c>
      <c r="K42">
        <f t="shared" si="24"/>
        <v>1.76</v>
      </c>
      <c r="L42">
        <f t="shared" si="24"/>
        <v>0</v>
      </c>
      <c r="M42">
        <f t="shared" si="24"/>
        <v>0</v>
      </c>
      <c r="N42">
        <f t="shared" si="24"/>
        <v>68.64</v>
      </c>
    </row>
    <row r="43" spans="1:14" x14ac:dyDescent="0.3">
      <c r="A43" s="2">
        <v>42</v>
      </c>
      <c r="B43" s="4" t="s">
        <v>19</v>
      </c>
      <c r="C43" s="4">
        <v>2012</v>
      </c>
      <c r="D43" s="2" t="s">
        <v>7</v>
      </c>
      <c r="E43" s="1" t="s">
        <v>4</v>
      </c>
      <c r="F43">
        <f>125%*F31</f>
        <v>20.9</v>
      </c>
      <c r="G43">
        <f t="shared" ref="G43:N43" si="25">125%*G31</f>
        <v>33</v>
      </c>
      <c r="H43">
        <f t="shared" si="25"/>
        <v>8.8000000000000007</v>
      </c>
      <c r="I43">
        <f t="shared" si="25"/>
        <v>19.8</v>
      </c>
      <c r="J43">
        <f t="shared" si="25"/>
        <v>2.2000000000000002</v>
      </c>
      <c r="K43">
        <f t="shared" si="25"/>
        <v>2.2000000000000002</v>
      </c>
      <c r="L43">
        <f t="shared" si="25"/>
        <v>1.1000000000000001</v>
      </c>
      <c r="M43">
        <f t="shared" si="25"/>
        <v>4.4000000000000004</v>
      </c>
      <c r="N43">
        <f t="shared" si="25"/>
        <v>92.4</v>
      </c>
    </row>
    <row r="44" spans="1:14" x14ac:dyDescent="0.3">
      <c r="A44" s="2">
        <v>43</v>
      </c>
      <c r="B44" s="7" t="s">
        <v>20</v>
      </c>
      <c r="C44" s="4">
        <v>2012</v>
      </c>
      <c r="D44" s="2" t="s">
        <v>7</v>
      </c>
      <c r="E44" s="1" t="s">
        <v>4</v>
      </c>
      <c r="F44">
        <f t="shared" ref="F44:N44" si="26">125%*F32</f>
        <v>20.9</v>
      </c>
      <c r="G44">
        <f t="shared" si="26"/>
        <v>26.400000000000002</v>
      </c>
      <c r="H44">
        <f t="shared" si="26"/>
        <v>5.5</v>
      </c>
      <c r="I44">
        <f t="shared" si="26"/>
        <v>20.9</v>
      </c>
      <c r="J44">
        <f t="shared" si="26"/>
        <v>1.1000000000000001</v>
      </c>
      <c r="K44">
        <f t="shared" si="26"/>
        <v>2.2000000000000002</v>
      </c>
      <c r="L44">
        <f t="shared" si="26"/>
        <v>0</v>
      </c>
      <c r="M44">
        <f t="shared" si="26"/>
        <v>5.5</v>
      </c>
      <c r="N44">
        <f t="shared" si="26"/>
        <v>82.5</v>
      </c>
    </row>
    <row r="45" spans="1:14" x14ac:dyDescent="0.3">
      <c r="A45" s="2">
        <v>44</v>
      </c>
      <c r="B45" s="7" t="s">
        <v>21</v>
      </c>
      <c r="C45" s="4">
        <v>2012</v>
      </c>
      <c r="D45" s="2" t="s">
        <v>7</v>
      </c>
      <c r="E45" s="1" t="s">
        <v>4</v>
      </c>
      <c r="F45">
        <f t="shared" ref="F45:N45" si="27">125%*F33</f>
        <v>31.9</v>
      </c>
      <c r="G45">
        <f t="shared" si="27"/>
        <v>33</v>
      </c>
      <c r="H45">
        <f t="shared" si="27"/>
        <v>2.2000000000000002</v>
      </c>
      <c r="I45">
        <f t="shared" si="27"/>
        <v>25.299999999999997</v>
      </c>
      <c r="J45">
        <f t="shared" si="27"/>
        <v>2.2000000000000002</v>
      </c>
      <c r="K45">
        <f t="shared" si="27"/>
        <v>2.2000000000000002</v>
      </c>
      <c r="L45">
        <f t="shared" si="27"/>
        <v>0</v>
      </c>
      <c r="M45">
        <f t="shared" si="27"/>
        <v>4.4000000000000004</v>
      </c>
      <c r="N45">
        <f t="shared" si="27"/>
        <v>101.19999999999999</v>
      </c>
    </row>
    <row r="46" spans="1:14" x14ac:dyDescent="0.3">
      <c r="A46" s="2">
        <v>45</v>
      </c>
      <c r="B46" s="7" t="s">
        <v>6</v>
      </c>
      <c r="C46" s="4">
        <v>2012</v>
      </c>
      <c r="D46" s="2" t="s">
        <v>7</v>
      </c>
      <c r="E46" s="1" t="s">
        <v>4</v>
      </c>
      <c r="F46">
        <f t="shared" ref="F46:N46" si="28">125%*F34</f>
        <v>27.5</v>
      </c>
      <c r="G46">
        <f t="shared" si="28"/>
        <v>28.599999999999998</v>
      </c>
      <c r="H46">
        <f t="shared" si="28"/>
        <v>11</v>
      </c>
      <c r="I46">
        <f t="shared" si="28"/>
        <v>15.4</v>
      </c>
      <c r="J46">
        <f t="shared" si="28"/>
        <v>2.2000000000000002</v>
      </c>
      <c r="K46">
        <f t="shared" si="28"/>
        <v>0</v>
      </c>
      <c r="L46">
        <f t="shared" si="28"/>
        <v>0</v>
      </c>
      <c r="M46">
        <f t="shared" si="28"/>
        <v>3.3000000000000003</v>
      </c>
      <c r="N46">
        <f t="shared" si="28"/>
        <v>88</v>
      </c>
    </row>
    <row r="47" spans="1:14" x14ac:dyDescent="0.3">
      <c r="A47" s="2">
        <v>46</v>
      </c>
      <c r="B47" s="7" t="s">
        <v>11</v>
      </c>
      <c r="C47" s="4">
        <v>2012</v>
      </c>
      <c r="D47" s="2" t="s">
        <v>7</v>
      </c>
      <c r="E47" s="1" t="s">
        <v>4</v>
      </c>
      <c r="F47">
        <f t="shared" ref="F47:N47" si="29">125%*F35</f>
        <v>39.6</v>
      </c>
      <c r="G47">
        <f t="shared" si="29"/>
        <v>48.4</v>
      </c>
      <c r="H47">
        <f t="shared" si="29"/>
        <v>20.9</v>
      </c>
      <c r="I47">
        <f t="shared" si="29"/>
        <v>37.400000000000006</v>
      </c>
      <c r="J47">
        <f t="shared" si="29"/>
        <v>4.4000000000000004</v>
      </c>
      <c r="K47">
        <f t="shared" si="29"/>
        <v>3.3000000000000003</v>
      </c>
      <c r="L47">
        <f t="shared" si="29"/>
        <v>1.1000000000000001</v>
      </c>
      <c r="M47">
        <f t="shared" si="29"/>
        <v>3.3000000000000003</v>
      </c>
      <c r="N47">
        <f t="shared" si="29"/>
        <v>158.4</v>
      </c>
    </row>
    <row r="48" spans="1:14" x14ac:dyDescent="0.3">
      <c r="A48" s="2">
        <v>47</v>
      </c>
      <c r="B48" s="7" t="s">
        <v>12</v>
      </c>
      <c r="C48" s="4">
        <v>2012</v>
      </c>
      <c r="D48" s="2" t="s">
        <v>7</v>
      </c>
      <c r="E48" s="1" t="s">
        <v>4</v>
      </c>
      <c r="F48">
        <f t="shared" ref="F48:N48" si="30">125%*F36</f>
        <v>31.9</v>
      </c>
      <c r="G48">
        <f t="shared" si="30"/>
        <v>23.1</v>
      </c>
      <c r="H48">
        <f t="shared" si="30"/>
        <v>8.8000000000000007</v>
      </c>
      <c r="I48">
        <f t="shared" si="30"/>
        <v>24.2</v>
      </c>
      <c r="J48">
        <f t="shared" si="30"/>
        <v>7.7</v>
      </c>
      <c r="K48">
        <f t="shared" si="30"/>
        <v>1.1000000000000001</v>
      </c>
      <c r="L48">
        <f t="shared" si="30"/>
        <v>1.1000000000000001</v>
      </c>
      <c r="M48">
        <f t="shared" si="30"/>
        <v>1.1000000000000001</v>
      </c>
      <c r="N48">
        <f t="shared" si="30"/>
        <v>99</v>
      </c>
    </row>
    <row r="49" spans="1:14" x14ac:dyDescent="0.3">
      <c r="A49" s="2">
        <v>48</v>
      </c>
      <c r="B49" s="7" t="s">
        <v>13</v>
      </c>
      <c r="C49" s="4">
        <v>2012</v>
      </c>
      <c r="D49" s="2" t="s">
        <v>7</v>
      </c>
      <c r="E49" s="1" t="s">
        <v>4</v>
      </c>
      <c r="F49">
        <f t="shared" ref="F49:N49" si="31">125%*F37</f>
        <v>34.1</v>
      </c>
      <c r="G49">
        <f t="shared" si="31"/>
        <v>26.400000000000002</v>
      </c>
      <c r="H49">
        <f t="shared" si="31"/>
        <v>8.8000000000000007</v>
      </c>
      <c r="I49">
        <f t="shared" si="31"/>
        <v>18.700000000000003</v>
      </c>
      <c r="J49">
        <f t="shared" si="31"/>
        <v>0</v>
      </c>
      <c r="K49">
        <f t="shared" si="31"/>
        <v>6.6000000000000005</v>
      </c>
      <c r="L49">
        <f t="shared" si="31"/>
        <v>2.2000000000000002</v>
      </c>
      <c r="M49">
        <f t="shared" si="31"/>
        <v>5.5</v>
      </c>
      <c r="N49">
        <f t="shared" si="31"/>
        <v>102.30000000000001</v>
      </c>
    </row>
    <row r="50" spans="1:14" x14ac:dyDescent="0.3">
      <c r="A50" s="2">
        <v>49</v>
      </c>
      <c r="B50" s="7" t="s">
        <v>14</v>
      </c>
      <c r="C50" s="4">
        <v>2012</v>
      </c>
      <c r="D50" s="2" t="s">
        <v>7</v>
      </c>
      <c r="E50" s="1" t="s">
        <v>4</v>
      </c>
      <c r="F50">
        <f t="shared" ref="F50:N50" si="32">125%*F38</f>
        <v>26.400000000000002</v>
      </c>
      <c r="G50">
        <f t="shared" si="32"/>
        <v>20.9</v>
      </c>
      <c r="H50">
        <f t="shared" si="32"/>
        <v>1.1000000000000001</v>
      </c>
      <c r="I50">
        <f t="shared" si="32"/>
        <v>22</v>
      </c>
      <c r="J50">
        <f t="shared" si="32"/>
        <v>0</v>
      </c>
      <c r="K50">
        <f t="shared" si="32"/>
        <v>1.1000000000000001</v>
      </c>
      <c r="L50">
        <f t="shared" si="32"/>
        <v>0</v>
      </c>
      <c r="M50">
        <f t="shared" si="32"/>
        <v>0</v>
      </c>
      <c r="N50">
        <f t="shared" si="32"/>
        <v>71.5</v>
      </c>
    </row>
    <row r="51" spans="1:14" x14ac:dyDescent="0.3">
      <c r="A51" s="2">
        <v>50</v>
      </c>
      <c r="B51" s="7" t="s">
        <v>15</v>
      </c>
      <c r="C51" s="4">
        <v>2012</v>
      </c>
      <c r="D51" s="2" t="s">
        <v>7</v>
      </c>
      <c r="E51" s="1" t="s">
        <v>4</v>
      </c>
      <c r="F51">
        <f t="shared" ref="F51:N51" si="33">125%*F39</f>
        <v>20.9</v>
      </c>
      <c r="G51">
        <f t="shared" si="33"/>
        <v>5.5</v>
      </c>
      <c r="H51">
        <f t="shared" si="33"/>
        <v>1.1000000000000001</v>
      </c>
      <c r="I51">
        <f t="shared" si="33"/>
        <v>26.400000000000002</v>
      </c>
      <c r="J51">
        <f t="shared" si="33"/>
        <v>6.6000000000000005</v>
      </c>
      <c r="K51">
        <f t="shared" si="33"/>
        <v>3.3000000000000003</v>
      </c>
      <c r="L51">
        <f t="shared" si="33"/>
        <v>1.1000000000000001</v>
      </c>
      <c r="M51">
        <f t="shared" si="33"/>
        <v>2.2000000000000002</v>
      </c>
      <c r="N51">
        <f t="shared" si="33"/>
        <v>67.099999999999994</v>
      </c>
    </row>
    <row r="52" spans="1:14" x14ac:dyDescent="0.3">
      <c r="A52" s="2">
        <v>51</v>
      </c>
      <c r="B52" s="7" t="s">
        <v>16</v>
      </c>
      <c r="C52" s="4">
        <v>2012</v>
      </c>
      <c r="D52" s="2" t="s">
        <v>7</v>
      </c>
      <c r="E52" s="1" t="s">
        <v>4</v>
      </c>
      <c r="F52">
        <f t="shared" ref="F52:N52" si="34">125%*F40</f>
        <v>11</v>
      </c>
      <c r="G52">
        <f t="shared" si="34"/>
        <v>25.299999999999997</v>
      </c>
      <c r="H52">
        <f t="shared" si="34"/>
        <v>2.2000000000000002</v>
      </c>
      <c r="I52">
        <f t="shared" si="34"/>
        <v>12.1</v>
      </c>
      <c r="J52">
        <f t="shared" si="34"/>
        <v>0</v>
      </c>
      <c r="K52">
        <f t="shared" si="34"/>
        <v>1.1000000000000001</v>
      </c>
      <c r="L52">
        <f t="shared" si="34"/>
        <v>0</v>
      </c>
      <c r="M52">
        <f t="shared" si="34"/>
        <v>2.2000000000000002</v>
      </c>
      <c r="N52">
        <f t="shared" si="34"/>
        <v>53.9</v>
      </c>
    </row>
    <row r="53" spans="1:14" x14ac:dyDescent="0.3">
      <c r="A53" s="2">
        <v>52</v>
      </c>
      <c r="B53" s="7" t="s">
        <v>17</v>
      </c>
      <c r="C53" s="4">
        <v>2012</v>
      </c>
      <c r="D53" s="2" t="s">
        <v>7</v>
      </c>
      <c r="E53" s="1" t="s">
        <v>4</v>
      </c>
      <c r="F53">
        <f t="shared" ref="F53:N53" si="35">125%*F41</f>
        <v>20.9</v>
      </c>
      <c r="G53">
        <f t="shared" si="35"/>
        <v>24.2</v>
      </c>
      <c r="H53">
        <f t="shared" si="35"/>
        <v>2.2000000000000002</v>
      </c>
      <c r="I53">
        <f t="shared" si="35"/>
        <v>23.1</v>
      </c>
      <c r="J53">
        <f t="shared" si="35"/>
        <v>2.2000000000000002</v>
      </c>
      <c r="K53">
        <f t="shared" si="35"/>
        <v>3.3000000000000003</v>
      </c>
      <c r="L53">
        <f t="shared" si="35"/>
        <v>0</v>
      </c>
      <c r="M53">
        <f t="shared" si="35"/>
        <v>0</v>
      </c>
      <c r="N53">
        <f t="shared" si="35"/>
        <v>75.900000000000006</v>
      </c>
    </row>
    <row r="54" spans="1:14" x14ac:dyDescent="0.3">
      <c r="A54" s="2">
        <v>53</v>
      </c>
      <c r="B54" s="11" t="s">
        <v>18</v>
      </c>
      <c r="C54" s="4">
        <v>2012</v>
      </c>
      <c r="D54" s="4" t="s">
        <v>7</v>
      </c>
      <c r="E54" s="14" t="s">
        <v>4</v>
      </c>
      <c r="F54">
        <f t="shared" ref="F54:N54" si="36">125%*F42</f>
        <v>19.8</v>
      </c>
      <c r="G54">
        <f t="shared" si="36"/>
        <v>26.400000000000002</v>
      </c>
      <c r="H54">
        <f t="shared" si="36"/>
        <v>4.4000000000000004</v>
      </c>
      <c r="I54">
        <f t="shared" si="36"/>
        <v>30.8</v>
      </c>
      <c r="J54">
        <f t="shared" si="36"/>
        <v>2.2000000000000002</v>
      </c>
      <c r="K54">
        <f t="shared" si="36"/>
        <v>2.2000000000000002</v>
      </c>
      <c r="L54">
        <f t="shared" si="36"/>
        <v>0</v>
      </c>
      <c r="M54">
        <f t="shared" si="36"/>
        <v>0</v>
      </c>
      <c r="N54">
        <f t="shared" si="36"/>
        <v>85.8</v>
      </c>
    </row>
    <row r="55" spans="1:14" x14ac:dyDescent="0.3">
      <c r="A55" s="2">
        <v>54</v>
      </c>
      <c r="B55" s="4" t="s">
        <v>19</v>
      </c>
      <c r="C55" s="4">
        <v>2011</v>
      </c>
      <c r="D55" s="2" t="s">
        <v>7</v>
      </c>
      <c r="E55" s="1" t="s">
        <v>4</v>
      </c>
      <c r="F55">
        <f>85%*F7</f>
        <v>16.149999999999999</v>
      </c>
      <c r="G55">
        <f t="shared" ref="G55:N55" si="37">85%*G7</f>
        <v>25.5</v>
      </c>
      <c r="H55">
        <f t="shared" si="37"/>
        <v>6.8</v>
      </c>
      <c r="I55">
        <f t="shared" si="37"/>
        <v>15.299999999999999</v>
      </c>
      <c r="J55">
        <f t="shared" si="37"/>
        <v>1.7</v>
      </c>
      <c r="K55">
        <f t="shared" si="37"/>
        <v>1.7</v>
      </c>
      <c r="L55">
        <f t="shared" si="37"/>
        <v>0.85</v>
      </c>
      <c r="M55">
        <f t="shared" si="37"/>
        <v>3.4</v>
      </c>
      <c r="N55">
        <f t="shared" si="37"/>
        <v>71.399999999999991</v>
      </c>
    </row>
    <row r="56" spans="1:14" x14ac:dyDescent="0.3">
      <c r="A56" s="2">
        <v>55</v>
      </c>
      <c r="B56" s="7" t="s">
        <v>20</v>
      </c>
      <c r="C56" s="4">
        <v>2011</v>
      </c>
      <c r="D56" s="2" t="s">
        <v>7</v>
      </c>
      <c r="E56" s="1" t="s">
        <v>4</v>
      </c>
      <c r="F56">
        <f t="shared" ref="F56:N56" si="38">85%*F8</f>
        <v>16.149999999999999</v>
      </c>
      <c r="G56">
        <f t="shared" si="38"/>
        <v>20.399999999999999</v>
      </c>
      <c r="H56">
        <f t="shared" si="38"/>
        <v>4.25</v>
      </c>
      <c r="I56">
        <f t="shared" si="38"/>
        <v>16.149999999999999</v>
      </c>
      <c r="J56">
        <f t="shared" si="38"/>
        <v>0.85</v>
      </c>
      <c r="K56">
        <f t="shared" si="38"/>
        <v>1.7</v>
      </c>
      <c r="L56">
        <f t="shared" si="38"/>
        <v>0</v>
      </c>
      <c r="M56">
        <f t="shared" si="38"/>
        <v>4.25</v>
      </c>
      <c r="N56">
        <f t="shared" si="38"/>
        <v>63.75</v>
      </c>
    </row>
    <row r="57" spans="1:14" x14ac:dyDescent="0.3">
      <c r="A57" s="2">
        <v>56</v>
      </c>
      <c r="B57" s="7" t="s">
        <v>21</v>
      </c>
      <c r="C57" s="4">
        <v>2011</v>
      </c>
      <c r="D57" s="2" t="s">
        <v>7</v>
      </c>
      <c r="E57" s="1" t="s">
        <v>4</v>
      </c>
      <c r="F57">
        <f t="shared" ref="F57:N57" si="39">85%*F9</f>
        <v>24.65</v>
      </c>
      <c r="G57">
        <f t="shared" si="39"/>
        <v>25.5</v>
      </c>
      <c r="H57">
        <f t="shared" si="39"/>
        <v>1.7</v>
      </c>
      <c r="I57">
        <f t="shared" si="39"/>
        <v>19.55</v>
      </c>
      <c r="J57">
        <f t="shared" si="39"/>
        <v>1.7</v>
      </c>
      <c r="K57">
        <f t="shared" si="39"/>
        <v>1.7</v>
      </c>
      <c r="L57">
        <f t="shared" si="39"/>
        <v>0</v>
      </c>
      <c r="M57">
        <f t="shared" si="39"/>
        <v>3.4</v>
      </c>
      <c r="N57">
        <f t="shared" si="39"/>
        <v>78.2</v>
      </c>
    </row>
    <row r="58" spans="1:14" x14ac:dyDescent="0.3">
      <c r="A58" s="2">
        <v>57</v>
      </c>
      <c r="B58" s="7" t="s">
        <v>6</v>
      </c>
      <c r="C58" s="4">
        <v>2011</v>
      </c>
      <c r="D58" s="2" t="s">
        <v>7</v>
      </c>
      <c r="E58" s="1" t="s">
        <v>4</v>
      </c>
      <c r="F58">
        <f t="shared" ref="F58:N58" si="40">85%*F10</f>
        <v>21.25</v>
      </c>
      <c r="G58">
        <f t="shared" si="40"/>
        <v>22.099999999999998</v>
      </c>
      <c r="H58">
        <f t="shared" si="40"/>
        <v>8.5</v>
      </c>
      <c r="I58">
        <f t="shared" si="40"/>
        <v>11.9</v>
      </c>
      <c r="J58">
        <f t="shared" si="40"/>
        <v>1.7</v>
      </c>
      <c r="K58">
        <f t="shared" si="40"/>
        <v>0</v>
      </c>
      <c r="L58">
        <f t="shared" si="40"/>
        <v>0</v>
      </c>
      <c r="M58">
        <f t="shared" si="40"/>
        <v>2.5499999999999998</v>
      </c>
      <c r="N58">
        <f t="shared" si="40"/>
        <v>68</v>
      </c>
    </row>
    <row r="59" spans="1:14" x14ac:dyDescent="0.3">
      <c r="A59" s="2">
        <v>58</v>
      </c>
      <c r="B59" s="7" t="s">
        <v>11</v>
      </c>
      <c r="C59" s="4">
        <v>2011</v>
      </c>
      <c r="D59" s="2" t="s">
        <v>7</v>
      </c>
      <c r="E59" s="1" t="s">
        <v>4</v>
      </c>
      <c r="F59">
        <f t="shared" ref="F59:N59" si="41">85%*F11</f>
        <v>30.599999999999998</v>
      </c>
      <c r="G59">
        <f t="shared" si="41"/>
        <v>37.4</v>
      </c>
      <c r="H59">
        <f t="shared" si="41"/>
        <v>16.149999999999999</v>
      </c>
      <c r="I59">
        <f t="shared" si="41"/>
        <v>28.9</v>
      </c>
      <c r="J59">
        <f t="shared" si="41"/>
        <v>3.4</v>
      </c>
      <c r="K59">
        <f t="shared" si="41"/>
        <v>2.5499999999999998</v>
      </c>
      <c r="L59">
        <f t="shared" si="41"/>
        <v>0.85</v>
      </c>
      <c r="M59">
        <f t="shared" si="41"/>
        <v>2.5499999999999998</v>
      </c>
      <c r="N59">
        <f t="shared" si="41"/>
        <v>122.39999999999999</v>
      </c>
    </row>
    <row r="60" spans="1:14" x14ac:dyDescent="0.3">
      <c r="A60" s="2">
        <v>59</v>
      </c>
      <c r="B60" s="7" t="s">
        <v>12</v>
      </c>
      <c r="C60" s="4">
        <v>2011</v>
      </c>
      <c r="D60" s="2" t="s">
        <v>7</v>
      </c>
      <c r="E60" s="1" t="s">
        <v>4</v>
      </c>
      <c r="F60">
        <f t="shared" ref="F60:N60" si="42">85%*F12</f>
        <v>24.65</v>
      </c>
      <c r="G60">
        <f t="shared" si="42"/>
        <v>17.849999999999998</v>
      </c>
      <c r="H60">
        <f t="shared" si="42"/>
        <v>6.8</v>
      </c>
      <c r="I60">
        <f t="shared" si="42"/>
        <v>18.7</v>
      </c>
      <c r="J60">
        <f t="shared" si="42"/>
        <v>5.95</v>
      </c>
      <c r="K60">
        <f t="shared" si="42"/>
        <v>0.85</v>
      </c>
      <c r="L60">
        <f t="shared" si="42"/>
        <v>0.85</v>
      </c>
      <c r="M60">
        <f t="shared" si="42"/>
        <v>0.85</v>
      </c>
      <c r="N60">
        <f t="shared" si="42"/>
        <v>76.5</v>
      </c>
    </row>
    <row r="61" spans="1:14" x14ac:dyDescent="0.3">
      <c r="A61" s="2">
        <v>60</v>
      </c>
      <c r="B61" s="7" t="s">
        <v>13</v>
      </c>
      <c r="C61" s="4">
        <v>2011</v>
      </c>
      <c r="D61" s="2" t="s">
        <v>7</v>
      </c>
      <c r="E61" s="1" t="s">
        <v>4</v>
      </c>
      <c r="F61">
        <f t="shared" ref="F61:N61" si="43">85%*F13</f>
        <v>26.349999999999998</v>
      </c>
      <c r="G61">
        <f t="shared" si="43"/>
        <v>20.399999999999999</v>
      </c>
      <c r="H61">
        <f t="shared" si="43"/>
        <v>6.8</v>
      </c>
      <c r="I61">
        <f t="shared" si="43"/>
        <v>14.45</v>
      </c>
      <c r="J61">
        <f t="shared" si="43"/>
        <v>0</v>
      </c>
      <c r="K61">
        <f t="shared" si="43"/>
        <v>5.0999999999999996</v>
      </c>
      <c r="L61">
        <f t="shared" si="43"/>
        <v>1.7</v>
      </c>
      <c r="M61">
        <f t="shared" si="43"/>
        <v>4.25</v>
      </c>
      <c r="N61">
        <f t="shared" si="43"/>
        <v>79.05</v>
      </c>
    </row>
    <row r="62" spans="1:14" x14ac:dyDescent="0.3">
      <c r="A62" s="2">
        <v>61</v>
      </c>
      <c r="B62" s="7" t="s">
        <v>14</v>
      </c>
      <c r="C62" s="4">
        <v>2011</v>
      </c>
      <c r="D62" s="2" t="s">
        <v>7</v>
      </c>
      <c r="E62" s="1" t="s">
        <v>4</v>
      </c>
      <c r="F62">
        <f t="shared" ref="F62:N62" si="44">85%*F14</f>
        <v>20.399999999999999</v>
      </c>
      <c r="G62">
        <f t="shared" si="44"/>
        <v>16.149999999999999</v>
      </c>
      <c r="H62">
        <f t="shared" si="44"/>
        <v>0.85</v>
      </c>
      <c r="I62">
        <f t="shared" si="44"/>
        <v>17</v>
      </c>
      <c r="J62">
        <f t="shared" si="44"/>
        <v>0</v>
      </c>
      <c r="K62">
        <f t="shared" si="44"/>
        <v>0.85</v>
      </c>
      <c r="L62">
        <f t="shared" si="44"/>
        <v>0</v>
      </c>
      <c r="M62">
        <f t="shared" si="44"/>
        <v>0</v>
      </c>
      <c r="N62">
        <f t="shared" si="44"/>
        <v>55.25</v>
      </c>
    </row>
    <row r="63" spans="1:14" x14ac:dyDescent="0.3">
      <c r="A63" s="2">
        <v>62</v>
      </c>
      <c r="B63" s="7" t="s">
        <v>15</v>
      </c>
      <c r="C63" s="4">
        <v>2011</v>
      </c>
      <c r="D63" s="2" t="s">
        <v>7</v>
      </c>
      <c r="E63" s="1" t="s">
        <v>4</v>
      </c>
      <c r="F63">
        <f t="shared" ref="F63:N63" si="45">85%*F15</f>
        <v>16.149999999999999</v>
      </c>
      <c r="G63">
        <f t="shared" si="45"/>
        <v>4.25</v>
      </c>
      <c r="H63">
        <f t="shared" si="45"/>
        <v>0.85</v>
      </c>
      <c r="I63">
        <f t="shared" si="45"/>
        <v>20.399999999999999</v>
      </c>
      <c r="J63">
        <f t="shared" si="45"/>
        <v>5.0999999999999996</v>
      </c>
      <c r="K63">
        <f t="shared" si="45"/>
        <v>2.5499999999999998</v>
      </c>
      <c r="L63">
        <f t="shared" si="45"/>
        <v>0.85</v>
      </c>
      <c r="M63">
        <f t="shared" si="45"/>
        <v>1.7</v>
      </c>
      <c r="N63">
        <f t="shared" si="45"/>
        <v>51.85</v>
      </c>
    </row>
    <row r="64" spans="1:14" x14ac:dyDescent="0.3">
      <c r="A64" s="2">
        <v>63</v>
      </c>
      <c r="B64" s="7" t="s">
        <v>16</v>
      </c>
      <c r="C64" s="4">
        <v>2011</v>
      </c>
      <c r="D64" s="2" t="s">
        <v>7</v>
      </c>
      <c r="E64" s="1" t="s">
        <v>4</v>
      </c>
      <c r="F64">
        <f t="shared" ref="F64:N64" si="46">85%*F16</f>
        <v>8.5</v>
      </c>
      <c r="G64">
        <f t="shared" si="46"/>
        <v>19.55</v>
      </c>
      <c r="H64">
        <f t="shared" si="46"/>
        <v>1.7</v>
      </c>
      <c r="I64">
        <f t="shared" si="46"/>
        <v>9.35</v>
      </c>
      <c r="J64">
        <f t="shared" si="46"/>
        <v>0</v>
      </c>
      <c r="K64">
        <f t="shared" si="46"/>
        <v>0.85</v>
      </c>
      <c r="L64">
        <f t="shared" si="46"/>
        <v>0</v>
      </c>
      <c r="M64">
        <f t="shared" si="46"/>
        <v>1.7</v>
      </c>
      <c r="N64">
        <f t="shared" si="46"/>
        <v>41.65</v>
      </c>
    </row>
    <row r="65" spans="1:14" x14ac:dyDescent="0.3">
      <c r="A65" s="2">
        <v>64</v>
      </c>
      <c r="B65" s="7" t="s">
        <v>17</v>
      </c>
      <c r="C65" s="4">
        <v>2011</v>
      </c>
      <c r="D65" s="2" t="s">
        <v>7</v>
      </c>
      <c r="E65" s="1" t="s">
        <v>4</v>
      </c>
      <c r="F65">
        <f t="shared" ref="F65:N65" si="47">85%*F17</f>
        <v>16.149999999999999</v>
      </c>
      <c r="G65">
        <f t="shared" si="47"/>
        <v>18.7</v>
      </c>
      <c r="H65">
        <f t="shared" si="47"/>
        <v>1.7</v>
      </c>
      <c r="I65">
        <f t="shared" si="47"/>
        <v>17.849999999999998</v>
      </c>
      <c r="J65">
        <f t="shared" si="47"/>
        <v>1.7</v>
      </c>
      <c r="K65">
        <f t="shared" si="47"/>
        <v>2.5499999999999998</v>
      </c>
      <c r="L65">
        <f t="shared" si="47"/>
        <v>0</v>
      </c>
      <c r="M65">
        <f t="shared" si="47"/>
        <v>0</v>
      </c>
      <c r="N65">
        <f t="shared" si="47"/>
        <v>58.65</v>
      </c>
    </row>
    <row r="66" spans="1:14" x14ac:dyDescent="0.3">
      <c r="A66" s="2">
        <v>65</v>
      </c>
      <c r="B66" s="11" t="s">
        <v>18</v>
      </c>
      <c r="C66" s="4">
        <v>2011</v>
      </c>
      <c r="D66" s="4" t="s">
        <v>7</v>
      </c>
      <c r="E66" s="14" t="s">
        <v>4</v>
      </c>
      <c r="F66">
        <f t="shared" ref="F66:N66" si="48">85%*F18</f>
        <v>15.299999999999999</v>
      </c>
      <c r="G66">
        <f t="shared" si="48"/>
        <v>20.399999999999999</v>
      </c>
      <c r="H66">
        <f t="shared" si="48"/>
        <v>3.4</v>
      </c>
      <c r="I66">
        <f t="shared" si="48"/>
        <v>23.8</v>
      </c>
      <c r="J66">
        <f t="shared" si="48"/>
        <v>1.7</v>
      </c>
      <c r="K66">
        <f t="shared" si="48"/>
        <v>1.7</v>
      </c>
      <c r="L66">
        <f t="shared" si="48"/>
        <v>0</v>
      </c>
      <c r="M66">
        <f t="shared" si="48"/>
        <v>0</v>
      </c>
      <c r="N66">
        <f t="shared" si="48"/>
        <v>66.3</v>
      </c>
    </row>
    <row r="67" spans="1:14" x14ac:dyDescent="0.3">
      <c r="A67" s="2">
        <v>66</v>
      </c>
      <c r="B67" s="4" t="s">
        <v>19</v>
      </c>
      <c r="C67" s="4">
        <v>2010</v>
      </c>
      <c r="D67" s="2" t="s">
        <v>7</v>
      </c>
      <c r="E67" s="1" t="s">
        <v>4</v>
      </c>
      <c r="F67">
        <f>75%*F7</f>
        <v>14.25</v>
      </c>
      <c r="G67">
        <f t="shared" ref="G67:N67" si="49">75%*G7</f>
        <v>22.5</v>
      </c>
      <c r="H67">
        <f t="shared" si="49"/>
        <v>6</v>
      </c>
      <c r="I67">
        <f t="shared" si="49"/>
        <v>13.5</v>
      </c>
      <c r="J67">
        <f t="shared" si="49"/>
        <v>1.5</v>
      </c>
      <c r="K67">
        <f t="shared" si="49"/>
        <v>1.5</v>
      </c>
      <c r="L67">
        <f t="shared" si="49"/>
        <v>0.75</v>
      </c>
      <c r="M67">
        <f t="shared" si="49"/>
        <v>3</v>
      </c>
      <c r="N67">
        <f t="shared" si="49"/>
        <v>63</v>
      </c>
    </row>
    <row r="68" spans="1:14" x14ac:dyDescent="0.3">
      <c r="A68" s="2">
        <v>67</v>
      </c>
      <c r="B68" s="7" t="s">
        <v>20</v>
      </c>
      <c r="C68" s="4">
        <v>2010</v>
      </c>
      <c r="D68" s="2" t="s">
        <v>7</v>
      </c>
      <c r="E68" s="1" t="s">
        <v>4</v>
      </c>
      <c r="F68">
        <f t="shared" ref="F68:N68" si="50">75%*F8</f>
        <v>14.25</v>
      </c>
      <c r="G68">
        <f t="shared" si="50"/>
        <v>18</v>
      </c>
      <c r="H68">
        <f t="shared" si="50"/>
        <v>3.75</v>
      </c>
      <c r="I68">
        <f t="shared" si="50"/>
        <v>14.25</v>
      </c>
      <c r="J68">
        <f t="shared" si="50"/>
        <v>0.75</v>
      </c>
      <c r="K68">
        <f t="shared" si="50"/>
        <v>1.5</v>
      </c>
      <c r="L68">
        <f t="shared" si="50"/>
        <v>0</v>
      </c>
      <c r="M68">
        <f t="shared" si="50"/>
        <v>3.75</v>
      </c>
      <c r="N68">
        <f t="shared" si="50"/>
        <v>56.25</v>
      </c>
    </row>
    <row r="69" spans="1:14" x14ac:dyDescent="0.3">
      <c r="A69" s="2">
        <v>68</v>
      </c>
      <c r="B69" s="7" t="s">
        <v>21</v>
      </c>
      <c r="C69" s="4">
        <v>2010</v>
      </c>
      <c r="D69" s="2" t="s">
        <v>7</v>
      </c>
      <c r="E69" s="1" t="s">
        <v>4</v>
      </c>
      <c r="F69">
        <f t="shared" ref="F69:N69" si="51">75%*F9</f>
        <v>21.75</v>
      </c>
      <c r="G69">
        <f t="shared" si="51"/>
        <v>22.5</v>
      </c>
      <c r="H69">
        <f t="shared" si="51"/>
        <v>1.5</v>
      </c>
      <c r="I69">
        <f t="shared" si="51"/>
        <v>17.25</v>
      </c>
      <c r="J69">
        <f t="shared" si="51"/>
        <v>1.5</v>
      </c>
      <c r="K69">
        <f t="shared" si="51"/>
        <v>1.5</v>
      </c>
      <c r="L69">
        <f t="shared" si="51"/>
        <v>0</v>
      </c>
      <c r="M69">
        <f t="shared" si="51"/>
        <v>3</v>
      </c>
      <c r="N69">
        <f t="shared" si="51"/>
        <v>69</v>
      </c>
    </row>
    <row r="70" spans="1:14" x14ac:dyDescent="0.3">
      <c r="A70" s="2">
        <v>69</v>
      </c>
      <c r="B70" s="7" t="s">
        <v>6</v>
      </c>
      <c r="C70" s="4">
        <v>2010</v>
      </c>
      <c r="D70" s="2" t="s">
        <v>7</v>
      </c>
      <c r="E70" s="1" t="s">
        <v>4</v>
      </c>
      <c r="F70">
        <f t="shared" ref="F70:N70" si="52">75%*F10</f>
        <v>18.75</v>
      </c>
      <c r="G70">
        <f t="shared" si="52"/>
        <v>19.5</v>
      </c>
      <c r="H70">
        <f t="shared" si="52"/>
        <v>7.5</v>
      </c>
      <c r="I70">
        <f t="shared" si="52"/>
        <v>10.5</v>
      </c>
      <c r="J70">
        <f t="shared" si="52"/>
        <v>1.5</v>
      </c>
      <c r="K70">
        <f t="shared" si="52"/>
        <v>0</v>
      </c>
      <c r="L70">
        <f t="shared" si="52"/>
        <v>0</v>
      </c>
      <c r="M70">
        <f t="shared" si="52"/>
        <v>2.25</v>
      </c>
      <c r="N70">
        <f t="shared" si="52"/>
        <v>60</v>
      </c>
    </row>
    <row r="71" spans="1:14" x14ac:dyDescent="0.3">
      <c r="A71" s="2">
        <v>70</v>
      </c>
      <c r="B71" s="7" t="s">
        <v>11</v>
      </c>
      <c r="C71" s="4">
        <v>2010</v>
      </c>
      <c r="D71" s="2" t="s">
        <v>7</v>
      </c>
      <c r="E71" s="1" t="s">
        <v>4</v>
      </c>
      <c r="F71">
        <f t="shared" ref="F71:N71" si="53">75%*F11</f>
        <v>27</v>
      </c>
      <c r="G71">
        <f t="shared" si="53"/>
        <v>33</v>
      </c>
      <c r="H71">
        <f t="shared" si="53"/>
        <v>14.25</v>
      </c>
      <c r="I71">
        <f t="shared" si="53"/>
        <v>25.5</v>
      </c>
      <c r="J71">
        <f t="shared" si="53"/>
        <v>3</v>
      </c>
      <c r="K71">
        <f t="shared" si="53"/>
        <v>2.25</v>
      </c>
      <c r="L71">
        <f t="shared" si="53"/>
        <v>0.75</v>
      </c>
      <c r="M71">
        <f t="shared" si="53"/>
        <v>2.25</v>
      </c>
      <c r="N71">
        <f t="shared" si="53"/>
        <v>108</v>
      </c>
    </row>
    <row r="72" spans="1:14" x14ac:dyDescent="0.3">
      <c r="A72" s="2">
        <v>71</v>
      </c>
      <c r="B72" s="7" t="s">
        <v>12</v>
      </c>
      <c r="C72" s="4">
        <v>2010</v>
      </c>
      <c r="D72" s="2" t="s">
        <v>7</v>
      </c>
      <c r="E72" s="1" t="s">
        <v>4</v>
      </c>
      <c r="F72">
        <f t="shared" ref="F72:N72" si="54">75%*F12</f>
        <v>21.75</v>
      </c>
      <c r="G72">
        <f t="shared" si="54"/>
        <v>15.75</v>
      </c>
      <c r="H72">
        <f t="shared" si="54"/>
        <v>6</v>
      </c>
      <c r="I72">
        <f t="shared" si="54"/>
        <v>16.5</v>
      </c>
      <c r="J72">
        <f t="shared" si="54"/>
        <v>5.25</v>
      </c>
      <c r="K72">
        <f t="shared" si="54"/>
        <v>0.75</v>
      </c>
      <c r="L72">
        <f t="shared" si="54"/>
        <v>0.75</v>
      </c>
      <c r="M72">
        <f t="shared" si="54"/>
        <v>0.75</v>
      </c>
      <c r="N72">
        <f t="shared" si="54"/>
        <v>67.5</v>
      </c>
    </row>
    <row r="73" spans="1:14" x14ac:dyDescent="0.3">
      <c r="A73" s="2">
        <v>72</v>
      </c>
      <c r="B73" s="7" t="s">
        <v>13</v>
      </c>
      <c r="C73" s="4">
        <v>2010</v>
      </c>
      <c r="D73" s="2" t="s">
        <v>7</v>
      </c>
      <c r="E73" s="1" t="s">
        <v>4</v>
      </c>
      <c r="F73">
        <f t="shared" ref="F73:N73" si="55">75%*F13</f>
        <v>23.25</v>
      </c>
      <c r="G73">
        <f t="shared" si="55"/>
        <v>18</v>
      </c>
      <c r="H73">
        <f t="shared" si="55"/>
        <v>6</v>
      </c>
      <c r="I73">
        <f t="shared" si="55"/>
        <v>12.75</v>
      </c>
      <c r="J73">
        <f t="shared" si="55"/>
        <v>0</v>
      </c>
      <c r="K73">
        <f t="shared" si="55"/>
        <v>4.5</v>
      </c>
      <c r="L73">
        <f t="shared" si="55"/>
        <v>1.5</v>
      </c>
      <c r="M73">
        <f t="shared" si="55"/>
        <v>3.75</v>
      </c>
      <c r="N73">
        <f t="shared" si="55"/>
        <v>69.75</v>
      </c>
    </row>
    <row r="74" spans="1:14" x14ac:dyDescent="0.3">
      <c r="A74" s="2">
        <v>73</v>
      </c>
      <c r="B74" s="7" t="s">
        <v>14</v>
      </c>
      <c r="C74" s="4">
        <v>2010</v>
      </c>
      <c r="D74" s="2" t="s">
        <v>7</v>
      </c>
      <c r="E74" s="1" t="s">
        <v>4</v>
      </c>
      <c r="F74">
        <f t="shared" ref="F74:N74" si="56">75%*F14</f>
        <v>18</v>
      </c>
      <c r="G74">
        <f t="shared" si="56"/>
        <v>14.25</v>
      </c>
      <c r="H74">
        <f t="shared" si="56"/>
        <v>0.75</v>
      </c>
      <c r="I74">
        <f t="shared" si="56"/>
        <v>15</v>
      </c>
      <c r="J74">
        <f t="shared" si="56"/>
        <v>0</v>
      </c>
      <c r="K74">
        <f t="shared" si="56"/>
        <v>0.75</v>
      </c>
      <c r="L74">
        <f t="shared" si="56"/>
        <v>0</v>
      </c>
      <c r="M74">
        <f t="shared" si="56"/>
        <v>0</v>
      </c>
      <c r="N74">
        <f t="shared" si="56"/>
        <v>48.75</v>
      </c>
    </row>
    <row r="75" spans="1:14" x14ac:dyDescent="0.3">
      <c r="A75" s="2">
        <v>74</v>
      </c>
      <c r="B75" s="7" t="s">
        <v>15</v>
      </c>
      <c r="C75" s="4">
        <v>2010</v>
      </c>
      <c r="D75" s="2" t="s">
        <v>7</v>
      </c>
      <c r="E75" s="1" t="s">
        <v>4</v>
      </c>
      <c r="F75">
        <f t="shared" ref="F75:N75" si="57">75%*F15</f>
        <v>14.25</v>
      </c>
      <c r="G75">
        <f t="shared" si="57"/>
        <v>3.75</v>
      </c>
      <c r="H75">
        <f t="shared" si="57"/>
        <v>0.75</v>
      </c>
      <c r="I75">
        <f t="shared" si="57"/>
        <v>18</v>
      </c>
      <c r="J75">
        <f t="shared" si="57"/>
        <v>4.5</v>
      </c>
      <c r="K75">
        <f t="shared" si="57"/>
        <v>2.25</v>
      </c>
      <c r="L75">
        <f t="shared" si="57"/>
        <v>0.75</v>
      </c>
      <c r="M75">
        <f t="shared" si="57"/>
        <v>1.5</v>
      </c>
      <c r="N75">
        <f t="shared" si="57"/>
        <v>45.75</v>
      </c>
    </row>
    <row r="76" spans="1:14" x14ac:dyDescent="0.3">
      <c r="A76" s="2">
        <v>75</v>
      </c>
      <c r="B76" s="7" t="s">
        <v>16</v>
      </c>
      <c r="C76" s="4">
        <v>2010</v>
      </c>
      <c r="D76" s="2" t="s">
        <v>7</v>
      </c>
      <c r="E76" s="1" t="s">
        <v>4</v>
      </c>
      <c r="F76">
        <f t="shared" ref="F76:N76" si="58">75%*F16</f>
        <v>7.5</v>
      </c>
      <c r="G76">
        <f t="shared" si="58"/>
        <v>17.25</v>
      </c>
      <c r="H76">
        <f t="shared" si="58"/>
        <v>1.5</v>
      </c>
      <c r="I76">
        <f t="shared" si="58"/>
        <v>8.25</v>
      </c>
      <c r="J76">
        <f t="shared" si="58"/>
        <v>0</v>
      </c>
      <c r="K76">
        <f t="shared" si="58"/>
        <v>0.75</v>
      </c>
      <c r="L76">
        <f t="shared" si="58"/>
        <v>0</v>
      </c>
      <c r="M76">
        <f t="shared" si="58"/>
        <v>1.5</v>
      </c>
      <c r="N76">
        <f t="shared" si="58"/>
        <v>36.75</v>
      </c>
    </row>
    <row r="77" spans="1:14" x14ac:dyDescent="0.3">
      <c r="A77" s="2">
        <v>76</v>
      </c>
      <c r="B77" s="7" t="s">
        <v>17</v>
      </c>
      <c r="C77" s="4">
        <v>2010</v>
      </c>
      <c r="D77" s="2" t="s">
        <v>7</v>
      </c>
      <c r="E77" s="1" t="s">
        <v>4</v>
      </c>
      <c r="F77">
        <f t="shared" ref="F77:N77" si="59">75%*F17</f>
        <v>14.25</v>
      </c>
      <c r="G77">
        <f t="shared" si="59"/>
        <v>16.5</v>
      </c>
      <c r="H77">
        <f t="shared" si="59"/>
        <v>1.5</v>
      </c>
      <c r="I77">
        <f t="shared" si="59"/>
        <v>15.75</v>
      </c>
      <c r="J77">
        <f t="shared" si="59"/>
        <v>1.5</v>
      </c>
      <c r="K77">
        <f t="shared" si="59"/>
        <v>2.25</v>
      </c>
      <c r="L77">
        <f t="shared" si="59"/>
        <v>0</v>
      </c>
      <c r="M77">
        <f t="shared" si="59"/>
        <v>0</v>
      </c>
      <c r="N77">
        <f t="shared" si="59"/>
        <v>51.75</v>
      </c>
    </row>
    <row r="78" spans="1:14" x14ac:dyDescent="0.3">
      <c r="A78" s="2">
        <v>77</v>
      </c>
      <c r="B78" s="11" t="s">
        <v>18</v>
      </c>
      <c r="C78" s="4">
        <v>2010</v>
      </c>
      <c r="D78" s="4" t="s">
        <v>7</v>
      </c>
      <c r="E78" s="14" t="s">
        <v>4</v>
      </c>
      <c r="F78">
        <f t="shared" ref="F78:N78" si="60">75%*F18</f>
        <v>13.5</v>
      </c>
      <c r="G78">
        <f t="shared" si="60"/>
        <v>18</v>
      </c>
      <c r="H78">
        <f t="shared" si="60"/>
        <v>3</v>
      </c>
      <c r="I78">
        <f t="shared" si="60"/>
        <v>21</v>
      </c>
      <c r="J78">
        <f t="shared" si="60"/>
        <v>1.5</v>
      </c>
      <c r="K78">
        <f t="shared" si="60"/>
        <v>1.5</v>
      </c>
      <c r="L78">
        <f t="shared" si="60"/>
        <v>0</v>
      </c>
      <c r="M78">
        <f t="shared" si="60"/>
        <v>0</v>
      </c>
      <c r="N78">
        <f t="shared" si="60"/>
        <v>58.5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0"/>
  <sheetViews>
    <sheetView zoomScale="90" zoomScaleNormal="90" workbookViewId="0">
      <pane ySplit="1" topLeftCell="A317" activePane="bottomLeft" state="frozen"/>
      <selection pane="bottomLeft" activeCell="A327" activeCellId="46" sqref="A5:XFD5 A12:XFD12 A19:XFD19 A26:XFD26 A33:XFD33 A40:XFD40 A47:XFD47 A54:XFD54 A61:XFD61 A68:XFD68 A75:XFD75 A82:XFD82 A89:XFD89 A96:XFD96 A103:XFD103 A110:XFD110 A117:XFD117 A124:XFD124 A131:XFD131 A138:XFD138 A145:XFD145 A152:XFD152 A159:XFD159 A166:XFD166 A173:XFD173 A180:XFD180 A187:XFD187 A194:XFD194 A201:XFD201 A208:XFD208 A215:XFD215 A222:XFD222 A229:XFD229 A236:XFD236 A243:XFD243 A250:XFD250 A257:XFD257 A264:XFD264 A271:XFD271 A278:XFD278 A285:XFD285 A292:XFD292 A299:XFD299 A306:XFD306 A313:XFD313 A320:XFD320 A327:XFD327"/>
    </sheetView>
  </sheetViews>
  <sheetFormatPr defaultColWidth="9.109375" defaultRowHeight="14.4" x14ac:dyDescent="0.3"/>
  <cols>
    <col min="1" max="1" width="9.109375" style="7"/>
    <col min="2" max="2" width="12.88671875" style="7" customWidth="1"/>
    <col min="3" max="3" width="9.109375" style="7"/>
    <col min="4" max="4" width="27.44140625" style="10" customWidth="1"/>
    <col min="5" max="5" width="33.33203125" style="10" customWidth="1"/>
    <col min="6" max="6" width="9.88671875" style="29" bestFit="1" customWidth="1"/>
    <col min="7" max="7" width="9.6640625" style="29" bestFit="1" customWidth="1"/>
    <col min="8" max="8" width="11" style="29" bestFit="1" customWidth="1"/>
    <col min="9" max="9" width="10" style="29" bestFit="1" customWidth="1"/>
    <col min="10" max="10" width="10.6640625" style="29" bestFit="1" customWidth="1"/>
    <col min="11" max="11" width="10.5546875" style="29" bestFit="1" customWidth="1"/>
    <col min="12" max="12" width="11.88671875" style="29" bestFit="1" customWidth="1"/>
    <col min="13" max="13" width="10.88671875" style="29" bestFit="1" customWidth="1"/>
    <col min="14" max="14" width="16.5546875" style="29" bestFit="1" customWidth="1"/>
    <col min="15" max="16384" width="9.109375" style="7"/>
  </cols>
  <sheetData>
    <row r="1" spans="1:15" s="6" customFormat="1" x14ac:dyDescent="0.3">
      <c r="A1" s="6" t="s">
        <v>8</v>
      </c>
      <c r="B1" s="6" t="s">
        <v>1</v>
      </c>
      <c r="C1" s="6" t="s">
        <v>0</v>
      </c>
      <c r="D1" s="15" t="s">
        <v>2</v>
      </c>
      <c r="E1" s="3" t="s">
        <v>10</v>
      </c>
      <c r="F1" s="25" t="s">
        <v>29</v>
      </c>
      <c r="G1" s="25" t="s">
        <v>30</v>
      </c>
      <c r="H1" s="25" t="s">
        <v>31</v>
      </c>
      <c r="I1" s="25" t="s">
        <v>32</v>
      </c>
      <c r="J1" s="25" t="s">
        <v>33</v>
      </c>
      <c r="K1" s="25" t="s">
        <v>34</v>
      </c>
      <c r="L1" s="25" t="s">
        <v>35</v>
      </c>
      <c r="M1" s="25" t="s">
        <v>36</v>
      </c>
      <c r="N1" s="25" t="s">
        <v>25</v>
      </c>
    </row>
    <row r="2" spans="1:15" s="6" customFormat="1" x14ac:dyDescent="0.3">
      <c r="A2" s="6">
        <v>1</v>
      </c>
      <c r="B2" s="4" t="s">
        <v>19</v>
      </c>
      <c r="C2" s="4">
        <v>2013</v>
      </c>
      <c r="D2" s="2" t="s">
        <v>7</v>
      </c>
      <c r="E2" s="1" t="s">
        <v>4</v>
      </c>
      <c r="F2" s="48">
        <f t="shared" ref="F2:N2" si="0">80%*F254</f>
        <v>15.200000000000001</v>
      </c>
      <c r="G2" s="48">
        <f t="shared" si="0"/>
        <v>24</v>
      </c>
      <c r="H2" s="48">
        <f t="shared" si="0"/>
        <v>6.4</v>
      </c>
      <c r="I2" s="48">
        <f t="shared" si="0"/>
        <v>14.4</v>
      </c>
      <c r="J2" s="48">
        <f t="shared" si="0"/>
        <v>1.6</v>
      </c>
      <c r="K2" s="48">
        <f t="shared" si="0"/>
        <v>1.6</v>
      </c>
      <c r="L2" s="48">
        <f t="shared" si="0"/>
        <v>0.8</v>
      </c>
      <c r="M2" s="48">
        <f t="shared" si="0"/>
        <v>3.2</v>
      </c>
      <c r="N2" s="48">
        <f t="shared" si="0"/>
        <v>67.2</v>
      </c>
    </row>
    <row r="3" spans="1:15" s="6" customFormat="1" x14ac:dyDescent="0.3">
      <c r="A3" s="6">
        <v>2</v>
      </c>
      <c r="B3" s="4" t="s">
        <v>19</v>
      </c>
      <c r="C3" s="4">
        <v>2013</v>
      </c>
      <c r="D3" s="2" t="s">
        <v>7</v>
      </c>
      <c r="E3" s="1" t="s">
        <v>37</v>
      </c>
      <c r="F3" s="48">
        <f t="shared" ref="F3:N3" si="1">80%*F255</f>
        <v>132</v>
      </c>
      <c r="G3" s="48">
        <f t="shared" si="1"/>
        <v>153.60000000000002</v>
      </c>
      <c r="H3" s="48">
        <f t="shared" si="1"/>
        <v>37.6</v>
      </c>
      <c r="I3" s="48">
        <f t="shared" si="1"/>
        <v>170.4</v>
      </c>
      <c r="J3" s="48">
        <f t="shared" si="1"/>
        <v>15.200000000000001</v>
      </c>
      <c r="K3" s="48">
        <f t="shared" si="1"/>
        <v>15.200000000000001</v>
      </c>
      <c r="L3" s="48">
        <f t="shared" si="1"/>
        <v>5.6000000000000005</v>
      </c>
      <c r="M3" s="48">
        <f t="shared" si="1"/>
        <v>11.200000000000001</v>
      </c>
      <c r="N3" s="48">
        <f t="shared" si="1"/>
        <v>540.80000000000007</v>
      </c>
    </row>
    <row r="4" spans="1:15" s="6" customFormat="1" x14ac:dyDescent="0.3">
      <c r="A4" s="6">
        <v>3</v>
      </c>
      <c r="B4" s="4" t="s">
        <v>19</v>
      </c>
      <c r="C4" s="4">
        <v>2013</v>
      </c>
      <c r="D4" s="2" t="s">
        <v>7</v>
      </c>
      <c r="E4" s="1" t="s">
        <v>38</v>
      </c>
      <c r="F4" s="48">
        <f t="shared" ref="F4:N4" si="2">80%*F256</f>
        <v>35.200000000000003</v>
      </c>
      <c r="G4" s="48">
        <f t="shared" si="2"/>
        <v>36.800000000000004</v>
      </c>
      <c r="H4" s="48">
        <f t="shared" si="2"/>
        <v>12</v>
      </c>
      <c r="I4" s="48">
        <f t="shared" si="2"/>
        <v>40</v>
      </c>
      <c r="J4" s="48">
        <f t="shared" si="2"/>
        <v>1.6</v>
      </c>
      <c r="K4" s="48">
        <f t="shared" si="2"/>
        <v>0</v>
      </c>
      <c r="L4" s="48">
        <f t="shared" si="2"/>
        <v>8</v>
      </c>
      <c r="M4" s="48">
        <f t="shared" si="2"/>
        <v>0</v>
      </c>
      <c r="N4" s="48">
        <f t="shared" si="2"/>
        <v>133.6</v>
      </c>
      <c r="O4" s="48"/>
    </row>
    <row r="5" spans="1:15" s="6" customFormat="1" x14ac:dyDescent="0.3">
      <c r="A5" s="6">
        <v>4</v>
      </c>
      <c r="B5" s="4" t="s">
        <v>19</v>
      </c>
      <c r="C5" s="4">
        <v>2013</v>
      </c>
      <c r="D5" s="2" t="s">
        <v>7</v>
      </c>
      <c r="E5" s="1" t="s">
        <v>39</v>
      </c>
      <c r="F5" s="48">
        <f t="shared" ref="F5:N5" si="3">80%*F257</f>
        <v>37.6</v>
      </c>
      <c r="G5" s="48">
        <f t="shared" si="3"/>
        <v>52.800000000000004</v>
      </c>
      <c r="H5" s="48">
        <f t="shared" si="3"/>
        <v>6.4</v>
      </c>
      <c r="I5" s="48">
        <f t="shared" si="3"/>
        <v>61.6</v>
      </c>
      <c r="J5" s="48">
        <f t="shared" si="3"/>
        <v>3.2</v>
      </c>
      <c r="K5" s="48">
        <f t="shared" si="3"/>
        <v>5.6000000000000005</v>
      </c>
      <c r="L5" s="48">
        <f t="shared" si="3"/>
        <v>0.8</v>
      </c>
      <c r="M5" s="48">
        <f t="shared" si="3"/>
        <v>2.4000000000000004</v>
      </c>
      <c r="N5" s="48">
        <f t="shared" si="3"/>
        <v>170.4</v>
      </c>
    </row>
    <row r="6" spans="1:15" s="6" customFormat="1" x14ac:dyDescent="0.3">
      <c r="A6" s="6">
        <v>5</v>
      </c>
      <c r="B6" s="4" t="s">
        <v>19</v>
      </c>
      <c r="C6" s="4">
        <v>2013</v>
      </c>
      <c r="D6" s="2" t="s">
        <v>7</v>
      </c>
      <c r="E6" s="1" t="s">
        <v>40</v>
      </c>
      <c r="F6" s="48">
        <f t="shared" ref="F6:N6" si="4">80%*F258</f>
        <v>8</v>
      </c>
      <c r="G6" s="48">
        <f t="shared" si="4"/>
        <v>20</v>
      </c>
      <c r="H6" s="48">
        <f t="shared" si="4"/>
        <v>12</v>
      </c>
      <c r="I6" s="48">
        <f t="shared" si="4"/>
        <v>12.8</v>
      </c>
      <c r="J6" s="48">
        <f t="shared" si="4"/>
        <v>1.6</v>
      </c>
      <c r="K6" s="48">
        <f t="shared" si="4"/>
        <v>0</v>
      </c>
      <c r="L6" s="48">
        <f t="shared" si="4"/>
        <v>0</v>
      </c>
      <c r="M6" s="48">
        <f t="shared" si="4"/>
        <v>0.8</v>
      </c>
      <c r="N6" s="48">
        <f t="shared" si="4"/>
        <v>55.2</v>
      </c>
    </row>
    <row r="7" spans="1:15" s="6" customFormat="1" x14ac:dyDescent="0.3">
      <c r="A7" s="6">
        <v>6</v>
      </c>
      <c r="B7" s="4" t="s">
        <v>19</v>
      </c>
      <c r="C7" s="4">
        <v>2013</v>
      </c>
      <c r="D7" s="2" t="s">
        <v>7</v>
      </c>
      <c r="E7" s="1" t="s">
        <v>41</v>
      </c>
      <c r="F7" s="48">
        <f t="shared" ref="F7:N7" si="5">80%*F259</f>
        <v>0</v>
      </c>
      <c r="G7" s="48">
        <f t="shared" si="5"/>
        <v>14.4</v>
      </c>
      <c r="H7" s="48">
        <f t="shared" si="5"/>
        <v>2.4000000000000004</v>
      </c>
      <c r="I7" s="48">
        <f t="shared" si="5"/>
        <v>0</v>
      </c>
      <c r="J7" s="48">
        <f t="shared" si="5"/>
        <v>0</v>
      </c>
      <c r="K7" s="48">
        <f t="shared" si="5"/>
        <v>0</v>
      </c>
      <c r="L7" s="48">
        <f t="shared" si="5"/>
        <v>3.2</v>
      </c>
      <c r="M7" s="48">
        <f t="shared" si="5"/>
        <v>0</v>
      </c>
      <c r="N7" s="48">
        <f t="shared" si="5"/>
        <v>20</v>
      </c>
    </row>
    <row r="8" spans="1:15" x14ac:dyDescent="0.3">
      <c r="A8" s="6">
        <v>7</v>
      </c>
      <c r="B8" s="4" t="s">
        <v>19</v>
      </c>
      <c r="C8" s="4">
        <v>2013</v>
      </c>
      <c r="D8" s="2" t="s">
        <v>7</v>
      </c>
      <c r="E8" s="1" t="s">
        <v>9</v>
      </c>
      <c r="F8" s="48">
        <f t="shared" ref="F8:N8" si="6">80%*F260</f>
        <v>0</v>
      </c>
      <c r="G8" s="48">
        <f t="shared" si="6"/>
        <v>0</v>
      </c>
      <c r="H8" s="48">
        <f t="shared" si="6"/>
        <v>0</v>
      </c>
      <c r="I8" s="48">
        <f t="shared" si="6"/>
        <v>0</v>
      </c>
      <c r="J8" s="48">
        <f t="shared" si="6"/>
        <v>0</v>
      </c>
      <c r="K8" s="48">
        <f t="shared" si="6"/>
        <v>0</v>
      </c>
      <c r="L8" s="48">
        <f t="shared" si="6"/>
        <v>0</v>
      </c>
      <c r="M8" s="48">
        <f t="shared" si="6"/>
        <v>0</v>
      </c>
      <c r="N8" s="48">
        <f t="shared" si="6"/>
        <v>0</v>
      </c>
    </row>
    <row r="9" spans="1:15" x14ac:dyDescent="0.3">
      <c r="A9" s="6">
        <v>8</v>
      </c>
      <c r="B9" s="7" t="s">
        <v>20</v>
      </c>
      <c r="C9" s="4">
        <v>2013</v>
      </c>
      <c r="D9" s="2" t="s">
        <v>7</v>
      </c>
      <c r="E9" s="1" t="s">
        <v>4</v>
      </c>
      <c r="F9" s="48">
        <f t="shared" ref="F9:N9" si="7">80%*F261</f>
        <v>15.200000000000001</v>
      </c>
      <c r="G9" s="48">
        <f t="shared" si="7"/>
        <v>19.200000000000003</v>
      </c>
      <c r="H9" s="48">
        <f t="shared" si="7"/>
        <v>4</v>
      </c>
      <c r="I9" s="48">
        <f t="shared" si="7"/>
        <v>15.200000000000001</v>
      </c>
      <c r="J9" s="48">
        <f t="shared" si="7"/>
        <v>0.8</v>
      </c>
      <c r="K9" s="48">
        <f t="shared" si="7"/>
        <v>1.6</v>
      </c>
      <c r="L9" s="48">
        <f t="shared" si="7"/>
        <v>0</v>
      </c>
      <c r="M9" s="48">
        <f t="shared" si="7"/>
        <v>4</v>
      </c>
      <c r="N9" s="48">
        <f t="shared" si="7"/>
        <v>60</v>
      </c>
    </row>
    <row r="10" spans="1:15" x14ac:dyDescent="0.3">
      <c r="A10" s="6">
        <v>9</v>
      </c>
      <c r="B10" s="4" t="s">
        <v>20</v>
      </c>
      <c r="C10" s="4">
        <v>2013</v>
      </c>
      <c r="D10" s="2" t="s">
        <v>7</v>
      </c>
      <c r="E10" s="1" t="s">
        <v>37</v>
      </c>
      <c r="F10" s="48">
        <f t="shared" ref="F10:N10" si="8">80%*F262</f>
        <v>142.4</v>
      </c>
      <c r="G10" s="48">
        <f t="shared" si="8"/>
        <v>145.6</v>
      </c>
      <c r="H10" s="48">
        <f t="shared" si="8"/>
        <v>53.6</v>
      </c>
      <c r="I10" s="48">
        <f t="shared" si="8"/>
        <v>172.8</v>
      </c>
      <c r="J10" s="48">
        <f t="shared" si="8"/>
        <v>17.600000000000001</v>
      </c>
      <c r="K10" s="48">
        <f t="shared" si="8"/>
        <v>10.4</v>
      </c>
      <c r="L10" s="48">
        <f t="shared" si="8"/>
        <v>12</v>
      </c>
      <c r="M10" s="48">
        <f t="shared" si="8"/>
        <v>15.200000000000001</v>
      </c>
      <c r="N10" s="48">
        <f t="shared" si="8"/>
        <v>569.6</v>
      </c>
    </row>
    <row r="11" spans="1:15" x14ac:dyDescent="0.3">
      <c r="A11" s="6">
        <v>10</v>
      </c>
      <c r="B11" s="7" t="s">
        <v>20</v>
      </c>
      <c r="C11" s="4">
        <v>2013</v>
      </c>
      <c r="D11" s="2" t="s">
        <v>7</v>
      </c>
      <c r="E11" s="1" t="s">
        <v>38</v>
      </c>
      <c r="F11" s="48">
        <f t="shared" ref="F11:N11" si="9">80%*F263</f>
        <v>29.6</v>
      </c>
      <c r="G11" s="48">
        <f t="shared" si="9"/>
        <v>63.2</v>
      </c>
      <c r="H11" s="48">
        <f t="shared" si="9"/>
        <v>34.4</v>
      </c>
      <c r="I11" s="48">
        <f t="shared" si="9"/>
        <v>39.200000000000003</v>
      </c>
      <c r="J11" s="48">
        <f t="shared" si="9"/>
        <v>0.8</v>
      </c>
      <c r="K11" s="48">
        <f t="shared" si="9"/>
        <v>24</v>
      </c>
      <c r="L11" s="48">
        <f t="shared" si="9"/>
        <v>5.6000000000000005</v>
      </c>
      <c r="M11" s="48">
        <f t="shared" si="9"/>
        <v>4.8000000000000007</v>
      </c>
      <c r="N11" s="48">
        <f t="shared" si="9"/>
        <v>201.60000000000002</v>
      </c>
    </row>
    <row r="12" spans="1:15" x14ac:dyDescent="0.3">
      <c r="A12" s="6">
        <v>11</v>
      </c>
      <c r="B12" s="4" t="s">
        <v>20</v>
      </c>
      <c r="C12" s="4">
        <v>2013</v>
      </c>
      <c r="D12" s="2" t="s">
        <v>7</v>
      </c>
      <c r="E12" s="1" t="s">
        <v>39</v>
      </c>
      <c r="F12" s="48">
        <f t="shared" ref="F12:N12" si="10">80%*F264</f>
        <v>32.800000000000004</v>
      </c>
      <c r="G12" s="48">
        <f t="shared" si="10"/>
        <v>60</v>
      </c>
      <c r="H12" s="48">
        <f t="shared" si="10"/>
        <v>22.400000000000002</v>
      </c>
      <c r="I12" s="48">
        <f t="shared" si="10"/>
        <v>63.2</v>
      </c>
      <c r="J12" s="48">
        <f t="shared" si="10"/>
        <v>3.2</v>
      </c>
      <c r="K12" s="48">
        <f t="shared" si="10"/>
        <v>4</v>
      </c>
      <c r="L12" s="48">
        <f t="shared" si="10"/>
        <v>10.4</v>
      </c>
      <c r="M12" s="48">
        <f t="shared" si="10"/>
        <v>10.4</v>
      </c>
      <c r="N12" s="48">
        <f t="shared" si="10"/>
        <v>206.4</v>
      </c>
    </row>
    <row r="13" spans="1:15" x14ac:dyDescent="0.3">
      <c r="A13" s="6">
        <v>12</v>
      </c>
      <c r="B13" s="7" t="s">
        <v>20</v>
      </c>
      <c r="C13" s="4">
        <v>2013</v>
      </c>
      <c r="D13" s="2" t="s">
        <v>7</v>
      </c>
      <c r="E13" s="1" t="s">
        <v>40</v>
      </c>
      <c r="F13" s="48">
        <f t="shared" ref="F13:N13" si="11">80%*F265</f>
        <v>6.4</v>
      </c>
      <c r="G13" s="48">
        <f t="shared" si="11"/>
        <v>18.400000000000002</v>
      </c>
      <c r="H13" s="48">
        <f t="shared" si="11"/>
        <v>5.6000000000000005</v>
      </c>
      <c r="I13" s="48">
        <f t="shared" si="11"/>
        <v>12</v>
      </c>
      <c r="J13" s="48">
        <f t="shared" si="11"/>
        <v>0</v>
      </c>
      <c r="K13" s="48">
        <f t="shared" si="11"/>
        <v>0</v>
      </c>
      <c r="L13" s="48">
        <f t="shared" si="11"/>
        <v>0.8</v>
      </c>
      <c r="M13" s="48">
        <f t="shared" si="11"/>
        <v>3.2</v>
      </c>
      <c r="N13" s="48">
        <f t="shared" si="11"/>
        <v>46.400000000000006</v>
      </c>
    </row>
    <row r="14" spans="1:15" x14ac:dyDescent="0.3">
      <c r="A14" s="6">
        <v>13</v>
      </c>
      <c r="B14" s="4" t="s">
        <v>20</v>
      </c>
      <c r="C14" s="4">
        <v>2013</v>
      </c>
      <c r="D14" s="2" t="s">
        <v>7</v>
      </c>
      <c r="E14" s="1" t="s">
        <v>41</v>
      </c>
      <c r="F14" s="48">
        <f t="shared" ref="F14:N14" si="12">80%*F266</f>
        <v>1.6</v>
      </c>
      <c r="G14" s="48">
        <f t="shared" si="12"/>
        <v>5.6000000000000005</v>
      </c>
      <c r="H14" s="48">
        <f t="shared" si="12"/>
        <v>1.6</v>
      </c>
      <c r="I14" s="48">
        <f t="shared" si="12"/>
        <v>1.6</v>
      </c>
      <c r="J14" s="48">
        <f t="shared" si="12"/>
        <v>0</v>
      </c>
      <c r="K14" s="48">
        <f t="shared" si="12"/>
        <v>0.8</v>
      </c>
      <c r="L14" s="48">
        <f t="shared" si="12"/>
        <v>0</v>
      </c>
      <c r="M14" s="48">
        <f t="shared" si="12"/>
        <v>1.6</v>
      </c>
      <c r="N14" s="48">
        <f t="shared" si="12"/>
        <v>12.8</v>
      </c>
    </row>
    <row r="15" spans="1:15" x14ac:dyDescent="0.3">
      <c r="A15" s="6">
        <v>14</v>
      </c>
      <c r="B15" s="7" t="s">
        <v>20</v>
      </c>
      <c r="C15" s="4">
        <v>2013</v>
      </c>
      <c r="D15" s="2" t="s">
        <v>7</v>
      </c>
      <c r="E15" s="1" t="s">
        <v>9</v>
      </c>
      <c r="F15" s="48">
        <f t="shared" ref="F15:N15" si="13">80%*F267</f>
        <v>0</v>
      </c>
      <c r="G15" s="48">
        <f t="shared" si="13"/>
        <v>0</v>
      </c>
      <c r="H15" s="48">
        <f t="shared" si="13"/>
        <v>0</v>
      </c>
      <c r="I15" s="48">
        <f t="shared" si="13"/>
        <v>0</v>
      </c>
      <c r="J15" s="48">
        <f t="shared" si="13"/>
        <v>0</v>
      </c>
      <c r="K15" s="48">
        <f t="shared" si="13"/>
        <v>0</v>
      </c>
      <c r="L15" s="48">
        <f t="shared" si="13"/>
        <v>0</v>
      </c>
      <c r="M15" s="48">
        <f t="shared" si="13"/>
        <v>0</v>
      </c>
      <c r="N15" s="48">
        <f t="shared" si="13"/>
        <v>0</v>
      </c>
    </row>
    <row r="16" spans="1:15" x14ac:dyDescent="0.3">
      <c r="A16" s="6">
        <v>15</v>
      </c>
      <c r="B16" s="7" t="s">
        <v>21</v>
      </c>
      <c r="C16" s="4">
        <v>2013</v>
      </c>
      <c r="D16" s="2" t="s">
        <v>7</v>
      </c>
      <c r="E16" s="1" t="s">
        <v>4</v>
      </c>
      <c r="F16" s="48">
        <f t="shared" ref="F16:N16" si="14">80%*F268</f>
        <v>23.200000000000003</v>
      </c>
      <c r="G16" s="48">
        <f t="shared" si="14"/>
        <v>24</v>
      </c>
      <c r="H16" s="48">
        <f t="shared" si="14"/>
        <v>1.6</v>
      </c>
      <c r="I16" s="48">
        <f t="shared" si="14"/>
        <v>18.400000000000002</v>
      </c>
      <c r="J16" s="48">
        <f t="shared" si="14"/>
        <v>1.6</v>
      </c>
      <c r="K16" s="48">
        <f t="shared" si="14"/>
        <v>1.6</v>
      </c>
      <c r="L16" s="48">
        <f t="shared" si="14"/>
        <v>0</v>
      </c>
      <c r="M16" s="48">
        <f t="shared" si="14"/>
        <v>3.2</v>
      </c>
      <c r="N16" s="48">
        <f t="shared" si="14"/>
        <v>73.600000000000009</v>
      </c>
    </row>
    <row r="17" spans="1:22" ht="13.5" customHeight="1" x14ac:dyDescent="0.3">
      <c r="A17" s="6">
        <v>16</v>
      </c>
      <c r="B17" s="7" t="s">
        <v>21</v>
      </c>
      <c r="C17" s="4">
        <v>2013</v>
      </c>
      <c r="D17" s="2" t="s">
        <v>7</v>
      </c>
      <c r="E17" s="1" t="s">
        <v>37</v>
      </c>
      <c r="F17" s="48">
        <f t="shared" ref="F17:N17" si="15">80%*F269</f>
        <v>121.60000000000001</v>
      </c>
      <c r="G17" s="48">
        <f t="shared" si="15"/>
        <v>162.4</v>
      </c>
      <c r="H17" s="48">
        <f t="shared" si="15"/>
        <v>36.800000000000004</v>
      </c>
      <c r="I17" s="48">
        <f t="shared" si="15"/>
        <v>157.60000000000002</v>
      </c>
      <c r="J17" s="48">
        <f t="shared" si="15"/>
        <v>6.4</v>
      </c>
      <c r="K17" s="48">
        <f t="shared" si="15"/>
        <v>9.6000000000000014</v>
      </c>
      <c r="L17" s="48">
        <f t="shared" si="15"/>
        <v>3.2</v>
      </c>
      <c r="M17" s="48">
        <f t="shared" si="15"/>
        <v>20</v>
      </c>
      <c r="N17" s="48">
        <f t="shared" si="15"/>
        <v>517.6</v>
      </c>
    </row>
    <row r="18" spans="1:22" x14ac:dyDescent="0.3">
      <c r="A18" s="6">
        <v>17</v>
      </c>
      <c r="B18" s="7" t="s">
        <v>21</v>
      </c>
      <c r="C18" s="4">
        <v>2013</v>
      </c>
      <c r="D18" s="2" t="s">
        <v>7</v>
      </c>
      <c r="E18" s="1" t="s">
        <v>38</v>
      </c>
      <c r="F18" s="48">
        <f t="shared" ref="F18:N18" si="16">80%*F270</f>
        <v>36.800000000000004</v>
      </c>
      <c r="G18" s="48">
        <f t="shared" si="16"/>
        <v>64.8</v>
      </c>
      <c r="H18" s="48">
        <f t="shared" si="16"/>
        <v>18.400000000000002</v>
      </c>
      <c r="I18" s="48">
        <f t="shared" si="16"/>
        <v>58.400000000000006</v>
      </c>
      <c r="J18" s="48">
        <f t="shared" si="16"/>
        <v>0</v>
      </c>
      <c r="K18" s="48">
        <f t="shared" si="16"/>
        <v>3.2</v>
      </c>
      <c r="L18" s="48">
        <f t="shared" si="16"/>
        <v>0</v>
      </c>
      <c r="M18" s="48">
        <f t="shared" si="16"/>
        <v>16</v>
      </c>
      <c r="N18" s="48">
        <f t="shared" si="16"/>
        <v>197.60000000000002</v>
      </c>
    </row>
    <row r="19" spans="1:22" x14ac:dyDescent="0.3">
      <c r="A19" s="6">
        <v>18</v>
      </c>
      <c r="B19" s="7" t="s">
        <v>21</v>
      </c>
      <c r="C19" s="4">
        <v>2013</v>
      </c>
      <c r="D19" s="2" t="s">
        <v>7</v>
      </c>
      <c r="E19" s="1" t="s">
        <v>39</v>
      </c>
      <c r="F19" s="48">
        <f t="shared" ref="F19:N19" si="17">80%*F271</f>
        <v>34.4</v>
      </c>
      <c r="G19" s="48">
        <f t="shared" si="17"/>
        <v>31.200000000000003</v>
      </c>
      <c r="H19" s="48">
        <f t="shared" si="17"/>
        <v>18.400000000000002</v>
      </c>
      <c r="I19" s="48">
        <f t="shared" si="17"/>
        <v>32</v>
      </c>
      <c r="J19" s="48">
        <f t="shared" si="17"/>
        <v>2.4000000000000004</v>
      </c>
      <c r="K19" s="48">
        <f t="shared" si="17"/>
        <v>3.2</v>
      </c>
      <c r="L19" s="48">
        <f t="shared" si="17"/>
        <v>0</v>
      </c>
      <c r="M19" s="48">
        <f t="shared" si="17"/>
        <v>7.2</v>
      </c>
      <c r="N19" s="48">
        <f t="shared" si="17"/>
        <v>128.80000000000001</v>
      </c>
    </row>
    <row r="20" spans="1:22" x14ac:dyDescent="0.3">
      <c r="A20" s="6">
        <v>19</v>
      </c>
      <c r="B20" s="7" t="s">
        <v>21</v>
      </c>
      <c r="C20" s="4">
        <v>2013</v>
      </c>
      <c r="D20" s="2" t="s">
        <v>7</v>
      </c>
      <c r="E20" s="1" t="s">
        <v>40</v>
      </c>
      <c r="F20" s="48">
        <f t="shared" ref="F20:N20" si="18">80%*F272</f>
        <v>15.200000000000001</v>
      </c>
      <c r="G20" s="48">
        <f t="shared" si="18"/>
        <v>15.200000000000001</v>
      </c>
      <c r="H20" s="48">
        <f t="shared" si="18"/>
        <v>6.4</v>
      </c>
      <c r="I20" s="48">
        <f t="shared" si="18"/>
        <v>8</v>
      </c>
      <c r="J20" s="48">
        <f t="shared" si="18"/>
        <v>0</v>
      </c>
      <c r="K20" s="48">
        <f t="shared" si="18"/>
        <v>0.8</v>
      </c>
      <c r="L20" s="48">
        <f t="shared" si="18"/>
        <v>0</v>
      </c>
      <c r="M20" s="48">
        <f t="shared" si="18"/>
        <v>4</v>
      </c>
      <c r="N20" s="48">
        <f t="shared" si="18"/>
        <v>49.6</v>
      </c>
    </row>
    <row r="21" spans="1:22" x14ac:dyDescent="0.3">
      <c r="A21" s="6">
        <v>20</v>
      </c>
      <c r="B21" s="7" t="s">
        <v>21</v>
      </c>
      <c r="C21" s="4">
        <v>2013</v>
      </c>
      <c r="D21" s="2" t="s">
        <v>7</v>
      </c>
      <c r="E21" s="1" t="s">
        <v>41</v>
      </c>
      <c r="F21" s="48">
        <f t="shared" ref="F21:N21" si="19">80%*F273</f>
        <v>14.4</v>
      </c>
      <c r="G21" s="48">
        <f t="shared" si="19"/>
        <v>0</v>
      </c>
      <c r="H21" s="48">
        <f t="shared" si="19"/>
        <v>0.8</v>
      </c>
      <c r="I21" s="48">
        <f t="shared" si="19"/>
        <v>11.200000000000001</v>
      </c>
      <c r="J21" s="48">
        <f t="shared" si="19"/>
        <v>0.8</v>
      </c>
      <c r="K21" s="48">
        <f t="shared" si="19"/>
        <v>0</v>
      </c>
      <c r="L21" s="48">
        <f t="shared" si="19"/>
        <v>0</v>
      </c>
      <c r="M21" s="48">
        <f t="shared" si="19"/>
        <v>1.6</v>
      </c>
      <c r="N21" s="48">
        <f t="shared" si="19"/>
        <v>28.8</v>
      </c>
      <c r="O21" s="6"/>
      <c r="P21" s="6"/>
      <c r="Q21" s="6"/>
      <c r="R21" s="6"/>
      <c r="S21" s="6"/>
      <c r="T21" s="6"/>
      <c r="U21" s="6"/>
      <c r="V21" s="6"/>
    </row>
    <row r="22" spans="1:22" x14ac:dyDescent="0.3">
      <c r="A22" s="6">
        <v>21</v>
      </c>
      <c r="B22" s="7" t="s">
        <v>21</v>
      </c>
      <c r="C22" s="4">
        <v>2013</v>
      </c>
      <c r="D22" s="2" t="s">
        <v>7</v>
      </c>
      <c r="E22" s="1" t="s">
        <v>9</v>
      </c>
      <c r="F22" s="48">
        <f t="shared" ref="F22:N22" si="20">80%*F274</f>
        <v>0</v>
      </c>
      <c r="G22" s="48">
        <f t="shared" si="20"/>
        <v>0</v>
      </c>
      <c r="H22" s="48">
        <f t="shared" si="20"/>
        <v>0</v>
      </c>
      <c r="I22" s="48">
        <f t="shared" si="20"/>
        <v>0</v>
      </c>
      <c r="J22" s="48">
        <f t="shared" si="20"/>
        <v>0</v>
      </c>
      <c r="K22" s="48">
        <f t="shared" si="20"/>
        <v>0</v>
      </c>
      <c r="L22" s="48">
        <f t="shared" si="20"/>
        <v>0</v>
      </c>
      <c r="M22" s="48">
        <f t="shared" si="20"/>
        <v>0</v>
      </c>
      <c r="N22" s="48">
        <f t="shared" si="20"/>
        <v>0</v>
      </c>
    </row>
    <row r="23" spans="1:22" x14ac:dyDescent="0.3">
      <c r="A23" s="6">
        <v>22</v>
      </c>
      <c r="B23" s="7" t="s">
        <v>6</v>
      </c>
      <c r="C23" s="4">
        <v>2013</v>
      </c>
      <c r="D23" s="2" t="s">
        <v>7</v>
      </c>
      <c r="E23" s="1" t="s">
        <v>4</v>
      </c>
      <c r="F23" s="48">
        <f t="shared" ref="F23:N23" si="21">80%*F275</f>
        <v>20</v>
      </c>
      <c r="G23" s="48">
        <f t="shared" si="21"/>
        <v>20.8</v>
      </c>
      <c r="H23" s="48">
        <f t="shared" si="21"/>
        <v>8</v>
      </c>
      <c r="I23" s="48">
        <f t="shared" si="21"/>
        <v>11.200000000000001</v>
      </c>
      <c r="J23" s="48">
        <f t="shared" si="21"/>
        <v>1.6</v>
      </c>
      <c r="K23" s="48">
        <f t="shared" si="21"/>
        <v>0</v>
      </c>
      <c r="L23" s="48">
        <f t="shared" si="21"/>
        <v>0</v>
      </c>
      <c r="M23" s="48">
        <f t="shared" si="21"/>
        <v>2.4000000000000004</v>
      </c>
      <c r="N23" s="48">
        <f t="shared" si="21"/>
        <v>64</v>
      </c>
    </row>
    <row r="24" spans="1:22" x14ac:dyDescent="0.3">
      <c r="A24" s="6">
        <v>23</v>
      </c>
      <c r="B24" s="7" t="s">
        <v>6</v>
      </c>
      <c r="C24" s="4">
        <v>2013</v>
      </c>
      <c r="D24" s="2" t="s">
        <v>7</v>
      </c>
      <c r="E24" s="1" t="s">
        <v>37</v>
      </c>
      <c r="F24" s="48">
        <f t="shared" ref="F24:N24" si="22">80%*F276</f>
        <v>142.4</v>
      </c>
      <c r="G24" s="48">
        <f t="shared" si="22"/>
        <v>155.20000000000002</v>
      </c>
      <c r="H24" s="48">
        <f t="shared" si="22"/>
        <v>70.400000000000006</v>
      </c>
      <c r="I24" s="48">
        <f t="shared" si="22"/>
        <v>154.4</v>
      </c>
      <c r="J24" s="48">
        <f t="shared" si="22"/>
        <v>8</v>
      </c>
      <c r="K24" s="48">
        <f t="shared" si="22"/>
        <v>12.8</v>
      </c>
      <c r="L24" s="48">
        <f t="shared" si="22"/>
        <v>3.2</v>
      </c>
      <c r="M24" s="48">
        <f t="shared" si="22"/>
        <v>11.200000000000001</v>
      </c>
      <c r="N24" s="48">
        <f t="shared" si="22"/>
        <v>557.6</v>
      </c>
    </row>
    <row r="25" spans="1:22" x14ac:dyDescent="0.3">
      <c r="A25" s="6">
        <v>24</v>
      </c>
      <c r="B25" s="7" t="s">
        <v>6</v>
      </c>
      <c r="C25" s="4">
        <v>2013</v>
      </c>
      <c r="D25" s="2" t="s">
        <v>7</v>
      </c>
      <c r="E25" s="1" t="s">
        <v>38</v>
      </c>
      <c r="F25" s="48">
        <f t="shared" ref="F25:N25" si="23">80%*F277</f>
        <v>49.6</v>
      </c>
      <c r="G25" s="48">
        <f t="shared" si="23"/>
        <v>48.800000000000004</v>
      </c>
      <c r="H25" s="48">
        <f t="shared" si="23"/>
        <v>13.600000000000001</v>
      </c>
      <c r="I25" s="48">
        <f t="shared" si="23"/>
        <v>66.400000000000006</v>
      </c>
      <c r="J25" s="48">
        <f t="shared" si="23"/>
        <v>1.6</v>
      </c>
      <c r="K25" s="48">
        <f t="shared" si="23"/>
        <v>32.800000000000004</v>
      </c>
      <c r="L25" s="48">
        <f t="shared" si="23"/>
        <v>3.2</v>
      </c>
      <c r="M25" s="48">
        <f t="shared" si="23"/>
        <v>0.8</v>
      </c>
      <c r="N25" s="48">
        <f t="shared" si="23"/>
        <v>216.8</v>
      </c>
    </row>
    <row r="26" spans="1:22" x14ac:dyDescent="0.3">
      <c r="A26" s="6">
        <v>25</v>
      </c>
      <c r="B26" s="7" t="s">
        <v>6</v>
      </c>
      <c r="C26" s="4">
        <v>2013</v>
      </c>
      <c r="D26" s="2" t="s">
        <v>7</v>
      </c>
      <c r="E26" s="1" t="s">
        <v>39</v>
      </c>
      <c r="F26" s="48">
        <f t="shared" ref="F26:N26" si="24">80%*F278</f>
        <v>28</v>
      </c>
      <c r="G26" s="48">
        <f t="shared" si="24"/>
        <v>28.8</v>
      </c>
      <c r="H26" s="48">
        <f t="shared" si="24"/>
        <v>16</v>
      </c>
      <c r="I26" s="48">
        <f t="shared" si="24"/>
        <v>40</v>
      </c>
      <c r="J26" s="48">
        <f t="shared" si="24"/>
        <v>5.6000000000000005</v>
      </c>
      <c r="K26" s="48">
        <f t="shared" si="24"/>
        <v>3.2</v>
      </c>
      <c r="L26" s="48">
        <f t="shared" si="24"/>
        <v>1.6</v>
      </c>
      <c r="M26" s="48">
        <f t="shared" si="24"/>
        <v>2.4000000000000004</v>
      </c>
      <c r="N26" s="48">
        <f t="shared" si="24"/>
        <v>125.60000000000001</v>
      </c>
    </row>
    <row r="27" spans="1:22" x14ac:dyDescent="0.3">
      <c r="A27" s="6">
        <v>26</v>
      </c>
      <c r="B27" s="7" t="s">
        <v>6</v>
      </c>
      <c r="C27" s="4">
        <v>2013</v>
      </c>
      <c r="D27" s="2" t="s">
        <v>7</v>
      </c>
      <c r="E27" s="1" t="s">
        <v>40</v>
      </c>
      <c r="F27" s="48">
        <f t="shared" ref="F27:N27" si="25">80%*F279</f>
        <v>8</v>
      </c>
      <c r="G27" s="48">
        <f t="shared" si="25"/>
        <v>5.6000000000000005</v>
      </c>
      <c r="H27" s="48">
        <f t="shared" si="25"/>
        <v>7.2</v>
      </c>
      <c r="I27" s="48">
        <f t="shared" si="25"/>
        <v>11.200000000000001</v>
      </c>
      <c r="J27" s="48">
        <f t="shared" si="25"/>
        <v>0</v>
      </c>
      <c r="K27" s="48">
        <f t="shared" si="25"/>
        <v>0</v>
      </c>
      <c r="L27" s="48">
        <f t="shared" si="25"/>
        <v>0</v>
      </c>
      <c r="M27" s="48">
        <f t="shared" si="25"/>
        <v>1.6</v>
      </c>
      <c r="N27" s="48">
        <f t="shared" si="25"/>
        <v>33.6</v>
      </c>
    </row>
    <row r="28" spans="1:22" x14ac:dyDescent="0.3">
      <c r="A28" s="6">
        <v>27</v>
      </c>
      <c r="B28" s="7" t="s">
        <v>6</v>
      </c>
      <c r="C28" s="4">
        <v>2013</v>
      </c>
      <c r="D28" s="2" t="s">
        <v>7</v>
      </c>
      <c r="E28" s="1" t="s">
        <v>41</v>
      </c>
      <c r="F28" s="48">
        <f t="shared" ref="F28:N28" si="26">80%*F280</f>
        <v>3.2</v>
      </c>
      <c r="G28" s="48">
        <f t="shared" si="26"/>
        <v>4</v>
      </c>
      <c r="H28" s="48">
        <f t="shared" si="26"/>
        <v>0</v>
      </c>
      <c r="I28" s="48">
        <f t="shared" si="26"/>
        <v>6.4</v>
      </c>
      <c r="J28" s="48">
        <f t="shared" si="26"/>
        <v>0.8</v>
      </c>
      <c r="K28" s="48">
        <f t="shared" si="26"/>
        <v>0</v>
      </c>
      <c r="L28" s="48">
        <f t="shared" si="26"/>
        <v>0</v>
      </c>
      <c r="M28" s="48">
        <f t="shared" si="26"/>
        <v>0</v>
      </c>
      <c r="N28" s="48">
        <f t="shared" si="26"/>
        <v>14.4</v>
      </c>
    </row>
    <row r="29" spans="1:22" x14ac:dyDescent="0.3">
      <c r="A29" s="6">
        <v>28</v>
      </c>
      <c r="B29" s="7" t="s">
        <v>6</v>
      </c>
      <c r="C29" s="4">
        <v>2013</v>
      </c>
      <c r="D29" s="2" t="s">
        <v>7</v>
      </c>
      <c r="E29" s="1" t="s">
        <v>9</v>
      </c>
      <c r="F29" s="48">
        <f t="shared" ref="F29:N29" si="27">80%*F281</f>
        <v>0</v>
      </c>
      <c r="G29" s="48">
        <f t="shared" si="27"/>
        <v>0</v>
      </c>
      <c r="H29" s="48">
        <f t="shared" si="27"/>
        <v>0</v>
      </c>
      <c r="I29" s="48">
        <f t="shared" si="27"/>
        <v>0</v>
      </c>
      <c r="J29" s="48">
        <f t="shared" si="27"/>
        <v>0</v>
      </c>
      <c r="K29" s="48">
        <f t="shared" si="27"/>
        <v>0</v>
      </c>
      <c r="L29" s="48">
        <f t="shared" si="27"/>
        <v>0</v>
      </c>
      <c r="M29" s="48">
        <f t="shared" si="27"/>
        <v>0</v>
      </c>
      <c r="N29" s="48">
        <f t="shared" si="27"/>
        <v>0</v>
      </c>
    </row>
    <row r="30" spans="1:22" x14ac:dyDescent="0.3">
      <c r="A30" s="6">
        <v>29</v>
      </c>
      <c r="B30" s="7" t="s">
        <v>11</v>
      </c>
      <c r="C30" s="4">
        <v>2013</v>
      </c>
      <c r="D30" s="2" t="s">
        <v>7</v>
      </c>
      <c r="E30" s="1" t="s">
        <v>4</v>
      </c>
      <c r="F30" s="48">
        <f t="shared" ref="F30:N30" si="28">80%*F282</f>
        <v>28.8</v>
      </c>
      <c r="G30" s="48">
        <f t="shared" si="28"/>
        <v>35.200000000000003</v>
      </c>
      <c r="H30" s="48">
        <f t="shared" si="28"/>
        <v>15.200000000000001</v>
      </c>
      <c r="I30" s="48">
        <f t="shared" si="28"/>
        <v>27.200000000000003</v>
      </c>
      <c r="J30" s="48">
        <f t="shared" si="28"/>
        <v>3.2</v>
      </c>
      <c r="K30" s="48">
        <f t="shared" si="28"/>
        <v>2.4000000000000004</v>
      </c>
      <c r="L30" s="48">
        <f t="shared" si="28"/>
        <v>0.8</v>
      </c>
      <c r="M30" s="48">
        <f t="shared" si="28"/>
        <v>2.4000000000000004</v>
      </c>
      <c r="N30" s="48">
        <f t="shared" si="28"/>
        <v>115.2</v>
      </c>
    </row>
    <row r="31" spans="1:22" x14ac:dyDescent="0.3">
      <c r="A31" s="6">
        <v>30</v>
      </c>
      <c r="B31" s="7" t="s">
        <v>11</v>
      </c>
      <c r="C31" s="4">
        <v>2013</v>
      </c>
      <c r="D31" s="2" t="s">
        <v>7</v>
      </c>
      <c r="E31" s="1" t="s">
        <v>37</v>
      </c>
      <c r="F31" s="48">
        <f t="shared" ref="F31:N31" si="29">80%*F283</f>
        <v>126.4</v>
      </c>
      <c r="G31" s="48">
        <f t="shared" si="29"/>
        <v>175.20000000000002</v>
      </c>
      <c r="H31" s="48">
        <f t="shared" si="29"/>
        <v>52.800000000000004</v>
      </c>
      <c r="I31" s="48">
        <f t="shared" si="29"/>
        <v>232.8</v>
      </c>
      <c r="J31" s="48">
        <f t="shared" si="29"/>
        <v>24</v>
      </c>
      <c r="K31" s="48">
        <f t="shared" si="29"/>
        <v>18.400000000000002</v>
      </c>
      <c r="L31" s="48">
        <f t="shared" si="29"/>
        <v>8.8000000000000007</v>
      </c>
      <c r="M31" s="48">
        <f t="shared" si="29"/>
        <v>19.200000000000003</v>
      </c>
      <c r="N31" s="48">
        <f t="shared" si="29"/>
        <v>657.6</v>
      </c>
    </row>
    <row r="32" spans="1:22" x14ac:dyDescent="0.3">
      <c r="A32" s="6">
        <v>31</v>
      </c>
      <c r="B32" s="7" t="s">
        <v>11</v>
      </c>
      <c r="C32" s="4">
        <v>2013</v>
      </c>
      <c r="D32" s="2" t="s">
        <v>7</v>
      </c>
      <c r="E32" s="1" t="s">
        <v>38</v>
      </c>
      <c r="F32" s="48">
        <f t="shared" ref="F32:N32" si="30">80%*F284</f>
        <v>24.8</v>
      </c>
      <c r="G32" s="48">
        <f t="shared" si="30"/>
        <v>76</v>
      </c>
      <c r="H32" s="48">
        <f t="shared" si="30"/>
        <v>4</v>
      </c>
      <c r="I32" s="48">
        <f t="shared" si="30"/>
        <v>33.6</v>
      </c>
      <c r="J32" s="48">
        <f t="shared" si="30"/>
        <v>11.200000000000001</v>
      </c>
      <c r="K32" s="48">
        <f t="shared" si="30"/>
        <v>4</v>
      </c>
      <c r="L32" s="48">
        <f t="shared" si="30"/>
        <v>0</v>
      </c>
      <c r="M32" s="48">
        <f t="shared" si="30"/>
        <v>12</v>
      </c>
      <c r="N32" s="48">
        <f t="shared" si="30"/>
        <v>165.60000000000002</v>
      </c>
    </row>
    <row r="33" spans="1:14" x14ac:dyDescent="0.3">
      <c r="A33" s="6">
        <v>32</v>
      </c>
      <c r="B33" s="7" t="s">
        <v>11</v>
      </c>
      <c r="C33" s="4">
        <v>2013</v>
      </c>
      <c r="D33" s="2" t="s">
        <v>7</v>
      </c>
      <c r="E33" s="1" t="s">
        <v>39</v>
      </c>
      <c r="F33" s="48">
        <f t="shared" ref="F33:N33" si="31">80%*F285</f>
        <v>14.4</v>
      </c>
      <c r="G33" s="48">
        <f t="shared" si="31"/>
        <v>42.400000000000006</v>
      </c>
      <c r="H33" s="48">
        <f t="shared" si="31"/>
        <v>10.4</v>
      </c>
      <c r="I33" s="48">
        <f t="shared" si="31"/>
        <v>34.4</v>
      </c>
      <c r="J33" s="48">
        <f t="shared" si="31"/>
        <v>2.4000000000000004</v>
      </c>
      <c r="K33" s="48">
        <f t="shared" si="31"/>
        <v>4.8000000000000007</v>
      </c>
      <c r="L33" s="48">
        <f t="shared" si="31"/>
        <v>0.8</v>
      </c>
      <c r="M33" s="48">
        <f t="shared" si="31"/>
        <v>4.8000000000000007</v>
      </c>
      <c r="N33" s="48">
        <f t="shared" si="31"/>
        <v>114.4</v>
      </c>
    </row>
    <row r="34" spans="1:14" x14ac:dyDescent="0.3">
      <c r="A34" s="6">
        <v>33</v>
      </c>
      <c r="B34" s="7" t="s">
        <v>11</v>
      </c>
      <c r="C34" s="4">
        <v>2013</v>
      </c>
      <c r="D34" s="2" t="s">
        <v>7</v>
      </c>
      <c r="E34" s="1" t="s">
        <v>40</v>
      </c>
      <c r="F34" s="48">
        <f t="shared" ref="F34:N34" si="32">80%*F286</f>
        <v>8</v>
      </c>
      <c r="G34" s="48">
        <f t="shared" si="32"/>
        <v>6.4</v>
      </c>
      <c r="H34" s="48">
        <f t="shared" si="32"/>
        <v>4.8000000000000007</v>
      </c>
      <c r="I34" s="48">
        <f t="shared" si="32"/>
        <v>17.600000000000001</v>
      </c>
      <c r="J34" s="48">
        <f t="shared" si="32"/>
        <v>0</v>
      </c>
      <c r="K34" s="48">
        <f t="shared" si="32"/>
        <v>0</v>
      </c>
      <c r="L34" s="48">
        <f t="shared" si="32"/>
        <v>0</v>
      </c>
      <c r="M34" s="48">
        <f t="shared" si="32"/>
        <v>0</v>
      </c>
      <c r="N34" s="48">
        <f t="shared" si="32"/>
        <v>36.800000000000004</v>
      </c>
    </row>
    <row r="35" spans="1:14" x14ac:dyDescent="0.3">
      <c r="A35" s="6">
        <v>34</v>
      </c>
      <c r="B35" s="7" t="s">
        <v>11</v>
      </c>
      <c r="C35" s="4">
        <v>2013</v>
      </c>
      <c r="D35" s="2" t="s">
        <v>7</v>
      </c>
      <c r="E35" s="1" t="s">
        <v>41</v>
      </c>
      <c r="F35" s="48">
        <f t="shared" ref="F35:N35" si="33">80%*F287</f>
        <v>13.600000000000001</v>
      </c>
      <c r="G35" s="48">
        <f t="shared" si="33"/>
        <v>0</v>
      </c>
      <c r="H35" s="48">
        <f t="shared" si="33"/>
        <v>1.6</v>
      </c>
      <c r="I35" s="48">
        <f t="shared" si="33"/>
        <v>14.4</v>
      </c>
      <c r="J35" s="48">
        <f t="shared" si="33"/>
        <v>0</v>
      </c>
      <c r="K35" s="48">
        <f t="shared" si="33"/>
        <v>0</v>
      </c>
      <c r="L35" s="48">
        <f t="shared" si="33"/>
        <v>0</v>
      </c>
      <c r="M35" s="48">
        <f t="shared" si="33"/>
        <v>0</v>
      </c>
      <c r="N35" s="48">
        <f t="shared" si="33"/>
        <v>29.6</v>
      </c>
    </row>
    <row r="36" spans="1:14" x14ac:dyDescent="0.3">
      <c r="A36" s="6">
        <v>35</v>
      </c>
      <c r="B36" s="7" t="s">
        <v>11</v>
      </c>
      <c r="C36" s="4">
        <v>2013</v>
      </c>
      <c r="D36" s="2" t="s">
        <v>7</v>
      </c>
      <c r="E36" s="1" t="s">
        <v>9</v>
      </c>
      <c r="F36" s="48">
        <f t="shared" ref="F36:N36" si="34">80%*F288</f>
        <v>0</v>
      </c>
      <c r="G36" s="48">
        <f t="shared" si="34"/>
        <v>0</v>
      </c>
      <c r="H36" s="48">
        <f t="shared" si="34"/>
        <v>0</v>
      </c>
      <c r="I36" s="48">
        <f t="shared" si="34"/>
        <v>0</v>
      </c>
      <c r="J36" s="48">
        <f t="shared" si="34"/>
        <v>0</v>
      </c>
      <c r="K36" s="48">
        <f t="shared" si="34"/>
        <v>0</v>
      </c>
      <c r="L36" s="48">
        <f t="shared" si="34"/>
        <v>0</v>
      </c>
      <c r="M36" s="48">
        <f t="shared" si="34"/>
        <v>0</v>
      </c>
      <c r="N36" s="48">
        <f t="shared" si="34"/>
        <v>0</v>
      </c>
    </row>
    <row r="37" spans="1:14" x14ac:dyDescent="0.3">
      <c r="A37" s="6">
        <v>36</v>
      </c>
      <c r="B37" s="7" t="s">
        <v>12</v>
      </c>
      <c r="C37" s="4">
        <v>2013</v>
      </c>
      <c r="D37" s="2" t="s">
        <v>7</v>
      </c>
      <c r="E37" s="1" t="s">
        <v>4</v>
      </c>
      <c r="F37" s="48">
        <f t="shared" ref="F37:N37" si="35">80%*F289</f>
        <v>23.200000000000003</v>
      </c>
      <c r="G37" s="48">
        <f t="shared" si="35"/>
        <v>16.8</v>
      </c>
      <c r="H37" s="48">
        <f t="shared" si="35"/>
        <v>6.4</v>
      </c>
      <c r="I37" s="48">
        <f t="shared" si="35"/>
        <v>17.600000000000001</v>
      </c>
      <c r="J37" s="48">
        <f t="shared" si="35"/>
        <v>5.6000000000000005</v>
      </c>
      <c r="K37" s="48">
        <f t="shared" si="35"/>
        <v>0.8</v>
      </c>
      <c r="L37" s="48">
        <f t="shared" si="35"/>
        <v>0.8</v>
      </c>
      <c r="M37" s="48">
        <f t="shared" si="35"/>
        <v>0.8</v>
      </c>
      <c r="N37" s="48">
        <f t="shared" si="35"/>
        <v>72</v>
      </c>
    </row>
    <row r="38" spans="1:14" x14ac:dyDescent="0.3">
      <c r="A38" s="6">
        <v>37</v>
      </c>
      <c r="B38" s="7" t="s">
        <v>12</v>
      </c>
      <c r="C38" s="4">
        <v>2013</v>
      </c>
      <c r="D38" s="2" t="s">
        <v>7</v>
      </c>
      <c r="E38" s="1" t="s">
        <v>37</v>
      </c>
      <c r="F38" s="48">
        <f t="shared" ref="F38:N38" si="36">80%*F290</f>
        <v>133.6</v>
      </c>
      <c r="G38" s="48">
        <f t="shared" si="36"/>
        <v>176</v>
      </c>
      <c r="H38" s="48">
        <f t="shared" si="36"/>
        <v>50.400000000000006</v>
      </c>
      <c r="I38" s="48">
        <f t="shared" si="36"/>
        <v>184</v>
      </c>
      <c r="J38" s="48">
        <f t="shared" si="36"/>
        <v>19.200000000000003</v>
      </c>
      <c r="K38" s="48">
        <f t="shared" si="36"/>
        <v>10.4</v>
      </c>
      <c r="L38" s="48">
        <f t="shared" si="36"/>
        <v>6.4</v>
      </c>
      <c r="M38" s="48">
        <f t="shared" si="36"/>
        <v>14.4</v>
      </c>
      <c r="N38" s="48">
        <f t="shared" si="36"/>
        <v>594.4</v>
      </c>
    </row>
    <row r="39" spans="1:14" x14ac:dyDescent="0.3">
      <c r="A39" s="6">
        <v>38</v>
      </c>
      <c r="B39" s="7" t="s">
        <v>12</v>
      </c>
      <c r="C39" s="4">
        <v>2013</v>
      </c>
      <c r="D39" s="2" t="s">
        <v>7</v>
      </c>
      <c r="E39" s="1" t="s">
        <v>38</v>
      </c>
      <c r="F39" s="48">
        <f t="shared" ref="F39:N39" si="37">80%*F291</f>
        <v>59.2</v>
      </c>
      <c r="G39" s="48">
        <f t="shared" si="37"/>
        <v>44.800000000000004</v>
      </c>
      <c r="H39" s="48">
        <f t="shared" si="37"/>
        <v>8</v>
      </c>
      <c r="I39" s="48">
        <f t="shared" si="37"/>
        <v>66.400000000000006</v>
      </c>
      <c r="J39" s="48">
        <f t="shared" si="37"/>
        <v>9.6000000000000014</v>
      </c>
      <c r="K39" s="48">
        <f t="shared" si="37"/>
        <v>4.8000000000000007</v>
      </c>
      <c r="L39" s="48">
        <f t="shared" si="37"/>
        <v>0</v>
      </c>
      <c r="M39" s="48">
        <f t="shared" si="37"/>
        <v>1.6</v>
      </c>
      <c r="N39" s="48">
        <f t="shared" si="37"/>
        <v>194.4</v>
      </c>
    </row>
    <row r="40" spans="1:14" x14ac:dyDescent="0.3">
      <c r="A40" s="6">
        <v>39</v>
      </c>
      <c r="B40" s="7" t="s">
        <v>12</v>
      </c>
      <c r="C40" s="4">
        <v>2013</v>
      </c>
      <c r="D40" s="2" t="s">
        <v>7</v>
      </c>
      <c r="E40" s="1" t="s">
        <v>39</v>
      </c>
      <c r="F40" s="48">
        <f t="shared" ref="F40:N40" si="38">80%*F292</f>
        <v>55.2</v>
      </c>
      <c r="G40" s="48">
        <f t="shared" si="38"/>
        <v>39.200000000000003</v>
      </c>
      <c r="H40" s="48">
        <f t="shared" si="38"/>
        <v>19.200000000000003</v>
      </c>
      <c r="I40" s="48">
        <f t="shared" si="38"/>
        <v>52</v>
      </c>
      <c r="J40" s="48">
        <f t="shared" si="38"/>
        <v>6.4</v>
      </c>
      <c r="K40" s="48">
        <f t="shared" si="38"/>
        <v>2.4000000000000004</v>
      </c>
      <c r="L40" s="48">
        <f t="shared" si="38"/>
        <v>1.6</v>
      </c>
      <c r="M40" s="48">
        <f t="shared" si="38"/>
        <v>1.6</v>
      </c>
      <c r="N40" s="48">
        <f t="shared" si="38"/>
        <v>177.60000000000002</v>
      </c>
    </row>
    <row r="41" spans="1:14" x14ac:dyDescent="0.3">
      <c r="A41" s="6">
        <v>40</v>
      </c>
      <c r="B41" s="7" t="s">
        <v>12</v>
      </c>
      <c r="C41" s="4">
        <v>2013</v>
      </c>
      <c r="D41" s="2" t="s">
        <v>7</v>
      </c>
      <c r="E41" s="1" t="s">
        <v>40</v>
      </c>
      <c r="F41" s="48">
        <f t="shared" ref="F41:N41" si="39">80%*F293</f>
        <v>16</v>
      </c>
      <c r="G41" s="48">
        <f t="shared" si="39"/>
        <v>17.600000000000001</v>
      </c>
      <c r="H41" s="48">
        <f t="shared" si="39"/>
        <v>3.2</v>
      </c>
      <c r="I41" s="48">
        <f t="shared" si="39"/>
        <v>13.600000000000001</v>
      </c>
      <c r="J41" s="48">
        <f t="shared" si="39"/>
        <v>0</v>
      </c>
      <c r="K41" s="48">
        <f t="shared" si="39"/>
        <v>0.8</v>
      </c>
      <c r="L41" s="48">
        <f t="shared" si="39"/>
        <v>0</v>
      </c>
      <c r="M41" s="48">
        <f t="shared" si="39"/>
        <v>0</v>
      </c>
      <c r="N41" s="48">
        <f t="shared" si="39"/>
        <v>51.2</v>
      </c>
    </row>
    <row r="42" spans="1:14" x14ac:dyDescent="0.3">
      <c r="A42" s="6">
        <v>41</v>
      </c>
      <c r="B42" s="7" t="s">
        <v>12</v>
      </c>
      <c r="C42" s="4">
        <v>2013</v>
      </c>
      <c r="D42" s="2" t="s">
        <v>7</v>
      </c>
      <c r="E42" s="1" t="s">
        <v>41</v>
      </c>
      <c r="F42" s="48">
        <f t="shared" ref="F42:N42" si="40">80%*F294</f>
        <v>9.6000000000000014</v>
      </c>
      <c r="G42" s="48">
        <f t="shared" si="40"/>
        <v>6.4</v>
      </c>
      <c r="H42" s="48">
        <f t="shared" si="40"/>
        <v>0</v>
      </c>
      <c r="I42" s="48">
        <f t="shared" si="40"/>
        <v>4.8000000000000007</v>
      </c>
      <c r="J42" s="48">
        <f t="shared" si="40"/>
        <v>0</v>
      </c>
      <c r="K42" s="48">
        <f t="shared" si="40"/>
        <v>0</v>
      </c>
      <c r="L42" s="48">
        <f t="shared" si="40"/>
        <v>0</v>
      </c>
      <c r="M42" s="48">
        <f t="shared" si="40"/>
        <v>0</v>
      </c>
      <c r="N42" s="48">
        <f t="shared" si="40"/>
        <v>20.8</v>
      </c>
    </row>
    <row r="43" spans="1:14" x14ac:dyDescent="0.3">
      <c r="A43" s="6">
        <v>42</v>
      </c>
      <c r="B43" s="7" t="s">
        <v>12</v>
      </c>
      <c r="C43" s="4">
        <v>2013</v>
      </c>
      <c r="D43" s="2" t="s">
        <v>7</v>
      </c>
      <c r="E43" s="1" t="s">
        <v>9</v>
      </c>
      <c r="F43" s="48">
        <f t="shared" ref="F43:N43" si="41">80%*F295</f>
        <v>0</v>
      </c>
      <c r="G43" s="48">
        <f t="shared" si="41"/>
        <v>0</v>
      </c>
      <c r="H43" s="48">
        <f t="shared" si="41"/>
        <v>0</v>
      </c>
      <c r="I43" s="48">
        <f t="shared" si="41"/>
        <v>0</v>
      </c>
      <c r="J43" s="48">
        <f t="shared" si="41"/>
        <v>0</v>
      </c>
      <c r="K43" s="48">
        <f t="shared" si="41"/>
        <v>0</v>
      </c>
      <c r="L43" s="48">
        <f t="shared" si="41"/>
        <v>0</v>
      </c>
      <c r="M43" s="48">
        <f t="shared" si="41"/>
        <v>0</v>
      </c>
      <c r="N43" s="48">
        <f t="shared" si="41"/>
        <v>0</v>
      </c>
    </row>
    <row r="44" spans="1:14" x14ac:dyDescent="0.3">
      <c r="A44" s="6">
        <v>43</v>
      </c>
      <c r="B44" s="7" t="s">
        <v>13</v>
      </c>
      <c r="C44" s="4">
        <v>2013</v>
      </c>
      <c r="D44" s="2" t="s">
        <v>7</v>
      </c>
      <c r="E44" s="1" t="s">
        <v>4</v>
      </c>
      <c r="F44" s="48">
        <f t="shared" ref="F44:N44" si="42">80%*F296</f>
        <v>24.8</v>
      </c>
      <c r="G44" s="48">
        <f t="shared" si="42"/>
        <v>19.200000000000003</v>
      </c>
      <c r="H44" s="48">
        <f t="shared" si="42"/>
        <v>6.4</v>
      </c>
      <c r="I44" s="48">
        <f t="shared" si="42"/>
        <v>13.600000000000001</v>
      </c>
      <c r="J44" s="48">
        <f t="shared" si="42"/>
        <v>0</v>
      </c>
      <c r="K44" s="48">
        <f t="shared" si="42"/>
        <v>4.8000000000000007</v>
      </c>
      <c r="L44" s="48">
        <f t="shared" si="42"/>
        <v>1.6</v>
      </c>
      <c r="M44" s="48">
        <f t="shared" si="42"/>
        <v>4</v>
      </c>
      <c r="N44" s="48">
        <f t="shared" si="42"/>
        <v>74.400000000000006</v>
      </c>
    </row>
    <row r="45" spans="1:14" x14ac:dyDescent="0.3">
      <c r="A45" s="6">
        <v>44</v>
      </c>
      <c r="B45" s="7" t="s">
        <v>13</v>
      </c>
      <c r="C45" s="4">
        <v>2013</v>
      </c>
      <c r="D45" s="2" t="s">
        <v>7</v>
      </c>
      <c r="E45" s="1" t="s">
        <v>37</v>
      </c>
      <c r="F45" s="48">
        <f t="shared" ref="F45:N45" si="43">80%*F297</f>
        <v>136.80000000000001</v>
      </c>
      <c r="G45" s="48">
        <f t="shared" si="43"/>
        <v>122.4</v>
      </c>
      <c r="H45" s="48">
        <f t="shared" si="43"/>
        <v>53.6</v>
      </c>
      <c r="I45" s="48">
        <f t="shared" si="43"/>
        <v>180.8</v>
      </c>
      <c r="J45" s="48">
        <f t="shared" si="43"/>
        <v>17.600000000000001</v>
      </c>
      <c r="K45" s="48">
        <f t="shared" si="43"/>
        <v>12</v>
      </c>
      <c r="L45" s="48">
        <f t="shared" si="43"/>
        <v>9.6000000000000014</v>
      </c>
      <c r="M45" s="48">
        <f t="shared" si="43"/>
        <v>16.8</v>
      </c>
      <c r="N45" s="48">
        <f t="shared" si="43"/>
        <v>549.6</v>
      </c>
    </row>
    <row r="46" spans="1:14" x14ac:dyDescent="0.3">
      <c r="A46" s="6">
        <v>45</v>
      </c>
      <c r="B46" s="7" t="s">
        <v>13</v>
      </c>
      <c r="C46" s="4">
        <v>2013</v>
      </c>
      <c r="D46" s="2" t="s">
        <v>7</v>
      </c>
      <c r="E46" s="1" t="s">
        <v>38</v>
      </c>
      <c r="F46" s="48">
        <f t="shared" ref="F46:N46" si="44">80%*F298</f>
        <v>65.600000000000009</v>
      </c>
      <c r="G46" s="48">
        <f t="shared" si="44"/>
        <v>48</v>
      </c>
      <c r="H46" s="48">
        <f t="shared" si="44"/>
        <v>12.8</v>
      </c>
      <c r="I46" s="48">
        <f t="shared" si="44"/>
        <v>55.2</v>
      </c>
      <c r="J46" s="48">
        <f t="shared" si="44"/>
        <v>5.6000000000000005</v>
      </c>
      <c r="K46" s="48">
        <f t="shared" si="44"/>
        <v>0</v>
      </c>
      <c r="L46" s="48">
        <f t="shared" si="44"/>
        <v>8.8000000000000007</v>
      </c>
      <c r="M46" s="48">
        <f t="shared" si="44"/>
        <v>4.8000000000000007</v>
      </c>
      <c r="N46" s="48">
        <f t="shared" si="44"/>
        <v>200.8</v>
      </c>
    </row>
    <row r="47" spans="1:14" x14ac:dyDescent="0.3">
      <c r="A47" s="6">
        <v>46</v>
      </c>
      <c r="B47" s="7" t="s">
        <v>13</v>
      </c>
      <c r="C47" s="4">
        <v>2013</v>
      </c>
      <c r="D47" s="2" t="s">
        <v>7</v>
      </c>
      <c r="E47" s="1" t="s">
        <v>39</v>
      </c>
      <c r="F47" s="48">
        <f t="shared" ref="F47:N47" si="45">80%*F299</f>
        <v>67.2</v>
      </c>
      <c r="G47" s="48">
        <f t="shared" si="45"/>
        <v>81.600000000000009</v>
      </c>
      <c r="H47" s="48">
        <f t="shared" si="45"/>
        <v>17.600000000000001</v>
      </c>
      <c r="I47" s="48">
        <f t="shared" si="45"/>
        <v>67.2</v>
      </c>
      <c r="J47" s="48">
        <f t="shared" si="45"/>
        <v>6.4</v>
      </c>
      <c r="K47" s="48">
        <f t="shared" si="45"/>
        <v>8</v>
      </c>
      <c r="L47" s="48">
        <f t="shared" si="45"/>
        <v>5.6000000000000005</v>
      </c>
      <c r="M47" s="48">
        <f t="shared" si="45"/>
        <v>4.8000000000000007</v>
      </c>
      <c r="N47" s="48">
        <f t="shared" si="45"/>
        <v>258.40000000000003</v>
      </c>
    </row>
    <row r="48" spans="1:14" x14ac:dyDescent="0.3">
      <c r="A48" s="6">
        <v>47</v>
      </c>
      <c r="B48" s="7" t="s">
        <v>13</v>
      </c>
      <c r="C48" s="4">
        <v>2013</v>
      </c>
      <c r="D48" s="2" t="s">
        <v>7</v>
      </c>
      <c r="E48" s="1" t="s">
        <v>40</v>
      </c>
      <c r="F48" s="48">
        <f t="shared" ref="F48:N48" si="46">80%*F300</f>
        <v>14.4</v>
      </c>
      <c r="G48" s="48">
        <f t="shared" si="46"/>
        <v>9.6000000000000014</v>
      </c>
      <c r="H48" s="48">
        <f t="shared" si="46"/>
        <v>9.6000000000000014</v>
      </c>
      <c r="I48" s="48">
        <f t="shared" si="46"/>
        <v>19.200000000000003</v>
      </c>
      <c r="J48" s="48">
        <f t="shared" si="46"/>
        <v>0.8</v>
      </c>
      <c r="K48" s="48">
        <f t="shared" si="46"/>
        <v>1.6</v>
      </c>
      <c r="L48" s="48">
        <f t="shared" si="46"/>
        <v>0</v>
      </c>
      <c r="M48" s="48">
        <f t="shared" si="46"/>
        <v>0</v>
      </c>
      <c r="N48" s="48">
        <f t="shared" si="46"/>
        <v>55.2</v>
      </c>
    </row>
    <row r="49" spans="1:14" x14ac:dyDescent="0.3">
      <c r="A49" s="6">
        <v>48</v>
      </c>
      <c r="B49" s="7" t="s">
        <v>13</v>
      </c>
      <c r="C49" s="4">
        <v>2013</v>
      </c>
      <c r="D49" s="2" t="s">
        <v>7</v>
      </c>
      <c r="E49" s="1" t="s">
        <v>41</v>
      </c>
      <c r="F49" s="48">
        <f t="shared" ref="F49:N49" si="47">80%*F301</f>
        <v>8.8000000000000007</v>
      </c>
      <c r="G49" s="48">
        <f t="shared" si="47"/>
        <v>0.8</v>
      </c>
      <c r="H49" s="48">
        <f t="shared" si="47"/>
        <v>4.8000000000000007</v>
      </c>
      <c r="I49" s="48">
        <f t="shared" si="47"/>
        <v>19.200000000000003</v>
      </c>
      <c r="J49" s="48">
        <f t="shared" si="47"/>
        <v>0.8</v>
      </c>
      <c r="K49" s="48">
        <f t="shared" si="47"/>
        <v>1.6</v>
      </c>
      <c r="L49" s="48">
        <f t="shared" si="47"/>
        <v>0</v>
      </c>
      <c r="M49" s="48">
        <f t="shared" si="47"/>
        <v>4.8000000000000007</v>
      </c>
      <c r="N49" s="48">
        <f t="shared" si="47"/>
        <v>40.800000000000004</v>
      </c>
    </row>
    <row r="50" spans="1:14" x14ac:dyDescent="0.3">
      <c r="A50" s="6">
        <v>49</v>
      </c>
      <c r="B50" s="7" t="s">
        <v>13</v>
      </c>
      <c r="C50" s="4">
        <v>2013</v>
      </c>
      <c r="D50" s="2" t="s">
        <v>7</v>
      </c>
      <c r="E50" s="1" t="s">
        <v>9</v>
      </c>
      <c r="F50" s="48">
        <f t="shared" ref="F50:N50" si="48">80%*F302</f>
        <v>0</v>
      </c>
      <c r="G50" s="48">
        <f t="shared" si="48"/>
        <v>0</v>
      </c>
      <c r="H50" s="48">
        <f t="shared" si="48"/>
        <v>0</v>
      </c>
      <c r="I50" s="48">
        <f t="shared" si="48"/>
        <v>0</v>
      </c>
      <c r="J50" s="48">
        <f t="shared" si="48"/>
        <v>0</v>
      </c>
      <c r="K50" s="48">
        <f t="shared" si="48"/>
        <v>0</v>
      </c>
      <c r="L50" s="48">
        <f t="shared" si="48"/>
        <v>0</v>
      </c>
      <c r="M50" s="48">
        <f t="shared" si="48"/>
        <v>0</v>
      </c>
      <c r="N50" s="48">
        <f t="shared" si="48"/>
        <v>0</v>
      </c>
    </row>
    <row r="51" spans="1:14" x14ac:dyDescent="0.3">
      <c r="A51" s="6">
        <v>50</v>
      </c>
      <c r="B51" s="2" t="s">
        <v>14</v>
      </c>
      <c r="C51" s="4">
        <v>2013</v>
      </c>
      <c r="D51" s="2" t="s">
        <v>7</v>
      </c>
      <c r="E51" s="2" t="s">
        <v>4</v>
      </c>
      <c r="F51" s="48">
        <f t="shared" ref="F51:N51" si="49">80%*F303</f>
        <v>19.200000000000003</v>
      </c>
      <c r="G51" s="48">
        <f t="shared" si="49"/>
        <v>15.200000000000001</v>
      </c>
      <c r="H51" s="48">
        <f t="shared" si="49"/>
        <v>0.8</v>
      </c>
      <c r="I51" s="48">
        <f t="shared" si="49"/>
        <v>16</v>
      </c>
      <c r="J51" s="48">
        <f t="shared" si="49"/>
        <v>0</v>
      </c>
      <c r="K51" s="48">
        <f t="shared" si="49"/>
        <v>0.8</v>
      </c>
      <c r="L51" s="48">
        <f t="shared" si="49"/>
        <v>0</v>
      </c>
      <c r="M51" s="48">
        <f t="shared" si="49"/>
        <v>0</v>
      </c>
      <c r="N51" s="48">
        <f t="shared" si="49"/>
        <v>52</v>
      </c>
    </row>
    <row r="52" spans="1:14" x14ac:dyDescent="0.3">
      <c r="A52" s="6">
        <v>51</v>
      </c>
      <c r="B52" s="2" t="s">
        <v>14</v>
      </c>
      <c r="C52" s="4">
        <v>2013</v>
      </c>
      <c r="D52" s="2" t="s">
        <v>7</v>
      </c>
      <c r="E52" s="2" t="s">
        <v>37</v>
      </c>
      <c r="F52" s="48">
        <f t="shared" ref="F52:N52" si="50">80%*F304</f>
        <v>191.20000000000002</v>
      </c>
      <c r="G52" s="48">
        <f t="shared" si="50"/>
        <v>167.20000000000002</v>
      </c>
      <c r="H52" s="48">
        <f t="shared" si="50"/>
        <v>40</v>
      </c>
      <c r="I52" s="48">
        <f t="shared" si="50"/>
        <v>181.60000000000002</v>
      </c>
      <c r="J52" s="48">
        <f t="shared" si="50"/>
        <v>18.400000000000002</v>
      </c>
      <c r="K52" s="48">
        <f t="shared" si="50"/>
        <v>8</v>
      </c>
      <c r="L52" s="48">
        <f t="shared" si="50"/>
        <v>4.8000000000000007</v>
      </c>
      <c r="M52" s="48">
        <f t="shared" si="50"/>
        <v>14.4</v>
      </c>
      <c r="N52" s="48">
        <f t="shared" si="50"/>
        <v>625.6</v>
      </c>
    </row>
    <row r="53" spans="1:14" x14ac:dyDescent="0.3">
      <c r="A53" s="6">
        <v>52</v>
      </c>
      <c r="B53" s="2" t="s">
        <v>14</v>
      </c>
      <c r="C53" s="4">
        <v>2013</v>
      </c>
      <c r="D53" s="2" t="s">
        <v>7</v>
      </c>
      <c r="E53" s="2" t="s">
        <v>38</v>
      </c>
      <c r="F53" s="48">
        <f t="shared" ref="F53:N53" si="51">80%*F305</f>
        <v>48</v>
      </c>
      <c r="G53" s="48">
        <f t="shared" si="51"/>
        <v>64</v>
      </c>
      <c r="H53" s="48">
        <f t="shared" si="51"/>
        <v>28</v>
      </c>
      <c r="I53" s="48">
        <f t="shared" si="51"/>
        <v>88.800000000000011</v>
      </c>
      <c r="J53" s="48">
        <f t="shared" si="51"/>
        <v>7.2</v>
      </c>
      <c r="K53" s="48">
        <f t="shared" si="51"/>
        <v>3.2</v>
      </c>
      <c r="L53" s="48">
        <f t="shared" si="51"/>
        <v>0</v>
      </c>
      <c r="M53" s="48">
        <f t="shared" si="51"/>
        <v>0</v>
      </c>
      <c r="N53" s="48">
        <f t="shared" si="51"/>
        <v>239.20000000000002</v>
      </c>
    </row>
    <row r="54" spans="1:14" x14ac:dyDescent="0.3">
      <c r="A54" s="6">
        <v>53</v>
      </c>
      <c r="B54" s="2" t="s">
        <v>14</v>
      </c>
      <c r="C54" s="4">
        <v>2013</v>
      </c>
      <c r="D54" s="2" t="s">
        <v>7</v>
      </c>
      <c r="E54" s="2" t="s">
        <v>39</v>
      </c>
      <c r="F54" s="48">
        <f t="shared" ref="F54:N54" si="52">80%*F306</f>
        <v>59.2</v>
      </c>
      <c r="G54" s="48">
        <f t="shared" si="52"/>
        <v>92</v>
      </c>
      <c r="H54" s="48">
        <f t="shared" si="52"/>
        <v>35.200000000000003</v>
      </c>
      <c r="I54" s="48">
        <f t="shared" si="52"/>
        <v>84</v>
      </c>
      <c r="J54" s="48">
        <f t="shared" si="52"/>
        <v>1.6</v>
      </c>
      <c r="K54" s="48">
        <f t="shared" si="52"/>
        <v>2.4000000000000004</v>
      </c>
      <c r="L54" s="48">
        <f t="shared" si="52"/>
        <v>2.4000000000000004</v>
      </c>
      <c r="M54" s="48">
        <f t="shared" si="52"/>
        <v>6.4</v>
      </c>
      <c r="N54" s="48">
        <f t="shared" si="52"/>
        <v>283.2</v>
      </c>
    </row>
    <row r="55" spans="1:14" x14ac:dyDescent="0.3">
      <c r="A55" s="6">
        <v>54</v>
      </c>
      <c r="B55" s="2" t="s">
        <v>14</v>
      </c>
      <c r="C55" s="4">
        <v>2013</v>
      </c>
      <c r="D55" s="2" t="s">
        <v>7</v>
      </c>
      <c r="E55" s="2" t="s">
        <v>40</v>
      </c>
      <c r="F55" s="48">
        <f t="shared" ref="F55:N55" si="53">80%*F307</f>
        <v>24</v>
      </c>
      <c r="G55" s="48">
        <f t="shared" si="53"/>
        <v>22.400000000000002</v>
      </c>
      <c r="H55" s="48">
        <f t="shared" si="53"/>
        <v>16.8</v>
      </c>
      <c r="I55" s="48">
        <f t="shared" si="53"/>
        <v>23.200000000000003</v>
      </c>
      <c r="J55" s="48">
        <f t="shared" si="53"/>
        <v>0</v>
      </c>
      <c r="K55" s="48">
        <f t="shared" si="53"/>
        <v>0.8</v>
      </c>
      <c r="L55" s="48">
        <f t="shared" si="53"/>
        <v>0</v>
      </c>
      <c r="M55" s="48">
        <f t="shared" si="53"/>
        <v>0</v>
      </c>
      <c r="N55" s="48">
        <f t="shared" si="53"/>
        <v>87.2</v>
      </c>
    </row>
    <row r="56" spans="1:14" x14ac:dyDescent="0.3">
      <c r="A56" s="6">
        <v>55</v>
      </c>
      <c r="B56" s="2" t="s">
        <v>14</v>
      </c>
      <c r="C56" s="4">
        <v>2013</v>
      </c>
      <c r="D56" s="2" t="s">
        <v>7</v>
      </c>
      <c r="E56" s="2" t="s">
        <v>41</v>
      </c>
      <c r="F56" s="48">
        <f t="shared" ref="F56:N56" si="54">80%*F308</f>
        <v>4.8000000000000007</v>
      </c>
      <c r="G56" s="48">
        <f t="shared" si="54"/>
        <v>16.8</v>
      </c>
      <c r="H56" s="48">
        <f t="shared" si="54"/>
        <v>3.2</v>
      </c>
      <c r="I56" s="48">
        <f t="shared" si="54"/>
        <v>15.200000000000001</v>
      </c>
      <c r="J56" s="48">
        <f t="shared" si="54"/>
        <v>0</v>
      </c>
      <c r="K56" s="48">
        <f t="shared" si="54"/>
        <v>0</v>
      </c>
      <c r="L56" s="48">
        <f t="shared" si="54"/>
        <v>0</v>
      </c>
      <c r="M56" s="48">
        <f t="shared" si="54"/>
        <v>0</v>
      </c>
      <c r="N56" s="48">
        <f t="shared" si="54"/>
        <v>40</v>
      </c>
    </row>
    <row r="57" spans="1:14" x14ac:dyDescent="0.3">
      <c r="A57" s="6">
        <v>56</v>
      </c>
      <c r="B57" s="2" t="s">
        <v>14</v>
      </c>
      <c r="C57" s="4">
        <v>2013</v>
      </c>
      <c r="D57" s="2" t="s">
        <v>7</v>
      </c>
      <c r="E57" s="2" t="s">
        <v>9</v>
      </c>
      <c r="F57" s="48">
        <f t="shared" ref="F57:N57" si="55">80%*F309</f>
        <v>0</v>
      </c>
      <c r="G57" s="48">
        <f t="shared" si="55"/>
        <v>0</v>
      </c>
      <c r="H57" s="48">
        <f t="shared" si="55"/>
        <v>0</v>
      </c>
      <c r="I57" s="48">
        <f t="shared" si="55"/>
        <v>0</v>
      </c>
      <c r="J57" s="48">
        <f t="shared" si="55"/>
        <v>0</v>
      </c>
      <c r="K57" s="48">
        <f t="shared" si="55"/>
        <v>0</v>
      </c>
      <c r="L57" s="48">
        <f t="shared" si="55"/>
        <v>0</v>
      </c>
      <c r="M57" s="48">
        <f t="shared" si="55"/>
        <v>0</v>
      </c>
      <c r="N57" s="48">
        <f t="shared" si="55"/>
        <v>0</v>
      </c>
    </row>
    <row r="58" spans="1:14" x14ac:dyDescent="0.3">
      <c r="A58" s="6">
        <v>57</v>
      </c>
      <c r="B58" s="4" t="s">
        <v>15</v>
      </c>
      <c r="C58" s="4">
        <v>2013</v>
      </c>
      <c r="D58" s="2" t="s">
        <v>7</v>
      </c>
      <c r="E58" s="1" t="s">
        <v>4</v>
      </c>
      <c r="F58" s="48">
        <f t="shared" ref="F58:N58" si="56">80%*F310</f>
        <v>15.200000000000001</v>
      </c>
      <c r="G58" s="48">
        <f t="shared" si="56"/>
        <v>4</v>
      </c>
      <c r="H58" s="48">
        <f t="shared" si="56"/>
        <v>0.8</v>
      </c>
      <c r="I58" s="48">
        <f t="shared" si="56"/>
        <v>19.200000000000003</v>
      </c>
      <c r="J58" s="48">
        <f t="shared" si="56"/>
        <v>4.8000000000000007</v>
      </c>
      <c r="K58" s="48">
        <f t="shared" si="56"/>
        <v>2.4000000000000004</v>
      </c>
      <c r="L58" s="48">
        <f t="shared" si="56"/>
        <v>0.8</v>
      </c>
      <c r="M58" s="48">
        <f t="shared" si="56"/>
        <v>1.6</v>
      </c>
      <c r="N58" s="48">
        <f t="shared" si="56"/>
        <v>48.800000000000004</v>
      </c>
    </row>
    <row r="59" spans="1:14" x14ac:dyDescent="0.3">
      <c r="A59" s="6">
        <v>58</v>
      </c>
      <c r="B59" s="4" t="s">
        <v>15</v>
      </c>
      <c r="C59" s="4">
        <v>2013</v>
      </c>
      <c r="D59" s="2" t="s">
        <v>7</v>
      </c>
      <c r="E59" s="1" t="s">
        <v>37</v>
      </c>
      <c r="F59" s="48">
        <f t="shared" ref="F59:N59" si="57">80%*F311</f>
        <v>171.20000000000002</v>
      </c>
      <c r="G59" s="48">
        <f t="shared" si="57"/>
        <v>172</v>
      </c>
      <c r="H59" s="48">
        <f t="shared" si="57"/>
        <v>44.800000000000004</v>
      </c>
      <c r="I59" s="48">
        <f t="shared" si="57"/>
        <v>165.60000000000002</v>
      </c>
      <c r="J59" s="48">
        <f t="shared" si="57"/>
        <v>22.400000000000002</v>
      </c>
      <c r="K59" s="48">
        <f t="shared" si="57"/>
        <v>16</v>
      </c>
      <c r="L59" s="48">
        <f t="shared" si="57"/>
        <v>4.8000000000000007</v>
      </c>
      <c r="M59" s="48">
        <f t="shared" si="57"/>
        <v>10.4</v>
      </c>
      <c r="N59" s="48">
        <f t="shared" si="57"/>
        <v>607.20000000000005</v>
      </c>
    </row>
    <row r="60" spans="1:14" x14ac:dyDescent="0.3">
      <c r="A60" s="6">
        <v>59</v>
      </c>
      <c r="B60" s="4" t="s">
        <v>15</v>
      </c>
      <c r="C60" s="4">
        <v>2013</v>
      </c>
      <c r="D60" s="2" t="s">
        <v>7</v>
      </c>
      <c r="E60" s="1" t="s">
        <v>38</v>
      </c>
      <c r="F60" s="48">
        <f t="shared" ref="F60:N60" si="58">80%*F312</f>
        <v>38.400000000000006</v>
      </c>
      <c r="G60" s="48">
        <f t="shared" si="58"/>
        <v>40.800000000000004</v>
      </c>
      <c r="H60" s="48">
        <f t="shared" si="58"/>
        <v>16</v>
      </c>
      <c r="I60" s="48">
        <f t="shared" si="58"/>
        <v>66.400000000000006</v>
      </c>
      <c r="J60" s="48">
        <f t="shared" si="58"/>
        <v>18.400000000000002</v>
      </c>
      <c r="K60" s="48">
        <f t="shared" si="58"/>
        <v>1.6</v>
      </c>
      <c r="L60" s="48">
        <f t="shared" si="58"/>
        <v>5.6000000000000005</v>
      </c>
      <c r="M60" s="48">
        <f t="shared" si="58"/>
        <v>4.8000000000000007</v>
      </c>
      <c r="N60" s="48">
        <f t="shared" si="58"/>
        <v>192</v>
      </c>
    </row>
    <row r="61" spans="1:14" x14ac:dyDescent="0.3">
      <c r="A61" s="6">
        <v>60</v>
      </c>
      <c r="B61" s="4" t="s">
        <v>15</v>
      </c>
      <c r="C61" s="4">
        <v>2013</v>
      </c>
      <c r="D61" s="2" t="s">
        <v>7</v>
      </c>
      <c r="E61" s="1" t="s">
        <v>39</v>
      </c>
      <c r="F61" s="48">
        <f t="shared" ref="F61:N61" si="59">80%*F313</f>
        <v>102.4</v>
      </c>
      <c r="G61" s="48">
        <f t="shared" si="59"/>
        <v>138.4</v>
      </c>
      <c r="H61" s="48">
        <f t="shared" si="59"/>
        <v>41.6</v>
      </c>
      <c r="I61" s="48">
        <f t="shared" si="59"/>
        <v>76.800000000000011</v>
      </c>
      <c r="J61" s="48">
        <f t="shared" si="59"/>
        <v>13.600000000000001</v>
      </c>
      <c r="K61" s="48">
        <f t="shared" si="59"/>
        <v>11.200000000000001</v>
      </c>
      <c r="L61" s="48">
        <f t="shared" si="59"/>
        <v>2.4000000000000004</v>
      </c>
      <c r="M61" s="48">
        <f t="shared" si="59"/>
        <v>10.4</v>
      </c>
      <c r="N61" s="48">
        <f t="shared" si="59"/>
        <v>396.8</v>
      </c>
    </row>
    <row r="62" spans="1:14" x14ac:dyDescent="0.3">
      <c r="A62" s="6">
        <v>61</v>
      </c>
      <c r="B62" s="4" t="s">
        <v>15</v>
      </c>
      <c r="C62" s="4">
        <v>2013</v>
      </c>
      <c r="D62" s="2" t="s">
        <v>7</v>
      </c>
      <c r="E62" s="1" t="s">
        <v>40</v>
      </c>
      <c r="F62" s="48">
        <f t="shared" ref="F62:N62" si="60">80%*F314</f>
        <v>36</v>
      </c>
      <c r="G62" s="48">
        <f t="shared" si="60"/>
        <v>27.200000000000003</v>
      </c>
      <c r="H62" s="48">
        <f t="shared" si="60"/>
        <v>23.200000000000003</v>
      </c>
      <c r="I62" s="48">
        <f t="shared" si="60"/>
        <v>46.400000000000006</v>
      </c>
      <c r="J62" s="48">
        <f t="shared" si="60"/>
        <v>0.8</v>
      </c>
      <c r="K62" s="48">
        <f t="shared" si="60"/>
        <v>5.6000000000000005</v>
      </c>
      <c r="L62" s="48">
        <f t="shared" si="60"/>
        <v>0.8</v>
      </c>
      <c r="M62" s="48">
        <f t="shared" si="60"/>
        <v>1.6</v>
      </c>
      <c r="N62" s="48">
        <f t="shared" si="60"/>
        <v>141.6</v>
      </c>
    </row>
    <row r="63" spans="1:14" x14ac:dyDescent="0.3">
      <c r="A63" s="6">
        <v>62</v>
      </c>
      <c r="B63" s="4" t="s">
        <v>15</v>
      </c>
      <c r="C63" s="4">
        <v>2013</v>
      </c>
      <c r="D63" s="2" t="s">
        <v>7</v>
      </c>
      <c r="E63" s="1" t="s">
        <v>41</v>
      </c>
      <c r="F63" s="48">
        <f t="shared" ref="F63:N63" si="61">80%*F315</f>
        <v>1.6</v>
      </c>
      <c r="G63" s="48">
        <f t="shared" si="61"/>
        <v>8.8000000000000007</v>
      </c>
      <c r="H63" s="48">
        <f t="shared" si="61"/>
        <v>4</v>
      </c>
      <c r="I63" s="48">
        <f t="shared" si="61"/>
        <v>10.4</v>
      </c>
      <c r="J63" s="48">
        <f t="shared" si="61"/>
        <v>1.6</v>
      </c>
      <c r="K63" s="48">
        <f t="shared" si="61"/>
        <v>0</v>
      </c>
      <c r="L63" s="48">
        <f t="shared" si="61"/>
        <v>0</v>
      </c>
      <c r="M63" s="48">
        <f t="shared" si="61"/>
        <v>1.6</v>
      </c>
      <c r="N63" s="48">
        <f t="shared" si="61"/>
        <v>28</v>
      </c>
    </row>
    <row r="64" spans="1:14" x14ac:dyDescent="0.3">
      <c r="A64" s="6">
        <v>63</v>
      </c>
      <c r="B64" s="4" t="s">
        <v>15</v>
      </c>
      <c r="C64" s="4">
        <v>2013</v>
      </c>
      <c r="D64" s="2" t="s">
        <v>7</v>
      </c>
      <c r="E64" s="1" t="s">
        <v>9</v>
      </c>
      <c r="F64" s="48">
        <f t="shared" ref="F64:N64" si="62">80%*F316</f>
        <v>0</v>
      </c>
      <c r="G64" s="48">
        <f t="shared" si="62"/>
        <v>0</v>
      </c>
      <c r="H64" s="48">
        <f t="shared" si="62"/>
        <v>0</v>
      </c>
      <c r="I64" s="48">
        <f t="shared" si="62"/>
        <v>0</v>
      </c>
      <c r="J64" s="48">
        <f t="shared" si="62"/>
        <v>0</v>
      </c>
      <c r="K64" s="48">
        <f t="shared" si="62"/>
        <v>0</v>
      </c>
      <c r="L64" s="48">
        <f t="shared" si="62"/>
        <v>0</v>
      </c>
      <c r="M64" s="48">
        <f t="shared" si="62"/>
        <v>0</v>
      </c>
      <c r="N64" s="48">
        <f t="shared" si="62"/>
        <v>0</v>
      </c>
    </row>
    <row r="65" spans="1:14" x14ac:dyDescent="0.3">
      <c r="A65" s="6">
        <v>64</v>
      </c>
      <c r="B65" s="4" t="s">
        <v>16</v>
      </c>
      <c r="C65" s="4">
        <v>2013</v>
      </c>
      <c r="D65" s="2" t="s">
        <v>7</v>
      </c>
      <c r="E65" s="1" t="s">
        <v>4</v>
      </c>
      <c r="F65" s="48">
        <f t="shared" ref="F65:N65" si="63">80%*F317</f>
        <v>8</v>
      </c>
      <c r="G65" s="48">
        <f t="shared" si="63"/>
        <v>18.400000000000002</v>
      </c>
      <c r="H65" s="48">
        <f t="shared" si="63"/>
        <v>1.6</v>
      </c>
      <c r="I65" s="48">
        <f t="shared" si="63"/>
        <v>8.8000000000000007</v>
      </c>
      <c r="J65" s="48">
        <f t="shared" si="63"/>
        <v>0</v>
      </c>
      <c r="K65" s="48">
        <f t="shared" si="63"/>
        <v>0.8</v>
      </c>
      <c r="L65" s="48">
        <f t="shared" si="63"/>
        <v>0</v>
      </c>
      <c r="M65" s="48">
        <f t="shared" si="63"/>
        <v>1.6</v>
      </c>
      <c r="N65" s="48">
        <f t="shared" si="63"/>
        <v>39.200000000000003</v>
      </c>
    </row>
    <row r="66" spans="1:14" x14ac:dyDescent="0.3">
      <c r="A66" s="6">
        <v>65</v>
      </c>
      <c r="B66" s="4" t="s">
        <v>16</v>
      </c>
      <c r="C66" s="4">
        <v>2013</v>
      </c>
      <c r="D66" s="2" t="s">
        <v>7</v>
      </c>
      <c r="E66" s="1" t="s">
        <v>37</v>
      </c>
      <c r="F66" s="48">
        <f t="shared" ref="F66:N66" si="64">80%*F318</f>
        <v>176</v>
      </c>
      <c r="G66" s="48">
        <f t="shared" si="64"/>
        <v>162.4</v>
      </c>
      <c r="H66" s="48">
        <f t="shared" si="64"/>
        <v>48</v>
      </c>
      <c r="I66" s="48">
        <f t="shared" si="64"/>
        <v>182.4</v>
      </c>
      <c r="J66" s="48">
        <f t="shared" si="64"/>
        <v>18.400000000000002</v>
      </c>
      <c r="K66" s="48">
        <f t="shared" si="64"/>
        <v>15.200000000000001</v>
      </c>
      <c r="L66" s="48">
        <f t="shared" si="64"/>
        <v>3.2</v>
      </c>
      <c r="M66" s="48">
        <f t="shared" si="64"/>
        <v>20.8</v>
      </c>
      <c r="N66" s="48">
        <f t="shared" si="64"/>
        <v>626.40000000000009</v>
      </c>
    </row>
    <row r="67" spans="1:14" x14ac:dyDescent="0.3">
      <c r="A67" s="6">
        <v>66</v>
      </c>
      <c r="B67" s="4" t="s">
        <v>16</v>
      </c>
      <c r="C67" s="4">
        <v>2013</v>
      </c>
      <c r="D67" s="2" t="s">
        <v>7</v>
      </c>
      <c r="E67" s="1" t="s">
        <v>38</v>
      </c>
      <c r="F67" s="48">
        <f t="shared" ref="F67:N67" si="65">80%*F319</f>
        <v>60.800000000000004</v>
      </c>
      <c r="G67" s="48">
        <f t="shared" si="65"/>
        <v>42.400000000000006</v>
      </c>
      <c r="H67" s="48">
        <f t="shared" si="65"/>
        <v>31.200000000000003</v>
      </c>
      <c r="I67" s="48">
        <f t="shared" si="65"/>
        <v>67.2</v>
      </c>
      <c r="J67" s="48">
        <f t="shared" si="65"/>
        <v>1.6</v>
      </c>
      <c r="K67" s="48">
        <f t="shared" si="65"/>
        <v>4</v>
      </c>
      <c r="L67" s="48">
        <f t="shared" si="65"/>
        <v>3.2</v>
      </c>
      <c r="M67" s="48">
        <f t="shared" si="65"/>
        <v>4.8000000000000007</v>
      </c>
      <c r="N67" s="48">
        <f t="shared" si="65"/>
        <v>215.20000000000002</v>
      </c>
    </row>
    <row r="68" spans="1:14" x14ac:dyDescent="0.3">
      <c r="A68" s="6">
        <v>67</v>
      </c>
      <c r="B68" s="4" t="s">
        <v>16</v>
      </c>
      <c r="C68" s="4">
        <v>2013</v>
      </c>
      <c r="D68" s="2" t="s">
        <v>7</v>
      </c>
      <c r="E68" s="1" t="s">
        <v>39</v>
      </c>
      <c r="F68" s="48">
        <f t="shared" ref="F68:N68" si="66">80%*F320</f>
        <v>57.6</v>
      </c>
      <c r="G68" s="48">
        <f t="shared" si="66"/>
        <v>95.2</v>
      </c>
      <c r="H68" s="48">
        <f t="shared" si="66"/>
        <v>30.400000000000002</v>
      </c>
      <c r="I68" s="48">
        <f t="shared" si="66"/>
        <v>109.60000000000001</v>
      </c>
      <c r="J68" s="48">
        <f t="shared" si="66"/>
        <v>4</v>
      </c>
      <c r="K68" s="48">
        <f t="shared" si="66"/>
        <v>10.4</v>
      </c>
      <c r="L68" s="48">
        <f t="shared" si="66"/>
        <v>2.4000000000000004</v>
      </c>
      <c r="M68" s="48">
        <f t="shared" si="66"/>
        <v>4</v>
      </c>
      <c r="N68" s="48">
        <f t="shared" si="66"/>
        <v>313.60000000000002</v>
      </c>
    </row>
    <row r="69" spans="1:14" x14ac:dyDescent="0.3">
      <c r="A69" s="6">
        <v>68</v>
      </c>
      <c r="B69" s="4" t="s">
        <v>16</v>
      </c>
      <c r="C69" s="4">
        <v>2013</v>
      </c>
      <c r="D69" s="2" t="s">
        <v>7</v>
      </c>
      <c r="E69" s="1" t="s">
        <v>40</v>
      </c>
      <c r="F69" s="48">
        <f t="shared" ref="F69:N69" si="67">80%*F321</f>
        <v>20</v>
      </c>
      <c r="G69" s="48">
        <f t="shared" si="67"/>
        <v>18.400000000000002</v>
      </c>
      <c r="H69" s="48">
        <f t="shared" si="67"/>
        <v>9.6000000000000014</v>
      </c>
      <c r="I69" s="48">
        <f t="shared" si="67"/>
        <v>26.400000000000002</v>
      </c>
      <c r="J69" s="48">
        <f t="shared" si="67"/>
        <v>2.4000000000000004</v>
      </c>
      <c r="K69" s="48">
        <f t="shared" si="67"/>
        <v>1.6</v>
      </c>
      <c r="L69" s="48">
        <f t="shared" si="67"/>
        <v>0</v>
      </c>
      <c r="M69" s="48">
        <f t="shared" si="67"/>
        <v>1.6</v>
      </c>
      <c r="N69" s="48">
        <f t="shared" si="67"/>
        <v>80</v>
      </c>
    </row>
    <row r="70" spans="1:14" x14ac:dyDescent="0.3">
      <c r="A70" s="6">
        <v>69</v>
      </c>
      <c r="B70" s="4" t="s">
        <v>16</v>
      </c>
      <c r="C70" s="4">
        <v>2013</v>
      </c>
      <c r="D70" s="2" t="s">
        <v>7</v>
      </c>
      <c r="E70" s="1" t="s">
        <v>41</v>
      </c>
      <c r="F70" s="48">
        <f t="shared" ref="F70:N70" si="68">80%*F322</f>
        <v>0</v>
      </c>
      <c r="G70" s="48">
        <f t="shared" si="68"/>
        <v>3.2</v>
      </c>
      <c r="H70" s="48">
        <f t="shared" si="68"/>
        <v>0</v>
      </c>
      <c r="I70" s="48">
        <f t="shared" si="68"/>
        <v>13.600000000000001</v>
      </c>
      <c r="J70" s="48">
        <f t="shared" si="68"/>
        <v>3.2</v>
      </c>
      <c r="K70" s="48">
        <f t="shared" si="68"/>
        <v>0</v>
      </c>
      <c r="L70" s="48">
        <f t="shared" si="68"/>
        <v>0</v>
      </c>
      <c r="M70" s="48">
        <f t="shared" si="68"/>
        <v>2.4000000000000004</v>
      </c>
      <c r="N70" s="48">
        <f t="shared" si="68"/>
        <v>22.400000000000002</v>
      </c>
    </row>
    <row r="71" spans="1:14" x14ac:dyDescent="0.3">
      <c r="A71" s="6">
        <v>70</v>
      </c>
      <c r="B71" s="4" t="s">
        <v>16</v>
      </c>
      <c r="C71" s="4">
        <v>2013</v>
      </c>
      <c r="D71" s="2" t="s">
        <v>7</v>
      </c>
      <c r="E71" s="1" t="s">
        <v>9</v>
      </c>
      <c r="F71" s="48">
        <f t="shared" ref="F71:N71" si="69">80%*F323</f>
        <v>0</v>
      </c>
      <c r="G71" s="48">
        <f t="shared" si="69"/>
        <v>0</v>
      </c>
      <c r="H71" s="48">
        <f t="shared" si="69"/>
        <v>0</v>
      </c>
      <c r="I71" s="48">
        <f t="shared" si="69"/>
        <v>0</v>
      </c>
      <c r="J71" s="48">
        <f t="shared" si="69"/>
        <v>0</v>
      </c>
      <c r="K71" s="48">
        <f t="shared" si="69"/>
        <v>0</v>
      </c>
      <c r="L71" s="48">
        <f t="shared" si="69"/>
        <v>0</v>
      </c>
      <c r="M71" s="48">
        <f t="shared" si="69"/>
        <v>0</v>
      </c>
      <c r="N71" s="48">
        <f t="shared" si="69"/>
        <v>0</v>
      </c>
    </row>
    <row r="72" spans="1:14" x14ac:dyDescent="0.3">
      <c r="A72" s="6">
        <v>71</v>
      </c>
      <c r="B72" s="4" t="s">
        <v>17</v>
      </c>
      <c r="C72" s="4">
        <v>2013</v>
      </c>
      <c r="D72" s="2" t="s">
        <v>7</v>
      </c>
      <c r="E72" s="1" t="s">
        <v>4</v>
      </c>
      <c r="F72" s="48">
        <f t="shared" ref="F72:N72" si="70">80%*F324</f>
        <v>15.200000000000001</v>
      </c>
      <c r="G72" s="48">
        <f t="shared" si="70"/>
        <v>17.600000000000001</v>
      </c>
      <c r="H72" s="48">
        <f t="shared" si="70"/>
        <v>1.6</v>
      </c>
      <c r="I72" s="48">
        <f t="shared" si="70"/>
        <v>16.8</v>
      </c>
      <c r="J72" s="48">
        <f t="shared" si="70"/>
        <v>1.6</v>
      </c>
      <c r="K72" s="48">
        <f t="shared" si="70"/>
        <v>2.4000000000000004</v>
      </c>
      <c r="L72" s="48">
        <f t="shared" si="70"/>
        <v>0</v>
      </c>
      <c r="M72" s="48">
        <f t="shared" si="70"/>
        <v>0</v>
      </c>
      <c r="N72" s="48">
        <f t="shared" si="70"/>
        <v>55.2</v>
      </c>
    </row>
    <row r="73" spans="1:14" x14ac:dyDescent="0.3">
      <c r="A73" s="6">
        <v>72</v>
      </c>
      <c r="B73" s="4" t="s">
        <v>17</v>
      </c>
      <c r="C73" s="4">
        <v>2013</v>
      </c>
      <c r="D73" s="2" t="s">
        <v>7</v>
      </c>
      <c r="E73" s="1" t="s">
        <v>37</v>
      </c>
      <c r="F73" s="48">
        <f t="shared" ref="F73:N73" si="71">80%*F325</f>
        <v>168.8</v>
      </c>
      <c r="G73" s="48">
        <f t="shared" si="71"/>
        <v>145.6</v>
      </c>
      <c r="H73" s="48">
        <f t="shared" si="71"/>
        <v>51.2</v>
      </c>
      <c r="I73" s="48">
        <f t="shared" si="71"/>
        <v>183.20000000000002</v>
      </c>
      <c r="J73" s="48">
        <f t="shared" si="71"/>
        <v>12.8</v>
      </c>
      <c r="K73" s="48">
        <f t="shared" si="71"/>
        <v>14.4</v>
      </c>
      <c r="L73" s="48">
        <f t="shared" si="71"/>
        <v>8</v>
      </c>
      <c r="M73" s="48">
        <f t="shared" si="71"/>
        <v>11.200000000000001</v>
      </c>
      <c r="N73" s="48">
        <f t="shared" si="71"/>
        <v>595.20000000000005</v>
      </c>
    </row>
    <row r="74" spans="1:14" x14ac:dyDescent="0.3">
      <c r="A74" s="6">
        <v>73</v>
      </c>
      <c r="B74" s="4" t="s">
        <v>17</v>
      </c>
      <c r="C74" s="4">
        <v>2013</v>
      </c>
      <c r="D74" s="2" t="s">
        <v>7</v>
      </c>
      <c r="E74" s="1" t="s">
        <v>38</v>
      </c>
      <c r="F74" s="48">
        <f t="shared" ref="F74:N74" si="72">80%*F326</f>
        <v>60.800000000000004</v>
      </c>
      <c r="G74" s="48">
        <f t="shared" si="72"/>
        <v>36</v>
      </c>
      <c r="H74" s="48">
        <f t="shared" si="72"/>
        <v>5.6000000000000005</v>
      </c>
      <c r="I74" s="48">
        <f t="shared" si="72"/>
        <v>71.2</v>
      </c>
      <c r="J74" s="48">
        <f t="shared" si="72"/>
        <v>11.200000000000001</v>
      </c>
      <c r="K74" s="48">
        <f t="shared" si="72"/>
        <v>0.8</v>
      </c>
      <c r="L74" s="48">
        <f t="shared" si="72"/>
        <v>0</v>
      </c>
      <c r="M74" s="48">
        <f t="shared" si="72"/>
        <v>0</v>
      </c>
      <c r="N74" s="48">
        <f t="shared" si="72"/>
        <v>185.60000000000002</v>
      </c>
    </row>
    <row r="75" spans="1:14" x14ac:dyDescent="0.3">
      <c r="A75" s="6">
        <v>74</v>
      </c>
      <c r="B75" s="4" t="s">
        <v>17</v>
      </c>
      <c r="C75" s="4">
        <v>2013</v>
      </c>
      <c r="D75" s="2" t="s">
        <v>7</v>
      </c>
      <c r="E75" s="1" t="s">
        <v>39</v>
      </c>
      <c r="F75" s="48">
        <f t="shared" ref="F75:N75" si="73">80%*F327</f>
        <v>62.400000000000006</v>
      </c>
      <c r="G75" s="48">
        <f t="shared" si="73"/>
        <v>44.800000000000004</v>
      </c>
      <c r="H75" s="48">
        <f t="shared" si="73"/>
        <v>21.6</v>
      </c>
      <c r="I75" s="48">
        <f t="shared" si="73"/>
        <v>61.6</v>
      </c>
      <c r="J75" s="48">
        <f t="shared" si="73"/>
        <v>4.8000000000000007</v>
      </c>
      <c r="K75" s="48">
        <f t="shared" si="73"/>
        <v>2.4000000000000004</v>
      </c>
      <c r="L75" s="48">
        <f t="shared" si="73"/>
        <v>1.6</v>
      </c>
      <c r="M75" s="48">
        <f t="shared" si="73"/>
        <v>1.6</v>
      </c>
      <c r="N75" s="48">
        <f t="shared" si="73"/>
        <v>200.8</v>
      </c>
    </row>
    <row r="76" spans="1:14" x14ac:dyDescent="0.3">
      <c r="A76" s="6">
        <v>75</v>
      </c>
      <c r="B76" s="4" t="s">
        <v>17</v>
      </c>
      <c r="C76" s="4">
        <v>2013</v>
      </c>
      <c r="D76" s="2" t="s">
        <v>7</v>
      </c>
      <c r="E76" s="1" t="s">
        <v>40</v>
      </c>
      <c r="F76" s="48">
        <f t="shared" ref="F76:N76" si="74">80%*F328</f>
        <v>16.8</v>
      </c>
      <c r="G76" s="48">
        <f t="shared" si="74"/>
        <v>12.8</v>
      </c>
      <c r="H76" s="48">
        <f t="shared" si="74"/>
        <v>10.4</v>
      </c>
      <c r="I76" s="48">
        <f t="shared" si="74"/>
        <v>17.600000000000001</v>
      </c>
      <c r="J76" s="48">
        <f t="shared" si="74"/>
        <v>0</v>
      </c>
      <c r="K76" s="48">
        <f t="shared" si="74"/>
        <v>7.2</v>
      </c>
      <c r="L76" s="48">
        <f t="shared" si="74"/>
        <v>0</v>
      </c>
      <c r="M76" s="48">
        <f t="shared" si="74"/>
        <v>1.6</v>
      </c>
      <c r="N76" s="48">
        <f t="shared" si="74"/>
        <v>66.400000000000006</v>
      </c>
    </row>
    <row r="77" spans="1:14" x14ac:dyDescent="0.3">
      <c r="A77" s="6">
        <v>76</v>
      </c>
      <c r="B77" s="4" t="s">
        <v>17</v>
      </c>
      <c r="C77" s="4">
        <v>2013</v>
      </c>
      <c r="D77" s="2" t="s">
        <v>7</v>
      </c>
      <c r="E77" s="1" t="s">
        <v>41</v>
      </c>
      <c r="F77" s="48">
        <f t="shared" ref="F77:N77" si="75">80%*F329</f>
        <v>6.4</v>
      </c>
      <c r="G77" s="48">
        <f t="shared" si="75"/>
        <v>4.8000000000000007</v>
      </c>
      <c r="H77" s="48">
        <f t="shared" si="75"/>
        <v>2.4000000000000004</v>
      </c>
      <c r="I77" s="48">
        <f t="shared" si="75"/>
        <v>9.6000000000000014</v>
      </c>
      <c r="J77" s="48">
        <f t="shared" si="75"/>
        <v>0</v>
      </c>
      <c r="K77" s="48">
        <f t="shared" si="75"/>
        <v>1.6</v>
      </c>
      <c r="L77" s="48">
        <f t="shared" si="75"/>
        <v>0.8</v>
      </c>
      <c r="M77" s="48">
        <f t="shared" si="75"/>
        <v>0</v>
      </c>
      <c r="N77" s="48">
        <f t="shared" si="75"/>
        <v>25.6</v>
      </c>
    </row>
    <row r="78" spans="1:14" x14ac:dyDescent="0.3">
      <c r="A78" s="6">
        <v>77</v>
      </c>
      <c r="B78" s="4" t="s">
        <v>17</v>
      </c>
      <c r="C78" s="4">
        <v>2013</v>
      </c>
      <c r="D78" s="2" t="s">
        <v>7</v>
      </c>
      <c r="E78" s="1" t="s">
        <v>9</v>
      </c>
      <c r="F78" s="48">
        <f t="shared" ref="F78:N78" si="76">80%*F330</f>
        <v>0</v>
      </c>
      <c r="G78" s="48">
        <f t="shared" si="76"/>
        <v>0</v>
      </c>
      <c r="H78" s="48">
        <f t="shared" si="76"/>
        <v>0</v>
      </c>
      <c r="I78" s="48">
        <f t="shared" si="76"/>
        <v>0</v>
      </c>
      <c r="J78" s="48">
        <f t="shared" si="76"/>
        <v>0</v>
      </c>
      <c r="K78" s="48">
        <f t="shared" si="76"/>
        <v>0</v>
      </c>
      <c r="L78" s="48">
        <f t="shared" si="76"/>
        <v>0</v>
      </c>
      <c r="M78" s="48">
        <f t="shared" si="76"/>
        <v>0</v>
      </c>
      <c r="N78" s="48">
        <f t="shared" si="76"/>
        <v>0</v>
      </c>
    </row>
    <row r="79" spans="1:14" x14ac:dyDescent="0.3">
      <c r="A79" s="6">
        <v>78</v>
      </c>
      <c r="B79" s="4" t="s">
        <v>18</v>
      </c>
      <c r="C79" s="4">
        <v>2013</v>
      </c>
      <c r="D79" s="2" t="s">
        <v>7</v>
      </c>
      <c r="E79" s="1" t="s">
        <v>4</v>
      </c>
      <c r="F79" s="48">
        <f>80%*'Distribution Sanjeevani'!F1</f>
        <v>0</v>
      </c>
      <c r="G79" s="48">
        <f>80%*'Distribution Sanjeevani'!G1</f>
        <v>0</v>
      </c>
      <c r="H79" s="48">
        <f>80%*'Distribution Sanjeevani'!H1</f>
        <v>0</v>
      </c>
      <c r="I79" s="48">
        <f>80%*'Distribution Sanjeevani'!I1</f>
        <v>0</v>
      </c>
      <c r="J79" s="48">
        <f>80%*'Distribution Sanjeevani'!J1</f>
        <v>0</v>
      </c>
      <c r="K79" s="48">
        <f>80%*'Distribution Sanjeevani'!K1</f>
        <v>0</v>
      </c>
      <c r="L79" s="48">
        <f>80%*'Distribution Sanjeevani'!L1</f>
        <v>0</v>
      </c>
      <c r="M79" s="48">
        <f>80%*'Distribution Sanjeevani'!M1</f>
        <v>0</v>
      </c>
      <c r="N79" s="48">
        <f>80%*'Distribution Sanjeevani'!N1</f>
        <v>24.8</v>
      </c>
    </row>
    <row r="80" spans="1:14" x14ac:dyDescent="0.3">
      <c r="A80" s="6">
        <v>79</v>
      </c>
      <c r="B80" s="4" t="s">
        <v>18</v>
      </c>
      <c r="C80" s="4">
        <v>2013</v>
      </c>
      <c r="D80" s="2" t="s">
        <v>7</v>
      </c>
      <c r="E80" s="1" t="s">
        <v>37</v>
      </c>
      <c r="F80" s="48">
        <f>80%*'Distribution Sanjeevani'!F2</f>
        <v>13.600000000000001</v>
      </c>
      <c r="G80" s="48">
        <f>80%*'Distribution Sanjeevani'!G2</f>
        <v>1.6</v>
      </c>
      <c r="H80" s="48">
        <f>80%*'Distribution Sanjeevani'!H2</f>
        <v>4.8000000000000007</v>
      </c>
      <c r="I80" s="48">
        <f>80%*'Distribution Sanjeevani'!I2</f>
        <v>32</v>
      </c>
      <c r="J80" s="48">
        <f>80%*'Distribution Sanjeevani'!J2</f>
        <v>0</v>
      </c>
      <c r="K80" s="48">
        <f>80%*'Distribution Sanjeevani'!K2</f>
        <v>1.6</v>
      </c>
      <c r="L80" s="48">
        <f>80%*'Distribution Sanjeevani'!L2</f>
        <v>0</v>
      </c>
      <c r="M80" s="48">
        <f>80%*'Distribution Sanjeevani'!M2</f>
        <v>0</v>
      </c>
      <c r="N80" s="48">
        <f>80%*'Distribution Sanjeevani'!N2</f>
        <v>166.4</v>
      </c>
    </row>
    <row r="81" spans="1:14" x14ac:dyDescent="0.3">
      <c r="A81" s="6">
        <v>80</v>
      </c>
      <c r="B81" s="4" t="s">
        <v>18</v>
      </c>
      <c r="C81" s="4">
        <v>2013</v>
      </c>
      <c r="D81" s="2" t="s">
        <v>7</v>
      </c>
      <c r="E81" s="1" t="s">
        <v>38</v>
      </c>
      <c r="F81" s="48">
        <f>80%*'Distribution Sanjeevani'!F3</f>
        <v>7.2</v>
      </c>
      <c r="G81" s="48">
        <f>80%*'Distribution Sanjeevani'!G3</f>
        <v>2.4000000000000004</v>
      </c>
      <c r="H81" s="48">
        <f>80%*'Distribution Sanjeevani'!H3</f>
        <v>0</v>
      </c>
      <c r="I81" s="48">
        <f>80%*'Distribution Sanjeevani'!I3</f>
        <v>3.2</v>
      </c>
      <c r="J81" s="48">
        <f>80%*'Distribution Sanjeevani'!J3</f>
        <v>0</v>
      </c>
      <c r="K81" s="48">
        <f>80%*'Distribution Sanjeevani'!K3</f>
        <v>0</v>
      </c>
      <c r="L81" s="48">
        <f>80%*'Distribution Sanjeevani'!L3</f>
        <v>0</v>
      </c>
      <c r="M81" s="48">
        <f>80%*'Distribution Sanjeevani'!M3</f>
        <v>0</v>
      </c>
      <c r="N81" s="48">
        <f>80%*'Distribution Sanjeevani'!N3</f>
        <v>332</v>
      </c>
    </row>
    <row r="82" spans="1:14" x14ac:dyDescent="0.3">
      <c r="A82" s="6">
        <v>81</v>
      </c>
      <c r="B82" s="4" t="s">
        <v>18</v>
      </c>
      <c r="C82" s="4">
        <v>2013</v>
      </c>
      <c r="D82" s="2" t="s">
        <v>7</v>
      </c>
      <c r="E82" s="1" t="s">
        <v>39</v>
      </c>
      <c r="F82" s="48">
        <f>80%*'Distribution Sanjeevani'!F4</f>
        <v>3.2</v>
      </c>
      <c r="G82" s="48">
        <f>80%*'Distribution Sanjeevani'!G4</f>
        <v>0</v>
      </c>
      <c r="H82" s="48">
        <f>80%*'Distribution Sanjeevani'!H4</f>
        <v>0</v>
      </c>
      <c r="I82" s="48">
        <f>80%*'Distribution Sanjeevani'!I4</f>
        <v>0</v>
      </c>
      <c r="J82" s="48">
        <f>80%*'Distribution Sanjeevani'!J4</f>
        <v>0</v>
      </c>
      <c r="K82" s="48">
        <f>80%*'Distribution Sanjeevani'!K4</f>
        <v>0</v>
      </c>
      <c r="L82" s="48">
        <f>80%*'Distribution Sanjeevani'!L4</f>
        <v>0</v>
      </c>
      <c r="M82" s="48">
        <f>80%*'Distribution Sanjeevani'!M4</f>
        <v>0</v>
      </c>
      <c r="N82" s="48">
        <f>80%*'Distribution Sanjeevani'!N4</f>
        <v>9.6000000000000014</v>
      </c>
    </row>
    <row r="83" spans="1:14" x14ac:dyDescent="0.3">
      <c r="A83" s="6">
        <v>82</v>
      </c>
      <c r="B83" s="4" t="s">
        <v>18</v>
      </c>
      <c r="C83" s="4">
        <v>2013</v>
      </c>
      <c r="D83" s="2" t="s">
        <v>7</v>
      </c>
      <c r="E83" s="1" t="s">
        <v>40</v>
      </c>
      <c r="F83" s="48">
        <f>80%*'Distribution Sanjeevani'!F5</f>
        <v>0</v>
      </c>
      <c r="G83" s="48">
        <f>80%*'Distribution Sanjeevani'!G5</f>
        <v>0</v>
      </c>
      <c r="H83" s="48">
        <f>80%*'Distribution Sanjeevani'!H5</f>
        <v>0</v>
      </c>
      <c r="I83" s="48">
        <f>80%*'Distribution Sanjeevani'!I5</f>
        <v>0</v>
      </c>
      <c r="J83" s="48">
        <f>80%*'Distribution Sanjeevani'!J5</f>
        <v>0</v>
      </c>
      <c r="K83" s="48">
        <f>80%*'Distribution Sanjeevani'!K5</f>
        <v>0</v>
      </c>
      <c r="L83" s="48">
        <f>80%*'Distribution Sanjeevani'!L5</f>
        <v>0</v>
      </c>
      <c r="M83" s="48">
        <f>80%*'Distribution Sanjeevani'!M5</f>
        <v>0</v>
      </c>
      <c r="N83" s="48">
        <f>80%*'Distribution Sanjeevani'!N5</f>
        <v>0</v>
      </c>
    </row>
    <row r="84" spans="1:14" x14ac:dyDescent="0.3">
      <c r="A84" s="6">
        <v>83</v>
      </c>
      <c r="B84" s="4" t="s">
        <v>18</v>
      </c>
      <c r="C84" s="4">
        <v>2013</v>
      </c>
      <c r="D84" s="2" t="s">
        <v>7</v>
      </c>
      <c r="E84" s="1" t="s">
        <v>41</v>
      </c>
      <c r="F84" s="48">
        <f>80%*'Distribution Sanjeevani'!F6</f>
        <v>0</v>
      </c>
      <c r="G84" s="48">
        <f>80%*'Distribution Sanjeevani'!G6</f>
        <v>0</v>
      </c>
      <c r="H84" s="48">
        <f>80%*'Distribution Sanjeevani'!H6</f>
        <v>0</v>
      </c>
      <c r="I84" s="48">
        <f>80%*'Distribution Sanjeevani'!I6</f>
        <v>0</v>
      </c>
      <c r="J84" s="48">
        <f>80%*'Distribution Sanjeevani'!J6</f>
        <v>0</v>
      </c>
      <c r="K84" s="48">
        <f>80%*'Distribution Sanjeevani'!K6</f>
        <v>0</v>
      </c>
      <c r="L84" s="48">
        <f>80%*'Distribution Sanjeevani'!L6</f>
        <v>0</v>
      </c>
      <c r="M84" s="48">
        <f>80%*'Distribution Sanjeevani'!M6</f>
        <v>0</v>
      </c>
      <c r="N84" s="48">
        <f>80%*'Distribution Sanjeevani'!N6</f>
        <v>0</v>
      </c>
    </row>
    <row r="85" spans="1:14" x14ac:dyDescent="0.3">
      <c r="A85" s="6">
        <v>84</v>
      </c>
      <c r="B85" s="4" t="s">
        <v>18</v>
      </c>
      <c r="C85" s="4">
        <v>2013</v>
      </c>
      <c r="D85" s="2" t="s">
        <v>7</v>
      </c>
      <c r="E85" s="1" t="s">
        <v>9</v>
      </c>
      <c r="F85" s="48">
        <f>80%*'Distribution Sanjeevani'!F7</f>
        <v>0</v>
      </c>
      <c r="G85" s="48">
        <f>80%*'Distribution Sanjeevani'!G7</f>
        <v>0</v>
      </c>
      <c r="H85" s="48">
        <f>80%*'Distribution Sanjeevani'!H7</f>
        <v>0</v>
      </c>
      <c r="I85" s="48">
        <f>80%*'Distribution Sanjeevani'!I7</f>
        <v>0</v>
      </c>
      <c r="J85" s="48">
        <f>80%*'Distribution Sanjeevani'!J7</f>
        <v>0</v>
      </c>
      <c r="K85" s="48">
        <f>80%*'Distribution Sanjeevani'!K7</f>
        <v>0</v>
      </c>
      <c r="L85" s="48">
        <f>80%*'Distribution Sanjeevani'!L7</f>
        <v>0</v>
      </c>
      <c r="M85" s="48">
        <f>80%*'Distribution Sanjeevani'!M7</f>
        <v>0</v>
      </c>
      <c r="N85" s="48">
        <f>80%*'Distribution Sanjeevani'!N7</f>
        <v>0</v>
      </c>
    </row>
    <row r="86" spans="1:14" x14ac:dyDescent="0.3">
      <c r="A86" s="6">
        <v>85</v>
      </c>
      <c r="B86" s="4" t="s">
        <v>19</v>
      </c>
      <c r="C86" s="4">
        <v>2014</v>
      </c>
      <c r="D86" s="2" t="s">
        <v>7</v>
      </c>
      <c r="E86" s="1" t="s">
        <v>4</v>
      </c>
      <c r="F86" s="48">
        <f t="shared" ref="F86:N86" si="77">85%*F254</f>
        <v>16.149999999999999</v>
      </c>
      <c r="G86" s="48">
        <f t="shared" si="77"/>
        <v>25.5</v>
      </c>
      <c r="H86" s="48">
        <f t="shared" si="77"/>
        <v>6.8</v>
      </c>
      <c r="I86" s="48">
        <f t="shared" si="77"/>
        <v>15.299999999999999</v>
      </c>
      <c r="J86" s="48">
        <f t="shared" si="77"/>
        <v>1.7</v>
      </c>
      <c r="K86" s="48">
        <f t="shared" si="77"/>
        <v>1.7</v>
      </c>
      <c r="L86" s="48">
        <f t="shared" si="77"/>
        <v>0.85</v>
      </c>
      <c r="M86" s="48">
        <f t="shared" si="77"/>
        <v>3.4</v>
      </c>
      <c r="N86" s="48">
        <f t="shared" si="77"/>
        <v>71.399999999999991</v>
      </c>
    </row>
    <row r="87" spans="1:14" x14ac:dyDescent="0.3">
      <c r="A87" s="6">
        <v>86</v>
      </c>
      <c r="B87" s="4" t="s">
        <v>19</v>
      </c>
      <c r="C87" s="4">
        <v>2014</v>
      </c>
      <c r="D87" s="2" t="s">
        <v>7</v>
      </c>
      <c r="E87" s="1" t="s">
        <v>37</v>
      </c>
      <c r="F87" s="48">
        <f t="shared" ref="F87:N87" si="78">85%*F255</f>
        <v>140.25</v>
      </c>
      <c r="G87" s="48">
        <f t="shared" si="78"/>
        <v>163.19999999999999</v>
      </c>
      <c r="H87" s="48">
        <f t="shared" si="78"/>
        <v>39.949999999999996</v>
      </c>
      <c r="I87" s="48">
        <f t="shared" si="78"/>
        <v>181.04999999999998</v>
      </c>
      <c r="J87" s="48">
        <f t="shared" si="78"/>
        <v>16.149999999999999</v>
      </c>
      <c r="K87" s="48">
        <f t="shared" si="78"/>
        <v>16.149999999999999</v>
      </c>
      <c r="L87" s="48">
        <f t="shared" si="78"/>
        <v>5.95</v>
      </c>
      <c r="M87" s="48">
        <f t="shared" si="78"/>
        <v>11.9</v>
      </c>
      <c r="N87" s="48">
        <f t="shared" si="78"/>
        <v>574.6</v>
      </c>
    </row>
    <row r="88" spans="1:14" x14ac:dyDescent="0.3">
      <c r="A88" s="6">
        <v>87</v>
      </c>
      <c r="B88" s="4" t="s">
        <v>19</v>
      </c>
      <c r="C88" s="4">
        <v>2014</v>
      </c>
      <c r="D88" s="2" t="s">
        <v>7</v>
      </c>
      <c r="E88" s="1" t="s">
        <v>38</v>
      </c>
      <c r="F88" s="48">
        <f t="shared" ref="F88:N88" si="79">85%*F256</f>
        <v>37.4</v>
      </c>
      <c r="G88" s="48">
        <f t="shared" si="79"/>
        <v>39.1</v>
      </c>
      <c r="H88" s="48">
        <f t="shared" si="79"/>
        <v>12.75</v>
      </c>
      <c r="I88" s="48">
        <f t="shared" si="79"/>
        <v>42.5</v>
      </c>
      <c r="J88" s="48">
        <f t="shared" si="79"/>
        <v>1.7</v>
      </c>
      <c r="K88" s="48">
        <f t="shared" si="79"/>
        <v>0</v>
      </c>
      <c r="L88" s="48">
        <f t="shared" si="79"/>
        <v>8.5</v>
      </c>
      <c r="M88" s="48">
        <f t="shared" si="79"/>
        <v>0</v>
      </c>
      <c r="N88" s="48">
        <f t="shared" si="79"/>
        <v>141.94999999999999</v>
      </c>
    </row>
    <row r="89" spans="1:14" x14ac:dyDescent="0.3">
      <c r="A89" s="6">
        <v>88</v>
      </c>
      <c r="B89" s="4" t="s">
        <v>19</v>
      </c>
      <c r="C89" s="4">
        <v>2014</v>
      </c>
      <c r="D89" s="2" t="s">
        <v>7</v>
      </c>
      <c r="E89" s="1" t="s">
        <v>39</v>
      </c>
      <c r="F89" s="48">
        <f t="shared" ref="F89:N89" si="80">85%*F257</f>
        <v>39.949999999999996</v>
      </c>
      <c r="G89" s="48">
        <f t="shared" si="80"/>
        <v>56.1</v>
      </c>
      <c r="H89" s="48">
        <f t="shared" si="80"/>
        <v>6.8</v>
      </c>
      <c r="I89" s="48">
        <f t="shared" si="80"/>
        <v>65.45</v>
      </c>
      <c r="J89" s="48">
        <f t="shared" si="80"/>
        <v>3.4</v>
      </c>
      <c r="K89" s="48">
        <f t="shared" si="80"/>
        <v>5.95</v>
      </c>
      <c r="L89" s="48">
        <f t="shared" si="80"/>
        <v>0.85</v>
      </c>
      <c r="M89" s="48">
        <f t="shared" si="80"/>
        <v>2.5499999999999998</v>
      </c>
      <c r="N89" s="48">
        <f t="shared" si="80"/>
        <v>181.04999999999998</v>
      </c>
    </row>
    <row r="90" spans="1:14" x14ac:dyDescent="0.3">
      <c r="A90" s="6">
        <v>89</v>
      </c>
      <c r="B90" s="4" t="s">
        <v>19</v>
      </c>
      <c r="C90" s="4">
        <v>2014</v>
      </c>
      <c r="D90" s="2" t="s">
        <v>7</v>
      </c>
      <c r="E90" s="1" t="s">
        <v>40</v>
      </c>
      <c r="F90" s="48">
        <f t="shared" ref="F90:N90" si="81">85%*F258</f>
        <v>8.5</v>
      </c>
      <c r="G90" s="48">
        <f t="shared" si="81"/>
        <v>21.25</v>
      </c>
      <c r="H90" s="48">
        <f t="shared" si="81"/>
        <v>12.75</v>
      </c>
      <c r="I90" s="48">
        <f t="shared" si="81"/>
        <v>13.6</v>
      </c>
      <c r="J90" s="48">
        <f t="shared" si="81"/>
        <v>1.7</v>
      </c>
      <c r="K90" s="48">
        <f t="shared" si="81"/>
        <v>0</v>
      </c>
      <c r="L90" s="48">
        <f t="shared" si="81"/>
        <v>0</v>
      </c>
      <c r="M90" s="48">
        <f t="shared" si="81"/>
        <v>0.85</v>
      </c>
      <c r="N90" s="48">
        <f t="shared" si="81"/>
        <v>58.65</v>
      </c>
    </row>
    <row r="91" spans="1:14" x14ac:dyDescent="0.3">
      <c r="A91" s="6">
        <v>90</v>
      </c>
      <c r="B91" s="4" t="s">
        <v>19</v>
      </c>
      <c r="C91" s="4">
        <v>2014</v>
      </c>
      <c r="D91" s="2" t="s">
        <v>7</v>
      </c>
      <c r="E91" s="1" t="s">
        <v>41</v>
      </c>
      <c r="F91" s="48">
        <f t="shared" ref="F91:N91" si="82">85%*F259</f>
        <v>0</v>
      </c>
      <c r="G91" s="48">
        <f t="shared" si="82"/>
        <v>15.299999999999999</v>
      </c>
      <c r="H91" s="48">
        <f t="shared" si="82"/>
        <v>2.5499999999999998</v>
      </c>
      <c r="I91" s="48">
        <f t="shared" si="82"/>
        <v>0</v>
      </c>
      <c r="J91" s="48">
        <f t="shared" si="82"/>
        <v>0</v>
      </c>
      <c r="K91" s="48">
        <f t="shared" si="82"/>
        <v>0</v>
      </c>
      <c r="L91" s="48">
        <f t="shared" si="82"/>
        <v>3.4</v>
      </c>
      <c r="M91" s="48">
        <f t="shared" si="82"/>
        <v>0</v>
      </c>
      <c r="N91" s="48">
        <f t="shared" si="82"/>
        <v>21.25</v>
      </c>
    </row>
    <row r="92" spans="1:14" x14ac:dyDescent="0.3">
      <c r="A92" s="6">
        <v>91</v>
      </c>
      <c r="B92" s="4" t="s">
        <v>19</v>
      </c>
      <c r="C92" s="4">
        <v>2014</v>
      </c>
      <c r="D92" s="2" t="s">
        <v>7</v>
      </c>
      <c r="E92" s="1" t="s">
        <v>9</v>
      </c>
      <c r="F92" s="48">
        <f t="shared" ref="F92:N92" si="83">85%*F260</f>
        <v>0</v>
      </c>
      <c r="G92" s="48">
        <f t="shared" si="83"/>
        <v>0</v>
      </c>
      <c r="H92" s="48">
        <f t="shared" si="83"/>
        <v>0</v>
      </c>
      <c r="I92" s="48">
        <f t="shared" si="83"/>
        <v>0</v>
      </c>
      <c r="J92" s="48">
        <f t="shared" si="83"/>
        <v>0</v>
      </c>
      <c r="K92" s="48">
        <f t="shared" si="83"/>
        <v>0</v>
      </c>
      <c r="L92" s="48">
        <f t="shared" si="83"/>
        <v>0</v>
      </c>
      <c r="M92" s="48">
        <f t="shared" si="83"/>
        <v>0</v>
      </c>
      <c r="N92" s="48">
        <f t="shared" si="83"/>
        <v>0</v>
      </c>
    </row>
    <row r="93" spans="1:14" x14ac:dyDescent="0.3">
      <c r="A93" s="6">
        <v>92</v>
      </c>
      <c r="B93" s="7" t="s">
        <v>20</v>
      </c>
      <c r="C93" s="4">
        <v>2014</v>
      </c>
      <c r="D93" s="2" t="s">
        <v>7</v>
      </c>
      <c r="E93" s="1" t="s">
        <v>4</v>
      </c>
      <c r="F93" s="48">
        <f t="shared" ref="F93:N93" si="84">85%*F261</f>
        <v>16.149999999999999</v>
      </c>
      <c r="G93" s="48">
        <f t="shared" si="84"/>
        <v>20.399999999999999</v>
      </c>
      <c r="H93" s="48">
        <f t="shared" si="84"/>
        <v>4.25</v>
      </c>
      <c r="I93" s="48">
        <f t="shared" si="84"/>
        <v>16.149999999999999</v>
      </c>
      <c r="J93" s="48">
        <f t="shared" si="84"/>
        <v>0.85</v>
      </c>
      <c r="K93" s="48">
        <f t="shared" si="84"/>
        <v>1.7</v>
      </c>
      <c r="L93" s="48">
        <f t="shared" si="84"/>
        <v>0</v>
      </c>
      <c r="M93" s="48">
        <f t="shared" si="84"/>
        <v>4.25</v>
      </c>
      <c r="N93" s="48">
        <f t="shared" si="84"/>
        <v>63.75</v>
      </c>
    </row>
    <row r="94" spans="1:14" x14ac:dyDescent="0.3">
      <c r="A94" s="6">
        <v>93</v>
      </c>
      <c r="B94" s="4" t="s">
        <v>20</v>
      </c>
      <c r="C94" s="4">
        <v>2014</v>
      </c>
      <c r="D94" s="2" t="s">
        <v>7</v>
      </c>
      <c r="E94" s="1" t="s">
        <v>37</v>
      </c>
      <c r="F94" s="48">
        <f t="shared" ref="F94:N94" si="85">85%*F262</f>
        <v>151.29999999999998</v>
      </c>
      <c r="G94" s="48">
        <f t="shared" si="85"/>
        <v>154.69999999999999</v>
      </c>
      <c r="H94" s="48">
        <f t="shared" si="85"/>
        <v>56.949999999999996</v>
      </c>
      <c r="I94" s="48">
        <f t="shared" si="85"/>
        <v>183.6</v>
      </c>
      <c r="J94" s="48">
        <f t="shared" si="85"/>
        <v>18.7</v>
      </c>
      <c r="K94" s="48">
        <f t="shared" si="85"/>
        <v>11.049999999999999</v>
      </c>
      <c r="L94" s="48">
        <f t="shared" si="85"/>
        <v>12.75</v>
      </c>
      <c r="M94" s="48">
        <f t="shared" si="85"/>
        <v>16.149999999999999</v>
      </c>
      <c r="N94" s="48">
        <f t="shared" si="85"/>
        <v>605.19999999999993</v>
      </c>
    </row>
    <row r="95" spans="1:14" x14ac:dyDescent="0.3">
      <c r="A95" s="6">
        <v>94</v>
      </c>
      <c r="B95" s="7" t="s">
        <v>20</v>
      </c>
      <c r="C95" s="4">
        <v>2014</v>
      </c>
      <c r="D95" s="2" t="s">
        <v>7</v>
      </c>
      <c r="E95" s="1" t="s">
        <v>38</v>
      </c>
      <c r="F95" s="48">
        <f t="shared" ref="F95:N95" si="86">85%*F263</f>
        <v>31.45</v>
      </c>
      <c r="G95" s="48">
        <f t="shared" si="86"/>
        <v>67.149999999999991</v>
      </c>
      <c r="H95" s="48">
        <f t="shared" si="86"/>
        <v>36.549999999999997</v>
      </c>
      <c r="I95" s="48">
        <f t="shared" si="86"/>
        <v>41.65</v>
      </c>
      <c r="J95" s="48">
        <f t="shared" si="86"/>
        <v>0.85</v>
      </c>
      <c r="K95" s="48">
        <f t="shared" si="86"/>
        <v>25.5</v>
      </c>
      <c r="L95" s="48">
        <f t="shared" si="86"/>
        <v>5.95</v>
      </c>
      <c r="M95" s="48">
        <f t="shared" si="86"/>
        <v>5.0999999999999996</v>
      </c>
      <c r="N95" s="48">
        <f t="shared" si="86"/>
        <v>214.2</v>
      </c>
    </row>
    <row r="96" spans="1:14" x14ac:dyDescent="0.3">
      <c r="A96" s="6">
        <v>95</v>
      </c>
      <c r="B96" s="4" t="s">
        <v>20</v>
      </c>
      <c r="C96" s="4">
        <v>2014</v>
      </c>
      <c r="D96" s="2" t="s">
        <v>7</v>
      </c>
      <c r="E96" s="1" t="s">
        <v>39</v>
      </c>
      <c r="F96" s="48">
        <f t="shared" ref="F96:N96" si="87">85%*F264</f>
        <v>34.85</v>
      </c>
      <c r="G96" s="48">
        <f t="shared" si="87"/>
        <v>63.75</v>
      </c>
      <c r="H96" s="48">
        <f t="shared" si="87"/>
        <v>23.8</v>
      </c>
      <c r="I96" s="48">
        <f t="shared" si="87"/>
        <v>67.149999999999991</v>
      </c>
      <c r="J96" s="48">
        <f t="shared" si="87"/>
        <v>3.4</v>
      </c>
      <c r="K96" s="48">
        <f t="shared" si="87"/>
        <v>4.25</v>
      </c>
      <c r="L96" s="48">
        <f t="shared" si="87"/>
        <v>11.049999999999999</v>
      </c>
      <c r="M96" s="48">
        <f t="shared" si="87"/>
        <v>11.049999999999999</v>
      </c>
      <c r="N96" s="48">
        <f t="shared" si="87"/>
        <v>219.29999999999998</v>
      </c>
    </row>
    <row r="97" spans="1:14" x14ac:dyDescent="0.3">
      <c r="A97" s="6">
        <v>96</v>
      </c>
      <c r="B97" s="7" t="s">
        <v>20</v>
      </c>
      <c r="C97" s="4">
        <v>2014</v>
      </c>
      <c r="D97" s="2" t="s">
        <v>7</v>
      </c>
      <c r="E97" s="1" t="s">
        <v>40</v>
      </c>
      <c r="F97" s="48">
        <f t="shared" ref="F97:N97" si="88">85%*F265</f>
        <v>6.8</v>
      </c>
      <c r="G97" s="48">
        <f t="shared" si="88"/>
        <v>19.55</v>
      </c>
      <c r="H97" s="48">
        <f t="shared" si="88"/>
        <v>5.95</v>
      </c>
      <c r="I97" s="48">
        <f t="shared" si="88"/>
        <v>12.75</v>
      </c>
      <c r="J97" s="48">
        <f t="shared" si="88"/>
        <v>0</v>
      </c>
      <c r="K97" s="48">
        <f t="shared" si="88"/>
        <v>0</v>
      </c>
      <c r="L97" s="48">
        <f t="shared" si="88"/>
        <v>0.85</v>
      </c>
      <c r="M97" s="48">
        <f t="shared" si="88"/>
        <v>3.4</v>
      </c>
      <c r="N97" s="48">
        <f t="shared" si="88"/>
        <v>49.3</v>
      </c>
    </row>
    <row r="98" spans="1:14" x14ac:dyDescent="0.3">
      <c r="A98" s="6">
        <v>97</v>
      </c>
      <c r="B98" s="4" t="s">
        <v>20</v>
      </c>
      <c r="C98" s="4">
        <v>2014</v>
      </c>
      <c r="D98" s="2" t="s">
        <v>7</v>
      </c>
      <c r="E98" s="1" t="s">
        <v>41</v>
      </c>
      <c r="F98" s="48">
        <f t="shared" ref="F98:N98" si="89">85%*F266</f>
        <v>1.7</v>
      </c>
      <c r="G98" s="48">
        <f t="shared" si="89"/>
        <v>5.95</v>
      </c>
      <c r="H98" s="48">
        <f t="shared" si="89"/>
        <v>1.7</v>
      </c>
      <c r="I98" s="48">
        <f t="shared" si="89"/>
        <v>1.7</v>
      </c>
      <c r="J98" s="48">
        <f t="shared" si="89"/>
        <v>0</v>
      </c>
      <c r="K98" s="48">
        <f t="shared" si="89"/>
        <v>0.85</v>
      </c>
      <c r="L98" s="48">
        <f t="shared" si="89"/>
        <v>0</v>
      </c>
      <c r="M98" s="48">
        <f t="shared" si="89"/>
        <v>1.7</v>
      </c>
      <c r="N98" s="48">
        <f t="shared" si="89"/>
        <v>13.6</v>
      </c>
    </row>
    <row r="99" spans="1:14" x14ac:dyDescent="0.3">
      <c r="A99" s="6">
        <v>98</v>
      </c>
      <c r="B99" s="7" t="s">
        <v>20</v>
      </c>
      <c r="C99" s="4">
        <v>2014</v>
      </c>
      <c r="D99" s="2" t="s">
        <v>7</v>
      </c>
      <c r="E99" s="1" t="s">
        <v>9</v>
      </c>
      <c r="F99" s="48">
        <f t="shared" ref="F99:N99" si="90">85%*F267</f>
        <v>0</v>
      </c>
      <c r="G99" s="48">
        <f t="shared" si="90"/>
        <v>0</v>
      </c>
      <c r="H99" s="48">
        <f t="shared" si="90"/>
        <v>0</v>
      </c>
      <c r="I99" s="48">
        <f t="shared" si="90"/>
        <v>0</v>
      </c>
      <c r="J99" s="48">
        <f t="shared" si="90"/>
        <v>0</v>
      </c>
      <c r="K99" s="48">
        <f t="shared" si="90"/>
        <v>0</v>
      </c>
      <c r="L99" s="48">
        <f t="shared" si="90"/>
        <v>0</v>
      </c>
      <c r="M99" s="48">
        <f t="shared" si="90"/>
        <v>0</v>
      </c>
      <c r="N99" s="48">
        <f t="shared" si="90"/>
        <v>0</v>
      </c>
    </row>
    <row r="100" spans="1:14" x14ac:dyDescent="0.3">
      <c r="A100" s="6">
        <v>99</v>
      </c>
      <c r="B100" s="7" t="s">
        <v>21</v>
      </c>
      <c r="C100" s="4">
        <v>2014</v>
      </c>
      <c r="D100" s="2" t="s">
        <v>7</v>
      </c>
      <c r="E100" s="1" t="s">
        <v>4</v>
      </c>
      <c r="F100" s="48">
        <f t="shared" ref="F100:N100" si="91">85%*F268</f>
        <v>24.65</v>
      </c>
      <c r="G100" s="48">
        <f t="shared" si="91"/>
        <v>25.5</v>
      </c>
      <c r="H100" s="48">
        <f t="shared" si="91"/>
        <v>1.7</v>
      </c>
      <c r="I100" s="48">
        <f t="shared" si="91"/>
        <v>19.55</v>
      </c>
      <c r="J100" s="48">
        <f t="shared" si="91"/>
        <v>1.7</v>
      </c>
      <c r="K100" s="48">
        <f t="shared" si="91"/>
        <v>1.7</v>
      </c>
      <c r="L100" s="48">
        <f t="shared" si="91"/>
        <v>0</v>
      </c>
      <c r="M100" s="48">
        <f t="shared" si="91"/>
        <v>3.4</v>
      </c>
      <c r="N100" s="48">
        <f t="shared" si="91"/>
        <v>78.2</v>
      </c>
    </row>
    <row r="101" spans="1:14" x14ac:dyDescent="0.3">
      <c r="A101" s="6">
        <v>100</v>
      </c>
      <c r="B101" s="7" t="s">
        <v>21</v>
      </c>
      <c r="C101" s="4">
        <v>2014</v>
      </c>
      <c r="D101" s="2" t="s">
        <v>7</v>
      </c>
      <c r="E101" s="1" t="s">
        <v>37</v>
      </c>
      <c r="F101" s="48">
        <f t="shared" ref="F101:N101" si="92">85%*F269</f>
        <v>129.19999999999999</v>
      </c>
      <c r="G101" s="48">
        <f t="shared" si="92"/>
        <v>172.54999999999998</v>
      </c>
      <c r="H101" s="48">
        <f t="shared" si="92"/>
        <v>39.1</v>
      </c>
      <c r="I101" s="48">
        <f t="shared" si="92"/>
        <v>167.45</v>
      </c>
      <c r="J101" s="48">
        <f t="shared" si="92"/>
        <v>6.8</v>
      </c>
      <c r="K101" s="48">
        <f t="shared" si="92"/>
        <v>10.199999999999999</v>
      </c>
      <c r="L101" s="48">
        <f t="shared" si="92"/>
        <v>3.4</v>
      </c>
      <c r="M101" s="48">
        <f t="shared" si="92"/>
        <v>21.25</v>
      </c>
      <c r="N101" s="48">
        <f t="shared" si="92"/>
        <v>549.94999999999993</v>
      </c>
    </row>
    <row r="102" spans="1:14" x14ac:dyDescent="0.3">
      <c r="A102" s="6">
        <v>101</v>
      </c>
      <c r="B102" s="7" t="s">
        <v>21</v>
      </c>
      <c r="C102" s="4">
        <v>2014</v>
      </c>
      <c r="D102" s="2" t="s">
        <v>7</v>
      </c>
      <c r="E102" s="1" t="s">
        <v>38</v>
      </c>
      <c r="F102" s="48">
        <f t="shared" ref="F102:N102" si="93">85%*F270</f>
        <v>39.1</v>
      </c>
      <c r="G102" s="48">
        <f t="shared" si="93"/>
        <v>68.849999999999994</v>
      </c>
      <c r="H102" s="48">
        <f t="shared" si="93"/>
        <v>19.55</v>
      </c>
      <c r="I102" s="48">
        <f t="shared" si="93"/>
        <v>62.05</v>
      </c>
      <c r="J102" s="48">
        <f t="shared" si="93"/>
        <v>0</v>
      </c>
      <c r="K102" s="48">
        <f t="shared" si="93"/>
        <v>3.4</v>
      </c>
      <c r="L102" s="48">
        <f t="shared" si="93"/>
        <v>0</v>
      </c>
      <c r="M102" s="48">
        <f t="shared" si="93"/>
        <v>17</v>
      </c>
      <c r="N102" s="48">
        <f t="shared" si="93"/>
        <v>209.95</v>
      </c>
    </row>
    <row r="103" spans="1:14" x14ac:dyDescent="0.3">
      <c r="A103" s="6">
        <v>102</v>
      </c>
      <c r="B103" s="7" t="s">
        <v>21</v>
      </c>
      <c r="C103" s="4">
        <v>2014</v>
      </c>
      <c r="D103" s="2" t="s">
        <v>7</v>
      </c>
      <c r="E103" s="1" t="s">
        <v>39</v>
      </c>
      <c r="F103" s="48">
        <f t="shared" ref="F103:N103" si="94">85%*F271</f>
        <v>36.549999999999997</v>
      </c>
      <c r="G103" s="48">
        <f t="shared" si="94"/>
        <v>33.15</v>
      </c>
      <c r="H103" s="48">
        <f t="shared" si="94"/>
        <v>19.55</v>
      </c>
      <c r="I103" s="48">
        <f t="shared" si="94"/>
        <v>34</v>
      </c>
      <c r="J103" s="48">
        <f t="shared" si="94"/>
        <v>2.5499999999999998</v>
      </c>
      <c r="K103" s="48">
        <f t="shared" si="94"/>
        <v>3.4</v>
      </c>
      <c r="L103" s="48">
        <f t="shared" si="94"/>
        <v>0</v>
      </c>
      <c r="M103" s="48">
        <f t="shared" si="94"/>
        <v>7.6499999999999995</v>
      </c>
      <c r="N103" s="48">
        <f t="shared" si="94"/>
        <v>136.85</v>
      </c>
    </row>
    <row r="104" spans="1:14" x14ac:dyDescent="0.3">
      <c r="A104" s="6">
        <v>103</v>
      </c>
      <c r="B104" s="7" t="s">
        <v>21</v>
      </c>
      <c r="C104" s="4">
        <v>2014</v>
      </c>
      <c r="D104" s="2" t="s">
        <v>7</v>
      </c>
      <c r="E104" s="1" t="s">
        <v>40</v>
      </c>
      <c r="F104" s="48">
        <f t="shared" ref="F104:N104" si="95">85%*F272</f>
        <v>16.149999999999999</v>
      </c>
      <c r="G104" s="48">
        <f t="shared" si="95"/>
        <v>16.149999999999999</v>
      </c>
      <c r="H104" s="48">
        <f t="shared" si="95"/>
        <v>6.8</v>
      </c>
      <c r="I104" s="48">
        <f t="shared" si="95"/>
        <v>8.5</v>
      </c>
      <c r="J104" s="48">
        <f t="shared" si="95"/>
        <v>0</v>
      </c>
      <c r="K104" s="48">
        <f t="shared" si="95"/>
        <v>0.85</v>
      </c>
      <c r="L104" s="48">
        <f t="shared" si="95"/>
        <v>0</v>
      </c>
      <c r="M104" s="48">
        <f t="shared" si="95"/>
        <v>4.25</v>
      </c>
      <c r="N104" s="48">
        <f t="shared" si="95"/>
        <v>52.699999999999996</v>
      </c>
    </row>
    <row r="105" spans="1:14" x14ac:dyDescent="0.3">
      <c r="A105" s="6">
        <v>104</v>
      </c>
      <c r="B105" s="7" t="s">
        <v>21</v>
      </c>
      <c r="C105" s="4">
        <v>2014</v>
      </c>
      <c r="D105" s="2" t="s">
        <v>7</v>
      </c>
      <c r="E105" s="1" t="s">
        <v>41</v>
      </c>
      <c r="F105" s="48">
        <f t="shared" ref="F105:N105" si="96">85%*F273</f>
        <v>15.299999999999999</v>
      </c>
      <c r="G105" s="48">
        <f t="shared" si="96"/>
        <v>0</v>
      </c>
      <c r="H105" s="48">
        <f t="shared" si="96"/>
        <v>0.85</v>
      </c>
      <c r="I105" s="48">
        <f t="shared" si="96"/>
        <v>11.9</v>
      </c>
      <c r="J105" s="48">
        <f t="shared" si="96"/>
        <v>0.85</v>
      </c>
      <c r="K105" s="48">
        <f t="shared" si="96"/>
        <v>0</v>
      </c>
      <c r="L105" s="48">
        <f t="shared" si="96"/>
        <v>0</v>
      </c>
      <c r="M105" s="48">
        <f t="shared" si="96"/>
        <v>1.7</v>
      </c>
      <c r="N105" s="48">
        <f t="shared" si="96"/>
        <v>30.599999999999998</v>
      </c>
    </row>
    <row r="106" spans="1:14" x14ac:dyDescent="0.3">
      <c r="A106" s="6">
        <v>105</v>
      </c>
      <c r="B106" s="7" t="s">
        <v>21</v>
      </c>
      <c r="C106" s="4">
        <v>2014</v>
      </c>
      <c r="D106" s="2" t="s">
        <v>7</v>
      </c>
      <c r="E106" s="1" t="s">
        <v>9</v>
      </c>
      <c r="F106" s="48">
        <f t="shared" ref="F106:N106" si="97">85%*F274</f>
        <v>0</v>
      </c>
      <c r="G106" s="48">
        <f t="shared" si="97"/>
        <v>0</v>
      </c>
      <c r="H106" s="48">
        <f t="shared" si="97"/>
        <v>0</v>
      </c>
      <c r="I106" s="48">
        <f t="shared" si="97"/>
        <v>0</v>
      </c>
      <c r="J106" s="48">
        <f t="shared" si="97"/>
        <v>0</v>
      </c>
      <c r="K106" s="48">
        <f t="shared" si="97"/>
        <v>0</v>
      </c>
      <c r="L106" s="48">
        <f t="shared" si="97"/>
        <v>0</v>
      </c>
      <c r="M106" s="48">
        <f t="shared" si="97"/>
        <v>0</v>
      </c>
      <c r="N106" s="48">
        <f t="shared" si="97"/>
        <v>0</v>
      </c>
    </row>
    <row r="107" spans="1:14" x14ac:dyDescent="0.3">
      <c r="A107" s="6">
        <v>106</v>
      </c>
      <c r="B107" s="7" t="s">
        <v>6</v>
      </c>
      <c r="C107" s="4">
        <v>2014</v>
      </c>
      <c r="D107" s="2" t="s">
        <v>7</v>
      </c>
      <c r="E107" s="1" t="s">
        <v>4</v>
      </c>
      <c r="F107" s="48">
        <f t="shared" ref="F107:N107" si="98">85%*F275</f>
        <v>21.25</v>
      </c>
      <c r="G107" s="48">
        <f t="shared" si="98"/>
        <v>22.099999999999998</v>
      </c>
      <c r="H107" s="48">
        <f t="shared" si="98"/>
        <v>8.5</v>
      </c>
      <c r="I107" s="48">
        <f t="shared" si="98"/>
        <v>11.9</v>
      </c>
      <c r="J107" s="48">
        <f t="shared" si="98"/>
        <v>1.7</v>
      </c>
      <c r="K107" s="48">
        <f t="shared" si="98"/>
        <v>0</v>
      </c>
      <c r="L107" s="48">
        <f t="shared" si="98"/>
        <v>0</v>
      </c>
      <c r="M107" s="48">
        <f t="shared" si="98"/>
        <v>2.5499999999999998</v>
      </c>
      <c r="N107" s="48">
        <f t="shared" si="98"/>
        <v>68</v>
      </c>
    </row>
    <row r="108" spans="1:14" x14ac:dyDescent="0.3">
      <c r="A108" s="6">
        <v>107</v>
      </c>
      <c r="B108" s="7" t="s">
        <v>6</v>
      </c>
      <c r="C108" s="4">
        <v>2014</v>
      </c>
      <c r="D108" s="2" t="s">
        <v>7</v>
      </c>
      <c r="E108" s="1" t="s">
        <v>37</v>
      </c>
      <c r="F108" s="48">
        <f t="shared" ref="F108:N108" si="99">85%*F276</f>
        <v>151.29999999999998</v>
      </c>
      <c r="G108" s="48">
        <f t="shared" si="99"/>
        <v>164.9</v>
      </c>
      <c r="H108" s="48">
        <f t="shared" si="99"/>
        <v>74.8</v>
      </c>
      <c r="I108" s="48">
        <f t="shared" si="99"/>
        <v>164.04999999999998</v>
      </c>
      <c r="J108" s="48">
        <f t="shared" si="99"/>
        <v>8.5</v>
      </c>
      <c r="K108" s="48">
        <f t="shared" si="99"/>
        <v>13.6</v>
      </c>
      <c r="L108" s="48">
        <f t="shared" si="99"/>
        <v>3.4</v>
      </c>
      <c r="M108" s="48">
        <f t="shared" si="99"/>
        <v>11.9</v>
      </c>
      <c r="N108" s="48">
        <f t="shared" si="99"/>
        <v>592.44999999999993</v>
      </c>
    </row>
    <row r="109" spans="1:14" x14ac:dyDescent="0.3">
      <c r="A109" s="6">
        <v>108</v>
      </c>
      <c r="B109" s="7" t="s">
        <v>6</v>
      </c>
      <c r="C109" s="4">
        <v>2014</v>
      </c>
      <c r="D109" s="2" t="s">
        <v>7</v>
      </c>
      <c r="E109" s="1" t="s">
        <v>38</v>
      </c>
      <c r="F109" s="48">
        <f t="shared" ref="F109:N109" si="100">85%*F277</f>
        <v>52.699999999999996</v>
      </c>
      <c r="G109" s="48">
        <f t="shared" si="100"/>
        <v>51.85</v>
      </c>
      <c r="H109" s="48">
        <f t="shared" si="100"/>
        <v>14.45</v>
      </c>
      <c r="I109" s="48">
        <f t="shared" si="100"/>
        <v>70.55</v>
      </c>
      <c r="J109" s="48">
        <f t="shared" si="100"/>
        <v>1.7</v>
      </c>
      <c r="K109" s="48">
        <f t="shared" si="100"/>
        <v>34.85</v>
      </c>
      <c r="L109" s="48">
        <f t="shared" si="100"/>
        <v>3.4</v>
      </c>
      <c r="M109" s="48">
        <f t="shared" si="100"/>
        <v>0.85</v>
      </c>
      <c r="N109" s="48">
        <f t="shared" si="100"/>
        <v>230.35</v>
      </c>
    </row>
    <row r="110" spans="1:14" x14ac:dyDescent="0.3">
      <c r="A110" s="6">
        <v>109</v>
      </c>
      <c r="B110" s="7" t="s">
        <v>6</v>
      </c>
      <c r="C110" s="4">
        <v>2014</v>
      </c>
      <c r="D110" s="2" t="s">
        <v>7</v>
      </c>
      <c r="E110" s="1" t="s">
        <v>39</v>
      </c>
      <c r="F110" s="48">
        <f t="shared" ref="F110:N110" si="101">85%*F278</f>
        <v>29.75</v>
      </c>
      <c r="G110" s="48">
        <f t="shared" si="101"/>
        <v>30.599999999999998</v>
      </c>
      <c r="H110" s="48">
        <f t="shared" si="101"/>
        <v>17</v>
      </c>
      <c r="I110" s="48">
        <f t="shared" si="101"/>
        <v>42.5</v>
      </c>
      <c r="J110" s="48">
        <f t="shared" si="101"/>
        <v>5.95</v>
      </c>
      <c r="K110" s="48">
        <f t="shared" si="101"/>
        <v>3.4</v>
      </c>
      <c r="L110" s="48">
        <f t="shared" si="101"/>
        <v>1.7</v>
      </c>
      <c r="M110" s="48">
        <f t="shared" si="101"/>
        <v>2.5499999999999998</v>
      </c>
      <c r="N110" s="48">
        <f t="shared" si="101"/>
        <v>133.44999999999999</v>
      </c>
    </row>
    <row r="111" spans="1:14" x14ac:dyDescent="0.3">
      <c r="A111" s="6">
        <v>110</v>
      </c>
      <c r="B111" s="7" t="s">
        <v>6</v>
      </c>
      <c r="C111" s="4">
        <v>2014</v>
      </c>
      <c r="D111" s="2" t="s">
        <v>7</v>
      </c>
      <c r="E111" s="1" t="s">
        <v>40</v>
      </c>
      <c r="F111" s="48">
        <f t="shared" ref="F111:N111" si="102">85%*F279</f>
        <v>8.5</v>
      </c>
      <c r="G111" s="48">
        <f t="shared" si="102"/>
        <v>5.95</v>
      </c>
      <c r="H111" s="48">
        <f t="shared" si="102"/>
        <v>7.6499999999999995</v>
      </c>
      <c r="I111" s="48">
        <f t="shared" si="102"/>
        <v>11.9</v>
      </c>
      <c r="J111" s="48">
        <f t="shared" si="102"/>
        <v>0</v>
      </c>
      <c r="K111" s="48">
        <f t="shared" si="102"/>
        <v>0</v>
      </c>
      <c r="L111" s="48">
        <f t="shared" si="102"/>
        <v>0</v>
      </c>
      <c r="M111" s="48">
        <f t="shared" si="102"/>
        <v>1.7</v>
      </c>
      <c r="N111" s="48">
        <f t="shared" si="102"/>
        <v>35.699999999999996</v>
      </c>
    </row>
    <row r="112" spans="1:14" x14ac:dyDescent="0.3">
      <c r="A112" s="6">
        <v>111</v>
      </c>
      <c r="B112" s="7" t="s">
        <v>6</v>
      </c>
      <c r="C112" s="4">
        <v>2014</v>
      </c>
      <c r="D112" s="2" t="s">
        <v>7</v>
      </c>
      <c r="E112" s="1" t="s">
        <v>41</v>
      </c>
      <c r="F112" s="48">
        <f t="shared" ref="F112:N112" si="103">85%*F280</f>
        <v>3.4</v>
      </c>
      <c r="G112" s="48">
        <f t="shared" si="103"/>
        <v>4.25</v>
      </c>
      <c r="H112" s="48">
        <f t="shared" si="103"/>
        <v>0</v>
      </c>
      <c r="I112" s="48">
        <f t="shared" si="103"/>
        <v>6.8</v>
      </c>
      <c r="J112" s="48">
        <f t="shared" si="103"/>
        <v>0.85</v>
      </c>
      <c r="K112" s="48">
        <f t="shared" si="103"/>
        <v>0</v>
      </c>
      <c r="L112" s="48">
        <f t="shared" si="103"/>
        <v>0</v>
      </c>
      <c r="M112" s="48">
        <f t="shared" si="103"/>
        <v>0</v>
      </c>
      <c r="N112" s="48">
        <f t="shared" si="103"/>
        <v>15.299999999999999</v>
      </c>
    </row>
    <row r="113" spans="1:17" x14ac:dyDescent="0.3">
      <c r="A113" s="6">
        <v>112</v>
      </c>
      <c r="B113" s="7" t="s">
        <v>6</v>
      </c>
      <c r="C113" s="4">
        <v>2014</v>
      </c>
      <c r="D113" s="2" t="s">
        <v>7</v>
      </c>
      <c r="E113" s="1" t="s">
        <v>9</v>
      </c>
      <c r="F113" s="48">
        <f t="shared" ref="F113:N113" si="104">85%*F281</f>
        <v>0</v>
      </c>
      <c r="G113" s="48">
        <f t="shared" si="104"/>
        <v>0</v>
      </c>
      <c r="H113" s="48">
        <f t="shared" si="104"/>
        <v>0</v>
      </c>
      <c r="I113" s="48">
        <f t="shared" si="104"/>
        <v>0</v>
      </c>
      <c r="J113" s="48">
        <f t="shared" si="104"/>
        <v>0</v>
      </c>
      <c r="K113" s="48">
        <f t="shared" si="104"/>
        <v>0</v>
      </c>
      <c r="L113" s="48">
        <f t="shared" si="104"/>
        <v>0</v>
      </c>
      <c r="M113" s="48">
        <f t="shared" si="104"/>
        <v>0</v>
      </c>
      <c r="N113" s="48">
        <f t="shared" si="104"/>
        <v>0</v>
      </c>
    </row>
    <row r="114" spans="1:17" x14ac:dyDescent="0.3">
      <c r="A114" s="6">
        <v>113</v>
      </c>
      <c r="B114" s="7" t="s">
        <v>11</v>
      </c>
      <c r="C114" s="4">
        <v>2014</v>
      </c>
      <c r="D114" s="2" t="s">
        <v>7</v>
      </c>
      <c r="E114" s="1" t="s">
        <v>4</v>
      </c>
      <c r="F114" s="48">
        <f t="shared" ref="F114:N114" si="105">85%*F282</f>
        <v>30.599999999999998</v>
      </c>
      <c r="G114" s="48">
        <f t="shared" si="105"/>
        <v>37.4</v>
      </c>
      <c r="H114" s="48">
        <f t="shared" si="105"/>
        <v>16.149999999999999</v>
      </c>
      <c r="I114" s="48">
        <f t="shared" si="105"/>
        <v>28.9</v>
      </c>
      <c r="J114" s="48">
        <f t="shared" si="105"/>
        <v>3.4</v>
      </c>
      <c r="K114" s="48">
        <f t="shared" si="105"/>
        <v>2.5499999999999998</v>
      </c>
      <c r="L114" s="48">
        <f t="shared" si="105"/>
        <v>0.85</v>
      </c>
      <c r="M114" s="48">
        <f t="shared" si="105"/>
        <v>2.5499999999999998</v>
      </c>
      <c r="N114" s="48">
        <f t="shared" si="105"/>
        <v>122.39999999999999</v>
      </c>
      <c r="O114"/>
      <c r="P114"/>
      <c r="Q114"/>
    </row>
    <row r="115" spans="1:17" x14ac:dyDescent="0.3">
      <c r="A115" s="6">
        <v>114</v>
      </c>
      <c r="B115" s="7" t="s">
        <v>11</v>
      </c>
      <c r="C115" s="4">
        <v>2014</v>
      </c>
      <c r="D115" s="2" t="s">
        <v>7</v>
      </c>
      <c r="E115" s="1" t="s">
        <v>37</v>
      </c>
      <c r="F115" s="48">
        <f t="shared" ref="F115:N115" si="106">85%*F283</f>
        <v>134.29999999999998</v>
      </c>
      <c r="G115" s="48">
        <f t="shared" si="106"/>
        <v>186.15</v>
      </c>
      <c r="H115" s="48">
        <f t="shared" si="106"/>
        <v>56.1</v>
      </c>
      <c r="I115" s="48">
        <f t="shared" si="106"/>
        <v>247.35</v>
      </c>
      <c r="J115" s="48">
        <f t="shared" si="106"/>
        <v>25.5</v>
      </c>
      <c r="K115" s="48">
        <f t="shared" si="106"/>
        <v>19.55</v>
      </c>
      <c r="L115" s="48">
        <f t="shared" si="106"/>
        <v>9.35</v>
      </c>
      <c r="M115" s="48">
        <f t="shared" si="106"/>
        <v>20.399999999999999</v>
      </c>
      <c r="N115" s="48">
        <f t="shared" si="106"/>
        <v>698.69999999999993</v>
      </c>
    </row>
    <row r="116" spans="1:17" x14ac:dyDescent="0.3">
      <c r="A116" s="6">
        <v>115</v>
      </c>
      <c r="B116" s="7" t="s">
        <v>11</v>
      </c>
      <c r="C116" s="4">
        <v>2014</v>
      </c>
      <c r="D116" s="2" t="s">
        <v>7</v>
      </c>
      <c r="E116" s="1" t="s">
        <v>38</v>
      </c>
      <c r="F116" s="48">
        <f t="shared" ref="F116:N116" si="107">85%*F284</f>
        <v>26.349999999999998</v>
      </c>
      <c r="G116" s="48">
        <f t="shared" si="107"/>
        <v>80.75</v>
      </c>
      <c r="H116" s="48">
        <f t="shared" si="107"/>
        <v>4.25</v>
      </c>
      <c r="I116" s="48">
        <f t="shared" si="107"/>
        <v>35.699999999999996</v>
      </c>
      <c r="J116" s="48">
        <f t="shared" si="107"/>
        <v>11.9</v>
      </c>
      <c r="K116" s="48">
        <f t="shared" si="107"/>
        <v>4.25</v>
      </c>
      <c r="L116" s="48">
        <f t="shared" si="107"/>
        <v>0</v>
      </c>
      <c r="M116" s="48">
        <f t="shared" si="107"/>
        <v>12.75</v>
      </c>
      <c r="N116" s="48">
        <f t="shared" si="107"/>
        <v>175.95</v>
      </c>
    </row>
    <row r="117" spans="1:17" x14ac:dyDescent="0.3">
      <c r="A117" s="6">
        <v>116</v>
      </c>
      <c r="B117" s="7" t="s">
        <v>11</v>
      </c>
      <c r="C117" s="4">
        <v>2014</v>
      </c>
      <c r="D117" s="2" t="s">
        <v>7</v>
      </c>
      <c r="E117" s="1" t="s">
        <v>39</v>
      </c>
      <c r="F117" s="48">
        <f t="shared" ref="F117:N117" si="108">85%*F285</f>
        <v>15.299999999999999</v>
      </c>
      <c r="G117" s="48">
        <f t="shared" si="108"/>
        <v>45.05</v>
      </c>
      <c r="H117" s="48">
        <f t="shared" si="108"/>
        <v>11.049999999999999</v>
      </c>
      <c r="I117" s="48">
        <f t="shared" si="108"/>
        <v>36.549999999999997</v>
      </c>
      <c r="J117" s="48">
        <f t="shared" si="108"/>
        <v>2.5499999999999998</v>
      </c>
      <c r="K117" s="48">
        <f t="shared" si="108"/>
        <v>5.0999999999999996</v>
      </c>
      <c r="L117" s="48">
        <f t="shared" si="108"/>
        <v>0.85</v>
      </c>
      <c r="M117" s="48">
        <f t="shared" si="108"/>
        <v>5.0999999999999996</v>
      </c>
      <c r="N117" s="48">
        <f t="shared" si="108"/>
        <v>121.55</v>
      </c>
    </row>
    <row r="118" spans="1:17" x14ac:dyDescent="0.3">
      <c r="A118" s="6">
        <v>117</v>
      </c>
      <c r="B118" s="7" t="s">
        <v>11</v>
      </c>
      <c r="C118" s="4">
        <v>2014</v>
      </c>
      <c r="D118" s="2" t="s">
        <v>7</v>
      </c>
      <c r="E118" s="1" t="s">
        <v>40</v>
      </c>
      <c r="F118" s="48">
        <f t="shared" ref="F118:N118" si="109">85%*F286</f>
        <v>8.5</v>
      </c>
      <c r="G118" s="48">
        <f t="shared" si="109"/>
        <v>6.8</v>
      </c>
      <c r="H118" s="48">
        <f t="shared" si="109"/>
        <v>5.0999999999999996</v>
      </c>
      <c r="I118" s="48">
        <f t="shared" si="109"/>
        <v>18.7</v>
      </c>
      <c r="J118" s="48">
        <f t="shared" si="109"/>
        <v>0</v>
      </c>
      <c r="K118" s="48">
        <f t="shared" si="109"/>
        <v>0</v>
      </c>
      <c r="L118" s="48">
        <f t="shared" si="109"/>
        <v>0</v>
      </c>
      <c r="M118" s="48">
        <f t="shared" si="109"/>
        <v>0</v>
      </c>
      <c r="N118" s="48">
        <f t="shared" si="109"/>
        <v>39.1</v>
      </c>
    </row>
    <row r="119" spans="1:17" x14ac:dyDescent="0.3">
      <c r="A119" s="6">
        <v>118</v>
      </c>
      <c r="B119" s="7" t="s">
        <v>11</v>
      </c>
      <c r="C119" s="4">
        <v>2014</v>
      </c>
      <c r="D119" s="2" t="s">
        <v>7</v>
      </c>
      <c r="E119" s="1" t="s">
        <v>41</v>
      </c>
      <c r="F119" s="48">
        <f t="shared" ref="F119:N119" si="110">85%*F287</f>
        <v>14.45</v>
      </c>
      <c r="G119" s="48">
        <f t="shared" si="110"/>
        <v>0</v>
      </c>
      <c r="H119" s="48">
        <f t="shared" si="110"/>
        <v>1.7</v>
      </c>
      <c r="I119" s="48">
        <f t="shared" si="110"/>
        <v>15.299999999999999</v>
      </c>
      <c r="J119" s="48">
        <f t="shared" si="110"/>
        <v>0</v>
      </c>
      <c r="K119" s="48">
        <f t="shared" si="110"/>
        <v>0</v>
      </c>
      <c r="L119" s="48">
        <f t="shared" si="110"/>
        <v>0</v>
      </c>
      <c r="M119" s="48">
        <f t="shared" si="110"/>
        <v>0</v>
      </c>
      <c r="N119" s="48">
        <f t="shared" si="110"/>
        <v>31.45</v>
      </c>
    </row>
    <row r="120" spans="1:17" x14ac:dyDescent="0.3">
      <c r="A120" s="6">
        <v>119</v>
      </c>
      <c r="B120" s="7" t="s">
        <v>11</v>
      </c>
      <c r="C120" s="4">
        <v>2014</v>
      </c>
      <c r="D120" s="2" t="s">
        <v>7</v>
      </c>
      <c r="E120" s="1" t="s">
        <v>9</v>
      </c>
      <c r="F120" s="48">
        <f t="shared" ref="F120:N120" si="111">85%*F288</f>
        <v>0</v>
      </c>
      <c r="G120" s="48">
        <f t="shared" si="111"/>
        <v>0</v>
      </c>
      <c r="H120" s="48">
        <f t="shared" si="111"/>
        <v>0</v>
      </c>
      <c r="I120" s="48">
        <f t="shared" si="111"/>
        <v>0</v>
      </c>
      <c r="J120" s="48">
        <f t="shared" si="111"/>
        <v>0</v>
      </c>
      <c r="K120" s="48">
        <f t="shared" si="111"/>
        <v>0</v>
      </c>
      <c r="L120" s="48">
        <f t="shared" si="111"/>
        <v>0</v>
      </c>
      <c r="M120" s="48">
        <f t="shared" si="111"/>
        <v>0</v>
      </c>
      <c r="N120" s="48">
        <f t="shared" si="111"/>
        <v>0</v>
      </c>
    </row>
    <row r="121" spans="1:17" x14ac:dyDescent="0.3">
      <c r="A121" s="6">
        <v>120</v>
      </c>
      <c r="B121" s="7" t="s">
        <v>12</v>
      </c>
      <c r="C121" s="4">
        <v>2014</v>
      </c>
      <c r="D121" s="2" t="s">
        <v>7</v>
      </c>
      <c r="E121" s="1" t="s">
        <v>4</v>
      </c>
      <c r="F121" s="48">
        <f t="shared" ref="F121:N121" si="112">85%*F289</f>
        <v>24.65</v>
      </c>
      <c r="G121" s="48">
        <f t="shared" si="112"/>
        <v>17.849999999999998</v>
      </c>
      <c r="H121" s="48">
        <f t="shared" si="112"/>
        <v>6.8</v>
      </c>
      <c r="I121" s="48">
        <f t="shared" si="112"/>
        <v>18.7</v>
      </c>
      <c r="J121" s="48">
        <f t="shared" si="112"/>
        <v>5.95</v>
      </c>
      <c r="K121" s="48">
        <f t="shared" si="112"/>
        <v>0.85</v>
      </c>
      <c r="L121" s="48">
        <f t="shared" si="112"/>
        <v>0.85</v>
      </c>
      <c r="M121" s="48">
        <f t="shared" si="112"/>
        <v>0.85</v>
      </c>
      <c r="N121" s="48">
        <f t="shared" si="112"/>
        <v>76.5</v>
      </c>
      <c r="O121"/>
      <c r="P121"/>
      <c r="Q121"/>
    </row>
    <row r="122" spans="1:17" x14ac:dyDescent="0.3">
      <c r="A122" s="6">
        <v>121</v>
      </c>
      <c r="B122" s="7" t="s">
        <v>12</v>
      </c>
      <c r="C122" s="4">
        <v>2014</v>
      </c>
      <c r="D122" s="2" t="s">
        <v>7</v>
      </c>
      <c r="E122" s="1" t="s">
        <v>37</v>
      </c>
      <c r="F122" s="48">
        <f t="shared" ref="F122:N122" si="113">85%*F290</f>
        <v>141.94999999999999</v>
      </c>
      <c r="G122" s="48">
        <f t="shared" si="113"/>
        <v>187</v>
      </c>
      <c r="H122" s="48">
        <f t="shared" si="113"/>
        <v>53.55</v>
      </c>
      <c r="I122" s="48">
        <f t="shared" si="113"/>
        <v>195.5</v>
      </c>
      <c r="J122" s="48">
        <f t="shared" si="113"/>
        <v>20.399999999999999</v>
      </c>
      <c r="K122" s="48">
        <f t="shared" si="113"/>
        <v>11.049999999999999</v>
      </c>
      <c r="L122" s="48">
        <f t="shared" si="113"/>
        <v>6.8</v>
      </c>
      <c r="M122" s="48">
        <f t="shared" si="113"/>
        <v>15.299999999999999</v>
      </c>
      <c r="N122" s="48">
        <f t="shared" si="113"/>
        <v>631.54999999999995</v>
      </c>
    </row>
    <row r="123" spans="1:17" x14ac:dyDescent="0.3">
      <c r="A123" s="6">
        <v>122</v>
      </c>
      <c r="B123" s="7" t="s">
        <v>12</v>
      </c>
      <c r="C123" s="4">
        <v>2014</v>
      </c>
      <c r="D123" s="2" t="s">
        <v>7</v>
      </c>
      <c r="E123" s="1" t="s">
        <v>38</v>
      </c>
      <c r="F123" s="48">
        <f t="shared" ref="F123:N123" si="114">85%*F291</f>
        <v>62.9</v>
      </c>
      <c r="G123" s="48">
        <f t="shared" si="114"/>
        <v>47.6</v>
      </c>
      <c r="H123" s="48">
        <f t="shared" si="114"/>
        <v>8.5</v>
      </c>
      <c r="I123" s="48">
        <f t="shared" si="114"/>
        <v>70.55</v>
      </c>
      <c r="J123" s="48">
        <f t="shared" si="114"/>
        <v>10.199999999999999</v>
      </c>
      <c r="K123" s="48">
        <f t="shared" si="114"/>
        <v>5.0999999999999996</v>
      </c>
      <c r="L123" s="48">
        <f t="shared" si="114"/>
        <v>0</v>
      </c>
      <c r="M123" s="48">
        <f t="shared" si="114"/>
        <v>1.7</v>
      </c>
      <c r="N123" s="48">
        <f t="shared" si="114"/>
        <v>206.54999999999998</v>
      </c>
    </row>
    <row r="124" spans="1:17" x14ac:dyDescent="0.3">
      <c r="A124" s="6">
        <v>123</v>
      </c>
      <c r="B124" s="7" t="s">
        <v>12</v>
      </c>
      <c r="C124" s="4">
        <v>2014</v>
      </c>
      <c r="D124" s="2" t="s">
        <v>7</v>
      </c>
      <c r="E124" s="1" t="s">
        <v>39</v>
      </c>
      <c r="F124" s="48">
        <f t="shared" ref="F124:N124" si="115">85%*F292</f>
        <v>58.65</v>
      </c>
      <c r="G124" s="48">
        <f t="shared" si="115"/>
        <v>41.65</v>
      </c>
      <c r="H124" s="48">
        <f t="shared" si="115"/>
        <v>20.399999999999999</v>
      </c>
      <c r="I124" s="48">
        <f t="shared" si="115"/>
        <v>55.25</v>
      </c>
      <c r="J124" s="48">
        <f t="shared" si="115"/>
        <v>6.8</v>
      </c>
      <c r="K124" s="48">
        <f t="shared" si="115"/>
        <v>2.5499999999999998</v>
      </c>
      <c r="L124" s="48">
        <f t="shared" si="115"/>
        <v>1.7</v>
      </c>
      <c r="M124" s="48">
        <f t="shared" si="115"/>
        <v>1.7</v>
      </c>
      <c r="N124" s="48">
        <f t="shared" si="115"/>
        <v>188.7</v>
      </c>
    </row>
    <row r="125" spans="1:17" x14ac:dyDescent="0.3">
      <c r="A125" s="6">
        <v>124</v>
      </c>
      <c r="B125" s="7" t="s">
        <v>12</v>
      </c>
      <c r="C125" s="4">
        <v>2014</v>
      </c>
      <c r="D125" s="2" t="s">
        <v>7</v>
      </c>
      <c r="E125" s="1" t="s">
        <v>40</v>
      </c>
      <c r="F125" s="48">
        <f t="shared" ref="F125:N125" si="116">85%*F293</f>
        <v>17</v>
      </c>
      <c r="G125" s="48">
        <f t="shared" si="116"/>
        <v>18.7</v>
      </c>
      <c r="H125" s="48">
        <f t="shared" si="116"/>
        <v>3.4</v>
      </c>
      <c r="I125" s="48">
        <f t="shared" si="116"/>
        <v>14.45</v>
      </c>
      <c r="J125" s="48">
        <f t="shared" si="116"/>
        <v>0</v>
      </c>
      <c r="K125" s="48">
        <f t="shared" si="116"/>
        <v>0.85</v>
      </c>
      <c r="L125" s="48">
        <f t="shared" si="116"/>
        <v>0</v>
      </c>
      <c r="M125" s="48">
        <f t="shared" si="116"/>
        <v>0</v>
      </c>
      <c r="N125" s="48">
        <f t="shared" si="116"/>
        <v>54.4</v>
      </c>
    </row>
    <row r="126" spans="1:17" x14ac:dyDescent="0.3">
      <c r="A126" s="6">
        <v>125</v>
      </c>
      <c r="B126" s="7" t="s">
        <v>12</v>
      </c>
      <c r="C126" s="4">
        <v>2014</v>
      </c>
      <c r="D126" s="2" t="s">
        <v>7</v>
      </c>
      <c r="E126" s="1" t="s">
        <v>41</v>
      </c>
      <c r="F126" s="48">
        <f t="shared" ref="F126:N126" si="117">85%*F294</f>
        <v>10.199999999999999</v>
      </c>
      <c r="G126" s="48">
        <f t="shared" si="117"/>
        <v>6.8</v>
      </c>
      <c r="H126" s="48">
        <f t="shared" si="117"/>
        <v>0</v>
      </c>
      <c r="I126" s="48">
        <f t="shared" si="117"/>
        <v>5.0999999999999996</v>
      </c>
      <c r="J126" s="48">
        <f t="shared" si="117"/>
        <v>0</v>
      </c>
      <c r="K126" s="48">
        <f t="shared" si="117"/>
        <v>0</v>
      </c>
      <c r="L126" s="48">
        <f t="shared" si="117"/>
        <v>0</v>
      </c>
      <c r="M126" s="48">
        <f t="shared" si="117"/>
        <v>0</v>
      </c>
      <c r="N126" s="48">
        <f t="shared" si="117"/>
        <v>22.099999999999998</v>
      </c>
    </row>
    <row r="127" spans="1:17" x14ac:dyDescent="0.3">
      <c r="A127" s="6">
        <v>126</v>
      </c>
      <c r="B127" s="7" t="s">
        <v>12</v>
      </c>
      <c r="C127" s="4">
        <v>2014</v>
      </c>
      <c r="D127" s="2" t="s">
        <v>7</v>
      </c>
      <c r="E127" s="1" t="s">
        <v>9</v>
      </c>
      <c r="F127" s="48">
        <f t="shared" ref="F127:N127" si="118">85%*F295</f>
        <v>0</v>
      </c>
      <c r="G127" s="48">
        <f t="shared" si="118"/>
        <v>0</v>
      </c>
      <c r="H127" s="48">
        <f t="shared" si="118"/>
        <v>0</v>
      </c>
      <c r="I127" s="48">
        <f t="shared" si="118"/>
        <v>0</v>
      </c>
      <c r="J127" s="48">
        <f t="shared" si="118"/>
        <v>0</v>
      </c>
      <c r="K127" s="48">
        <f t="shared" si="118"/>
        <v>0</v>
      </c>
      <c r="L127" s="48">
        <f t="shared" si="118"/>
        <v>0</v>
      </c>
      <c r="M127" s="48">
        <f t="shared" si="118"/>
        <v>0</v>
      </c>
      <c r="N127" s="48">
        <f t="shared" si="118"/>
        <v>0</v>
      </c>
    </row>
    <row r="128" spans="1:17" x14ac:dyDescent="0.3">
      <c r="A128" s="6">
        <v>127</v>
      </c>
      <c r="B128" s="7" t="s">
        <v>13</v>
      </c>
      <c r="C128" s="4">
        <v>2014</v>
      </c>
      <c r="D128" s="2" t="s">
        <v>7</v>
      </c>
      <c r="E128" s="1" t="s">
        <v>4</v>
      </c>
      <c r="F128" s="48">
        <f t="shared" ref="F128:N128" si="119">85%*F296</f>
        <v>26.349999999999998</v>
      </c>
      <c r="G128" s="48">
        <f t="shared" si="119"/>
        <v>20.399999999999999</v>
      </c>
      <c r="H128" s="48">
        <f t="shared" si="119"/>
        <v>6.8</v>
      </c>
      <c r="I128" s="48">
        <f t="shared" si="119"/>
        <v>14.45</v>
      </c>
      <c r="J128" s="48">
        <f t="shared" si="119"/>
        <v>0</v>
      </c>
      <c r="K128" s="48">
        <f t="shared" si="119"/>
        <v>5.0999999999999996</v>
      </c>
      <c r="L128" s="48">
        <f t="shared" si="119"/>
        <v>1.7</v>
      </c>
      <c r="M128" s="48">
        <f t="shared" si="119"/>
        <v>4.25</v>
      </c>
      <c r="N128" s="48">
        <f t="shared" si="119"/>
        <v>79.05</v>
      </c>
      <c r="O128"/>
      <c r="P128"/>
      <c r="Q128"/>
    </row>
    <row r="129" spans="1:17" x14ac:dyDescent="0.3">
      <c r="A129" s="6">
        <v>128</v>
      </c>
      <c r="B129" s="7" t="s">
        <v>13</v>
      </c>
      <c r="C129" s="4">
        <v>2014</v>
      </c>
      <c r="D129" s="2" t="s">
        <v>7</v>
      </c>
      <c r="E129" s="1" t="s">
        <v>37</v>
      </c>
      <c r="F129" s="48">
        <f t="shared" ref="F129:N129" si="120">85%*F297</f>
        <v>145.35</v>
      </c>
      <c r="G129" s="48">
        <f t="shared" si="120"/>
        <v>130.04999999999998</v>
      </c>
      <c r="H129" s="48">
        <f t="shared" si="120"/>
        <v>56.949999999999996</v>
      </c>
      <c r="I129" s="48">
        <f t="shared" si="120"/>
        <v>192.1</v>
      </c>
      <c r="J129" s="48">
        <f t="shared" si="120"/>
        <v>18.7</v>
      </c>
      <c r="K129" s="48">
        <f t="shared" si="120"/>
        <v>12.75</v>
      </c>
      <c r="L129" s="48">
        <f t="shared" si="120"/>
        <v>10.199999999999999</v>
      </c>
      <c r="M129" s="48">
        <f t="shared" si="120"/>
        <v>17.849999999999998</v>
      </c>
      <c r="N129" s="48">
        <f t="shared" si="120"/>
        <v>583.94999999999993</v>
      </c>
    </row>
    <row r="130" spans="1:17" x14ac:dyDescent="0.3">
      <c r="A130" s="6">
        <v>129</v>
      </c>
      <c r="B130" s="7" t="s">
        <v>13</v>
      </c>
      <c r="C130" s="4">
        <v>2014</v>
      </c>
      <c r="D130" s="2" t="s">
        <v>7</v>
      </c>
      <c r="E130" s="1" t="s">
        <v>38</v>
      </c>
      <c r="F130" s="48">
        <f t="shared" ref="F130:N130" si="121">85%*F298</f>
        <v>69.7</v>
      </c>
      <c r="G130" s="48">
        <f t="shared" si="121"/>
        <v>51</v>
      </c>
      <c r="H130" s="48">
        <f t="shared" si="121"/>
        <v>13.6</v>
      </c>
      <c r="I130" s="48">
        <f t="shared" si="121"/>
        <v>58.65</v>
      </c>
      <c r="J130" s="48">
        <f t="shared" si="121"/>
        <v>5.95</v>
      </c>
      <c r="K130" s="48">
        <f t="shared" si="121"/>
        <v>0</v>
      </c>
      <c r="L130" s="48">
        <f t="shared" si="121"/>
        <v>9.35</v>
      </c>
      <c r="M130" s="48">
        <f t="shared" si="121"/>
        <v>5.0999999999999996</v>
      </c>
      <c r="N130" s="48">
        <f t="shared" si="121"/>
        <v>213.35</v>
      </c>
    </row>
    <row r="131" spans="1:17" x14ac:dyDescent="0.3">
      <c r="A131" s="6">
        <v>130</v>
      </c>
      <c r="B131" s="7" t="s">
        <v>13</v>
      </c>
      <c r="C131" s="4">
        <v>2014</v>
      </c>
      <c r="D131" s="2" t="s">
        <v>7</v>
      </c>
      <c r="E131" s="1" t="s">
        <v>39</v>
      </c>
      <c r="F131" s="48">
        <f t="shared" ref="F131:N131" si="122">85%*F299</f>
        <v>71.399999999999991</v>
      </c>
      <c r="G131" s="48">
        <f t="shared" si="122"/>
        <v>86.7</v>
      </c>
      <c r="H131" s="48">
        <f t="shared" si="122"/>
        <v>18.7</v>
      </c>
      <c r="I131" s="48">
        <f t="shared" si="122"/>
        <v>71.399999999999991</v>
      </c>
      <c r="J131" s="48">
        <f t="shared" si="122"/>
        <v>6.8</v>
      </c>
      <c r="K131" s="48">
        <f t="shared" si="122"/>
        <v>8.5</v>
      </c>
      <c r="L131" s="48">
        <f t="shared" si="122"/>
        <v>5.95</v>
      </c>
      <c r="M131" s="48">
        <f t="shared" si="122"/>
        <v>5.0999999999999996</v>
      </c>
      <c r="N131" s="48">
        <f t="shared" si="122"/>
        <v>274.55</v>
      </c>
    </row>
    <row r="132" spans="1:17" x14ac:dyDescent="0.3">
      <c r="A132" s="6">
        <v>131</v>
      </c>
      <c r="B132" s="7" t="s">
        <v>13</v>
      </c>
      <c r="C132" s="4">
        <v>2014</v>
      </c>
      <c r="D132" s="2" t="s">
        <v>7</v>
      </c>
      <c r="E132" s="1" t="s">
        <v>40</v>
      </c>
      <c r="F132" s="48">
        <f t="shared" ref="F132:N132" si="123">85%*F300</f>
        <v>15.299999999999999</v>
      </c>
      <c r="G132" s="48">
        <f t="shared" si="123"/>
        <v>10.199999999999999</v>
      </c>
      <c r="H132" s="48">
        <f t="shared" si="123"/>
        <v>10.199999999999999</v>
      </c>
      <c r="I132" s="48">
        <f t="shared" si="123"/>
        <v>20.399999999999999</v>
      </c>
      <c r="J132" s="48">
        <f t="shared" si="123"/>
        <v>0.85</v>
      </c>
      <c r="K132" s="48">
        <f t="shared" si="123"/>
        <v>1.7</v>
      </c>
      <c r="L132" s="48">
        <f t="shared" si="123"/>
        <v>0</v>
      </c>
      <c r="M132" s="48">
        <f t="shared" si="123"/>
        <v>0</v>
      </c>
      <c r="N132" s="48">
        <f t="shared" si="123"/>
        <v>58.65</v>
      </c>
    </row>
    <row r="133" spans="1:17" x14ac:dyDescent="0.3">
      <c r="A133" s="6">
        <v>132</v>
      </c>
      <c r="B133" s="7" t="s">
        <v>13</v>
      </c>
      <c r="C133" s="4">
        <v>2014</v>
      </c>
      <c r="D133" s="2" t="s">
        <v>7</v>
      </c>
      <c r="E133" s="1" t="s">
        <v>41</v>
      </c>
      <c r="F133" s="48">
        <f t="shared" ref="F133:N133" si="124">85%*F301</f>
        <v>9.35</v>
      </c>
      <c r="G133" s="48">
        <f t="shared" si="124"/>
        <v>0.85</v>
      </c>
      <c r="H133" s="48">
        <f t="shared" si="124"/>
        <v>5.0999999999999996</v>
      </c>
      <c r="I133" s="48">
        <f t="shared" si="124"/>
        <v>20.399999999999999</v>
      </c>
      <c r="J133" s="48">
        <f t="shared" si="124"/>
        <v>0.85</v>
      </c>
      <c r="K133" s="48">
        <f t="shared" si="124"/>
        <v>1.7</v>
      </c>
      <c r="L133" s="48">
        <f t="shared" si="124"/>
        <v>0</v>
      </c>
      <c r="M133" s="48">
        <f t="shared" si="124"/>
        <v>5.0999999999999996</v>
      </c>
      <c r="N133" s="48">
        <f t="shared" si="124"/>
        <v>43.35</v>
      </c>
    </row>
    <row r="134" spans="1:17" x14ac:dyDescent="0.3">
      <c r="A134" s="6">
        <v>133</v>
      </c>
      <c r="B134" s="7" t="s">
        <v>13</v>
      </c>
      <c r="C134" s="4">
        <v>2014</v>
      </c>
      <c r="D134" s="2" t="s">
        <v>7</v>
      </c>
      <c r="E134" s="1" t="s">
        <v>9</v>
      </c>
      <c r="F134" s="48">
        <f t="shared" ref="F134:N134" si="125">85%*F302</f>
        <v>0</v>
      </c>
      <c r="G134" s="48">
        <f t="shared" si="125"/>
        <v>0</v>
      </c>
      <c r="H134" s="48">
        <f t="shared" si="125"/>
        <v>0</v>
      </c>
      <c r="I134" s="48">
        <f t="shared" si="125"/>
        <v>0</v>
      </c>
      <c r="J134" s="48">
        <f t="shared" si="125"/>
        <v>0</v>
      </c>
      <c r="K134" s="48">
        <f t="shared" si="125"/>
        <v>0</v>
      </c>
      <c r="L134" s="48">
        <f t="shared" si="125"/>
        <v>0</v>
      </c>
      <c r="M134" s="48">
        <f t="shared" si="125"/>
        <v>0</v>
      </c>
      <c r="N134" s="48">
        <f t="shared" si="125"/>
        <v>0</v>
      </c>
    </row>
    <row r="135" spans="1:17" x14ac:dyDescent="0.3">
      <c r="A135" s="6">
        <v>134</v>
      </c>
      <c r="B135" s="2" t="s">
        <v>14</v>
      </c>
      <c r="C135" s="4">
        <v>2014</v>
      </c>
      <c r="D135" s="2" t="s">
        <v>7</v>
      </c>
      <c r="E135" s="2" t="s">
        <v>4</v>
      </c>
      <c r="F135" s="48">
        <f t="shared" ref="F135:N135" si="126">85%*F303</f>
        <v>20.399999999999999</v>
      </c>
      <c r="G135" s="48">
        <f t="shared" si="126"/>
        <v>16.149999999999999</v>
      </c>
      <c r="H135" s="48">
        <f t="shared" si="126"/>
        <v>0.85</v>
      </c>
      <c r="I135" s="48">
        <f t="shared" si="126"/>
        <v>17</v>
      </c>
      <c r="J135" s="48">
        <f t="shared" si="126"/>
        <v>0</v>
      </c>
      <c r="K135" s="48">
        <f t="shared" si="126"/>
        <v>0.85</v>
      </c>
      <c r="L135" s="48">
        <f t="shared" si="126"/>
        <v>0</v>
      </c>
      <c r="M135" s="48">
        <f t="shared" si="126"/>
        <v>0</v>
      </c>
      <c r="N135" s="48">
        <f t="shared" si="126"/>
        <v>55.25</v>
      </c>
      <c r="O135"/>
      <c r="P135"/>
      <c r="Q135"/>
    </row>
    <row r="136" spans="1:17" x14ac:dyDescent="0.3">
      <c r="A136" s="6">
        <v>135</v>
      </c>
      <c r="B136" s="2" t="s">
        <v>14</v>
      </c>
      <c r="C136" s="4">
        <v>2014</v>
      </c>
      <c r="D136" s="2" t="s">
        <v>7</v>
      </c>
      <c r="E136" s="2" t="s">
        <v>37</v>
      </c>
      <c r="F136" s="48">
        <f t="shared" ref="F136:N136" si="127">85%*F304</f>
        <v>203.15</v>
      </c>
      <c r="G136" s="48">
        <f t="shared" si="127"/>
        <v>177.65</v>
      </c>
      <c r="H136" s="48">
        <f t="shared" si="127"/>
        <v>42.5</v>
      </c>
      <c r="I136" s="48">
        <f t="shared" si="127"/>
        <v>192.95</v>
      </c>
      <c r="J136" s="48">
        <f t="shared" si="127"/>
        <v>19.55</v>
      </c>
      <c r="K136" s="48">
        <f t="shared" si="127"/>
        <v>8.5</v>
      </c>
      <c r="L136" s="48">
        <f t="shared" si="127"/>
        <v>5.0999999999999996</v>
      </c>
      <c r="M136" s="48">
        <f t="shared" si="127"/>
        <v>15.299999999999999</v>
      </c>
      <c r="N136" s="48">
        <f t="shared" si="127"/>
        <v>664.69999999999993</v>
      </c>
    </row>
    <row r="137" spans="1:17" x14ac:dyDescent="0.3">
      <c r="A137" s="6">
        <v>136</v>
      </c>
      <c r="B137" s="2" t="s">
        <v>14</v>
      </c>
      <c r="C137" s="4">
        <v>2014</v>
      </c>
      <c r="D137" s="2" t="s">
        <v>7</v>
      </c>
      <c r="E137" s="2" t="s">
        <v>38</v>
      </c>
      <c r="F137" s="48">
        <f t="shared" ref="F137:N137" si="128">85%*F305</f>
        <v>51</v>
      </c>
      <c r="G137" s="48">
        <f t="shared" si="128"/>
        <v>68</v>
      </c>
      <c r="H137" s="48">
        <f t="shared" si="128"/>
        <v>29.75</v>
      </c>
      <c r="I137" s="48">
        <f t="shared" si="128"/>
        <v>94.35</v>
      </c>
      <c r="J137" s="48">
        <f t="shared" si="128"/>
        <v>7.6499999999999995</v>
      </c>
      <c r="K137" s="48">
        <f t="shared" si="128"/>
        <v>3.4</v>
      </c>
      <c r="L137" s="48">
        <f t="shared" si="128"/>
        <v>0</v>
      </c>
      <c r="M137" s="48">
        <f t="shared" si="128"/>
        <v>0</v>
      </c>
      <c r="N137" s="48">
        <f t="shared" si="128"/>
        <v>254.15</v>
      </c>
    </row>
    <row r="138" spans="1:17" x14ac:dyDescent="0.3">
      <c r="A138" s="6">
        <v>137</v>
      </c>
      <c r="B138" s="2" t="s">
        <v>14</v>
      </c>
      <c r="C138" s="4">
        <v>2014</v>
      </c>
      <c r="D138" s="2" t="s">
        <v>7</v>
      </c>
      <c r="E138" s="2" t="s">
        <v>39</v>
      </c>
      <c r="F138" s="48">
        <f t="shared" ref="F138:N138" si="129">85%*F306</f>
        <v>62.9</v>
      </c>
      <c r="G138" s="48">
        <f t="shared" si="129"/>
        <v>97.75</v>
      </c>
      <c r="H138" s="48">
        <f t="shared" si="129"/>
        <v>37.4</v>
      </c>
      <c r="I138" s="48">
        <f t="shared" si="129"/>
        <v>89.25</v>
      </c>
      <c r="J138" s="48">
        <f t="shared" si="129"/>
        <v>1.7</v>
      </c>
      <c r="K138" s="48">
        <f t="shared" si="129"/>
        <v>2.5499999999999998</v>
      </c>
      <c r="L138" s="48">
        <f t="shared" si="129"/>
        <v>2.5499999999999998</v>
      </c>
      <c r="M138" s="48">
        <f t="shared" si="129"/>
        <v>6.8</v>
      </c>
      <c r="N138" s="48">
        <f t="shared" si="129"/>
        <v>300.89999999999998</v>
      </c>
    </row>
    <row r="139" spans="1:17" x14ac:dyDescent="0.3">
      <c r="A139" s="6">
        <v>138</v>
      </c>
      <c r="B139" s="2" t="s">
        <v>14</v>
      </c>
      <c r="C139" s="4">
        <v>2014</v>
      </c>
      <c r="D139" s="2" t="s">
        <v>7</v>
      </c>
      <c r="E139" s="2" t="s">
        <v>40</v>
      </c>
      <c r="F139" s="48">
        <f t="shared" ref="F139:N139" si="130">85%*F307</f>
        <v>25.5</v>
      </c>
      <c r="G139" s="48">
        <f t="shared" si="130"/>
        <v>23.8</v>
      </c>
      <c r="H139" s="48">
        <f t="shared" si="130"/>
        <v>17.849999999999998</v>
      </c>
      <c r="I139" s="48">
        <f t="shared" si="130"/>
        <v>24.65</v>
      </c>
      <c r="J139" s="48">
        <f t="shared" si="130"/>
        <v>0</v>
      </c>
      <c r="K139" s="48">
        <f t="shared" si="130"/>
        <v>0.85</v>
      </c>
      <c r="L139" s="48">
        <f t="shared" si="130"/>
        <v>0</v>
      </c>
      <c r="M139" s="48">
        <f t="shared" si="130"/>
        <v>0</v>
      </c>
      <c r="N139" s="48">
        <f t="shared" si="130"/>
        <v>92.649999999999991</v>
      </c>
    </row>
    <row r="140" spans="1:17" x14ac:dyDescent="0.3">
      <c r="A140" s="6">
        <v>139</v>
      </c>
      <c r="B140" s="2" t="s">
        <v>14</v>
      </c>
      <c r="C140" s="4">
        <v>2014</v>
      </c>
      <c r="D140" s="2" t="s">
        <v>7</v>
      </c>
      <c r="E140" s="2" t="s">
        <v>41</v>
      </c>
      <c r="F140" s="48">
        <f t="shared" ref="F140:N140" si="131">85%*F308</f>
        <v>5.0999999999999996</v>
      </c>
      <c r="G140" s="48">
        <f t="shared" si="131"/>
        <v>17.849999999999998</v>
      </c>
      <c r="H140" s="48">
        <f t="shared" si="131"/>
        <v>3.4</v>
      </c>
      <c r="I140" s="48">
        <f t="shared" si="131"/>
        <v>16.149999999999999</v>
      </c>
      <c r="J140" s="48">
        <f t="shared" si="131"/>
        <v>0</v>
      </c>
      <c r="K140" s="48">
        <f t="shared" si="131"/>
        <v>0</v>
      </c>
      <c r="L140" s="48">
        <f t="shared" si="131"/>
        <v>0</v>
      </c>
      <c r="M140" s="48">
        <f t="shared" si="131"/>
        <v>0</v>
      </c>
      <c r="N140" s="48">
        <f t="shared" si="131"/>
        <v>42.5</v>
      </c>
    </row>
    <row r="141" spans="1:17" x14ac:dyDescent="0.3">
      <c r="A141" s="6">
        <v>140</v>
      </c>
      <c r="B141" s="2" t="s">
        <v>14</v>
      </c>
      <c r="C141" s="4">
        <v>2014</v>
      </c>
      <c r="D141" s="2" t="s">
        <v>7</v>
      </c>
      <c r="E141" s="2" t="s">
        <v>9</v>
      </c>
      <c r="F141" s="48">
        <f t="shared" ref="F141:N141" si="132">85%*F309</f>
        <v>0</v>
      </c>
      <c r="G141" s="48">
        <f t="shared" si="132"/>
        <v>0</v>
      </c>
      <c r="H141" s="48">
        <f t="shared" si="132"/>
        <v>0</v>
      </c>
      <c r="I141" s="48">
        <f t="shared" si="132"/>
        <v>0</v>
      </c>
      <c r="J141" s="48">
        <f t="shared" si="132"/>
        <v>0</v>
      </c>
      <c r="K141" s="48">
        <f t="shared" si="132"/>
        <v>0</v>
      </c>
      <c r="L141" s="48">
        <f t="shared" si="132"/>
        <v>0</v>
      </c>
      <c r="M141" s="48">
        <f t="shared" si="132"/>
        <v>0</v>
      </c>
      <c r="N141" s="48">
        <f t="shared" si="132"/>
        <v>0</v>
      </c>
    </row>
    <row r="142" spans="1:17" x14ac:dyDescent="0.3">
      <c r="A142" s="6">
        <v>141</v>
      </c>
      <c r="B142" s="4" t="s">
        <v>15</v>
      </c>
      <c r="C142" s="4">
        <v>2014</v>
      </c>
      <c r="D142" s="2" t="s">
        <v>7</v>
      </c>
      <c r="E142" s="1" t="s">
        <v>4</v>
      </c>
      <c r="F142" s="48">
        <f t="shared" ref="F142:N142" si="133">85%*F310</f>
        <v>16.149999999999999</v>
      </c>
      <c r="G142" s="48">
        <f t="shared" si="133"/>
        <v>4.25</v>
      </c>
      <c r="H142" s="48">
        <f t="shared" si="133"/>
        <v>0.85</v>
      </c>
      <c r="I142" s="48">
        <f t="shared" si="133"/>
        <v>20.399999999999999</v>
      </c>
      <c r="J142" s="48">
        <f t="shared" si="133"/>
        <v>5.0999999999999996</v>
      </c>
      <c r="K142" s="48">
        <f t="shared" si="133"/>
        <v>2.5499999999999998</v>
      </c>
      <c r="L142" s="48">
        <f t="shared" si="133"/>
        <v>0.85</v>
      </c>
      <c r="M142" s="48">
        <f t="shared" si="133"/>
        <v>1.7</v>
      </c>
      <c r="N142" s="48">
        <f t="shared" si="133"/>
        <v>51.85</v>
      </c>
      <c r="O142"/>
      <c r="P142"/>
      <c r="Q142"/>
    </row>
    <row r="143" spans="1:17" x14ac:dyDescent="0.3">
      <c r="A143" s="6">
        <v>142</v>
      </c>
      <c r="B143" s="4" t="s">
        <v>15</v>
      </c>
      <c r="C143" s="4">
        <v>2014</v>
      </c>
      <c r="D143" s="2" t="s">
        <v>7</v>
      </c>
      <c r="E143" s="1" t="s">
        <v>37</v>
      </c>
      <c r="F143" s="48">
        <f t="shared" ref="F143:N143" si="134">85%*F311</f>
        <v>181.9</v>
      </c>
      <c r="G143" s="48">
        <f t="shared" si="134"/>
        <v>182.75</v>
      </c>
      <c r="H143" s="48">
        <f t="shared" si="134"/>
        <v>47.6</v>
      </c>
      <c r="I143" s="48">
        <f t="shared" si="134"/>
        <v>175.95</v>
      </c>
      <c r="J143" s="48">
        <f t="shared" si="134"/>
        <v>23.8</v>
      </c>
      <c r="K143" s="48">
        <f t="shared" si="134"/>
        <v>17</v>
      </c>
      <c r="L143" s="48">
        <f t="shared" si="134"/>
        <v>5.0999999999999996</v>
      </c>
      <c r="M143" s="48">
        <f t="shared" si="134"/>
        <v>11.049999999999999</v>
      </c>
      <c r="N143" s="48">
        <f t="shared" si="134"/>
        <v>645.15</v>
      </c>
    </row>
    <row r="144" spans="1:17" x14ac:dyDescent="0.3">
      <c r="A144" s="6">
        <v>143</v>
      </c>
      <c r="B144" s="4" t="s">
        <v>15</v>
      </c>
      <c r="C144" s="4">
        <v>2014</v>
      </c>
      <c r="D144" s="2" t="s">
        <v>7</v>
      </c>
      <c r="E144" s="1" t="s">
        <v>38</v>
      </c>
      <c r="F144" s="48">
        <f t="shared" ref="F144:N144" si="135">85%*F312</f>
        <v>40.799999999999997</v>
      </c>
      <c r="G144" s="48">
        <f t="shared" si="135"/>
        <v>43.35</v>
      </c>
      <c r="H144" s="48">
        <f t="shared" si="135"/>
        <v>17</v>
      </c>
      <c r="I144" s="48">
        <f t="shared" si="135"/>
        <v>70.55</v>
      </c>
      <c r="J144" s="48">
        <f t="shared" si="135"/>
        <v>19.55</v>
      </c>
      <c r="K144" s="48">
        <f t="shared" si="135"/>
        <v>1.7</v>
      </c>
      <c r="L144" s="48">
        <f t="shared" si="135"/>
        <v>5.95</v>
      </c>
      <c r="M144" s="48">
        <f t="shared" si="135"/>
        <v>5.0999999999999996</v>
      </c>
      <c r="N144" s="48">
        <f t="shared" si="135"/>
        <v>204</v>
      </c>
    </row>
    <row r="145" spans="1:17" x14ac:dyDescent="0.3">
      <c r="A145" s="6">
        <v>144</v>
      </c>
      <c r="B145" s="4" t="s">
        <v>15</v>
      </c>
      <c r="C145" s="4">
        <v>2014</v>
      </c>
      <c r="D145" s="2" t="s">
        <v>7</v>
      </c>
      <c r="E145" s="1" t="s">
        <v>39</v>
      </c>
      <c r="F145" s="48">
        <f t="shared" ref="F145:N145" si="136">85%*F313</f>
        <v>108.8</v>
      </c>
      <c r="G145" s="48">
        <f t="shared" si="136"/>
        <v>147.04999999999998</v>
      </c>
      <c r="H145" s="48">
        <f t="shared" si="136"/>
        <v>44.199999999999996</v>
      </c>
      <c r="I145" s="48">
        <f t="shared" si="136"/>
        <v>81.599999999999994</v>
      </c>
      <c r="J145" s="48">
        <f t="shared" si="136"/>
        <v>14.45</v>
      </c>
      <c r="K145" s="48">
        <f t="shared" si="136"/>
        <v>11.9</v>
      </c>
      <c r="L145" s="48">
        <f t="shared" si="136"/>
        <v>2.5499999999999998</v>
      </c>
      <c r="M145" s="48">
        <f t="shared" si="136"/>
        <v>11.049999999999999</v>
      </c>
      <c r="N145" s="48">
        <f t="shared" si="136"/>
        <v>421.59999999999997</v>
      </c>
    </row>
    <row r="146" spans="1:17" x14ac:dyDescent="0.3">
      <c r="A146" s="6">
        <v>145</v>
      </c>
      <c r="B146" s="4" t="s">
        <v>15</v>
      </c>
      <c r="C146" s="4">
        <v>2014</v>
      </c>
      <c r="D146" s="2" t="s">
        <v>7</v>
      </c>
      <c r="E146" s="1" t="s">
        <v>40</v>
      </c>
      <c r="F146" s="48">
        <f t="shared" ref="F146:N146" si="137">85%*F314</f>
        <v>38.25</v>
      </c>
      <c r="G146" s="48">
        <f t="shared" si="137"/>
        <v>28.9</v>
      </c>
      <c r="H146" s="48">
        <f t="shared" si="137"/>
        <v>24.65</v>
      </c>
      <c r="I146" s="48">
        <f t="shared" si="137"/>
        <v>49.3</v>
      </c>
      <c r="J146" s="48">
        <f t="shared" si="137"/>
        <v>0.85</v>
      </c>
      <c r="K146" s="48">
        <f t="shared" si="137"/>
        <v>5.95</v>
      </c>
      <c r="L146" s="48">
        <f t="shared" si="137"/>
        <v>0.85</v>
      </c>
      <c r="M146" s="48">
        <f t="shared" si="137"/>
        <v>1.7</v>
      </c>
      <c r="N146" s="48">
        <f t="shared" si="137"/>
        <v>150.44999999999999</v>
      </c>
    </row>
    <row r="147" spans="1:17" x14ac:dyDescent="0.3">
      <c r="A147" s="6">
        <v>146</v>
      </c>
      <c r="B147" s="4" t="s">
        <v>15</v>
      </c>
      <c r="C147" s="4">
        <v>2014</v>
      </c>
      <c r="D147" s="2" t="s">
        <v>7</v>
      </c>
      <c r="E147" s="1" t="s">
        <v>41</v>
      </c>
      <c r="F147" s="48">
        <f t="shared" ref="F147:N147" si="138">85%*F315</f>
        <v>1.7</v>
      </c>
      <c r="G147" s="48">
        <f t="shared" si="138"/>
        <v>9.35</v>
      </c>
      <c r="H147" s="48">
        <f t="shared" si="138"/>
        <v>4.25</v>
      </c>
      <c r="I147" s="48">
        <f t="shared" si="138"/>
        <v>11.049999999999999</v>
      </c>
      <c r="J147" s="48">
        <f t="shared" si="138"/>
        <v>1.7</v>
      </c>
      <c r="K147" s="48">
        <f t="shared" si="138"/>
        <v>0</v>
      </c>
      <c r="L147" s="48">
        <f t="shared" si="138"/>
        <v>0</v>
      </c>
      <c r="M147" s="48">
        <f t="shared" si="138"/>
        <v>1.7</v>
      </c>
      <c r="N147" s="48">
        <f t="shared" si="138"/>
        <v>29.75</v>
      </c>
    </row>
    <row r="148" spans="1:17" x14ac:dyDescent="0.3">
      <c r="A148" s="6">
        <v>147</v>
      </c>
      <c r="B148" s="4" t="s">
        <v>15</v>
      </c>
      <c r="C148" s="4">
        <v>2014</v>
      </c>
      <c r="D148" s="2" t="s">
        <v>7</v>
      </c>
      <c r="E148" s="1" t="s">
        <v>9</v>
      </c>
      <c r="F148" s="48">
        <f t="shared" ref="F148:N148" si="139">85%*F316</f>
        <v>0</v>
      </c>
      <c r="G148" s="48">
        <f t="shared" si="139"/>
        <v>0</v>
      </c>
      <c r="H148" s="48">
        <f t="shared" si="139"/>
        <v>0</v>
      </c>
      <c r="I148" s="48">
        <f t="shared" si="139"/>
        <v>0</v>
      </c>
      <c r="J148" s="48">
        <f t="shared" si="139"/>
        <v>0</v>
      </c>
      <c r="K148" s="48">
        <f t="shared" si="139"/>
        <v>0</v>
      </c>
      <c r="L148" s="48">
        <f t="shared" si="139"/>
        <v>0</v>
      </c>
      <c r="M148" s="48">
        <f t="shared" si="139"/>
        <v>0</v>
      </c>
      <c r="N148" s="48">
        <f t="shared" si="139"/>
        <v>0</v>
      </c>
    </row>
    <row r="149" spans="1:17" x14ac:dyDescent="0.3">
      <c r="A149" s="6">
        <v>148</v>
      </c>
      <c r="B149" s="4" t="s">
        <v>16</v>
      </c>
      <c r="C149" s="4">
        <v>2014</v>
      </c>
      <c r="D149" s="2" t="s">
        <v>7</v>
      </c>
      <c r="E149" s="1" t="s">
        <v>4</v>
      </c>
      <c r="F149" s="48">
        <f t="shared" ref="F149:N149" si="140">85%*F317</f>
        <v>8.5</v>
      </c>
      <c r="G149" s="48">
        <f t="shared" si="140"/>
        <v>19.55</v>
      </c>
      <c r="H149" s="48">
        <f t="shared" si="140"/>
        <v>1.7</v>
      </c>
      <c r="I149" s="48">
        <f t="shared" si="140"/>
        <v>9.35</v>
      </c>
      <c r="J149" s="48">
        <f t="shared" si="140"/>
        <v>0</v>
      </c>
      <c r="K149" s="48">
        <f t="shared" si="140"/>
        <v>0.85</v>
      </c>
      <c r="L149" s="48">
        <f t="shared" si="140"/>
        <v>0</v>
      </c>
      <c r="M149" s="48">
        <f t="shared" si="140"/>
        <v>1.7</v>
      </c>
      <c r="N149" s="48">
        <f t="shared" si="140"/>
        <v>41.65</v>
      </c>
      <c r="O149"/>
      <c r="P149"/>
      <c r="Q149"/>
    </row>
    <row r="150" spans="1:17" x14ac:dyDescent="0.3">
      <c r="A150" s="6">
        <v>149</v>
      </c>
      <c r="B150" s="4" t="s">
        <v>16</v>
      </c>
      <c r="C150" s="4">
        <v>2014</v>
      </c>
      <c r="D150" s="2" t="s">
        <v>7</v>
      </c>
      <c r="E150" s="1" t="s">
        <v>37</v>
      </c>
      <c r="F150" s="48">
        <f t="shared" ref="F150:N150" si="141">85%*F318</f>
        <v>187</v>
      </c>
      <c r="G150" s="48">
        <f t="shared" si="141"/>
        <v>172.54999999999998</v>
      </c>
      <c r="H150" s="48">
        <f t="shared" si="141"/>
        <v>51</v>
      </c>
      <c r="I150" s="48">
        <f t="shared" si="141"/>
        <v>193.79999999999998</v>
      </c>
      <c r="J150" s="48">
        <f t="shared" si="141"/>
        <v>19.55</v>
      </c>
      <c r="K150" s="48">
        <f t="shared" si="141"/>
        <v>16.149999999999999</v>
      </c>
      <c r="L150" s="48">
        <f t="shared" si="141"/>
        <v>3.4</v>
      </c>
      <c r="M150" s="48">
        <f t="shared" si="141"/>
        <v>22.099999999999998</v>
      </c>
      <c r="N150" s="48">
        <f t="shared" si="141"/>
        <v>665.55</v>
      </c>
    </row>
    <row r="151" spans="1:17" x14ac:dyDescent="0.3">
      <c r="A151" s="6">
        <v>150</v>
      </c>
      <c r="B151" s="4" t="s">
        <v>16</v>
      </c>
      <c r="C151" s="4">
        <v>2014</v>
      </c>
      <c r="D151" s="2" t="s">
        <v>7</v>
      </c>
      <c r="E151" s="1" t="s">
        <v>38</v>
      </c>
      <c r="F151" s="48">
        <f t="shared" ref="F151:N151" si="142">85%*F319</f>
        <v>64.599999999999994</v>
      </c>
      <c r="G151" s="48">
        <f t="shared" si="142"/>
        <v>45.05</v>
      </c>
      <c r="H151" s="48">
        <f t="shared" si="142"/>
        <v>33.15</v>
      </c>
      <c r="I151" s="48">
        <f t="shared" si="142"/>
        <v>71.399999999999991</v>
      </c>
      <c r="J151" s="48">
        <f t="shared" si="142"/>
        <v>1.7</v>
      </c>
      <c r="K151" s="48">
        <f t="shared" si="142"/>
        <v>4.25</v>
      </c>
      <c r="L151" s="48">
        <f t="shared" si="142"/>
        <v>3.4</v>
      </c>
      <c r="M151" s="48">
        <f t="shared" si="142"/>
        <v>5.0999999999999996</v>
      </c>
      <c r="N151" s="48">
        <f t="shared" si="142"/>
        <v>228.65</v>
      </c>
    </row>
    <row r="152" spans="1:17" x14ac:dyDescent="0.3">
      <c r="A152" s="6">
        <v>151</v>
      </c>
      <c r="B152" s="4" t="s">
        <v>16</v>
      </c>
      <c r="C152" s="4">
        <v>2014</v>
      </c>
      <c r="D152" s="2" t="s">
        <v>7</v>
      </c>
      <c r="E152" s="1" t="s">
        <v>39</v>
      </c>
      <c r="F152" s="48">
        <f t="shared" ref="F152:N152" si="143">85%*F320</f>
        <v>61.199999999999996</v>
      </c>
      <c r="G152" s="48">
        <f t="shared" si="143"/>
        <v>101.14999999999999</v>
      </c>
      <c r="H152" s="48">
        <f t="shared" si="143"/>
        <v>32.299999999999997</v>
      </c>
      <c r="I152" s="48">
        <f t="shared" si="143"/>
        <v>116.45</v>
      </c>
      <c r="J152" s="48">
        <f t="shared" si="143"/>
        <v>4.25</v>
      </c>
      <c r="K152" s="48">
        <f t="shared" si="143"/>
        <v>11.049999999999999</v>
      </c>
      <c r="L152" s="48">
        <f t="shared" si="143"/>
        <v>2.5499999999999998</v>
      </c>
      <c r="M152" s="48">
        <f t="shared" si="143"/>
        <v>4.25</v>
      </c>
      <c r="N152" s="48">
        <f t="shared" si="143"/>
        <v>333.2</v>
      </c>
    </row>
    <row r="153" spans="1:17" x14ac:dyDescent="0.3">
      <c r="A153" s="6">
        <v>152</v>
      </c>
      <c r="B153" s="4" t="s">
        <v>16</v>
      </c>
      <c r="C153" s="4">
        <v>2014</v>
      </c>
      <c r="D153" s="2" t="s">
        <v>7</v>
      </c>
      <c r="E153" s="1" t="s">
        <v>40</v>
      </c>
      <c r="F153" s="48">
        <f t="shared" ref="F153:N153" si="144">85%*F321</f>
        <v>21.25</v>
      </c>
      <c r="G153" s="48">
        <f t="shared" si="144"/>
        <v>19.55</v>
      </c>
      <c r="H153" s="48">
        <f t="shared" si="144"/>
        <v>10.199999999999999</v>
      </c>
      <c r="I153" s="48">
        <f t="shared" si="144"/>
        <v>28.05</v>
      </c>
      <c r="J153" s="48">
        <f t="shared" si="144"/>
        <v>2.5499999999999998</v>
      </c>
      <c r="K153" s="48">
        <f t="shared" si="144"/>
        <v>1.7</v>
      </c>
      <c r="L153" s="48">
        <f t="shared" si="144"/>
        <v>0</v>
      </c>
      <c r="M153" s="48">
        <f t="shared" si="144"/>
        <v>1.7</v>
      </c>
      <c r="N153" s="48">
        <f t="shared" si="144"/>
        <v>85</v>
      </c>
    </row>
    <row r="154" spans="1:17" x14ac:dyDescent="0.3">
      <c r="A154" s="6">
        <v>153</v>
      </c>
      <c r="B154" s="4" t="s">
        <v>16</v>
      </c>
      <c r="C154" s="4">
        <v>2014</v>
      </c>
      <c r="D154" s="2" t="s">
        <v>7</v>
      </c>
      <c r="E154" s="1" t="s">
        <v>41</v>
      </c>
      <c r="F154" s="48">
        <f t="shared" ref="F154:N154" si="145">85%*F322</f>
        <v>0</v>
      </c>
      <c r="G154" s="48">
        <f t="shared" si="145"/>
        <v>3.4</v>
      </c>
      <c r="H154" s="48">
        <f t="shared" si="145"/>
        <v>0</v>
      </c>
      <c r="I154" s="48">
        <f t="shared" si="145"/>
        <v>14.45</v>
      </c>
      <c r="J154" s="48">
        <f t="shared" si="145"/>
        <v>3.4</v>
      </c>
      <c r="K154" s="48">
        <f t="shared" si="145"/>
        <v>0</v>
      </c>
      <c r="L154" s="48">
        <f t="shared" si="145"/>
        <v>0</v>
      </c>
      <c r="M154" s="48">
        <f t="shared" si="145"/>
        <v>2.5499999999999998</v>
      </c>
      <c r="N154" s="48">
        <f t="shared" si="145"/>
        <v>23.8</v>
      </c>
    </row>
    <row r="155" spans="1:17" x14ac:dyDescent="0.3">
      <c r="A155" s="6">
        <v>154</v>
      </c>
      <c r="B155" s="4" t="s">
        <v>16</v>
      </c>
      <c r="C155" s="4">
        <v>2014</v>
      </c>
      <c r="D155" s="2" t="s">
        <v>7</v>
      </c>
      <c r="E155" s="1" t="s">
        <v>9</v>
      </c>
      <c r="F155" s="48">
        <f t="shared" ref="F155:N155" si="146">85%*F323</f>
        <v>0</v>
      </c>
      <c r="G155" s="48">
        <f t="shared" si="146"/>
        <v>0</v>
      </c>
      <c r="H155" s="48">
        <f t="shared" si="146"/>
        <v>0</v>
      </c>
      <c r="I155" s="48">
        <f t="shared" si="146"/>
        <v>0</v>
      </c>
      <c r="J155" s="48">
        <f t="shared" si="146"/>
        <v>0</v>
      </c>
      <c r="K155" s="48">
        <f t="shared" si="146"/>
        <v>0</v>
      </c>
      <c r="L155" s="48">
        <f t="shared" si="146"/>
        <v>0</v>
      </c>
      <c r="M155" s="48">
        <f t="shared" si="146"/>
        <v>0</v>
      </c>
      <c r="N155" s="48">
        <f t="shared" si="146"/>
        <v>0</v>
      </c>
    </row>
    <row r="156" spans="1:17" x14ac:dyDescent="0.3">
      <c r="A156" s="6">
        <v>155</v>
      </c>
      <c r="B156" s="4" t="s">
        <v>17</v>
      </c>
      <c r="C156" s="4">
        <v>2014</v>
      </c>
      <c r="D156" s="2" t="s">
        <v>7</v>
      </c>
      <c r="E156" s="1" t="s">
        <v>4</v>
      </c>
      <c r="F156" s="48">
        <f t="shared" ref="F156:N156" si="147">85%*F324</f>
        <v>16.149999999999999</v>
      </c>
      <c r="G156" s="48">
        <f t="shared" si="147"/>
        <v>18.7</v>
      </c>
      <c r="H156" s="48">
        <f t="shared" si="147"/>
        <v>1.7</v>
      </c>
      <c r="I156" s="48">
        <f t="shared" si="147"/>
        <v>17.849999999999998</v>
      </c>
      <c r="J156" s="48">
        <f t="shared" si="147"/>
        <v>1.7</v>
      </c>
      <c r="K156" s="48">
        <f t="shared" si="147"/>
        <v>2.5499999999999998</v>
      </c>
      <c r="L156" s="48">
        <f t="shared" si="147"/>
        <v>0</v>
      </c>
      <c r="M156" s="48">
        <f t="shared" si="147"/>
        <v>0</v>
      </c>
      <c r="N156" s="48">
        <f t="shared" si="147"/>
        <v>58.65</v>
      </c>
      <c r="O156"/>
      <c r="P156"/>
      <c r="Q156"/>
    </row>
    <row r="157" spans="1:17" x14ac:dyDescent="0.3">
      <c r="A157" s="6">
        <v>156</v>
      </c>
      <c r="B157" s="4" t="s">
        <v>17</v>
      </c>
      <c r="C157" s="4">
        <v>2014</v>
      </c>
      <c r="D157" s="2" t="s">
        <v>7</v>
      </c>
      <c r="E157" s="1" t="s">
        <v>37</v>
      </c>
      <c r="F157" s="48">
        <f t="shared" ref="F157:N157" si="148">85%*F325</f>
        <v>179.35</v>
      </c>
      <c r="G157" s="48">
        <f t="shared" si="148"/>
        <v>154.69999999999999</v>
      </c>
      <c r="H157" s="48">
        <f t="shared" si="148"/>
        <v>54.4</v>
      </c>
      <c r="I157" s="48">
        <f t="shared" si="148"/>
        <v>194.65</v>
      </c>
      <c r="J157" s="48">
        <f t="shared" si="148"/>
        <v>13.6</v>
      </c>
      <c r="K157" s="48">
        <f t="shared" si="148"/>
        <v>15.299999999999999</v>
      </c>
      <c r="L157" s="48">
        <f t="shared" si="148"/>
        <v>8.5</v>
      </c>
      <c r="M157" s="48">
        <f t="shared" si="148"/>
        <v>11.9</v>
      </c>
      <c r="N157" s="48">
        <f t="shared" si="148"/>
        <v>632.4</v>
      </c>
    </row>
    <row r="158" spans="1:17" x14ac:dyDescent="0.3">
      <c r="A158" s="6">
        <v>157</v>
      </c>
      <c r="B158" s="4" t="s">
        <v>17</v>
      </c>
      <c r="C158" s="4">
        <v>2014</v>
      </c>
      <c r="D158" s="2" t="s">
        <v>7</v>
      </c>
      <c r="E158" s="1" t="s">
        <v>38</v>
      </c>
      <c r="F158" s="48">
        <f t="shared" ref="F158:N158" si="149">85%*F326</f>
        <v>64.599999999999994</v>
      </c>
      <c r="G158" s="48">
        <f t="shared" si="149"/>
        <v>38.25</v>
      </c>
      <c r="H158" s="48">
        <f t="shared" si="149"/>
        <v>5.95</v>
      </c>
      <c r="I158" s="48">
        <f t="shared" si="149"/>
        <v>75.649999999999991</v>
      </c>
      <c r="J158" s="48">
        <f t="shared" si="149"/>
        <v>11.9</v>
      </c>
      <c r="K158" s="48">
        <f t="shared" si="149"/>
        <v>0.85</v>
      </c>
      <c r="L158" s="48">
        <f t="shared" si="149"/>
        <v>0</v>
      </c>
      <c r="M158" s="48">
        <f t="shared" si="149"/>
        <v>0</v>
      </c>
      <c r="N158" s="48">
        <f t="shared" si="149"/>
        <v>197.2</v>
      </c>
    </row>
    <row r="159" spans="1:17" x14ac:dyDescent="0.3">
      <c r="A159" s="6">
        <v>158</v>
      </c>
      <c r="B159" s="4" t="s">
        <v>17</v>
      </c>
      <c r="C159" s="4">
        <v>2014</v>
      </c>
      <c r="D159" s="2" t="s">
        <v>7</v>
      </c>
      <c r="E159" s="1" t="s">
        <v>39</v>
      </c>
      <c r="F159" s="48">
        <f t="shared" ref="F159:N159" si="150">85%*F327</f>
        <v>66.3</v>
      </c>
      <c r="G159" s="48">
        <f t="shared" si="150"/>
        <v>47.6</v>
      </c>
      <c r="H159" s="48">
        <f t="shared" si="150"/>
        <v>22.95</v>
      </c>
      <c r="I159" s="48">
        <f t="shared" si="150"/>
        <v>65.45</v>
      </c>
      <c r="J159" s="48">
        <f t="shared" si="150"/>
        <v>5.0999999999999996</v>
      </c>
      <c r="K159" s="48">
        <f t="shared" si="150"/>
        <v>2.5499999999999998</v>
      </c>
      <c r="L159" s="48">
        <f t="shared" si="150"/>
        <v>1.7</v>
      </c>
      <c r="M159" s="48">
        <f t="shared" si="150"/>
        <v>1.7</v>
      </c>
      <c r="N159" s="48">
        <f t="shared" si="150"/>
        <v>213.35</v>
      </c>
    </row>
    <row r="160" spans="1:17" x14ac:dyDescent="0.3">
      <c r="A160" s="6">
        <v>159</v>
      </c>
      <c r="B160" s="4" t="s">
        <v>17</v>
      </c>
      <c r="C160" s="4">
        <v>2014</v>
      </c>
      <c r="D160" s="2" t="s">
        <v>7</v>
      </c>
      <c r="E160" s="1" t="s">
        <v>40</v>
      </c>
      <c r="F160" s="48">
        <f t="shared" ref="F160:N160" si="151">85%*F328</f>
        <v>17.849999999999998</v>
      </c>
      <c r="G160" s="48">
        <f t="shared" si="151"/>
        <v>13.6</v>
      </c>
      <c r="H160" s="48">
        <f t="shared" si="151"/>
        <v>11.049999999999999</v>
      </c>
      <c r="I160" s="48">
        <f t="shared" si="151"/>
        <v>18.7</v>
      </c>
      <c r="J160" s="48">
        <f t="shared" si="151"/>
        <v>0</v>
      </c>
      <c r="K160" s="48">
        <f t="shared" si="151"/>
        <v>7.6499999999999995</v>
      </c>
      <c r="L160" s="48">
        <f t="shared" si="151"/>
        <v>0</v>
      </c>
      <c r="M160" s="48">
        <f t="shared" si="151"/>
        <v>1.7</v>
      </c>
      <c r="N160" s="48">
        <f t="shared" si="151"/>
        <v>70.55</v>
      </c>
    </row>
    <row r="161" spans="1:17" x14ac:dyDescent="0.3">
      <c r="A161" s="6">
        <v>160</v>
      </c>
      <c r="B161" s="4" t="s">
        <v>17</v>
      </c>
      <c r="C161" s="4">
        <v>2014</v>
      </c>
      <c r="D161" s="2" t="s">
        <v>7</v>
      </c>
      <c r="E161" s="1" t="s">
        <v>41</v>
      </c>
      <c r="F161" s="48">
        <f t="shared" ref="F161:N161" si="152">85%*F329</f>
        <v>6.8</v>
      </c>
      <c r="G161" s="48">
        <f t="shared" si="152"/>
        <v>5.0999999999999996</v>
      </c>
      <c r="H161" s="48">
        <f t="shared" si="152"/>
        <v>2.5499999999999998</v>
      </c>
      <c r="I161" s="48">
        <f t="shared" si="152"/>
        <v>10.199999999999999</v>
      </c>
      <c r="J161" s="48">
        <f t="shared" si="152"/>
        <v>0</v>
      </c>
      <c r="K161" s="48">
        <f t="shared" si="152"/>
        <v>1.7</v>
      </c>
      <c r="L161" s="48">
        <f t="shared" si="152"/>
        <v>0.85</v>
      </c>
      <c r="M161" s="48">
        <f t="shared" si="152"/>
        <v>0</v>
      </c>
      <c r="N161" s="48">
        <f t="shared" si="152"/>
        <v>27.2</v>
      </c>
    </row>
    <row r="162" spans="1:17" x14ac:dyDescent="0.3">
      <c r="A162" s="6">
        <v>161</v>
      </c>
      <c r="B162" s="4" t="s">
        <v>17</v>
      </c>
      <c r="C162" s="4">
        <v>2014</v>
      </c>
      <c r="D162" s="2" t="s">
        <v>7</v>
      </c>
      <c r="E162" s="1" t="s">
        <v>9</v>
      </c>
      <c r="F162" s="48">
        <f t="shared" ref="F162:N162" si="153">85%*F330</f>
        <v>0</v>
      </c>
      <c r="G162" s="48">
        <f t="shared" si="153"/>
        <v>0</v>
      </c>
      <c r="H162" s="48">
        <f t="shared" si="153"/>
        <v>0</v>
      </c>
      <c r="I162" s="48">
        <f t="shared" si="153"/>
        <v>0</v>
      </c>
      <c r="J162" s="48">
        <f t="shared" si="153"/>
        <v>0</v>
      </c>
      <c r="K162" s="48">
        <f t="shared" si="153"/>
        <v>0</v>
      </c>
      <c r="L162" s="48">
        <f t="shared" si="153"/>
        <v>0</v>
      </c>
      <c r="M162" s="48">
        <f t="shared" si="153"/>
        <v>0</v>
      </c>
      <c r="N162" s="48">
        <f t="shared" si="153"/>
        <v>0</v>
      </c>
    </row>
    <row r="163" spans="1:17" x14ac:dyDescent="0.3">
      <c r="A163" s="6">
        <v>162</v>
      </c>
      <c r="B163" s="4" t="s">
        <v>18</v>
      </c>
      <c r="C163" s="4">
        <v>2014</v>
      </c>
      <c r="D163" s="2" t="s">
        <v>7</v>
      </c>
      <c r="E163" s="1" t="s">
        <v>4</v>
      </c>
      <c r="F163" s="48">
        <f>85%*'Distribution Sanjeevani'!F1</f>
        <v>0</v>
      </c>
      <c r="G163" s="48">
        <f>85%*'Distribution Sanjeevani'!G1</f>
        <v>0</v>
      </c>
      <c r="H163" s="48">
        <f>85%*'Distribution Sanjeevani'!H1</f>
        <v>0</v>
      </c>
      <c r="I163" s="48">
        <f>85%*'Distribution Sanjeevani'!I1</f>
        <v>0</v>
      </c>
      <c r="J163" s="48">
        <f>85%*'Distribution Sanjeevani'!J1</f>
        <v>0</v>
      </c>
      <c r="K163" s="48">
        <f>85%*'Distribution Sanjeevani'!K1</f>
        <v>0</v>
      </c>
      <c r="L163" s="48">
        <f>85%*'Distribution Sanjeevani'!L1</f>
        <v>0</v>
      </c>
      <c r="M163" s="48">
        <f>85%*'Distribution Sanjeevani'!M1</f>
        <v>0</v>
      </c>
      <c r="N163" s="48">
        <f>85%*'Distribution Sanjeevani'!N1</f>
        <v>26.349999999999998</v>
      </c>
      <c r="O163"/>
      <c r="P163"/>
      <c r="Q163"/>
    </row>
    <row r="164" spans="1:17" x14ac:dyDescent="0.3">
      <c r="A164" s="6">
        <v>163</v>
      </c>
      <c r="B164" s="4" t="s">
        <v>18</v>
      </c>
      <c r="C164" s="4">
        <v>2014</v>
      </c>
      <c r="D164" s="2" t="s">
        <v>7</v>
      </c>
      <c r="E164" s="1" t="s">
        <v>37</v>
      </c>
      <c r="F164" s="48">
        <f>85%*'Distribution Sanjeevani'!F2</f>
        <v>14.45</v>
      </c>
      <c r="G164" s="48">
        <f>85%*'Distribution Sanjeevani'!G2</f>
        <v>1.7</v>
      </c>
      <c r="H164" s="48">
        <f>85%*'Distribution Sanjeevani'!H2</f>
        <v>5.0999999999999996</v>
      </c>
      <c r="I164" s="48">
        <f>85%*'Distribution Sanjeevani'!I2</f>
        <v>34</v>
      </c>
      <c r="J164" s="48">
        <f>85%*'Distribution Sanjeevani'!J2</f>
        <v>0</v>
      </c>
      <c r="K164" s="48">
        <f>85%*'Distribution Sanjeevani'!K2</f>
        <v>1.7</v>
      </c>
      <c r="L164" s="48">
        <f>85%*'Distribution Sanjeevani'!L2</f>
        <v>0</v>
      </c>
      <c r="M164" s="48">
        <f>85%*'Distribution Sanjeevani'!M2</f>
        <v>0</v>
      </c>
      <c r="N164" s="48">
        <f>85%*'Distribution Sanjeevani'!N2</f>
        <v>176.79999999999998</v>
      </c>
    </row>
    <row r="165" spans="1:17" x14ac:dyDescent="0.3">
      <c r="A165" s="6">
        <v>164</v>
      </c>
      <c r="B165" s="4" t="s">
        <v>18</v>
      </c>
      <c r="C165" s="4">
        <v>2014</v>
      </c>
      <c r="D165" s="2" t="s">
        <v>7</v>
      </c>
      <c r="E165" s="1" t="s">
        <v>38</v>
      </c>
      <c r="F165" s="48">
        <f>85%*'Distribution Sanjeevani'!F3</f>
        <v>7.6499999999999995</v>
      </c>
      <c r="G165" s="48">
        <f>85%*'Distribution Sanjeevani'!G3</f>
        <v>2.5499999999999998</v>
      </c>
      <c r="H165" s="48">
        <f>85%*'Distribution Sanjeevani'!H3</f>
        <v>0</v>
      </c>
      <c r="I165" s="48">
        <f>85%*'Distribution Sanjeevani'!I3</f>
        <v>3.4</v>
      </c>
      <c r="J165" s="48">
        <f>85%*'Distribution Sanjeevani'!J3</f>
        <v>0</v>
      </c>
      <c r="K165" s="48">
        <f>85%*'Distribution Sanjeevani'!K3</f>
        <v>0</v>
      </c>
      <c r="L165" s="48">
        <f>85%*'Distribution Sanjeevani'!L3</f>
        <v>0</v>
      </c>
      <c r="M165" s="48">
        <f>85%*'Distribution Sanjeevani'!M3</f>
        <v>0</v>
      </c>
      <c r="N165" s="48">
        <f>85%*'Distribution Sanjeevani'!N3</f>
        <v>352.75</v>
      </c>
    </row>
    <row r="166" spans="1:17" x14ac:dyDescent="0.3">
      <c r="A166" s="6">
        <v>165</v>
      </c>
      <c r="B166" s="4" t="s">
        <v>18</v>
      </c>
      <c r="C166" s="4">
        <v>2014</v>
      </c>
      <c r="D166" s="2" t="s">
        <v>7</v>
      </c>
      <c r="E166" s="1" t="s">
        <v>39</v>
      </c>
      <c r="F166" s="48">
        <f>85%*'Distribution Sanjeevani'!F4</f>
        <v>3.4</v>
      </c>
      <c r="G166" s="48">
        <f>85%*'Distribution Sanjeevani'!G4</f>
        <v>0</v>
      </c>
      <c r="H166" s="48">
        <f>85%*'Distribution Sanjeevani'!H4</f>
        <v>0</v>
      </c>
      <c r="I166" s="48">
        <f>85%*'Distribution Sanjeevani'!I4</f>
        <v>0</v>
      </c>
      <c r="J166" s="48">
        <f>85%*'Distribution Sanjeevani'!J4</f>
        <v>0</v>
      </c>
      <c r="K166" s="48">
        <f>85%*'Distribution Sanjeevani'!K4</f>
        <v>0</v>
      </c>
      <c r="L166" s="48">
        <f>85%*'Distribution Sanjeevani'!L4</f>
        <v>0</v>
      </c>
      <c r="M166" s="48">
        <f>85%*'Distribution Sanjeevani'!M4</f>
        <v>0</v>
      </c>
      <c r="N166" s="48">
        <f>85%*'Distribution Sanjeevani'!N4</f>
        <v>10.199999999999999</v>
      </c>
    </row>
    <row r="167" spans="1:17" x14ac:dyDescent="0.3">
      <c r="A167" s="6">
        <v>166</v>
      </c>
      <c r="B167" s="4" t="s">
        <v>18</v>
      </c>
      <c r="C167" s="4">
        <v>2014</v>
      </c>
      <c r="D167" s="2" t="s">
        <v>7</v>
      </c>
      <c r="E167" s="1" t="s">
        <v>40</v>
      </c>
      <c r="F167" s="48">
        <f>85%*'Distribution Sanjeevani'!F5</f>
        <v>0</v>
      </c>
      <c r="G167" s="48">
        <f>85%*'Distribution Sanjeevani'!G5</f>
        <v>0</v>
      </c>
      <c r="H167" s="48">
        <f>85%*'Distribution Sanjeevani'!H5</f>
        <v>0</v>
      </c>
      <c r="I167" s="48">
        <f>85%*'Distribution Sanjeevani'!I5</f>
        <v>0</v>
      </c>
      <c r="J167" s="48">
        <f>85%*'Distribution Sanjeevani'!J5</f>
        <v>0</v>
      </c>
      <c r="K167" s="48">
        <f>85%*'Distribution Sanjeevani'!K5</f>
        <v>0</v>
      </c>
      <c r="L167" s="48">
        <f>85%*'Distribution Sanjeevani'!L5</f>
        <v>0</v>
      </c>
      <c r="M167" s="48">
        <f>85%*'Distribution Sanjeevani'!M5</f>
        <v>0</v>
      </c>
      <c r="N167" s="48">
        <f>85%*'Distribution Sanjeevani'!N5</f>
        <v>0</v>
      </c>
    </row>
    <row r="168" spans="1:17" x14ac:dyDescent="0.3">
      <c r="A168" s="6">
        <v>167</v>
      </c>
      <c r="B168" s="4" t="s">
        <v>18</v>
      </c>
      <c r="C168" s="4">
        <v>2014</v>
      </c>
      <c r="D168" s="2" t="s">
        <v>7</v>
      </c>
      <c r="E168" s="1" t="s">
        <v>41</v>
      </c>
      <c r="F168" s="48">
        <f>85%*'Distribution Sanjeevani'!F6</f>
        <v>0</v>
      </c>
      <c r="G168" s="48">
        <f>85%*'Distribution Sanjeevani'!G6</f>
        <v>0</v>
      </c>
      <c r="H168" s="48">
        <f>85%*'Distribution Sanjeevani'!H6</f>
        <v>0</v>
      </c>
      <c r="I168" s="48">
        <f>85%*'Distribution Sanjeevani'!I6</f>
        <v>0</v>
      </c>
      <c r="J168" s="48">
        <f>85%*'Distribution Sanjeevani'!J6</f>
        <v>0</v>
      </c>
      <c r="K168" s="48">
        <f>85%*'Distribution Sanjeevani'!K6</f>
        <v>0</v>
      </c>
      <c r="L168" s="48">
        <f>85%*'Distribution Sanjeevani'!L6</f>
        <v>0</v>
      </c>
      <c r="M168" s="48">
        <f>85%*'Distribution Sanjeevani'!M6</f>
        <v>0</v>
      </c>
      <c r="N168" s="48">
        <f>85%*'Distribution Sanjeevani'!N6</f>
        <v>0</v>
      </c>
    </row>
    <row r="169" spans="1:17" x14ac:dyDescent="0.3">
      <c r="A169" s="6">
        <v>168</v>
      </c>
      <c r="B169" s="4" t="s">
        <v>18</v>
      </c>
      <c r="C169" s="4">
        <v>2014</v>
      </c>
      <c r="D169" s="2" t="s">
        <v>7</v>
      </c>
      <c r="E169" s="1" t="s">
        <v>9</v>
      </c>
      <c r="F169" s="48">
        <f>85%*'Distribution Sanjeevani'!F7</f>
        <v>0</v>
      </c>
      <c r="G169" s="48">
        <f>85%*'Distribution Sanjeevani'!G7</f>
        <v>0</v>
      </c>
      <c r="H169" s="48">
        <f>85%*'Distribution Sanjeevani'!H7</f>
        <v>0</v>
      </c>
      <c r="I169" s="48">
        <f>85%*'Distribution Sanjeevani'!I7</f>
        <v>0</v>
      </c>
      <c r="J169" s="48">
        <f>85%*'Distribution Sanjeevani'!J7</f>
        <v>0</v>
      </c>
      <c r="K169" s="48">
        <f>85%*'Distribution Sanjeevani'!K7</f>
        <v>0</v>
      </c>
      <c r="L169" s="48">
        <f>85%*'Distribution Sanjeevani'!L7</f>
        <v>0</v>
      </c>
      <c r="M169" s="48">
        <f>85%*'Distribution Sanjeevani'!M7</f>
        <v>0</v>
      </c>
      <c r="N169" s="48">
        <f>85%*'Distribution Sanjeevani'!N7</f>
        <v>0</v>
      </c>
    </row>
    <row r="170" spans="1:17" x14ac:dyDescent="0.3">
      <c r="A170" s="6">
        <v>169</v>
      </c>
      <c r="B170" s="4" t="s">
        <v>19</v>
      </c>
      <c r="C170" s="4">
        <v>2015</v>
      </c>
      <c r="D170" s="2" t="s">
        <v>7</v>
      </c>
      <c r="E170" s="1" t="s">
        <v>4</v>
      </c>
      <c r="F170" s="48">
        <f t="shared" ref="F170:N170" si="154">90%*F254</f>
        <v>17.100000000000001</v>
      </c>
      <c r="G170" s="48">
        <f t="shared" si="154"/>
        <v>27</v>
      </c>
      <c r="H170" s="48">
        <f t="shared" si="154"/>
        <v>7.2</v>
      </c>
      <c r="I170" s="48">
        <f t="shared" si="154"/>
        <v>16.2</v>
      </c>
      <c r="J170" s="48">
        <f t="shared" si="154"/>
        <v>1.8</v>
      </c>
      <c r="K170" s="48">
        <f t="shared" si="154"/>
        <v>1.8</v>
      </c>
      <c r="L170" s="48">
        <f t="shared" si="154"/>
        <v>0.9</v>
      </c>
      <c r="M170" s="48">
        <f t="shared" si="154"/>
        <v>3.6</v>
      </c>
      <c r="N170" s="48">
        <f t="shared" si="154"/>
        <v>75.600000000000009</v>
      </c>
      <c r="O170"/>
      <c r="P170"/>
      <c r="Q170"/>
    </row>
    <row r="171" spans="1:17" x14ac:dyDescent="0.3">
      <c r="A171" s="6">
        <v>170</v>
      </c>
      <c r="B171" s="4" t="s">
        <v>19</v>
      </c>
      <c r="C171" s="4">
        <v>2015</v>
      </c>
      <c r="D171" s="2" t="s">
        <v>7</v>
      </c>
      <c r="E171" s="1" t="s">
        <v>37</v>
      </c>
      <c r="F171" s="48">
        <f t="shared" ref="F171:N171" si="155">90%*F255</f>
        <v>148.5</v>
      </c>
      <c r="G171" s="48">
        <f t="shared" si="155"/>
        <v>172.8</v>
      </c>
      <c r="H171" s="48">
        <f t="shared" si="155"/>
        <v>42.300000000000004</v>
      </c>
      <c r="I171" s="48">
        <f t="shared" si="155"/>
        <v>191.70000000000002</v>
      </c>
      <c r="J171" s="48">
        <f t="shared" si="155"/>
        <v>17.100000000000001</v>
      </c>
      <c r="K171" s="48">
        <f t="shared" si="155"/>
        <v>17.100000000000001</v>
      </c>
      <c r="L171" s="48">
        <f t="shared" si="155"/>
        <v>6.3</v>
      </c>
      <c r="M171" s="48">
        <f t="shared" si="155"/>
        <v>12.6</v>
      </c>
      <c r="N171" s="48">
        <f t="shared" si="155"/>
        <v>608.4</v>
      </c>
    </row>
    <row r="172" spans="1:17" x14ac:dyDescent="0.3">
      <c r="A172" s="6">
        <v>171</v>
      </c>
      <c r="B172" s="4" t="s">
        <v>19</v>
      </c>
      <c r="C172" s="4">
        <v>2015</v>
      </c>
      <c r="D172" s="2" t="s">
        <v>7</v>
      </c>
      <c r="E172" s="1" t="s">
        <v>38</v>
      </c>
      <c r="F172" s="48">
        <f t="shared" ref="F172:N172" si="156">90%*F256</f>
        <v>39.6</v>
      </c>
      <c r="G172" s="48">
        <f t="shared" si="156"/>
        <v>41.4</v>
      </c>
      <c r="H172" s="48">
        <f t="shared" si="156"/>
        <v>13.5</v>
      </c>
      <c r="I172" s="48">
        <f t="shared" si="156"/>
        <v>45</v>
      </c>
      <c r="J172" s="48">
        <f t="shared" si="156"/>
        <v>1.8</v>
      </c>
      <c r="K172" s="48">
        <f t="shared" si="156"/>
        <v>0</v>
      </c>
      <c r="L172" s="48">
        <f t="shared" si="156"/>
        <v>9</v>
      </c>
      <c r="M172" s="48">
        <f t="shared" si="156"/>
        <v>0</v>
      </c>
      <c r="N172" s="48">
        <f t="shared" si="156"/>
        <v>150.30000000000001</v>
      </c>
    </row>
    <row r="173" spans="1:17" x14ac:dyDescent="0.3">
      <c r="A173" s="6">
        <v>172</v>
      </c>
      <c r="B173" s="4" t="s">
        <v>19</v>
      </c>
      <c r="C173" s="4">
        <v>2015</v>
      </c>
      <c r="D173" s="2" t="s">
        <v>7</v>
      </c>
      <c r="E173" s="1" t="s">
        <v>39</v>
      </c>
      <c r="F173" s="48">
        <f t="shared" ref="F173:N173" si="157">90%*F257</f>
        <v>42.300000000000004</v>
      </c>
      <c r="G173" s="48">
        <f t="shared" si="157"/>
        <v>59.4</v>
      </c>
      <c r="H173" s="48">
        <f t="shared" si="157"/>
        <v>7.2</v>
      </c>
      <c r="I173" s="48">
        <f t="shared" si="157"/>
        <v>69.3</v>
      </c>
      <c r="J173" s="48">
        <f t="shared" si="157"/>
        <v>3.6</v>
      </c>
      <c r="K173" s="48">
        <f t="shared" si="157"/>
        <v>6.3</v>
      </c>
      <c r="L173" s="48">
        <f t="shared" si="157"/>
        <v>0.9</v>
      </c>
      <c r="M173" s="48">
        <f t="shared" si="157"/>
        <v>2.7</v>
      </c>
      <c r="N173" s="48">
        <f t="shared" si="157"/>
        <v>191.70000000000002</v>
      </c>
    </row>
    <row r="174" spans="1:17" x14ac:dyDescent="0.3">
      <c r="A174" s="6">
        <v>173</v>
      </c>
      <c r="B174" s="4" t="s">
        <v>19</v>
      </c>
      <c r="C174" s="4">
        <v>2015</v>
      </c>
      <c r="D174" s="2" t="s">
        <v>7</v>
      </c>
      <c r="E174" s="1" t="s">
        <v>40</v>
      </c>
      <c r="F174" s="48">
        <f t="shared" ref="F174:N174" si="158">90%*F258</f>
        <v>9</v>
      </c>
      <c r="G174" s="48">
        <f t="shared" si="158"/>
        <v>22.5</v>
      </c>
      <c r="H174" s="48">
        <f t="shared" si="158"/>
        <v>13.5</v>
      </c>
      <c r="I174" s="48">
        <f t="shared" si="158"/>
        <v>14.4</v>
      </c>
      <c r="J174" s="48">
        <f t="shared" si="158"/>
        <v>1.8</v>
      </c>
      <c r="K174" s="48">
        <f t="shared" si="158"/>
        <v>0</v>
      </c>
      <c r="L174" s="48">
        <f t="shared" si="158"/>
        <v>0</v>
      </c>
      <c r="M174" s="48">
        <f t="shared" si="158"/>
        <v>0.9</v>
      </c>
      <c r="N174" s="48">
        <f t="shared" si="158"/>
        <v>62.1</v>
      </c>
    </row>
    <row r="175" spans="1:17" x14ac:dyDescent="0.3">
      <c r="A175" s="6">
        <v>174</v>
      </c>
      <c r="B175" s="4" t="s">
        <v>19</v>
      </c>
      <c r="C175" s="4">
        <v>2015</v>
      </c>
      <c r="D175" s="2" t="s">
        <v>7</v>
      </c>
      <c r="E175" s="1" t="s">
        <v>41</v>
      </c>
      <c r="F175" s="48">
        <f t="shared" ref="F175:N175" si="159">90%*F259</f>
        <v>0</v>
      </c>
      <c r="G175" s="48">
        <f t="shared" si="159"/>
        <v>16.2</v>
      </c>
      <c r="H175" s="48">
        <f t="shared" si="159"/>
        <v>2.7</v>
      </c>
      <c r="I175" s="48">
        <f t="shared" si="159"/>
        <v>0</v>
      </c>
      <c r="J175" s="48">
        <f t="shared" si="159"/>
        <v>0</v>
      </c>
      <c r="K175" s="48">
        <f t="shared" si="159"/>
        <v>0</v>
      </c>
      <c r="L175" s="48">
        <f t="shared" si="159"/>
        <v>3.6</v>
      </c>
      <c r="M175" s="48">
        <f t="shared" si="159"/>
        <v>0</v>
      </c>
      <c r="N175" s="48">
        <f t="shared" si="159"/>
        <v>22.5</v>
      </c>
    </row>
    <row r="176" spans="1:17" x14ac:dyDescent="0.3">
      <c r="A176" s="6">
        <v>175</v>
      </c>
      <c r="B176" s="4" t="s">
        <v>19</v>
      </c>
      <c r="C176" s="4">
        <v>2015</v>
      </c>
      <c r="D176" s="2" t="s">
        <v>7</v>
      </c>
      <c r="E176" s="1" t="s">
        <v>9</v>
      </c>
      <c r="F176" s="48">
        <f t="shared" ref="F176:N176" si="160">90%*F260</f>
        <v>0</v>
      </c>
      <c r="G176" s="48">
        <f t="shared" si="160"/>
        <v>0</v>
      </c>
      <c r="H176" s="48">
        <f t="shared" si="160"/>
        <v>0</v>
      </c>
      <c r="I176" s="48">
        <f t="shared" si="160"/>
        <v>0</v>
      </c>
      <c r="J176" s="48">
        <f t="shared" si="160"/>
        <v>0</v>
      </c>
      <c r="K176" s="48">
        <f t="shared" si="160"/>
        <v>0</v>
      </c>
      <c r="L176" s="48">
        <f t="shared" si="160"/>
        <v>0</v>
      </c>
      <c r="M176" s="48">
        <f t="shared" si="160"/>
        <v>0</v>
      </c>
      <c r="N176" s="48">
        <f t="shared" si="160"/>
        <v>0</v>
      </c>
    </row>
    <row r="177" spans="1:17" x14ac:dyDescent="0.3">
      <c r="A177" s="6">
        <v>176</v>
      </c>
      <c r="B177" s="7" t="s">
        <v>20</v>
      </c>
      <c r="C177" s="4">
        <v>2015</v>
      </c>
      <c r="D177" s="2" t="s">
        <v>7</v>
      </c>
      <c r="E177" s="1" t="s">
        <v>4</v>
      </c>
      <c r="F177" s="48">
        <f t="shared" ref="F177:N177" si="161">90%*F261</f>
        <v>17.100000000000001</v>
      </c>
      <c r="G177" s="48">
        <f t="shared" si="161"/>
        <v>21.6</v>
      </c>
      <c r="H177" s="48">
        <f t="shared" si="161"/>
        <v>4.5</v>
      </c>
      <c r="I177" s="48">
        <f t="shared" si="161"/>
        <v>17.100000000000001</v>
      </c>
      <c r="J177" s="48">
        <f t="shared" si="161"/>
        <v>0.9</v>
      </c>
      <c r="K177" s="48">
        <f t="shared" si="161"/>
        <v>1.8</v>
      </c>
      <c r="L177" s="48">
        <f t="shared" si="161"/>
        <v>0</v>
      </c>
      <c r="M177" s="48">
        <f t="shared" si="161"/>
        <v>4.5</v>
      </c>
      <c r="N177" s="48">
        <f t="shared" si="161"/>
        <v>67.5</v>
      </c>
      <c r="O177"/>
      <c r="P177"/>
      <c r="Q177"/>
    </row>
    <row r="178" spans="1:17" x14ac:dyDescent="0.3">
      <c r="A178" s="6">
        <v>177</v>
      </c>
      <c r="B178" s="4" t="s">
        <v>20</v>
      </c>
      <c r="C178" s="4">
        <v>2015</v>
      </c>
      <c r="D178" s="2" t="s">
        <v>7</v>
      </c>
      <c r="E178" s="1" t="s">
        <v>37</v>
      </c>
      <c r="F178" s="48">
        <f t="shared" ref="F178:N178" si="162">90%*F262</f>
        <v>160.20000000000002</v>
      </c>
      <c r="G178" s="48">
        <f t="shared" si="162"/>
        <v>163.80000000000001</v>
      </c>
      <c r="H178" s="48">
        <f t="shared" si="162"/>
        <v>60.300000000000004</v>
      </c>
      <c r="I178" s="48">
        <f t="shared" si="162"/>
        <v>194.4</v>
      </c>
      <c r="J178" s="48">
        <f t="shared" si="162"/>
        <v>19.8</v>
      </c>
      <c r="K178" s="48">
        <f t="shared" si="162"/>
        <v>11.700000000000001</v>
      </c>
      <c r="L178" s="48">
        <f t="shared" si="162"/>
        <v>13.5</v>
      </c>
      <c r="M178" s="48">
        <f t="shared" si="162"/>
        <v>17.100000000000001</v>
      </c>
      <c r="N178" s="48">
        <f t="shared" si="162"/>
        <v>640.80000000000007</v>
      </c>
    </row>
    <row r="179" spans="1:17" x14ac:dyDescent="0.3">
      <c r="A179" s="6">
        <v>178</v>
      </c>
      <c r="B179" s="7" t="s">
        <v>20</v>
      </c>
      <c r="C179" s="4">
        <v>2015</v>
      </c>
      <c r="D179" s="2" t="s">
        <v>7</v>
      </c>
      <c r="E179" s="1" t="s">
        <v>38</v>
      </c>
      <c r="F179" s="48">
        <f t="shared" ref="F179:N179" si="163">90%*F263</f>
        <v>33.300000000000004</v>
      </c>
      <c r="G179" s="48">
        <f t="shared" si="163"/>
        <v>71.100000000000009</v>
      </c>
      <c r="H179" s="48">
        <f t="shared" si="163"/>
        <v>38.700000000000003</v>
      </c>
      <c r="I179" s="48">
        <f t="shared" si="163"/>
        <v>44.1</v>
      </c>
      <c r="J179" s="48">
        <f t="shared" si="163"/>
        <v>0.9</v>
      </c>
      <c r="K179" s="48">
        <f t="shared" si="163"/>
        <v>27</v>
      </c>
      <c r="L179" s="48">
        <f t="shared" si="163"/>
        <v>6.3</v>
      </c>
      <c r="M179" s="48">
        <f t="shared" si="163"/>
        <v>5.4</v>
      </c>
      <c r="N179" s="48">
        <f t="shared" si="163"/>
        <v>226.8</v>
      </c>
    </row>
    <row r="180" spans="1:17" x14ac:dyDescent="0.3">
      <c r="A180" s="6">
        <v>179</v>
      </c>
      <c r="B180" s="4" t="s">
        <v>20</v>
      </c>
      <c r="C180" s="4">
        <v>2015</v>
      </c>
      <c r="D180" s="2" t="s">
        <v>7</v>
      </c>
      <c r="E180" s="1" t="s">
        <v>39</v>
      </c>
      <c r="F180" s="48">
        <f t="shared" ref="F180:N180" si="164">90%*F264</f>
        <v>36.9</v>
      </c>
      <c r="G180" s="48">
        <f t="shared" si="164"/>
        <v>67.5</v>
      </c>
      <c r="H180" s="48">
        <f t="shared" si="164"/>
        <v>25.2</v>
      </c>
      <c r="I180" s="48">
        <f t="shared" si="164"/>
        <v>71.100000000000009</v>
      </c>
      <c r="J180" s="48">
        <f t="shared" si="164"/>
        <v>3.6</v>
      </c>
      <c r="K180" s="48">
        <f t="shared" si="164"/>
        <v>4.5</v>
      </c>
      <c r="L180" s="48">
        <f t="shared" si="164"/>
        <v>11.700000000000001</v>
      </c>
      <c r="M180" s="48">
        <f t="shared" si="164"/>
        <v>11.700000000000001</v>
      </c>
      <c r="N180" s="48">
        <f t="shared" si="164"/>
        <v>232.20000000000002</v>
      </c>
    </row>
    <row r="181" spans="1:17" x14ac:dyDescent="0.3">
      <c r="A181" s="6">
        <v>180</v>
      </c>
      <c r="B181" s="7" t="s">
        <v>20</v>
      </c>
      <c r="C181" s="4">
        <v>2015</v>
      </c>
      <c r="D181" s="2" t="s">
        <v>7</v>
      </c>
      <c r="E181" s="1" t="s">
        <v>40</v>
      </c>
      <c r="F181" s="48">
        <f t="shared" ref="F181:N181" si="165">90%*F265</f>
        <v>7.2</v>
      </c>
      <c r="G181" s="48">
        <f t="shared" si="165"/>
        <v>20.7</v>
      </c>
      <c r="H181" s="48">
        <f t="shared" si="165"/>
        <v>6.3</v>
      </c>
      <c r="I181" s="48">
        <f t="shared" si="165"/>
        <v>13.5</v>
      </c>
      <c r="J181" s="48">
        <f t="shared" si="165"/>
        <v>0</v>
      </c>
      <c r="K181" s="48">
        <f t="shared" si="165"/>
        <v>0</v>
      </c>
      <c r="L181" s="48">
        <f t="shared" si="165"/>
        <v>0.9</v>
      </c>
      <c r="M181" s="48">
        <f t="shared" si="165"/>
        <v>3.6</v>
      </c>
      <c r="N181" s="48">
        <f t="shared" si="165"/>
        <v>52.2</v>
      </c>
    </row>
    <row r="182" spans="1:17" x14ac:dyDescent="0.3">
      <c r="A182" s="6">
        <v>181</v>
      </c>
      <c r="B182" s="4" t="s">
        <v>20</v>
      </c>
      <c r="C182" s="4">
        <v>2015</v>
      </c>
      <c r="D182" s="2" t="s">
        <v>7</v>
      </c>
      <c r="E182" s="1" t="s">
        <v>41</v>
      </c>
      <c r="F182" s="48">
        <f t="shared" ref="F182:N182" si="166">90%*F266</f>
        <v>1.8</v>
      </c>
      <c r="G182" s="48">
        <f t="shared" si="166"/>
        <v>6.3</v>
      </c>
      <c r="H182" s="48">
        <f t="shared" si="166"/>
        <v>1.8</v>
      </c>
      <c r="I182" s="48">
        <f t="shared" si="166"/>
        <v>1.8</v>
      </c>
      <c r="J182" s="48">
        <f t="shared" si="166"/>
        <v>0</v>
      </c>
      <c r="K182" s="48">
        <f t="shared" si="166"/>
        <v>0.9</v>
      </c>
      <c r="L182" s="48">
        <f t="shared" si="166"/>
        <v>0</v>
      </c>
      <c r="M182" s="48">
        <f t="shared" si="166"/>
        <v>1.8</v>
      </c>
      <c r="N182" s="48">
        <f t="shared" si="166"/>
        <v>14.4</v>
      </c>
    </row>
    <row r="183" spans="1:17" x14ac:dyDescent="0.3">
      <c r="A183" s="6">
        <v>182</v>
      </c>
      <c r="B183" s="7" t="s">
        <v>20</v>
      </c>
      <c r="C183" s="4">
        <v>2015</v>
      </c>
      <c r="D183" s="2" t="s">
        <v>7</v>
      </c>
      <c r="E183" s="1" t="s">
        <v>9</v>
      </c>
      <c r="F183" s="48">
        <f t="shared" ref="F183:N183" si="167">90%*F267</f>
        <v>0</v>
      </c>
      <c r="G183" s="48">
        <f t="shared" si="167"/>
        <v>0</v>
      </c>
      <c r="H183" s="48">
        <f t="shared" si="167"/>
        <v>0</v>
      </c>
      <c r="I183" s="48">
        <f t="shared" si="167"/>
        <v>0</v>
      </c>
      <c r="J183" s="48">
        <f t="shared" si="167"/>
        <v>0</v>
      </c>
      <c r="K183" s="48">
        <f t="shared" si="167"/>
        <v>0</v>
      </c>
      <c r="L183" s="48">
        <f t="shared" si="167"/>
        <v>0</v>
      </c>
      <c r="M183" s="48">
        <f t="shared" si="167"/>
        <v>0</v>
      </c>
      <c r="N183" s="48">
        <f t="shared" si="167"/>
        <v>0</v>
      </c>
    </row>
    <row r="184" spans="1:17" x14ac:dyDescent="0.3">
      <c r="A184" s="6">
        <v>183</v>
      </c>
      <c r="B184" s="7" t="s">
        <v>21</v>
      </c>
      <c r="C184" s="4">
        <v>2015</v>
      </c>
      <c r="D184" s="2" t="s">
        <v>7</v>
      </c>
      <c r="E184" s="1" t="s">
        <v>4</v>
      </c>
      <c r="F184" s="48">
        <f t="shared" ref="F184:N184" si="168">90%*F268</f>
        <v>26.1</v>
      </c>
      <c r="G184" s="48">
        <f t="shared" si="168"/>
        <v>27</v>
      </c>
      <c r="H184" s="48">
        <f t="shared" si="168"/>
        <v>1.8</v>
      </c>
      <c r="I184" s="48">
        <f t="shared" si="168"/>
        <v>20.7</v>
      </c>
      <c r="J184" s="48">
        <f t="shared" si="168"/>
        <v>1.8</v>
      </c>
      <c r="K184" s="48">
        <f t="shared" si="168"/>
        <v>1.8</v>
      </c>
      <c r="L184" s="48">
        <f t="shared" si="168"/>
        <v>0</v>
      </c>
      <c r="M184" s="48">
        <f t="shared" si="168"/>
        <v>3.6</v>
      </c>
      <c r="N184" s="48">
        <f t="shared" si="168"/>
        <v>82.8</v>
      </c>
    </row>
    <row r="185" spans="1:17" x14ac:dyDescent="0.3">
      <c r="A185" s="6">
        <v>184</v>
      </c>
      <c r="B185" s="7" t="s">
        <v>21</v>
      </c>
      <c r="C185" s="4">
        <v>2015</v>
      </c>
      <c r="D185" s="2" t="s">
        <v>7</v>
      </c>
      <c r="E185" s="1" t="s">
        <v>37</v>
      </c>
      <c r="F185" s="48">
        <f t="shared" ref="F185:N185" si="169">90%*F269</f>
        <v>136.80000000000001</v>
      </c>
      <c r="G185" s="48">
        <f t="shared" si="169"/>
        <v>182.70000000000002</v>
      </c>
      <c r="H185" s="48">
        <f t="shared" si="169"/>
        <v>41.4</v>
      </c>
      <c r="I185" s="48">
        <f t="shared" si="169"/>
        <v>177.3</v>
      </c>
      <c r="J185" s="48">
        <f t="shared" si="169"/>
        <v>7.2</v>
      </c>
      <c r="K185" s="48">
        <f t="shared" si="169"/>
        <v>10.8</v>
      </c>
      <c r="L185" s="48">
        <f t="shared" si="169"/>
        <v>3.6</v>
      </c>
      <c r="M185" s="48">
        <f t="shared" si="169"/>
        <v>22.5</v>
      </c>
      <c r="N185" s="48">
        <f t="shared" si="169"/>
        <v>582.30000000000007</v>
      </c>
    </row>
    <row r="186" spans="1:17" x14ac:dyDescent="0.3">
      <c r="A186" s="6">
        <v>185</v>
      </c>
      <c r="B186" s="7" t="s">
        <v>21</v>
      </c>
      <c r="C186" s="4">
        <v>2015</v>
      </c>
      <c r="D186" s="2" t="s">
        <v>7</v>
      </c>
      <c r="E186" s="1" t="s">
        <v>38</v>
      </c>
      <c r="F186" s="48">
        <f t="shared" ref="F186:N186" si="170">90%*F270</f>
        <v>41.4</v>
      </c>
      <c r="G186" s="48">
        <f t="shared" si="170"/>
        <v>72.900000000000006</v>
      </c>
      <c r="H186" s="48">
        <f t="shared" si="170"/>
        <v>20.7</v>
      </c>
      <c r="I186" s="48">
        <f t="shared" si="170"/>
        <v>65.7</v>
      </c>
      <c r="J186" s="48">
        <f t="shared" si="170"/>
        <v>0</v>
      </c>
      <c r="K186" s="48">
        <f t="shared" si="170"/>
        <v>3.6</v>
      </c>
      <c r="L186" s="48">
        <f t="shared" si="170"/>
        <v>0</v>
      </c>
      <c r="M186" s="48">
        <f t="shared" si="170"/>
        <v>18</v>
      </c>
      <c r="N186" s="48">
        <f t="shared" si="170"/>
        <v>222.3</v>
      </c>
    </row>
    <row r="187" spans="1:17" x14ac:dyDescent="0.3">
      <c r="A187" s="6">
        <v>186</v>
      </c>
      <c r="B187" s="7" t="s">
        <v>21</v>
      </c>
      <c r="C187" s="4">
        <v>2015</v>
      </c>
      <c r="D187" s="2" t="s">
        <v>7</v>
      </c>
      <c r="E187" s="1" t="s">
        <v>39</v>
      </c>
      <c r="F187" s="48">
        <f t="shared" ref="F187:N187" si="171">90%*F271</f>
        <v>38.700000000000003</v>
      </c>
      <c r="G187" s="48">
        <f t="shared" si="171"/>
        <v>35.1</v>
      </c>
      <c r="H187" s="48">
        <f t="shared" si="171"/>
        <v>20.7</v>
      </c>
      <c r="I187" s="48">
        <f t="shared" si="171"/>
        <v>36</v>
      </c>
      <c r="J187" s="48">
        <f t="shared" si="171"/>
        <v>2.7</v>
      </c>
      <c r="K187" s="48">
        <f t="shared" si="171"/>
        <v>3.6</v>
      </c>
      <c r="L187" s="48">
        <f t="shared" si="171"/>
        <v>0</v>
      </c>
      <c r="M187" s="48">
        <f t="shared" si="171"/>
        <v>8.1</v>
      </c>
      <c r="N187" s="48">
        <f t="shared" si="171"/>
        <v>144.9</v>
      </c>
    </row>
    <row r="188" spans="1:17" x14ac:dyDescent="0.3">
      <c r="A188" s="6">
        <v>187</v>
      </c>
      <c r="B188" s="7" t="s">
        <v>21</v>
      </c>
      <c r="C188" s="4">
        <v>2015</v>
      </c>
      <c r="D188" s="2" t="s">
        <v>7</v>
      </c>
      <c r="E188" s="1" t="s">
        <v>40</v>
      </c>
      <c r="F188" s="48">
        <f t="shared" ref="F188:N188" si="172">90%*F272</f>
        <v>17.100000000000001</v>
      </c>
      <c r="G188" s="48">
        <f t="shared" si="172"/>
        <v>17.100000000000001</v>
      </c>
      <c r="H188" s="48">
        <f t="shared" si="172"/>
        <v>7.2</v>
      </c>
      <c r="I188" s="48">
        <f t="shared" si="172"/>
        <v>9</v>
      </c>
      <c r="J188" s="48">
        <f t="shared" si="172"/>
        <v>0</v>
      </c>
      <c r="K188" s="48">
        <f t="shared" si="172"/>
        <v>0.9</v>
      </c>
      <c r="L188" s="48">
        <f t="shared" si="172"/>
        <v>0</v>
      </c>
      <c r="M188" s="48">
        <f t="shared" si="172"/>
        <v>4.5</v>
      </c>
      <c r="N188" s="48">
        <f t="shared" si="172"/>
        <v>55.800000000000004</v>
      </c>
    </row>
    <row r="189" spans="1:17" x14ac:dyDescent="0.3">
      <c r="A189" s="6">
        <v>188</v>
      </c>
      <c r="B189" s="7" t="s">
        <v>21</v>
      </c>
      <c r="C189" s="4">
        <v>2015</v>
      </c>
      <c r="D189" s="2" t="s">
        <v>7</v>
      </c>
      <c r="E189" s="1" t="s">
        <v>41</v>
      </c>
      <c r="F189" s="48">
        <f t="shared" ref="F189:N189" si="173">90%*F273</f>
        <v>16.2</v>
      </c>
      <c r="G189" s="48">
        <f t="shared" si="173"/>
        <v>0</v>
      </c>
      <c r="H189" s="48">
        <f t="shared" si="173"/>
        <v>0.9</v>
      </c>
      <c r="I189" s="48">
        <f t="shared" si="173"/>
        <v>12.6</v>
      </c>
      <c r="J189" s="48">
        <f t="shared" si="173"/>
        <v>0.9</v>
      </c>
      <c r="K189" s="48">
        <f t="shared" si="173"/>
        <v>0</v>
      </c>
      <c r="L189" s="48">
        <f t="shared" si="173"/>
        <v>0</v>
      </c>
      <c r="M189" s="48">
        <f t="shared" si="173"/>
        <v>1.8</v>
      </c>
      <c r="N189" s="48">
        <f t="shared" si="173"/>
        <v>32.4</v>
      </c>
    </row>
    <row r="190" spans="1:17" x14ac:dyDescent="0.3">
      <c r="A190" s="6">
        <v>189</v>
      </c>
      <c r="B190" s="7" t="s">
        <v>21</v>
      </c>
      <c r="C190" s="4">
        <v>2015</v>
      </c>
      <c r="D190" s="2" t="s">
        <v>7</v>
      </c>
      <c r="E190" s="1" t="s">
        <v>9</v>
      </c>
      <c r="F190" s="48">
        <f t="shared" ref="F190:N190" si="174">90%*F274</f>
        <v>0</v>
      </c>
      <c r="G190" s="48">
        <f t="shared" si="174"/>
        <v>0</v>
      </c>
      <c r="H190" s="48">
        <f t="shared" si="174"/>
        <v>0</v>
      </c>
      <c r="I190" s="48">
        <f t="shared" si="174"/>
        <v>0</v>
      </c>
      <c r="J190" s="48">
        <f t="shared" si="174"/>
        <v>0</v>
      </c>
      <c r="K190" s="48">
        <f t="shared" si="174"/>
        <v>0</v>
      </c>
      <c r="L190" s="48">
        <f t="shared" si="174"/>
        <v>0</v>
      </c>
      <c r="M190" s="48">
        <f t="shared" si="174"/>
        <v>0</v>
      </c>
      <c r="N190" s="48">
        <f t="shared" si="174"/>
        <v>0</v>
      </c>
    </row>
    <row r="191" spans="1:17" x14ac:dyDescent="0.3">
      <c r="A191" s="6">
        <v>190</v>
      </c>
      <c r="B191" s="7" t="s">
        <v>6</v>
      </c>
      <c r="C191" s="4">
        <v>2015</v>
      </c>
      <c r="D191" s="2" t="s">
        <v>7</v>
      </c>
      <c r="E191" s="1" t="s">
        <v>4</v>
      </c>
      <c r="F191" s="48">
        <f t="shared" ref="F191:N191" si="175">90%*F275</f>
        <v>22.5</v>
      </c>
      <c r="G191" s="48">
        <f t="shared" si="175"/>
        <v>23.400000000000002</v>
      </c>
      <c r="H191" s="48">
        <f t="shared" si="175"/>
        <v>9</v>
      </c>
      <c r="I191" s="48">
        <f t="shared" si="175"/>
        <v>12.6</v>
      </c>
      <c r="J191" s="48">
        <f t="shared" si="175"/>
        <v>1.8</v>
      </c>
      <c r="K191" s="48">
        <f t="shared" si="175"/>
        <v>0</v>
      </c>
      <c r="L191" s="48">
        <f t="shared" si="175"/>
        <v>0</v>
      </c>
      <c r="M191" s="48">
        <f t="shared" si="175"/>
        <v>2.7</v>
      </c>
      <c r="N191" s="48">
        <f t="shared" si="175"/>
        <v>72</v>
      </c>
    </row>
    <row r="192" spans="1:17" x14ac:dyDescent="0.3">
      <c r="A192" s="6">
        <v>191</v>
      </c>
      <c r="B192" s="7" t="s">
        <v>6</v>
      </c>
      <c r="C192" s="4">
        <v>2015</v>
      </c>
      <c r="D192" s="2" t="s">
        <v>7</v>
      </c>
      <c r="E192" s="1" t="s">
        <v>37</v>
      </c>
      <c r="F192" s="48">
        <f t="shared" ref="F192:N192" si="176">90%*F276</f>
        <v>160.20000000000002</v>
      </c>
      <c r="G192" s="48">
        <f t="shared" si="176"/>
        <v>174.6</v>
      </c>
      <c r="H192" s="48">
        <f t="shared" si="176"/>
        <v>79.2</v>
      </c>
      <c r="I192" s="48">
        <f t="shared" si="176"/>
        <v>173.70000000000002</v>
      </c>
      <c r="J192" s="48">
        <f t="shared" si="176"/>
        <v>9</v>
      </c>
      <c r="K192" s="48">
        <f t="shared" si="176"/>
        <v>14.4</v>
      </c>
      <c r="L192" s="48">
        <f t="shared" si="176"/>
        <v>3.6</v>
      </c>
      <c r="M192" s="48">
        <f t="shared" si="176"/>
        <v>12.6</v>
      </c>
      <c r="N192" s="48">
        <f t="shared" si="176"/>
        <v>627.30000000000007</v>
      </c>
    </row>
    <row r="193" spans="1:14" x14ac:dyDescent="0.3">
      <c r="A193" s="6">
        <v>192</v>
      </c>
      <c r="B193" s="7" t="s">
        <v>6</v>
      </c>
      <c r="C193" s="4">
        <v>2015</v>
      </c>
      <c r="D193" s="2" t="s">
        <v>7</v>
      </c>
      <c r="E193" s="1" t="s">
        <v>38</v>
      </c>
      <c r="F193" s="48">
        <f t="shared" ref="F193:N193" si="177">90%*F277</f>
        <v>55.800000000000004</v>
      </c>
      <c r="G193" s="48">
        <f t="shared" si="177"/>
        <v>54.9</v>
      </c>
      <c r="H193" s="48">
        <f t="shared" si="177"/>
        <v>15.3</v>
      </c>
      <c r="I193" s="48">
        <f t="shared" si="177"/>
        <v>74.7</v>
      </c>
      <c r="J193" s="48">
        <f t="shared" si="177"/>
        <v>1.8</v>
      </c>
      <c r="K193" s="48">
        <f t="shared" si="177"/>
        <v>36.9</v>
      </c>
      <c r="L193" s="48">
        <f t="shared" si="177"/>
        <v>3.6</v>
      </c>
      <c r="M193" s="48">
        <f t="shared" si="177"/>
        <v>0.9</v>
      </c>
      <c r="N193" s="48">
        <f t="shared" si="177"/>
        <v>243.9</v>
      </c>
    </row>
    <row r="194" spans="1:14" x14ac:dyDescent="0.3">
      <c r="A194" s="6">
        <v>193</v>
      </c>
      <c r="B194" s="7" t="s">
        <v>6</v>
      </c>
      <c r="C194" s="4">
        <v>2015</v>
      </c>
      <c r="D194" s="2" t="s">
        <v>7</v>
      </c>
      <c r="E194" s="1" t="s">
        <v>39</v>
      </c>
      <c r="F194" s="48">
        <f t="shared" ref="F194:N194" si="178">90%*F278</f>
        <v>31.5</v>
      </c>
      <c r="G194" s="48">
        <f t="shared" si="178"/>
        <v>32.4</v>
      </c>
      <c r="H194" s="48">
        <f t="shared" si="178"/>
        <v>18</v>
      </c>
      <c r="I194" s="48">
        <f t="shared" si="178"/>
        <v>45</v>
      </c>
      <c r="J194" s="48">
        <f t="shared" si="178"/>
        <v>6.3</v>
      </c>
      <c r="K194" s="48">
        <f t="shared" si="178"/>
        <v>3.6</v>
      </c>
      <c r="L194" s="48">
        <f t="shared" si="178"/>
        <v>1.8</v>
      </c>
      <c r="M194" s="48">
        <f t="shared" si="178"/>
        <v>2.7</v>
      </c>
      <c r="N194" s="48">
        <f t="shared" si="178"/>
        <v>141.30000000000001</v>
      </c>
    </row>
    <row r="195" spans="1:14" x14ac:dyDescent="0.3">
      <c r="A195" s="6">
        <v>194</v>
      </c>
      <c r="B195" s="7" t="s">
        <v>6</v>
      </c>
      <c r="C195" s="4">
        <v>2015</v>
      </c>
      <c r="D195" s="2" t="s">
        <v>7</v>
      </c>
      <c r="E195" s="1" t="s">
        <v>40</v>
      </c>
      <c r="F195" s="48">
        <f t="shared" ref="F195:N195" si="179">90%*F279</f>
        <v>9</v>
      </c>
      <c r="G195" s="48">
        <f t="shared" si="179"/>
        <v>6.3</v>
      </c>
      <c r="H195" s="48">
        <f t="shared" si="179"/>
        <v>8.1</v>
      </c>
      <c r="I195" s="48">
        <f t="shared" si="179"/>
        <v>12.6</v>
      </c>
      <c r="J195" s="48">
        <f t="shared" si="179"/>
        <v>0</v>
      </c>
      <c r="K195" s="48">
        <f t="shared" si="179"/>
        <v>0</v>
      </c>
      <c r="L195" s="48">
        <f t="shared" si="179"/>
        <v>0</v>
      </c>
      <c r="M195" s="48">
        <f t="shared" si="179"/>
        <v>1.8</v>
      </c>
      <c r="N195" s="48">
        <f t="shared" si="179"/>
        <v>37.800000000000004</v>
      </c>
    </row>
    <row r="196" spans="1:14" x14ac:dyDescent="0.3">
      <c r="A196" s="6">
        <v>195</v>
      </c>
      <c r="B196" s="7" t="s">
        <v>6</v>
      </c>
      <c r="C196" s="4">
        <v>2015</v>
      </c>
      <c r="D196" s="2" t="s">
        <v>7</v>
      </c>
      <c r="E196" s="1" t="s">
        <v>41</v>
      </c>
      <c r="F196" s="48">
        <f t="shared" ref="F196:N196" si="180">90%*F280</f>
        <v>3.6</v>
      </c>
      <c r="G196" s="48">
        <f t="shared" si="180"/>
        <v>4.5</v>
      </c>
      <c r="H196" s="48">
        <f t="shared" si="180"/>
        <v>0</v>
      </c>
      <c r="I196" s="48">
        <f t="shared" si="180"/>
        <v>7.2</v>
      </c>
      <c r="J196" s="48">
        <f t="shared" si="180"/>
        <v>0.9</v>
      </c>
      <c r="K196" s="48">
        <f t="shared" si="180"/>
        <v>0</v>
      </c>
      <c r="L196" s="48">
        <f t="shared" si="180"/>
        <v>0</v>
      </c>
      <c r="M196" s="48">
        <f t="shared" si="180"/>
        <v>0</v>
      </c>
      <c r="N196" s="48">
        <f t="shared" si="180"/>
        <v>16.2</v>
      </c>
    </row>
    <row r="197" spans="1:14" x14ac:dyDescent="0.3">
      <c r="A197" s="6">
        <v>196</v>
      </c>
      <c r="B197" s="7" t="s">
        <v>6</v>
      </c>
      <c r="C197" s="4">
        <v>2015</v>
      </c>
      <c r="D197" s="2" t="s">
        <v>7</v>
      </c>
      <c r="E197" s="1" t="s">
        <v>9</v>
      </c>
      <c r="F197" s="48">
        <f t="shared" ref="F197:N197" si="181">90%*F281</f>
        <v>0</v>
      </c>
      <c r="G197" s="48">
        <f t="shared" si="181"/>
        <v>0</v>
      </c>
      <c r="H197" s="48">
        <f t="shared" si="181"/>
        <v>0</v>
      </c>
      <c r="I197" s="48">
        <f t="shared" si="181"/>
        <v>0</v>
      </c>
      <c r="J197" s="48">
        <f t="shared" si="181"/>
        <v>0</v>
      </c>
      <c r="K197" s="48">
        <f t="shared" si="181"/>
        <v>0</v>
      </c>
      <c r="L197" s="48">
        <f t="shared" si="181"/>
        <v>0</v>
      </c>
      <c r="M197" s="48">
        <f t="shared" si="181"/>
        <v>0</v>
      </c>
      <c r="N197" s="48">
        <f t="shared" si="181"/>
        <v>0</v>
      </c>
    </row>
    <row r="198" spans="1:14" x14ac:dyDescent="0.3">
      <c r="A198" s="6">
        <v>197</v>
      </c>
      <c r="B198" s="7" t="s">
        <v>11</v>
      </c>
      <c r="C198" s="4">
        <v>2015</v>
      </c>
      <c r="D198" s="2" t="s">
        <v>7</v>
      </c>
      <c r="E198" s="1" t="s">
        <v>4</v>
      </c>
      <c r="F198" s="48">
        <f t="shared" ref="F198:N198" si="182">90%*F282</f>
        <v>32.4</v>
      </c>
      <c r="G198" s="48">
        <f t="shared" si="182"/>
        <v>39.6</v>
      </c>
      <c r="H198" s="48">
        <f t="shared" si="182"/>
        <v>17.100000000000001</v>
      </c>
      <c r="I198" s="48">
        <f t="shared" si="182"/>
        <v>30.6</v>
      </c>
      <c r="J198" s="48">
        <f t="shared" si="182"/>
        <v>3.6</v>
      </c>
      <c r="K198" s="48">
        <f t="shared" si="182"/>
        <v>2.7</v>
      </c>
      <c r="L198" s="48">
        <f t="shared" si="182"/>
        <v>0.9</v>
      </c>
      <c r="M198" s="48">
        <f t="shared" si="182"/>
        <v>2.7</v>
      </c>
      <c r="N198" s="48">
        <f t="shared" si="182"/>
        <v>129.6</v>
      </c>
    </row>
    <row r="199" spans="1:14" x14ac:dyDescent="0.3">
      <c r="A199" s="6">
        <v>198</v>
      </c>
      <c r="B199" s="7" t="s">
        <v>11</v>
      </c>
      <c r="C199" s="4">
        <v>2015</v>
      </c>
      <c r="D199" s="2" t="s">
        <v>7</v>
      </c>
      <c r="E199" s="1" t="s">
        <v>37</v>
      </c>
      <c r="F199" s="48">
        <f t="shared" ref="F199:N199" si="183">90%*F283</f>
        <v>142.20000000000002</v>
      </c>
      <c r="G199" s="48">
        <f t="shared" si="183"/>
        <v>197.1</v>
      </c>
      <c r="H199" s="48">
        <f t="shared" si="183"/>
        <v>59.4</v>
      </c>
      <c r="I199" s="48">
        <f t="shared" si="183"/>
        <v>261.90000000000003</v>
      </c>
      <c r="J199" s="48">
        <f t="shared" si="183"/>
        <v>27</v>
      </c>
      <c r="K199" s="48">
        <f t="shared" si="183"/>
        <v>20.7</v>
      </c>
      <c r="L199" s="48">
        <f t="shared" si="183"/>
        <v>9.9</v>
      </c>
      <c r="M199" s="48">
        <f t="shared" si="183"/>
        <v>21.6</v>
      </c>
      <c r="N199" s="48">
        <f t="shared" si="183"/>
        <v>739.80000000000007</v>
      </c>
    </row>
    <row r="200" spans="1:14" x14ac:dyDescent="0.3">
      <c r="A200" s="6">
        <v>199</v>
      </c>
      <c r="B200" s="7" t="s">
        <v>11</v>
      </c>
      <c r="C200" s="4">
        <v>2015</v>
      </c>
      <c r="D200" s="2" t="s">
        <v>7</v>
      </c>
      <c r="E200" s="1" t="s">
        <v>38</v>
      </c>
      <c r="F200" s="48">
        <f t="shared" ref="F200:N200" si="184">90%*F284</f>
        <v>27.900000000000002</v>
      </c>
      <c r="G200" s="48">
        <f t="shared" si="184"/>
        <v>85.5</v>
      </c>
      <c r="H200" s="48">
        <f t="shared" si="184"/>
        <v>4.5</v>
      </c>
      <c r="I200" s="48">
        <f t="shared" si="184"/>
        <v>37.800000000000004</v>
      </c>
      <c r="J200" s="48">
        <f t="shared" si="184"/>
        <v>12.6</v>
      </c>
      <c r="K200" s="48">
        <f t="shared" si="184"/>
        <v>4.5</v>
      </c>
      <c r="L200" s="48">
        <f t="shared" si="184"/>
        <v>0</v>
      </c>
      <c r="M200" s="48">
        <f t="shared" si="184"/>
        <v>13.5</v>
      </c>
      <c r="N200" s="48">
        <f t="shared" si="184"/>
        <v>186.3</v>
      </c>
    </row>
    <row r="201" spans="1:14" x14ac:dyDescent="0.3">
      <c r="A201" s="6">
        <v>200</v>
      </c>
      <c r="B201" s="7" t="s">
        <v>11</v>
      </c>
      <c r="C201" s="4">
        <v>2015</v>
      </c>
      <c r="D201" s="2" t="s">
        <v>7</v>
      </c>
      <c r="E201" s="1" t="s">
        <v>39</v>
      </c>
      <c r="F201" s="48">
        <f t="shared" ref="F201:N201" si="185">90%*F285</f>
        <v>16.2</v>
      </c>
      <c r="G201" s="48">
        <f t="shared" si="185"/>
        <v>47.7</v>
      </c>
      <c r="H201" s="48">
        <f t="shared" si="185"/>
        <v>11.700000000000001</v>
      </c>
      <c r="I201" s="48">
        <f t="shared" si="185"/>
        <v>38.700000000000003</v>
      </c>
      <c r="J201" s="48">
        <f t="shared" si="185"/>
        <v>2.7</v>
      </c>
      <c r="K201" s="48">
        <f t="shared" si="185"/>
        <v>5.4</v>
      </c>
      <c r="L201" s="48">
        <f t="shared" si="185"/>
        <v>0.9</v>
      </c>
      <c r="M201" s="48">
        <f t="shared" si="185"/>
        <v>5.4</v>
      </c>
      <c r="N201" s="48">
        <f t="shared" si="185"/>
        <v>128.70000000000002</v>
      </c>
    </row>
    <row r="202" spans="1:14" x14ac:dyDescent="0.3">
      <c r="A202" s="6">
        <v>201</v>
      </c>
      <c r="B202" s="7" t="s">
        <v>11</v>
      </c>
      <c r="C202" s="4">
        <v>2015</v>
      </c>
      <c r="D202" s="2" t="s">
        <v>7</v>
      </c>
      <c r="E202" s="1" t="s">
        <v>40</v>
      </c>
      <c r="F202" s="48">
        <f t="shared" ref="F202:N202" si="186">90%*F286</f>
        <v>9</v>
      </c>
      <c r="G202" s="48">
        <f t="shared" si="186"/>
        <v>7.2</v>
      </c>
      <c r="H202" s="48">
        <f t="shared" si="186"/>
        <v>5.4</v>
      </c>
      <c r="I202" s="48">
        <f t="shared" si="186"/>
        <v>19.8</v>
      </c>
      <c r="J202" s="48">
        <f t="shared" si="186"/>
        <v>0</v>
      </c>
      <c r="K202" s="48">
        <f t="shared" si="186"/>
        <v>0</v>
      </c>
      <c r="L202" s="48">
        <f t="shared" si="186"/>
        <v>0</v>
      </c>
      <c r="M202" s="48">
        <f t="shared" si="186"/>
        <v>0</v>
      </c>
      <c r="N202" s="48">
        <f t="shared" si="186"/>
        <v>41.4</v>
      </c>
    </row>
    <row r="203" spans="1:14" x14ac:dyDescent="0.3">
      <c r="A203" s="6">
        <v>202</v>
      </c>
      <c r="B203" s="7" t="s">
        <v>11</v>
      </c>
      <c r="C203" s="4">
        <v>2015</v>
      </c>
      <c r="D203" s="2" t="s">
        <v>7</v>
      </c>
      <c r="E203" s="1" t="s">
        <v>41</v>
      </c>
      <c r="F203" s="48">
        <f t="shared" ref="F203:N203" si="187">90%*F287</f>
        <v>15.3</v>
      </c>
      <c r="G203" s="48">
        <f t="shared" si="187"/>
        <v>0</v>
      </c>
      <c r="H203" s="48">
        <f t="shared" si="187"/>
        <v>1.8</v>
      </c>
      <c r="I203" s="48">
        <f t="shared" si="187"/>
        <v>16.2</v>
      </c>
      <c r="J203" s="48">
        <f t="shared" si="187"/>
        <v>0</v>
      </c>
      <c r="K203" s="48">
        <f t="shared" si="187"/>
        <v>0</v>
      </c>
      <c r="L203" s="48">
        <f t="shared" si="187"/>
        <v>0</v>
      </c>
      <c r="M203" s="48">
        <f t="shared" si="187"/>
        <v>0</v>
      </c>
      <c r="N203" s="48">
        <f t="shared" si="187"/>
        <v>33.300000000000004</v>
      </c>
    </row>
    <row r="204" spans="1:14" x14ac:dyDescent="0.3">
      <c r="A204" s="6">
        <v>203</v>
      </c>
      <c r="B204" s="7" t="s">
        <v>11</v>
      </c>
      <c r="C204" s="4">
        <v>2015</v>
      </c>
      <c r="D204" s="2" t="s">
        <v>7</v>
      </c>
      <c r="E204" s="1" t="s">
        <v>9</v>
      </c>
      <c r="F204" s="48">
        <f t="shared" ref="F204:N204" si="188">90%*F288</f>
        <v>0</v>
      </c>
      <c r="G204" s="48">
        <f t="shared" si="188"/>
        <v>0</v>
      </c>
      <c r="H204" s="48">
        <f t="shared" si="188"/>
        <v>0</v>
      </c>
      <c r="I204" s="48">
        <f t="shared" si="188"/>
        <v>0</v>
      </c>
      <c r="J204" s="48">
        <f t="shared" si="188"/>
        <v>0</v>
      </c>
      <c r="K204" s="48">
        <f t="shared" si="188"/>
        <v>0</v>
      </c>
      <c r="L204" s="48">
        <f t="shared" si="188"/>
        <v>0</v>
      </c>
      <c r="M204" s="48">
        <f t="shared" si="188"/>
        <v>0</v>
      </c>
      <c r="N204" s="48">
        <f t="shared" si="188"/>
        <v>0</v>
      </c>
    </row>
    <row r="205" spans="1:14" x14ac:dyDescent="0.3">
      <c r="A205" s="6">
        <v>204</v>
      </c>
      <c r="B205" s="7" t="s">
        <v>12</v>
      </c>
      <c r="C205" s="4">
        <v>2015</v>
      </c>
      <c r="D205" s="2" t="s">
        <v>7</v>
      </c>
      <c r="E205" s="1" t="s">
        <v>4</v>
      </c>
      <c r="F205" s="48">
        <f t="shared" ref="F205:N205" si="189">90%*F289</f>
        <v>26.1</v>
      </c>
      <c r="G205" s="48">
        <f t="shared" si="189"/>
        <v>18.900000000000002</v>
      </c>
      <c r="H205" s="48">
        <f t="shared" si="189"/>
        <v>7.2</v>
      </c>
      <c r="I205" s="48">
        <f t="shared" si="189"/>
        <v>19.8</v>
      </c>
      <c r="J205" s="48">
        <f t="shared" si="189"/>
        <v>6.3</v>
      </c>
      <c r="K205" s="48">
        <f t="shared" si="189"/>
        <v>0.9</v>
      </c>
      <c r="L205" s="48">
        <f t="shared" si="189"/>
        <v>0.9</v>
      </c>
      <c r="M205" s="48">
        <f t="shared" si="189"/>
        <v>0.9</v>
      </c>
      <c r="N205" s="48">
        <f t="shared" si="189"/>
        <v>81</v>
      </c>
    </row>
    <row r="206" spans="1:14" x14ac:dyDescent="0.3">
      <c r="A206" s="6">
        <v>205</v>
      </c>
      <c r="B206" s="7" t="s">
        <v>12</v>
      </c>
      <c r="C206" s="4">
        <v>2015</v>
      </c>
      <c r="D206" s="2" t="s">
        <v>7</v>
      </c>
      <c r="E206" s="1" t="s">
        <v>37</v>
      </c>
      <c r="F206" s="48">
        <f t="shared" ref="F206:N206" si="190">90%*F290</f>
        <v>150.30000000000001</v>
      </c>
      <c r="G206" s="48">
        <f t="shared" si="190"/>
        <v>198</v>
      </c>
      <c r="H206" s="48">
        <f t="shared" si="190"/>
        <v>56.7</v>
      </c>
      <c r="I206" s="48">
        <f t="shared" si="190"/>
        <v>207</v>
      </c>
      <c r="J206" s="48">
        <f t="shared" si="190"/>
        <v>21.6</v>
      </c>
      <c r="K206" s="48">
        <f t="shared" si="190"/>
        <v>11.700000000000001</v>
      </c>
      <c r="L206" s="48">
        <f t="shared" si="190"/>
        <v>7.2</v>
      </c>
      <c r="M206" s="48">
        <f t="shared" si="190"/>
        <v>16.2</v>
      </c>
      <c r="N206" s="48">
        <f t="shared" si="190"/>
        <v>668.7</v>
      </c>
    </row>
    <row r="207" spans="1:14" x14ac:dyDescent="0.3">
      <c r="A207" s="6">
        <v>206</v>
      </c>
      <c r="B207" s="7" t="s">
        <v>12</v>
      </c>
      <c r="C207" s="4">
        <v>2015</v>
      </c>
      <c r="D207" s="2" t="s">
        <v>7</v>
      </c>
      <c r="E207" s="1" t="s">
        <v>38</v>
      </c>
      <c r="F207" s="48">
        <f t="shared" ref="F207:N207" si="191">90%*F291</f>
        <v>66.600000000000009</v>
      </c>
      <c r="G207" s="48">
        <f t="shared" si="191"/>
        <v>50.4</v>
      </c>
      <c r="H207" s="48">
        <f t="shared" si="191"/>
        <v>9</v>
      </c>
      <c r="I207" s="48">
        <f t="shared" si="191"/>
        <v>74.7</v>
      </c>
      <c r="J207" s="48">
        <f t="shared" si="191"/>
        <v>10.8</v>
      </c>
      <c r="K207" s="48">
        <f t="shared" si="191"/>
        <v>5.4</v>
      </c>
      <c r="L207" s="48">
        <f t="shared" si="191"/>
        <v>0</v>
      </c>
      <c r="M207" s="48">
        <f t="shared" si="191"/>
        <v>1.8</v>
      </c>
      <c r="N207" s="48">
        <f t="shared" si="191"/>
        <v>218.70000000000002</v>
      </c>
    </row>
    <row r="208" spans="1:14" x14ac:dyDescent="0.3">
      <c r="A208" s="6">
        <v>207</v>
      </c>
      <c r="B208" s="7" t="s">
        <v>12</v>
      </c>
      <c r="C208" s="4">
        <v>2015</v>
      </c>
      <c r="D208" s="2" t="s">
        <v>7</v>
      </c>
      <c r="E208" s="1" t="s">
        <v>39</v>
      </c>
      <c r="F208" s="48">
        <f t="shared" ref="F208:N208" si="192">90%*F292</f>
        <v>62.1</v>
      </c>
      <c r="G208" s="48">
        <f t="shared" si="192"/>
        <v>44.1</v>
      </c>
      <c r="H208" s="48">
        <f t="shared" si="192"/>
        <v>21.6</v>
      </c>
      <c r="I208" s="48">
        <f t="shared" si="192"/>
        <v>58.5</v>
      </c>
      <c r="J208" s="48">
        <f t="shared" si="192"/>
        <v>7.2</v>
      </c>
      <c r="K208" s="48">
        <f t="shared" si="192"/>
        <v>2.7</v>
      </c>
      <c r="L208" s="48">
        <f t="shared" si="192"/>
        <v>1.8</v>
      </c>
      <c r="M208" s="48">
        <f t="shared" si="192"/>
        <v>1.8</v>
      </c>
      <c r="N208" s="48">
        <f t="shared" si="192"/>
        <v>199.8</v>
      </c>
    </row>
    <row r="209" spans="1:14" x14ac:dyDescent="0.3">
      <c r="A209" s="6">
        <v>208</v>
      </c>
      <c r="B209" s="7" t="s">
        <v>12</v>
      </c>
      <c r="C209" s="4">
        <v>2015</v>
      </c>
      <c r="D209" s="2" t="s">
        <v>7</v>
      </c>
      <c r="E209" s="1" t="s">
        <v>40</v>
      </c>
      <c r="F209" s="48">
        <f t="shared" ref="F209:N209" si="193">90%*F293</f>
        <v>18</v>
      </c>
      <c r="G209" s="48">
        <f t="shared" si="193"/>
        <v>19.8</v>
      </c>
      <c r="H209" s="48">
        <f t="shared" si="193"/>
        <v>3.6</v>
      </c>
      <c r="I209" s="48">
        <f t="shared" si="193"/>
        <v>15.3</v>
      </c>
      <c r="J209" s="48">
        <f t="shared" si="193"/>
        <v>0</v>
      </c>
      <c r="K209" s="48">
        <f t="shared" si="193"/>
        <v>0.9</v>
      </c>
      <c r="L209" s="48">
        <f t="shared" si="193"/>
        <v>0</v>
      </c>
      <c r="M209" s="48">
        <f t="shared" si="193"/>
        <v>0</v>
      </c>
      <c r="N209" s="48">
        <f t="shared" si="193"/>
        <v>57.6</v>
      </c>
    </row>
    <row r="210" spans="1:14" x14ac:dyDescent="0.3">
      <c r="A210" s="6">
        <v>209</v>
      </c>
      <c r="B210" s="7" t="s">
        <v>12</v>
      </c>
      <c r="C210" s="4">
        <v>2015</v>
      </c>
      <c r="D210" s="2" t="s">
        <v>7</v>
      </c>
      <c r="E210" s="1" t="s">
        <v>41</v>
      </c>
      <c r="F210" s="48">
        <f t="shared" ref="F210:N210" si="194">90%*F294</f>
        <v>10.8</v>
      </c>
      <c r="G210" s="48">
        <f t="shared" si="194"/>
        <v>7.2</v>
      </c>
      <c r="H210" s="48">
        <f t="shared" si="194"/>
        <v>0</v>
      </c>
      <c r="I210" s="48">
        <f t="shared" si="194"/>
        <v>5.4</v>
      </c>
      <c r="J210" s="48">
        <f t="shared" si="194"/>
        <v>0</v>
      </c>
      <c r="K210" s="48">
        <f t="shared" si="194"/>
        <v>0</v>
      </c>
      <c r="L210" s="48">
        <f t="shared" si="194"/>
        <v>0</v>
      </c>
      <c r="M210" s="48">
        <f t="shared" si="194"/>
        <v>0</v>
      </c>
      <c r="N210" s="48">
        <f t="shared" si="194"/>
        <v>23.400000000000002</v>
      </c>
    </row>
    <row r="211" spans="1:14" x14ac:dyDescent="0.3">
      <c r="A211" s="6">
        <v>210</v>
      </c>
      <c r="B211" s="7" t="s">
        <v>12</v>
      </c>
      <c r="C211" s="4">
        <v>2015</v>
      </c>
      <c r="D211" s="2" t="s">
        <v>7</v>
      </c>
      <c r="E211" s="1" t="s">
        <v>9</v>
      </c>
      <c r="F211" s="48">
        <f t="shared" ref="F211:N211" si="195">90%*F295</f>
        <v>0</v>
      </c>
      <c r="G211" s="48">
        <f t="shared" si="195"/>
        <v>0</v>
      </c>
      <c r="H211" s="48">
        <f t="shared" si="195"/>
        <v>0</v>
      </c>
      <c r="I211" s="48">
        <f t="shared" si="195"/>
        <v>0</v>
      </c>
      <c r="J211" s="48">
        <f t="shared" si="195"/>
        <v>0</v>
      </c>
      <c r="K211" s="48">
        <f t="shared" si="195"/>
        <v>0</v>
      </c>
      <c r="L211" s="48">
        <f t="shared" si="195"/>
        <v>0</v>
      </c>
      <c r="M211" s="48">
        <f t="shared" si="195"/>
        <v>0</v>
      </c>
      <c r="N211" s="48">
        <f t="shared" si="195"/>
        <v>0</v>
      </c>
    </row>
    <row r="212" spans="1:14" x14ac:dyDescent="0.3">
      <c r="A212" s="6">
        <v>211</v>
      </c>
      <c r="B212" s="7" t="s">
        <v>13</v>
      </c>
      <c r="C212" s="4">
        <v>2015</v>
      </c>
      <c r="D212" s="2" t="s">
        <v>7</v>
      </c>
      <c r="E212" s="1" t="s">
        <v>4</v>
      </c>
      <c r="F212" s="48">
        <f t="shared" ref="F212:N212" si="196">90%*F296</f>
        <v>27.900000000000002</v>
      </c>
      <c r="G212" s="48">
        <f t="shared" si="196"/>
        <v>21.6</v>
      </c>
      <c r="H212" s="48">
        <f t="shared" si="196"/>
        <v>7.2</v>
      </c>
      <c r="I212" s="48">
        <f t="shared" si="196"/>
        <v>15.3</v>
      </c>
      <c r="J212" s="48">
        <f t="shared" si="196"/>
        <v>0</v>
      </c>
      <c r="K212" s="48">
        <f t="shared" si="196"/>
        <v>5.4</v>
      </c>
      <c r="L212" s="48">
        <f t="shared" si="196"/>
        <v>1.8</v>
      </c>
      <c r="M212" s="48">
        <f t="shared" si="196"/>
        <v>4.5</v>
      </c>
      <c r="N212" s="48">
        <f t="shared" si="196"/>
        <v>83.7</v>
      </c>
    </row>
    <row r="213" spans="1:14" x14ac:dyDescent="0.3">
      <c r="A213" s="6">
        <v>212</v>
      </c>
      <c r="B213" s="7" t="s">
        <v>13</v>
      </c>
      <c r="C213" s="4">
        <v>2015</v>
      </c>
      <c r="D213" s="2" t="s">
        <v>7</v>
      </c>
      <c r="E213" s="1" t="s">
        <v>37</v>
      </c>
      <c r="F213" s="48">
        <f t="shared" ref="F213:N213" si="197">90%*F297</f>
        <v>153.9</v>
      </c>
      <c r="G213" s="48">
        <f t="shared" si="197"/>
        <v>137.70000000000002</v>
      </c>
      <c r="H213" s="48">
        <f t="shared" si="197"/>
        <v>60.300000000000004</v>
      </c>
      <c r="I213" s="48">
        <f t="shared" si="197"/>
        <v>203.4</v>
      </c>
      <c r="J213" s="48">
        <f t="shared" si="197"/>
        <v>19.8</v>
      </c>
      <c r="K213" s="48">
        <f t="shared" si="197"/>
        <v>13.5</v>
      </c>
      <c r="L213" s="48">
        <f t="shared" si="197"/>
        <v>10.8</v>
      </c>
      <c r="M213" s="48">
        <f t="shared" si="197"/>
        <v>18.900000000000002</v>
      </c>
      <c r="N213" s="48">
        <f t="shared" si="197"/>
        <v>618.30000000000007</v>
      </c>
    </row>
    <row r="214" spans="1:14" x14ac:dyDescent="0.3">
      <c r="A214" s="6">
        <v>213</v>
      </c>
      <c r="B214" s="7" t="s">
        <v>13</v>
      </c>
      <c r="C214" s="4">
        <v>2015</v>
      </c>
      <c r="D214" s="2" t="s">
        <v>7</v>
      </c>
      <c r="E214" s="1" t="s">
        <v>38</v>
      </c>
      <c r="F214" s="48">
        <f t="shared" ref="F214:N214" si="198">90%*F298</f>
        <v>73.8</v>
      </c>
      <c r="G214" s="48">
        <f t="shared" si="198"/>
        <v>54</v>
      </c>
      <c r="H214" s="48">
        <f t="shared" si="198"/>
        <v>14.4</v>
      </c>
      <c r="I214" s="48">
        <f t="shared" si="198"/>
        <v>62.1</v>
      </c>
      <c r="J214" s="48">
        <f t="shared" si="198"/>
        <v>6.3</v>
      </c>
      <c r="K214" s="48">
        <f t="shared" si="198"/>
        <v>0</v>
      </c>
      <c r="L214" s="48">
        <f t="shared" si="198"/>
        <v>9.9</v>
      </c>
      <c r="M214" s="48">
        <f t="shared" si="198"/>
        <v>5.4</v>
      </c>
      <c r="N214" s="48">
        <f t="shared" si="198"/>
        <v>225.9</v>
      </c>
    </row>
    <row r="215" spans="1:14" x14ac:dyDescent="0.3">
      <c r="A215" s="6">
        <v>214</v>
      </c>
      <c r="B215" s="7" t="s">
        <v>13</v>
      </c>
      <c r="C215" s="4">
        <v>2015</v>
      </c>
      <c r="D215" s="2" t="s">
        <v>7</v>
      </c>
      <c r="E215" s="1" t="s">
        <v>39</v>
      </c>
      <c r="F215" s="48">
        <f t="shared" ref="F215:N215" si="199">90%*F299</f>
        <v>75.600000000000009</v>
      </c>
      <c r="G215" s="48">
        <f t="shared" si="199"/>
        <v>91.8</v>
      </c>
      <c r="H215" s="48">
        <f t="shared" si="199"/>
        <v>19.8</v>
      </c>
      <c r="I215" s="48">
        <f t="shared" si="199"/>
        <v>75.600000000000009</v>
      </c>
      <c r="J215" s="48">
        <f t="shared" si="199"/>
        <v>7.2</v>
      </c>
      <c r="K215" s="48">
        <f t="shared" si="199"/>
        <v>9</v>
      </c>
      <c r="L215" s="48">
        <f t="shared" si="199"/>
        <v>6.3</v>
      </c>
      <c r="M215" s="48">
        <f t="shared" si="199"/>
        <v>5.4</v>
      </c>
      <c r="N215" s="48">
        <f t="shared" si="199"/>
        <v>290.7</v>
      </c>
    </row>
    <row r="216" spans="1:14" x14ac:dyDescent="0.3">
      <c r="A216" s="6">
        <v>215</v>
      </c>
      <c r="B216" s="7" t="s">
        <v>13</v>
      </c>
      <c r="C216" s="4">
        <v>2015</v>
      </c>
      <c r="D216" s="2" t="s">
        <v>7</v>
      </c>
      <c r="E216" s="1" t="s">
        <v>40</v>
      </c>
      <c r="F216" s="48">
        <f t="shared" ref="F216:N216" si="200">90%*F300</f>
        <v>16.2</v>
      </c>
      <c r="G216" s="48">
        <f t="shared" si="200"/>
        <v>10.8</v>
      </c>
      <c r="H216" s="48">
        <f t="shared" si="200"/>
        <v>10.8</v>
      </c>
      <c r="I216" s="48">
        <f t="shared" si="200"/>
        <v>21.6</v>
      </c>
      <c r="J216" s="48">
        <f t="shared" si="200"/>
        <v>0.9</v>
      </c>
      <c r="K216" s="48">
        <f t="shared" si="200"/>
        <v>1.8</v>
      </c>
      <c r="L216" s="48">
        <f t="shared" si="200"/>
        <v>0</v>
      </c>
      <c r="M216" s="48">
        <f t="shared" si="200"/>
        <v>0</v>
      </c>
      <c r="N216" s="48">
        <f t="shared" si="200"/>
        <v>62.1</v>
      </c>
    </row>
    <row r="217" spans="1:14" x14ac:dyDescent="0.3">
      <c r="A217" s="6">
        <v>216</v>
      </c>
      <c r="B217" s="7" t="s">
        <v>13</v>
      </c>
      <c r="C217" s="4">
        <v>2015</v>
      </c>
      <c r="D217" s="2" t="s">
        <v>7</v>
      </c>
      <c r="E217" s="1" t="s">
        <v>41</v>
      </c>
      <c r="F217" s="48">
        <f t="shared" ref="F217:N217" si="201">90%*F301</f>
        <v>9.9</v>
      </c>
      <c r="G217" s="48">
        <f t="shared" si="201"/>
        <v>0.9</v>
      </c>
      <c r="H217" s="48">
        <f t="shared" si="201"/>
        <v>5.4</v>
      </c>
      <c r="I217" s="48">
        <f t="shared" si="201"/>
        <v>21.6</v>
      </c>
      <c r="J217" s="48">
        <f t="shared" si="201"/>
        <v>0.9</v>
      </c>
      <c r="K217" s="48">
        <f t="shared" si="201"/>
        <v>1.8</v>
      </c>
      <c r="L217" s="48">
        <f t="shared" si="201"/>
        <v>0</v>
      </c>
      <c r="M217" s="48">
        <f t="shared" si="201"/>
        <v>5.4</v>
      </c>
      <c r="N217" s="48">
        <f t="shared" si="201"/>
        <v>45.9</v>
      </c>
    </row>
    <row r="218" spans="1:14" x14ac:dyDescent="0.3">
      <c r="A218" s="6">
        <v>217</v>
      </c>
      <c r="B218" s="7" t="s">
        <v>13</v>
      </c>
      <c r="C218" s="4">
        <v>2015</v>
      </c>
      <c r="D218" s="2" t="s">
        <v>7</v>
      </c>
      <c r="E218" s="1" t="s">
        <v>9</v>
      </c>
      <c r="F218" s="48">
        <f t="shared" ref="F218:N218" si="202">90%*F302</f>
        <v>0</v>
      </c>
      <c r="G218" s="48">
        <f t="shared" si="202"/>
        <v>0</v>
      </c>
      <c r="H218" s="48">
        <f t="shared" si="202"/>
        <v>0</v>
      </c>
      <c r="I218" s="48">
        <f t="shared" si="202"/>
        <v>0</v>
      </c>
      <c r="J218" s="48">
        <f t="shared" si="202"/>
        <v>0</v>
      </c>
      <c r="K218" s="48">
        <f t="shared" si="202"/>
        <v>0</v>
      </c>
      <c r="L218" s="48">
        <f t="shared" si="202"/>
        <v>0</v>
      </c>
      <c r="M218" s="48">
        <f t="shared" si="202"/>
        <v>0</v>
      </c>
      <c r="N218" s="48">
        <f t="shared" si="202"/>
        <v>0</v>
      </c>
    </row>
    <row r="219" spans="1:14" x14ac:dyDescent="0.3">
      <c r="A219" s="6">
        <v>218</v>
      </c>
      <c r="B219" s="2" t="s">
        <v>14</v>
      </c>
      <c r="C219" s="4">
        <v>2015</v>
      </c>
      <c r="D219" s="2" t="s">
        <v>7</v>
      </c>
      <c r="E219" s="2" t="s">
        <v>4</v>
      </c>
      <c r="F219" s="2">
        <v>33</v>
      </c>
      <c r="G219" s="2">
        <v>32</v>
      </c>
      <c r="H219" s="2">
        <v>6</v>
      </c>
      <c r="I219" s="2">
        <v>32</v>
      </c>
      <c r="J219" s="2">
        <v>3</v>
      </c>
      <c r="K219" s="2">
        <v>2</v>
      </c>
      <c r="L219" s="2">
        <v>0</v>
      </c>
      <c r="M219" s="2">
        <v>4</v>
      </c>
      <c r="N219" s="7">
        <f t="shared" ref="N219:N250" si="203">SUM(F219:M219)</f>
        <v>112</v>
      </c>
    </row>
    <row r="220" spans="1:14" x14ac:dyDescent="0.3">
      <c r="A220" s="6">
        <v>219</v>
      </c>
      <c r="B220" s="2" t="s">
        <v>14</v>
      </c>
      <c r="C220" s="4">
        <v>2015</v>
      </c>
      <c r="D220" s="2" t="s">
        <v>7</v>
      </c>
      <c r="E220" s="2" t="s">
        <v>37</v>
      </c>
      <c r="F220" s="2">
        <v>179</v>
      </c>
      <c r="G220" s="2">
        <v>266</v>
      </c>
      <c r="H220" s="2">
        <v>73</v>
      </c>
      <c r="I220" s="2">
        <v>211</v>
      </c>
      <c r="J220" s="2">
        <v>18</v>
      </c>
      <c r="K220" s="2">
        <v>16</v>
      </c>
      <c r="L220" s="2">
        <v>7</v>
      </c>
      <c r="M220" s="2">
        <v>4</v>
      </c>
      <c r="N220" s="7">
        <f t="shared" si="203"/>
        <v>774</v>
      </c>
    </row>
    <row r="221" spans="1:14" x14ac:dyDescent="0.3">
      <c r="A221" s="6">
        <v>220</v>
      </c>
      <c r="B221" s="2" t="s">
        <v>14</v>
      </c>
      <c r="C221" s="4">
        <v>2015</v>
      </c>
      <c r="D221" s="2" t="s">
        <v>7</v>
      </c>
      <c r="E221" s="2" t="s">
        <v>38</v>
      </c>
      <c r="F221" s="2">
        <v>44</v>
      </c>
      <c r="G221" s="2">
        <v>70</v>
      </c>
      <c r="H221" s="2">
        <v>15</v>
      </c>
      <c r="I221" s="2">
        <v>68</v>
      </c>
      <c r="J221" s="2">
        <v>15</v>
      </c>
      <c r="K221" s="2">
        <v>4</v>
      </c>
      <c r="L221" s="2">
        <v>2</v>
      </c>
      <c r="M221" s="2">
        <v>6</v>
      </c>
      <c r="N221" s="7">
        <f t="shared" si="203"/>
        <v>224</v>
      </c>
    </row>
    <row r="222" spans="1:14" x14ac:dyDescent="0.3">
      <c r="A222" s="6">
        <v>221</v>
      </c>
      <c r="B222" s="2" t="s">
        <v>14</v>
      </c>
      <c r="C222" s="4">
        <v>2015</v>
      </c>
      <c r="D222" s="2" t="s">
        <v>7</v>
      </c>
      <c r="E222" s="2" t="s">
        <v>39</v>
      </c>
      <c r="F222" s="2">
        <v>55</v>
      </c>
      <c r="G222" s="2">
        <v>94</v>
      </c>
      <c r="H222" s="2">
        <v>35</v>
      </c>
      <c r="I222" s="2">
        <v>94</v>
      </c>
      <c r="J222" s="2">
        <v>6</v>
      </c>
      <c r="K222" s="2">
        <v>0</v>
      </c>
      <c r="L222" s="2">
        <v>1</v>
      </c>
      <c r="M222" s="2">
        <v>1</v>
      </c>
      <c r="N222" s="7">
        <f t="shared" si="203"/>
        <v>286</v>
      </c>
    </row>
    <row r="223" spans="1:14" x14ac:dyDescent="0.3">
      <c r="A223" s="6">
        <v>222</v>
      </c>
      <c r="B223" s="2" t="s">
        <v>14</v>
      </c>
      <c r="C223" s="4">
        <v>2015</v>
      </c>
      <c r="D223" s="2" t="s">
        <v>7</v>
      </c>
      <c r="E223" s="2" t="s">
        <v>40</v>
      </c>
      <c r="F223" s="2">
        <v>14</v>
      </c>
      <c r="G223" s="2">
        <v>22</v>
      </c>
      <c r="H223" s="2">
        <v>10</v>
      </c>
      <c r="I223" s="2">
        <v>20</v>
      </c>
      <c r="J223" s="2">
        <v>2</v>
      </c>
      <c r="K223" s="2">
        <v>1</v>
      </c>
      <c r="L223" s="2">
        <v>1</v>
      </c>
      <c r="M223" s="2">
        <v>3</v>
      </c>
      <c r="N223" s="7">
        <f t="shared" si="203"/>
        <v>73</v>
      </c>
    </row>
    <row r="224" spans="1:14" x14ac:dyDescent="0.3">
      <c r="A224" s="6">
        <v>223</v>
      </c>
      <c r="B224" s="2" t="s">
        <v>14</v>
      </c>
      <c r="C224" s="4">
        <v>2015</v>
      </c>
      <c r="D224" s="2" t="s">
        <v>7</v>
      </c>
      <c r="E224" s="2" t="s">
        <v>41</v>
      </c>
      <c r="F224" s="2">
        <v>8</v>
      </c>
      <c r="G224" s="2">
        <v>2</v>
      </c>
      <c r="H224" s="2">
        <v>2</v>
      </c>
      <c r="I224" s="2">
        <v>10</v>
      </c>
      <c r="J224" s="2">
        <v>0</v>
      </c>
      <c r="K224" s="2">
        <v>0</v>
      </c>
      <c r="L224" s="2">
        <v>0</v>
      </c>
      <c r="M224" s="2">
        <v>0</v>
      </c>
      <c r="N224" s="7">
        <f t="shared" si="203"/>
        <v>22</v>
      </c>
    </row>
    <row r="225" spans="1:14" x14ac:dyDescent="0.3">
      <c r="A225" s="6">
        <v>224</v>
      </c>
      <c r="B225" s="2" t="s">
        <v>14</v>
      </c>
      <c r="C225" s="4">
        <v>2015</v>
      </c>
      <c r="D225" s="2" t="s">
        <v>7</v>
      </c>
      <c r="E225" s="2" t="s">
        <v>9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7">
        <f t="shared" si="203"/>
        <v>0</v>
      </c>
    </row>
    <row r="226" spans="1:14" x14ac:dyDescent="0.3">
      <c r="A226" s="6">
        <v>225</v>
      </c>
      <c r="B226" s="4" t="s">
        <v>15</v>
      </c>
      <c r="C226" s="4">
        <v>2015</v>
      </c>
      <c r="D226" s="2" t="s">
        <v>7</v>
      </c>
      <c r="E226" s="1" t="s">
        <v>4</v>
      </c>
      <c r="F226" s="1">
        <v>24</v>
      </c>
      <c r="G226" s="1">
        <v>29</v>
      </c>
      <c r="H226" s="1">
        <v>16</v>
      </c>
      <c r="I226" s="1">
        <v>33</v>
      </c>
      <c r="J226" s="1">
        <v>1</v>
      </c>
      <c r="K226" s="1">
        <v>0</v>
      </c>
      <c r="L226" s="1">
        <v>1</v>
      </c>
      <c r="M226" s="1">
        <v>4</v>
      </c>
      <c r="N226" s="7">
        <f t="shared" si="203"/>
        <v>108</v>
      </c>
    </row>
    <row r="227" spans="1:14" x14ac:dyDescent="0.3">
      <c r="A227" s="6">
        <v>226</v>
      </c>
      <c r="B227" s="4" t="s">
        <v>15</v>
      </c>
      <c r="C227" s="4">
        <v>2015</v>
      </c>
      <c r="D227" s="2" t="s">
        <v>7</v>
      </c>
      <c r="E227" s="1" t="s">
        <v>37</v>
      </c>
      <c r="F227" s="1">
        <v>205</v>
      </c>
      <c r="G227" s="1">
        <v>232</v>
      </c>
      <c r="H227" s="1">
        <v>100</v>
      </c>
      <c r="I227" s="1">
        <v>265</v>
      </c>
      <c r="J227" s="1">
        <v>10</v>
      </c>
      <c r="K227" s="1">
        <v>9</v>
      </c>
      <c r="L227" s="1">
        <v>10</v>
      </c>
      <c r="M227" s="1">
        <v>20</v>
      </c>
      <c r="N227" s="7">
        <f t="shared" si="203"/>
        <v>851</v>
      </c>
    </row>
    <row r="228" spans="1:14" x14ac:dyDescent="0.3">
      <c r="A228" s="6">
        <v>227</v>
      </c>
      <c r="B228" s="4" t="s">
        <v>15</v>
      </c>
      <c r="C228" s="4">
        <v>2015</v>
      </c>
      <c r="D228" s="2" t="s">
        <v>7</v>
      </c>
      <c r="E228" s="1" t="s">
        <v>38</v>
      </c>
      <c r="F228" s="1">
        <v>57</v>
      </c>
      <c r="G228" s="1">
        <v>103</v>
      </c>
      <c r="H228" s="1">
        <v>39</v>
      </c>
      <c r="I228" s="1">
        <v>43</v>
      </c>
      <c r="J228" s="1">
        <v>0</v>
      </c>
      <c r="K228" s="1">
        <v>3</v>
      </c>
      <c r="L228" s="1">
        <v>10</v>
      </c>
      <c r="M228" s="1">
        <v>6</v>
      </c>
      <c r="N228" s="7">
        <f t="shared" si="203"/>
        <v>261</v>
      </c>
    </row>
    <row r="229" spans="1:14" x14ac:dyDescent="0.3">
      <c r="A229" s="6">
        <v>228</v>
      </c>
      <c r="B229" s="4" t="s">
        <v>15</v>
      </c>
      <c r="C229" s="4">
        <v>2015</v>
      </c>
      <c r="D229" s="2" t="s">
        <v>7</v>
      </c>
      <c r="E229" s="1" t="s">
        <v>39</v>
      </c>
      <c r="F229" s="1">
        <v>53</v>
      </c>
      <c r="G229" s="1">
        <v>98</v>
      </c>
      <c r="H229" s="1">
        <v>39</v>
      </c>
      <c r="I229" s="1">
        <v>79</v>
      </c>
      <c r="J229" s="1">
        <v>11</v>
      </c>
      <c r="K229" s="1">
        <v>9</v>
      </c>
      <c r="L229" s="1">
        <v>4</v>
      </c>
      <c r="M229" s="1">
        <v>6</v>
      </c>
      <c r="N229" s="7">
        <f t="shared" si="203"/>
        <v>299</v>
      </c>
    </row>
    <row r="230" spans="1:14" x14ac:dyDescent="0.3">
      <c r="A230" s="6">
        <v>229</v>
      </c>
      <c r="B230" s="4" t="s">
        <v>15</v>
      </c>
      <c r="C230" s="4">
        <v>2015</v>
      </c>
      <c r="D230" s="2" t="s">
        <v>7</v>
      </c>
      <c r="E230" s="1" t="s">
        <v>40</v>
      </c>
      <c r="F230" s="1">
        <v>16</v>
      </c>
      <c r="G230" s="1">
        <v>29</v>
      </c>
      <c r="H230" s="1">
        <v>19</v>
      </c>
      <c r="I230" s="1">
        <v>18</v>
      </c>
      <c r="J230" s="1">
        <v>1</v>
      </c>
      <c r="K230" s="1">
        <v>3</v>
      </c>
      <c r="L230" s="1">
        <v>0</v>
      </c>
      <c r="M230" s="1">
        <v>0</v>
      </c>
      <c r="N230" s="7">
        <f t="shared" si="203"/>
        <v>86</v>
      </c>
    </row>
    <row r="231" spans="1:14" x14ac:dyDescent="0.3">
      <c r="A231" s="6">
        <v>230</v>
      </c>
      <c r="B231" s="4" t="s">
        <v>15</v>
      </c>
      <c r="C231" s="4">
        <v>2015</v>
      </c>
      <c r="D231" s="2" t="s">
        <v>7</v>
      </c>
      <c r="E231" s="1" t="s">
        <v>41</v>
      </c>
      <c r="F231" s="1">
        <v>7</v>
      </c>
      <c r="G231" s="1">
        <v>10</v>
      </c>
      <c r="H231" s="1">
        <v>1</v>
      </c>
      <c r="I231" s="1">
        <v>9</v>
      </c>
      <c r="J231" s="1">
        <v>0</v>
      </c>
      <c r="K231" s="1">
        <v>3</v>
      </c>
      <c r="L231" s="1">
        <v>0</v>
      </c>
      <c r="M231" s="1">
        <v>0</v>
      </c>
      <c r="N231" s="7">
        <f t="shared" si="203"/>
        <v>30</v>
      </c>
    </row>
    <row r="232" spans="1:14" x14ac:dyDescent="0.3">
      <c r="A232" s="6">
        <v>231</v>
      </c>
      <c r="B232" s="4" t="s">
        <v>15</v>
      </c>
      <c r="C232" s="4">
        <v>2015</v>
      </c>
      <c r="D232" s="2" t="s">
        <v>7</v>
      </c>
      <c r="E232" s="1" t="s">
        <v>9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7">
        <f t="shared" si="203"/>
        <v>0</v>
      </c>
    </row>
    <row r="233" spans="1:14" x14ac:dyDescent="0.3">
      <c r="A233" s="6">
        <v>232</v>
      </c>
      <c r="B233" s="4" t="s">
        <v>16</v>
      </c>
      <c r="C233" s="4">
        <v>2015</v>
      </c>
      <c r="D233" s="2" t="s">
        <v>7</v>
      </c>
      <c r="E233" s="1" t="s">
        <v>4</v>
      </c>
      <c r="F233" s="1">
        <v>26</v>
      </c>
      <c r="G233" s="1">
        <v>31</v>
      </c>
      <c r="H233" s="1">
        <v>6</v>
      </c>
      <c r="I233" s="1">
        <v>24</v>
      </c>
      <c r="J233" s="1">
        <v>6</v>
      </c>
      <c r="K233" s="1">
        <v>0</v>
      </c>
      <c r="L233" s="1">
        <v>0</v>
      </c>
      <c r="M233" s="1">
        <v>1</v>
      </c>
      <c r="N233" s="7">
        <f t="shared" si="203"/>
        <v>94</v>
      </c>
    </row>
    <row r="234" spans="1:14" x14ac:dyDescent="0.3">
      <c r="A234" s="6">
        <v>233</v>
      </c>
      <c r="B234" s="4" t="s">
        <v>16</v>
      </c>
      <c r="C234" s="4">
        <v>2015</v>
      </c>
      <c r="D234" s="2" t="s">
        <v>7</v>
      </c>
      <c r="E234" s="1" t="s">
        <v>37</v>
      </c>
      <c r="F234" s="1">
        <v>213</v>
      </c>
      <c r="G234" s="1">
        <v>252</v>
      </c>
      <c r="H234" s="1">
        <v>64</v>
      </c>
      <c r="I234" s="1">
        <v>282</v>
      </c>
      <c r="J234" s="1">
        <v>18</v>
      </c>
      <c r="K234" s="1">
        <v>16</v>
      </c>
      <c r="L234" s="1">
        <v>17</v>
      </c>
      <c r="M234" s="1">
        <v>18</v>
      </c>
      <c r="N234" s="7">
        <f t="shared" si="203"/>
        <v>880</v>
      </c>
    </row>
    <row r="235" spans="1:14" x14ac:dyDescent="0.3">
      <c r="A235" s="6">
        <v>234</v>
      </c>
      <c r="B235" s="4" t="s">
        <v>16</v>
      </c>
      <c r="C235" s="4">
        <v>2015</v>
      </c>
      <c r="D235" s="2" t="s">
        <v>7</v>
      </c>
      <c r="E235" s="1" t="s">
        <v>38</v>
      </c>
      <c r="F235" s="1">
        <v>91</v>
      </c>
      <c r="G235" s="1">
        <v>96</v>
      </c>
      <c r="H235" s="1">
        <v>32</v>
      </c>
      <c r="I235" s="1">
        <v>101</v>
      </c>
      <c r="J235" s="1">
        <v>7</v>
      </c>
      <c r="K235" s="1">
        <v>5</v>
      </c>
      <c r="L235" s="1">
        <v>2</v>
      </c>
      <c r="M235" s="1">
        <v>0</v>
      </c>
      <c r="N235" s="7">
        <f t="shared" si="203"/>
        <v>334</v>
      </c>
    </row>
    <row r="236" spans="1:14" x14ac:dyDescent="0.3">
      <c r="A236" s="6">
        <v>235</v>
      </c>
      <c r="B236" s="4" t="s">
        <v>16</v>
      </c>
      <c r="C236" s="4">
        <v>2015</v>
      </c>
      <c r="D236" s="2" t="s">
        <v>7</v>
      </c>
      <c r="E236" s="1" t="s">
        <v>39</v>
      </c>
      <c r="F236" s="1">
        <v>47</v>
      </c>
      <c r="G236" s="1">
        <v>67</v>
      </c>
      <c r="H236" s="1">
        <v>37</v>
      </c>
      <c r="I236" s="1">
        <v>73</v>
      </c>
      <c r="J236" s="1">
        <v>7</v>
      </c>
      <c r="K236" s="1">
        <v>4</v>
      </c>
      <c r="L236" s="1">
        <v>5</v>
      </c>
      <c r="M236" s="1">
        <v>4</v>
      </c>
      <c r="N236" s="7">
        <f t="shared" si="203"/>
        <v>244</v>
      </c>
    </row>
    <row r="237" spans="1:14" x14ac:dyDescent="0.3">
      <c r="A237" s="6">
        <v>236</v>
      </c>
      <c r="B237" s="4" t="s">
        <v>16</v>
      </c>
      <c r="C237" s="4">
        <v>2015</v>
      </c>
      <c r="D237" s="2" t="s">
        <v>7</v>
      </c>
      <c r="E237" s="1" t="s">
        <v>40</v>
      </c>
      <c r="F237" s="1">
        <v>25</v>
      </c>
      <c r="G237" s="1">
        <v>30</v>
      </c>
      <c r="H237" s="1">
        <v>9</v>
      </c>
      <c r="I237" s="1">
        <v>38</v>
      </c>
      <c r="J237" s="1">
        <v>4</v>
      </c>
      <c r="K237" s="1">
        <v>4</v>
      </c>
      <c r="L237" s="1">
        <v>3</v>
      </c>
      <c r="M237" s="1">
        <v>9</v>
      </c>
      <c r="N237" s="7">
        <f t="shared" si="203"/>
        <v>122</v>
      </c>
    </row>
    <row r="238" spans="1:14" x14ac:dyDescent="0.3">
      <c r="A238" s="6">
        <v>237</v>
      </c>
      <c r="B238" s="4" t="s">
        <v>16</v>
      </c>
      <c r="C238" s="4">
        <v>2015</v>
      </c>
      <c r="D238" s="2" t="s">
        <v>7</v>
      </c>
      <c r="E238" s="1" t="s">
        <v>41</v>
      </c>
      <c r="F238" s="1">
        <v>2</v>
      </c>
      <c r="G238" s="1">
        <v>7</v>
      </c>
      <c r="H238" s="1">
        <v>0</v>
      </c>
      <c r="I238" s="1">
        <v>6</v>
      </c>
      <c r="J238" s="1">
        <v>1</v>
      </c>
      <c r="K238" s="1">
        <v>2</v>
      </c>
      <c r="L238" s="1">
        <v>0</v>
      </c>
      <c r="M238" s="1">
        <v>2</v>
      </c>
      <c r="N238" s="7">
        <f t="shared" si="203"/>
        <v>20</v>
      </c>
    </row>
    <row r="239" spans="1:14" x14ac:dyDescent="0.3">
      <c r="A239" s="6">
        <v>238</v>
      </c>
      <c r="B239" s="4" t="s">
        <v>16</v>
      </c>
      <c r="C239" s="4">
        <v>2015</v>
      </c>
      <c r="D239" s="2" t="s">
        <v>7</v>
      </c>
      <c r="E239" s="1" t="s">
        <v>9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7">
        <f t="shared" si="203"/>
        <v>0</v>
      </c>
    </row>
    <row r="240" spans="1:14" x14ac:dyDescent="0.3">
      <c r="A240" s="6">
        <v>239</v>
      </c>
      <c r="B240" s="4" t="s">
        <v>17</v>
      </c>
      <c r="C240" s="4">
        <v>2015</v>
      </c>
      <c r="D240" s="2" t="s">
        <v>7</v>
      </c>
      <c r="E240" s="1" t="s">
        <v>4</v>
      </c>
      <c r="F240" s="1">
        <v>28</v>
      </c>
      <c r="G240" s="1">
        <v>20</v>
      </c>
      <c r="H240" s="1">
        <v>11</v>
      </c>
      <c r="I240" s="1">
        <v>36</v>
      </c>
      <c r="J240" s="1">
        <v>2</v>
      </c>
      <c r="K240" s="1">
        <v>3</v>
      </c>
      <c r="L240" s="1">
        <v>1</v>
      </c>
      <c r="M240" s="1">
        <v>3</v>
      </c>
      <c r="N240" s="7">
        <f t="shared" si="203"/>
        <v>104</v>
      </c>
    </row>
    <row r="241" spans="1:14" x14ac:dyDescent="0.3">
      <c r="A241" s="6">
        <v>240</v>
      </c>
      <c r="B241" s="4" t="s">
        <v>17</v>
      </c>
      <c r="C241" s="4">
        <v>2015</v>
      </c>
      <c r="D241" s="2" t="s">
        <v>7</v>
      </c>
      <c r="E241" s="1" t="s">
        <v>37</v>
      </c>
      <c r="F241" s="1">
        <v>213</v>
      </c>
      <c r="G241" s="1">
        <v>239</v>
      </c>
      <c r="H241" s="1">
        <v>87</v>
      </c>
      <c r="I241" s="1">
        <v>285</v>
      </c>
      <c r="J241" s="1">
        <v>9</v>
      </c>
      <c r="K241" s="1">
        <v>20</v>
      </c>
      <c r="L241" s="1">
        <v>9</v>
      </c>
      <c r="M241" s="1">
        <v>17</v>
      </c>
      <c r="N241" s="7">
        <f t="shared" si="203"/>
        <v>879</v>
      </c>
    </row>
    <row r="242" spans="1:14" x14ac:dyDescent="0.3">
      <c r="A242" s="6">
        <v>241</v>
      </c>
      <c r="B242" s="4" t="s">
        <v>17</v>
      </c>
      <c r="C242" s="2">
        <v>2015</v>
      </c>
      <c r="D242" s="2" t="s">
        <v>7</v>
      </c>
      <c r="E242" s="1" t="s">
        <v>38</v>
      </c>
      <c r="F242" s="1">
        <v>60</v>
      </c>
      <c r="G242" s="1">
        <v>109</v>
      </c>
      <c r="H242" s="1">
        <v>61</v>
      </c>
      <c r="I242" s="1">
        <v>82</v>
      </c>
      <c r="J242" s="1">
        <v>5</v>
      </c>
      <c r="K242" s="1">
        <v>8</v>
      </c>
      <c r="L242" s="1">
        <v>1</v>
      </c>
      <c r="M242" s="1">
        <v>0</v>
      </c>
      <c r="N242" s="7">
        <f t="shared" si="203"/>
        <v>326</v>
      </c>
    </row>
    <row r="243" spans="1:14" x14ac:dyDescent="0.3">
      <c r="A243" s="6">
        <v>242</v>
      </c>
      <c r="B243" s="4" t="s">
        <v>17</v>
      </c>
      <c r="C243" s="2">
        <v>2015</v>
      </c>
      <c r="D243" s="2" t="s">
        <v>7</v>
      </c>
      <c r="E243" s="1" t="s">
        <v>39</v>
      </c>
      <c r="F243" s="1">
        <v>97</v>
      </c>
      <c r="G243" s="1">
        <v>68</v>
      </c>
      <c r="H243" s="1">
        <v>38</v>
      </c>
      <c r="I243" s="1">
        <v>97</v>
      </c>
      <c r="J243" s="1">
        <v>3</v>
      </c>
      <c r="K243" s="1">
        <v>2</v>
      </c>
      <c r="L243" s="1">
        <v>7</v>
      </c>
      <c r="M243" s="1">
        <v>8</v>
      </c>
      <c r="N243" s="7">
        <f t="shared" si="203"/>
        <v>320</v>
      </c>
    </row>
    <row r="244" spans="1:14" x14ac:dyDescent="0.3">
      <c r="A244" s="6">
        <v>243</v>
      </c>
      <c r="B244" s="4" t="s">
        <v>17</v>
      </c>
      <c r="C244" s="2">
        <v>2015</v>
      </c>
      <c r="D244" s="2" t="s">
        <v>7</v>
      </c>
      <c r="E244" s="1" t="s">
        <v>40</v>
      </c>
      <c r="F244" s="1">
        <v>30</v>
      </c>
      <c r="G244" s="1">
        <v>42</v>
      </c>
      <c r="H244" s="1">
        <v>15</v>
      </c>
      <c r="I244" s="1">
        <v>35</v>
      </c>
      <c r="J244" s="1">
        <v>2</v>
      </c>
      <c r="K244" s="1">
        <v>5</v>
      </c>
      <c r="L244" s="1">
        <v>0</v>
      </c>
      <c r="M244" s="1">
        <v>3</v>
      </c>
      <c r="N244" s="7">
        <f t="shared" si="203"/>
        <v>132</v>
      </c>
    </row>
    <row r="245" spans="1:14" x14ac:dyDescent="0.3">
      <c r="A245" s="6">
        <v>244</v>
      </c>
      <c r="B245" s="4" t="s">
        <v>17</v>
      </c>
      <c r="C245" s="2">
        <v>2015</v>
      </c>
      <c r="D245" s="2" t="s">
        <v>7</v>
      </c>
      <c r="E245" s="1" t="s">
        <v>41</v>
      </c>
      <c r="F245" s="1">
        <v>6</v>
      </c>
      <c r="G245" s="1">
        <v>1</v>
      </c>
      <c r="H245" s="1">
        <v>3</v>
      </c>
      <c r="I245" s="1">
        <v>19</v>
      </c>
      <c r="J245" s="1">
        <v>2</v>
      </c>
      <c r="K245" s="1">
        <v>0</v>
      </c>
      <c r="L245" s="1">
        <v>0</v>
      </c>
      <c r="M245" s="1">
        <v>7</v>
      </c>
      <c r="N245" s="7">
        <f t="shared" si="203"/>
        <v>38</v>
      </c>
    </row>
    <row r="246" spans="1:14" x14ac:dyDescent="0.3">
      <c r="A246" s="6">
        <v>245</v>
      </c>
      <c r="B246" s="4" t="s">
        <v>17</v>
      </c>
      <c r="C246" s="2">
        <v>2015</v>
      </c>
      <c r="D246" s="2" t="s">
        <v>7</v>
      </c>
      <c r="E246" s="1" t="s">
        <v>9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7">
        <f t="shared" si="203"/>
        <v>0</v>
      </c>
    </row>
    <row r="247" spans="1:14" x14ac:dyDescent="0.3">
      <c r="A247" s="6">
        <v>246</v>
      </c>
      <c r="B247" s="4" t="s">
        <v>18</v>
      </c>
      <c r="C247" s="2">
        <v>2015</v>
      </c>
      <c r="D247" s="2" t="s">
        <v>7</v>
      </c>
      <c r="E247" s="1" t="s">
        <v>4</v>
      </c>
      <c r="F247" s="1">
        <v>24</v>
      </c>
      <c r="G247" s="1">
        <v>31</v>
      </c>
      <c r="H247" s="1">
        <v>16</v>
      </c>
      <c r="I247" s="1">
        <v>24</v>
      </c>
      <c r="J247" s="1">
        <v>1</v>
      </c>
      <c r="K247" s="1">
        <v>3</v>
      </c>
      <c r="L247" s="1">
        <v>0</v>
      </c>
      <c r="M247" s="1">
        <v>9</v>
      </c>
      <c r="N247" s="7">
        <f t="shared" si="203"/>
        <v>108</v>
      </c>
    </row>
    <row r="248" spans="1:14" x14ac:dyDescent="0.3">
      <c r="A248" s="6">
        <v>247</v>
      </c>
      <c r="B248" s="4" t="s">
        <v>18</v>
      </c>
      <c r="C248" s="2">
        <v>2015</v>
      </c>
      <c r="D248" s="2" t="s">
        <v>7</v>
      </c>
      <c r="E248" s="1" t="s">
        <v>37</v>
      </c>
      <c r="F248" s="1">
        <v>198</v>
      </c>
      <c r="G248" s="1">
        <v>215</v>
      </c>
      <c r="H248" s="1">
        <v>76</v>
      </c>
      <c r="I248" s="1">
        <v>250</v>
      </c>
      <c r="J248" s="1">
        <v>9</v>
      </c>
      <c r="K248" s="1">
        <v>22</v>
      </c>
      <c r="L248" s="1">
        <v>13</v>
      </c>
      <c r="M248" s="1">
        <v>18</v>
      </c>
      <c r="N248" s="7">
        <f t="shared" si="203"/>
        <v>801</v>
      </c>
    </row>
    <row r="249" spans="1:14" x14ac:dyDescent="0.3">
      <c r="A249" s="6">
        <v>248</v>
      </c>
      <c r="B249" s="4" t="s">
        <v>18</v>
      </c>
      <c r="C249" s="2">
        <v>2015</v>
      </c>
      <c r="D249" s="2" t="s">
        <v>7</v>
      </c>
      <c r="E249" s="1" t="s">
        <v>38</v>
      </c>
      <c r="F249" s="1">
        <v>75</v>
      </c>
      <c r="G249" s="1">
        <v>80</v>
      </c>
      <c r="H249" s="1">
        <v>21</v>
      </c>
      <c r="I249" s="1">
        <v>54</v>
      </c>
      <c r="J249" s="1">
        <v>10</v>
      </c>
      <c r="K249" s="1">
        <v>8</v>
      </c>
      <c r="L249" s="1">
        <v>5</v>
      </c>
      <c r="M249" s="1">
        <v>6</v>
      </c>
      <c r="N249" s="7">
        <f t="shared" si="203"/>
        <v>259</v>
      </c>
    </row>
    <row r="250" spans="1:14" x14ac:dyDescent="0.3">
      <c r="A250" s="6">
        <v>249</v>
      </c>
      <c r="B250" s="4" t="s">
        <v>18</v>
      </c>
      <c r="C250" s="2">
        <v>2015</v>
      </c>
      <c r="D250" s="2" t="s">
        <v>7</v>
      </c>
      <c r="E250" s="1" t="s">
        <v>39</v>
      </c>
      <c r="F250" s="1">
        <v>66</v>
      </c>
      <c r="G250" s="1">
        <v>95</v>
      </c>
      <c r="H250" s="1">
        <v>25</v>
      </c>
      <c r="I250" s="1">
        <v>93</v>
      </c>
      <c r="J250" s="1">
        <v>5</v>
      </c>
      <c r="K250" s="1">
        <v>4</v>
      </c>
      <c r="L250" s="1">
        <v>3</v>
      </c>
      <c r="M250" s="1">
        <v>6</v>
      </c>
      <c r="N250" s="7">
        <f t="shared" si="203"/>
        <v>297</v>
      </c>
    </row>
    <row r="251" spans="1:14" x14ac:dyDescent="0.3">
      <c r="A251" s="6">
        <v>250</v>
      </c>
      <c r="B251" s="4" t="s">
        <v>18</v>
      </c>
      <c r="C251" s="2">
        <v>2015</v>
      </c>
      <c r="D251" s="2" t="s">
        <v>7</v>
      </c>
      <c r="E251" s="1" t="s">
        <v>40</v>
      </c>
      <c r="F251" s="1">
        <v>17</v>
      </c>
      <c r="G251" s="1">
        <v>19</v>
      </c>
      <c r="H251" s="1">
        <v>16</v>
      </c>
      <c r="I251" s="1">
        <v>24</v>
      </c>
      <c r="J251" s="1">
        <v>2</v>
      </c>
      <c r="K251" s="1">
        <v>4</v>
      </c>
      <c r="L251" s="1">
        <v>0</v>
      </c>
      <c r="M251" s="1">
        <v>2</v>
      </c>
      <c r="N251" s="7">
        <f t="shared" ref="N251:N282" si="204">SUM(F251:M251)</f>
        <v>84</v>
      </c>
    </row>
    <row r="252" spans="1:14" x14ac:dyDescent="0.3">
      <c r="A252" s="6">
        <v>251</v>
      </c>
      <c r="B252" s="4" t="s">
        <v>18</v>
      </c>
      <c r="C252" s="2">
        <v>2015</v>
      </c>
      <c r="D252" s="2" t="s">
        <v>7</v>
      </c>
      <c r="E252" s="1" t="s">
        <v>41</v>
      </c>
      <c r="F252" s="1">
        <v>4</v>
      </c>
      <c r="G252" s="1">
        <v>1</v>
      </c>
      <c r="H252" s="1">
        <v>5</v>
      </c>
      <c r="I252" s="1">
        <v>10</v>
      </c>
      <c r="J252" s="1">
        <v>0</v>
      </c>
      <c r="K252" s="1">
        <v>0</v>
      </c>
      <c r="L252" s="1">
        <v>0</v>
      </c>
      <c r="M252" s="1">
        <v>1</v>
      </c>
      <c r="N252" s="7">
        <f t="shared" si="204"/>
        <v>21</v>
      </c>
    </row>
    <row r="253" spans="1:14" x14ac:dyDescent="0.3">
      <c r="A253" s="6">
        <v>252</v>
      </c>
      <c r="B253" s="4" t="s">
        <v>18</v>
      </c>
      <c r="C253" s="2">
        <v>2015</v>
      </c>
      <c r="D253" s="2" t="s">
        <v>7</v>
      </c>
      <c r="E253" s="1" t="s">
        <v>9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7">
        <f t="shared" si="204"/>
        <v>0</v>
      </c>
    </row>
    <row r="254" spans="1:14" x14ac:dyDescent="0.3">
      <c r="A254" s="6">
        <v>253</v>
      </c>
      <c r="B254" s="4" t="s">
        <v>19</v>
      </c>
      <c r="C254" s="4">
        <v>2016</v>
      </c>
      <c r="D254" s="2" t="s">
        <v>7</v>
      </c>
      <c r="E254" s="1" t="s">
        <v>4</v>
      </c>
      <c r="F254" s="38">
        <v>19</v>
      </c>
      <c r="G254" s="38">
        <v>30</v>
      </c>
      <c r="H254" s="38">
        <v>8</v>
      </c>
      <c r="I254" s="38">
        <v>18</v>
      </c>
      <c r="J254" s="38">
        <v>2</v>
      </c>
      <c r="K254" s="38">
        <v>2</v>
      </c>
      <c r="L254" s="38">
        <v>1</v>
      </c>
      <c r="M254" s="38">
        <v>4</v>
      </c>
      <c r="N254" s="29">
        <f t="shared" si="204"/>
        <v>84</v>
      </c>
    </row>
    <row r="255" spans="1:14" x14ac:dyDescent="0.3">
      <c r="A255" s="6">
        <v>254</v>
      </c>
      <c r="B255" s="4" t="s">
        <v>19</v>
      </c>
      <c r="C255" s="4">
        <v>2016</v>
      </c>
      <c r="D255" s="2" t="s">
        <v>7</v>
      </c>
      <c r="E255" s="1" t="s">
        <v>37</v>
      </c>
      <c r="F255" s="38">
        <v>165</v>
      </c>
      <c r="G255" s="38">
        <v>192</v>
      </c>
      <c r="H255" s="38">
        <v>47</v>
      </c>
      <c r="I255" s="38">
        <v>213</v>
      </c>
      <c r="J255" s="38">
        <v>19</v>
      </c>
      <c r="K255" s="38">
        <v>19</v>
      </c>
      <c r="L255" s="38">
        <v>7</v>
      </c>
      <c r="M255" s="38">
        <v>14</v>
      </c>
      <c r="N255" s="29">
        <f t="shared" si="204"/>
        <v>676</v>
      </c>
    </row>
    <row r="256" spans="1:14" x14ac:dyDescent="0.3">
      <c r="A256" s="6">
        <v>255</v>
      </c>
      <c r="B256" s="4" t="s">
        <v>19</v>
      </c>
      <c r="C256" s="4">
        <v>2016</v>
      </c>
      <c r="D256" s="2" t="s">
        <v>7</v>
      </c>
      <c r="E256" s="1" t="s">
        <v>38</v>
      </c>
      <c r="F256" s="38">
        <v>44</v>
      </c>
      <c r="G256" s="38">
        <v>46</v>
      </c>
      <c r="H256" s="38">
        <v>15</v>
      </c>
      <c r="I256" s="38">
        <v>50</v>
      </c>
      <c r="J256" s="38">
        <v>2</v>
      </c>
      <c r="K256" s="38">
        <v>0</v>
      </c>
      <c r="L256" s="38">
        <v>10</v>
      </c>
      <c r="M256" s="38">
        <v>0</v>
      </c>
      <c r="N256" s="29">
        <f t="shared" si="204"/>
        <v>167</v>
      </c>
    </row>
    <row r="257" spans="1:14" x14ac:dyDescent="0.3">
      <c r="A257" s="6">
        <v>256</v>
      </c>
      <c r="B257" s="4" t="s">
        <v>19</v>
      </c>
      <c r="C257" s="4">
        <v>2016</v>
      </c>
      <c r="D257" s="2" t="s">
        <v>7</v>
      </c>
      <c r="E257" s="1" t="s">
        <v>39</v>
      </c>
      <c r="F257" s="38">
        <v>47</v>
      </c>
      <c r="G257" s="38">
        <v>66</v>
      </c>
      <c r="H257" s="38">
        <v>8</v>
      </c>
      <c r="I257" s="38">
        <v>77</v>
      </c>
      <c r="J257" s="38">
        <v>4</v>
      </c>
      <c r="K257" s="38">
        <v>7</v>
      </c>
      <c r="L257" s="38">
        <v>1</v>
      </c>
      <c r="M257" s="38">
        <v>3</v>
      </c>
      <c r="N257" s="29">
        <f t="shared" si="204"/>
        <v>213</v>
      </c>
    </row>
    <row r="258" spans="1:14" x14ac:dyDescent="0.3">
      <c r="A258" s="6">
        <v>257</v>
      </c>
      <c r="B258" s="4" t="s">
        <v>19</v>
      </c>
      <c r="C258" s="4">
        <v>2016</v>
      </c>
      <c r="D258" s="2" t="s">
        <v>7</v>
      </c>
      <c r="E258" s="1" t="s">
        <v>40</v>
      </c>
      <c r="F258" s="38">
        <v>10</v>
      </c>
      <c r="G258" s="38">
        <v>25</v>
      </c>
      <c r="H258" s="38">
        <v>15</v>
      </c>
      <c r="I258" s="38">
        <v>16</v>
      </c>
      <c r="J258" s="38">
        <v>2</v>
      </c>
      <c r="K258" s="38">
        <v>0</v>
      </c>
      <c r="L258" s="38">
        <v>0</v>
      </c>
      <c r="M258" s="38">
        <v>1</v>
      </c>
      <c r="N258" s="29">
        <f t="shared" si="204"/>
        <v>69</v>
      </c>
    </row>
    <row r="259" spans="1:14" x14ac:dyDescent="0.3">
      <c r="A259" s="6">
        <v>258</v>
      </c>
      <c r="B259" s="4" t="s">
        <v>19</v>
      </c>
      <c r="C259" s="4">
        <v>2016</v>
      </c>
      <c r="D259" s="2" t="s">
        <v>7</v>
      </c>
      <c r="E259" s="1" t="s">
        <v>41</v>
      </c>
      <c r="F259" s="38">
        <v>0</v>
      </c>
      <c r="G259" s="38">
        <v>18</v>
      </c>
      <c r="H259" s="38">
        <v>3</v>
      </c>
      <c r="I259" s="38">
        <v>0</v>
      </c>
      <c r="J259" s="38">
        <v>0</v>
      </c>
      <c r="K259" s="38">
        <v>0</v>
      </c>
      <c r="L259" s="38">
        <v>4</v>
      </c>
      <c r="M259" s="38">
        <v>0</v>
      </c>
      <c r="N259" s="29">
        <f t="shared" si="204"/>
        <v>25</v>
      </c>
    </row>
    <row r="260" spans="1:14" x14ac:dyDescent="0.3">
      <c r="A260" s="6">
        <v>259</v>
      </c>
      <c r="B260" s="4" t="s">
        <v>19</v>
      </c>
      <c r="C260" s="4">
        <v>2016</v>
      </c>
      <c r="D260" s="2" t="s">
        <v>7</v>
      </c>
      <c r="E260" s="1" t="s">
        <v>9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29">
        <f t="shared" si="204"/>
        <v>0</v>
      </c>
    </row>
    <row r="261" spans="1:14" x14ac:dyDescent="0.3">
      <c r="A261" s="6">
        <v>260</v>
      </c>
      <c r="B261" s="7" t="s">
        <v>20</v>
      </c>
      <c r="C261" s="4">
        <v>2016</v>
      </c>
      <c r="D261" s="2" t="s">
        <v>7</v>
      </c>
      <c r="E261" s="1" t="s">
        <v>4</v>
      </c>
      <c r="F261" s="38">
        <v>19</v>
      </c>
      <c r="G261" s="38">
        <v>24</v>
      </c>
      <c r="H261" s="38">
        <v>5</v>
      </c>
      <c r="I261" s="38">
        <v>19</v>
      </c>
      <c r="J261" s="38">
        <v>1</v>
      </c>
      <c r="K261" s="38">
        <v>2</v>
      </c>
      <c r="L261" s="38">
        <v>0</v>
      </c>
      <c r="M261" s="38">
        <v>5</v>
      </c>
      <c r="N261" s="29">
        <f t="shared" si="204"/>
        <v>75</v>
      </c>
    </row>
    <row r="262" spans="1:14" x14ac:dyDescent="0.3">
      <c r="A262" s="6">
        <v>261</v>
      </c>
      <c r="B262" s="4" t="s">
        <v>20</v>
      </c>
      <c r="C262" s="4">
        <v>2016</v>
      </c>
      <c r="D262" s="2" t="s">
        <v>7</v>
      </c>
      <c r="E262" s="1" t="s">
        <v>37</v>
      </c>
      <c r="F262" s="38">
        <v>178</v>
      </c>
      <c r="G262" s="38">
        <v>182</v>
      </c>
      <c r="H262" s="38">
        <v>67</v>
      </c>
      <c r="I262" s="38">
        <v>216</v>
      </c>
      <c r="J262" s="38">
        <v>22</v>
      </c>
      <c r="K262" s="38">
        <v>13</v>
      </c>
      <c r="L262" s="38">
        <v>15</v>
      </c>
      <c r="M262" s="38">
        <v>19</v>
      </c>
      <c r="N262" s="29">
        <f t="shared" si="204"/>
        <v>712</v>
      </c>
    </row>
    <row r="263" spans="1:14" x14ac:dyDescent="0.3">
      <c r="A263" s="6">
        <v>262</v>
      </c>
      <c r="B263" s="7" t="s">
        <v>20</v>
      </c>
      <c r="C263" s="4">
        <v>2016</v>
      </c>
      <c r="D263" s="2" t="s">
        <v>7</v>
      </c>
      <c r="E263" s="1" t="s">
        <v>38</v>
      </c>
      <c r="F263" s="38">
        <v>37</v>
      </c>
      <c r="G263" s="38">
        <v>79</v>
      </c>
      <c r="H263" s="38">
        <v>43</v>
      </c>
      <c r="I263" s="38">
        <v>49</v>
      </c>
      <c r="J263" s="38">
        <v>1</v>
      </c>
      <c r="K263" s="38">
        <v>30</v>
      </c>
      <c r="L263" s="38">
        <v>7</v>
      </c>
      <c r="M263" s="38">
        <v>6</v>
      </c>
      <c r="N263" s="29">
        <f t="shared" si="204"/>
        <v>252</v>
      </c>
    </row>
    <row r="264" spans="1:14" x14ac:dyDescent="0.3">
      <c r="A264" s="6">
        <v>263</v>
      </c>
      <c r="B264" s="4" t="s">
        <v>20</v>
      </c>
      <c r="C264" s="4">
        <v>2016</v>
      </c>
      <c r="D264" s="2" t="s">
        <v>7</v>
      </c>
      <c r="E264" s="1" t="s">
        <v>39</v>
      </c>
      <c r="F264" s="38">
        <v>41</v>
      </c>
      <c r="G264" s="38">
        <v>75</v>
      </c>
      <c r="H264" s="38">
        <v>28</v>
      </c>
      <c r="I264" s="38">
        <v>79</v>
      </c>
      <c r="J264" s="38">
        <v>4</v>
      </c>
      <c r="K264" s="38">
        <v>5</v>
      </c>
      <c r="L264" s="38">
        <v>13</v>
      </c>
      <c r="M264" s="38">
        <v>13</v>
      </c>
      <c r="N264" s="29">
        <f t="shared" si="204"/>
        <v>258</v>
      </c>
    </row>
    <row r="265" spans="1:14" x14ac:dyDescent="0.3">
      <c r="A265" s="6">
        <v>264</v>
      </c>
      <c r="B265" s="7" t="s">
        <v>20</v>
      </c>
      <c r="C265" s="4">
        <v>2016</v>
      </c>
      <c r="D265" s="2" t="s">
        <v>7</v>
      </c>
      <c r="E265" s="1" t="s">
        <v>40</v>
      </c>
      <c r="F265" s="38">
        <v>8</v>
      </c>
      <c r="G265" s="38">
        <v>23</v>
      </c>
      <c r="H265" s="38">
        <v>7</v>
      </c>
      <c r="I265" s="38">
        <v>15</v>
      </c>
      <c r="J265" s="38">
        <v>0</v>
      </c>
      <c r="K265" s="38">
        <v>0</v>
      </c>
      <c r="L265" s="38">
        <v>1</v>
      </c>
      <c r="M265" s="38">
        <v>4</v>
      </c>
      <c r="N265" s="29">
        <f t="shared" si="204"/>
        <v>58</v>
      </c>
    </row>
    <row r="266" spans="1:14" x14ac:dyDescent="0.3">
      <c r="A266" s="6">
        <v>265</v>
      </c>
      <c r="B266" s="4" t="s">
        <v>20</v>
      </c>
      <c r="C266" s="4">
        <v>2016</v>
      </c>
      <c r="D266" s="2" t="s">
        <v>7</v>
      </c>
      <c r="E266" s="1" t="s">
        <v>41</v>
      </c>
      <c r="F266" s="38">
        <v>2</v>
      </c>
      <c r="G266" s="38">
        <v>7</v>
      </c>
      <c r="H266" s="38">
        <v>2</v>
      </c>
      <c r="I266" s="38">
        <v>2</v>
      </c>
      <c r="J266" s="38">
        <v>0</v>
      </c>
      <c r="K266" s="38">
        <v>1</v>
      </c>
      <c r="L266" s="38">
        <v>0</v>
      </c>
      <c r="M266" s="38">
        <v>2</v>
      </c>
      <c r="N266" s="29">
        <f t="shared" si="204"/>
        <v>16</v>
      </c>
    </row>
    <row r="267" spans="1:14" x14ac:dyDescent="0.3">
      <c r="A267" s="6">
        <v>266</v>
      </c>
      <c r="B267" s="7" t="s">
        <v>20</v>
      </c>
      <c r="C267" s="4">
        <v>2016</v>
      </c>
      <c r="D267" s="2" t="s">
        <v>7</v>
      </c>
      <c r="E267" s="1" t="s">
        <v>9</v>
      </c>
      <c r="F267" s="38">
        <v>0</v>
      </c>
      <c r="G267" s="38">
        <v>0</v>
      </c>
      <c r="H267" s="38">
        <v>0</v>
      </c>
      <c r="I267" s="38">
        <v>0</v>
      </c>
      <c r="J267" s="38">
        <v>0</v>
      </c>
      <c r="K267" s="38">
        <v>0</v>
      </c>
      <c r="L267" s="38">
        <v>0</v>
      </c>
      <c r="M267" s="38">
        <v>0</v>
      </c>
      <c r="N267" s="29">
        <f t="shared" si="204"/>
        <v>0</v>
      </c>
    </row>
    <row r="268" spans="1:14" x14ac:dyDescent="0.3">
      <c r="A268" s="6">
        <v>267</v>
      </c>
      <c r="B268" s="7" t="s">
        <v>21</v>
      </c>
      <c r="C268" s="4">
        <v>2016</v>
      </c>
      <c r="D268" s="2" t="s">
        <v>7</v>
      </c>
      <c r="E268" s="1" t="s">
        <v>4</v>
      </c>
      <c r="F268" s="38">
        <v>29</v>
      </c>
      <c r="G268" s="38">
        <v>30</v>
      </c>
      <c r="H268" s="38">
        <v>2</v>
      </c>
      <c r="I268" s="38">
        <v>23</v>
      </c>
      <c r="J268" s="38">
        <v>2</v>
      </c>
      <c r="K268" s="38">
        <v>2</v>
      </c>
      <c r="L268" s="38">
        <v>0</v>
      </c>
      <c r="M268" s="38">
        <v>4</v>
      </c>
      <c r="N268" s="29">
        <f t="shared" si="204"/>
        <v>92</v>
      </c>
    </row>
    <row r="269" spans="1:14" x14ac:dyDescent="0.3">
      <c r="A269" s="6">
        <v>268</v>
      </c>
      <c r="B269" s="7" t="s">
        <v>21</v>
      </c>
      <c r="C269" s="4">
        <v>2016</v>
      </c>
      <c r="D269" s="2" t="s">
        <v>7</v>
      </c>
      <c r="E269" s="1" t="s">
        <v>37</v>
      </c>
      <c r="F269" s="38">
        <v>152</v>
      </c>
      <c r="G269" s="38">
        <v>203</v>
      </c>
      <c r="H269" s="38">
        <v>46</v>
      </c>
      <c r="I269" s="38">
        <v>197</v>
      </c>
      <c r="J269" s="38">
        <v>8</v>
      </c>
      <c r="K269" s="38">
        <v>12</v>
      </c>
      <c r="L269" s="38">
        <v>4</v>
      </c>
      <c r="M269" s="38">
        <v>25</v>
      </c>
      <c r="N269" s="29">
        <f t="shared" si="204"/>
        <v>647</v>
      </c>
    </row>
    <row r="270" spans="1:14" x14ac:dyDescent="0.3">
      <c r="A270" s="6">
        <v>269</v>
      </c>
      <c r="B270" s="7" t="s">
        <v>21</v>
      </c>
      <c r="C270" s="4">
        <v>2016</v>
      </c>
      <c r="D270" s="2" t="s">
        <v>7</v>
      </c>
      <c r="E270" s="1" t="s">
        <v>38</v>
      </c>
      <c r="F270" s="38">
        <v>46</v>
      </c>
      <c r="G270" s="38">
        <v>81</v>
      </c>
      <c r="H270" s="38">
        <v>23</v>
      </c>
      <c r="I270" s="38">
        <v>73</v>
      </c>
      <c r="J270" s="38">
        <v>0</v>
      </c>
      <c r="K270" s="38">
        <v>4</v>
      </c>
      <c r="L270" s="38">
        <v>0</v>
      </c>
      <c r="M270" s="38">
        <v>20</v>
      </c>
      <c r="N270" s="29">
        <f t="shared" si="204"/>
        <v>247</v>
      </c>
    </row>
    <row r="271" spans="1:14" x14ac:dyDescent="0.3">
      <c r="A271" s="6">
        <v>270</v>
      </c>
      <c r="B271" s="7" t="s">
        <v>21</v>
      </c>
      <c r="C271" s="4">
        <v>2016</v>
      </c>
      <c r="D271" s="2" t="s">
        <v>7</v>
      </c>
      <c r="E271" s="1" t="s">
        <v>39</v>
      </c>
      <c r="F271" s="38">
        <v>43</v>
      </c>
      <c r="G271" s="38">
        <v>39</v>
      </c>
      <c r="H271" s="38">
        <v>23</v>
      </c>
      <c r="I271" s="38">
        <v>40</v>
      </c>
      <c r="J271" s="38">
        <v>3</v>
      </c>
      <c r="K271" s="38">
        <v>4</v>
      </c>
      <c r="L271" s="38">
        <v>0</v>
      </c>
      <c r="M271" s="38">
        <v>9</v>
      </c>
      <c r="N271" s="29">
        <f t="shared" si="204"/>
        <v>161</v>
      </c>
    </row>
    <row r="272" spans="1:14" x14ac:dyDescent="0.3">
      <c r="A272" s="6">
        <v>271</v>
      </c>
      <c r="B272" s="7" t="s">
        <v>21</v>
      </c>
      <c r="C272" s="4">
        <v>2016</v>
      </c>
      <c r="D272" s="2" t="s">
        <v>7</v>
      </c>
      <c r="E272" s="1" t="s">
        <v>40</v>
      </c>
      <c r="F272" s="38">
        <v>19</v>
      </c>
      <c r="G272" s="38">
        <v>19</v>
      </c>
      <c r="H272" s="38">
        <v>8</v>
      </c>
      <c r="I272" s="38">
        <v>10</v>
      </c>
      <c r="J272" s="38">
        <v>0</v>
      </c>
      <c r="K272" s="38">
        <v>1</v>
      </c>
      <c r="L272" s="38">
        <v>0</v>
      </c>
      <c r="M272" s="38">
        <v>5</v>
      </c>
      <c r="N272" s="29">
        <f t="shared" si="204"/>
        <v>62</v>
      </c>
    </row>
    <row r="273" spans="1:14" x14ac:dyDescent="0.3">
      <c r="A273" s="6">
        <v>272</v>
      </c>
      <c r="B273" s="7" t="s">
        <v>21</v>
      </c>
      <c r="C273" s="4">
        <v>2016</v>
      </c>
      <c r="D273" s="2" t="s">
        <v>7</v>
      </c>
      <c r="E273" s="1" t="s">
        <v>41</v>
      </c>
      <c r="F273" s="38">
        <v>18</v>
      </c>
      <c r="G273" s="38">
        <v>0</v>
      </c>
      <c r="H273" s="38">
        <v>1</v>
      </c>
      <c r="I273" s="38">
        <v>14</v>
      </c>
      <c r="J273" s="38">
        <v>1</v>
      </c>
      <c r="K273" s="38">
        <v>0</v>
      </c>
      <c r="L273" s="38">
        <v>0</v>
      </c>
      <c r="M273" s="38">
        <v>2</v>
      </c>
      <c r="N273" s="29">
        <f t="shared" si="204"/>
        <v>36</v>
      </c>
    </row>
    <row r="274" spans="1:14" x14ac:dyDescent="0.3">
      <c r="A274" s="6">
        <v>273</v>
      </c>
      <c r="B274" s="7" t="s">
        <v>21</v>
      </c>
      <c r="C274" s="4">
        <v>2016</v>
      </c>
      <c r="D274" s="2" t="s">
        <v>7</v>
      </c>
      <c r="E274" s="1" t="s">
        <v>9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29">
        <f t="shared" si="204"/>
        <v>0</v>
      </c>
    </row>
    <row r="275" spans="1:14" x14ac:dyDescent="0.3">
      <c r="A275" s="6">
        <v>274</v>
      </c>
      <c r="B275" s="7" t="s">
        <v>6</v>
      </c>
      <c r="C275" s="4">
        <v>2016</v>
      </c>
      <c r="D275" s="2" t="s">
        <v>7</v>
      </c>
      <c r="E275" s="1" t="s">
        <v>4</v>
      </c>
      <c r="F275" s="38">
        <v>25</v>
      </c>
      <c r="G275" s="38">
        <v>26</v>
      </c>
      <c r="H275" s="38">
        <v>10</v>
      </c>
      <c r="I275" s="38">
        <v>14</v>
      </c>
      <c r="J275" s="38">
        <v>2</v>
      </c>
      <c r="K275" s="38">
        <v>0</v>
      </c>
      <c r="L275" s="38">
        <v>0</v>
      </c>
      <c r="M275" s="38">
        <v>3</v>
      </c>
      <c r="N275" s="29">
        <f t="shared" si="204"/>
        <v>80</v>
      </c>
    </row>
    <row r="276" spans="1:14" x14ac:dyDescent="0.3">
      <c r="A276" s="6">
        <v>275</v>
      </c>
      <c r="B276" s="7" t="s">
        <v>6</v>
      </c>
      <c r="C276" s="4">
        <v>2016</v>
      </c>
      <c r="D276" s="2" t="s">
        <v>7</v>
      </c>
      <c r="E276" s="1" t="s">
        <v>37</v>
      </c>
      <c r="F276" s="38">
        <v>178</v>
      </c>
      <c r="G276" s="38">
        <v>194</v>
      </c>
      <c r="H276" s="38">
        <v>88</v>
      </c>
      <c r="I276" s="38">
        <v>193</v>
      </c>
      <c r="J276" s="38">
        <v>10</v>
      </c>
      <c r="K276" s="38">
        <v>16</v>
      </c>
      <c r="L276" s="38">
        <v>4</v>
      </c>
      <c r="M276" s="38">
        <v>14</v>
      </c>
      <c r="N276" s="29">
        <f t="shared" si="204"/>
        <v>697</v>
      </c>
    </row>
    <row r="277" spans="1:14" x14ac:dyDescent="0.3">
      <c r="A277" s="6">
        <v>276</v>
      </c>
      <c r="B277" s="7" t="s">
        <v>6</v>
      </c>
      <c r="C277" s="4">
        <v>2016</v>
      </c>
      <c r="D277" s="2" t="s">
        <v>7</v>
      </c>
      <c r="E277" s="1" t="s">
        <v>38</v>
      </c>
      <c r="F277" s="38">
        <v>62</v>
      </c>
      <c r="G277" s="38">
        <v>61</v>
      </c>
      <c r="H277" s="38">
        <v>17</v>
      </c>
      <c r="I277" s="38">
        <v>83</v>
      </c>
      <c r="J277" s="38">
        <v>2</v>
      </c>
      <c r="K277" s="38">
        <v>41</v>
      </c>
      <c r="L277" s="38">
        <v>4</v>
      </c>
      <c r="M277" s="38">
        <v>1</v>
      </c>
      <c r="N277" s="29">
        <f t="shared" si="204"/>
        <v>271</v>
      </c>
    </row>
    <row r="278" spans="1:14" x14ac:dyDescent="0.3">
      <c r="A278" s="6">
        <v>277</v>
      </c>
      <c r="B278" s="7" t="s">
        <v>6</v>
      </c>
      <c r="C278" s="4">
        <v>2016</v>
      </c>
      <c r="D278" s="2" t="s">
        <v>7</v>
      </c>
      <c r="E278" s="1" t="s">
        <v>39</v>
      </c>
      <c r="F278" s="38">
        <v>35</v>
      </c>
      <c r="G278" s="38">
        <v>36</v>
      </c>
      <c r="H278" s="38">
        <v>20</v>
      </c>
      <c r="I278" s="38">
        <v>50</v>
      </c>
      <c r="J278" s="38">
        <v>7</v>
      </c>
      <c r="K278" s="38">
        <v>4</v>
      </c>
      <c r="L278" s="38">
        <v>2</v>
      </c>
      <c r="M278" s="38">
        <v>3</v>
      </c>
      <c r="N278" s="29">
        <f t="shared" si="204"/>
        <v>157</v>
      </c>
    </row>
    <row r="279" spans="1:14" x14ac:dyDescent="0.3">
      <c r="A279" s="6">
        <v>278</v>
      </c>
      <c r="B279" s="7" t="s">
        <v>6</v>
      </c>
      <c r="C279" s="4">
        <v>2016</v>
      </c>
      <c r="D279" s="2" t="s">
        <v>7</v>
      </c>
      <c r="E279" s="1" t="s">
        <v>40</v>
      </c>
      <c r="F279" s="38">
        <v>10</v>
      </c>
      <c r="G279" s="38">
        <v>7</v>
      </c>
      <c r="H279" s="38">
        <v>9</v>
      </c>
      <c r="I279" s="38">
        <v>14</v>
      </c>
      <c r="J279" s="38">
        <v>0</v>
      </c>
      <c r="K279" s="38">
        <v>0</v>
      </c>
      <c r="L279" s="38">
        <v>0</v>
      </c>
      <c r="M279" s="38">
        <v>2</v>
      </c>
      <c r="N279" s="29">
        <f t="shared" si="204"/>
        <v>42</v>
      </c>
    </row>
    <row r="280" spans="1:14" x14ac:dyDescent="0.3">
      <c r="A280" s="6">
        <v>279</v>
      </c>
      <c r="B280" s="7" t="s">
        <v>6</v>
      </c>
      <c r="C280" s="4">
        <v>2016</v>
      </c>
      <c r="D280" s="2" t="s">
        <v>7</v>
      </c>
      <c r="E280" s="1" t="s">
        <v>41</v>
      </c>
      <c r="F280" s="38">
        <v>4</v>
      </c>
      <c r="G280" s="38">
        <v>5</v>
      </c>
      <c r="H280" s="38">
        <v>0</v>
      </c>
      <c r="I280" s="38">
        <v>8</v>
      </c>
      <c r="J280" s="38">
        <v>1</v>
      </c>
      <c r="K280" s="38">
        <v>0</v>
      </c>
      <c r="L280" s="38">
        <v>0</v>
      </c>
      <c r="M280" s="38">
        <v>0</v>
      </c>
      <c r="N280" s="29">
        <f t="shared" si="204"/>
        <v>18</v>
      </c>
    </row>
    <row r="281" spans="1:14" x14ac:dyDescent="0.3">
      <c r="A281" s="6">
        <v>280</v>
      </c>
      <c r="B281" s="7" t="s">
        <v>6</v>
      </c>
      <c r="C281" s="4">
        <v>2016</v>
      </c>
      <c r="D281" s="2" t="s">
        <v>7</v>
      </c>
      <c r="E281" s="1" t="s">
        <v>9</v>
      </c>
      <c r="F281" s="38">
        <v>0</v>
      </c>
      <c r="G281" s="38">
        <v>0</v>
      </c>
      <c r="H281" s="38">
        <v>0</v>
      </c>
      <c r="I281" s="38">
        <v>0</v>
      </c>
      <c r="J281" s="38">
        <v>0</v>
      </c>
      <c r="K281" s="38">
        <v>0</v>
      </c>
      <c r="L281" s="38">
        <v>0</v>
      </c>
      <c r="M281" s="38">
        <v>0</v>
      </c>
      <c r="N281" s="29">
        <f t="shared" si="204"/>
        <v>0</v>
      </c>
    </row>
    <row r="282" spans="1:14" x14ac:dyDescent="0.3">
      <c r="A282" s="6">
        <v>281</v>
      </c>
      <c r="B282" s="7" t="s">
        <v>11</v>
      </c>
      <c r="C282" s="4">
        <v>2016</v>
      </c>
      <c r="D282" s="2" t="s">
        <v>7</v>
      </c>
      <c r="E282" s="1" t="s">
        <v>4</v>
      </c>
      <c r="F282" s="38">
        <v>36</v>
      </c>
      <c r="G282" s="38">
        <v>44</v>
      </c>
      <c r="H282" s="38">
        <v>19</v>
      </c>
      <c r="I282" s="38">
        <v>34</v>
      </c>
      <c r="J282" s="38">
        <v>4</v>
      </c>
      <c r="K282" s="38">
        <v>3</v>
      </c>
      <c r="L282" s="38">
        <v>1</v>
      </c>
      <c r="M282" s="38">
        <v>3</v>
      </c>
      <c r="N282" s="29">
        <f t="shared" si="204"/>
        <v>144</v>
      </c>
    </row>
    <row r="283" spans="1:14" x14ac:dyDescent="0.3">
      <c r="A283" s="6">
        <v>282</v>
      </c>
      <c r="B283" s="7" t="s">
        <v>11</v>
      </c>
      <c r="C283" s="4">
        <v>2016</v>
      </c>
      <c r="D283" s="2" t="s">
        <v>7</v>
      </c>
      <c r="E283" s="1" t="s">
        <v>37</v>
      </c>
      <c r="F283" s="38">
        <v>158</v>
      </c>
      <c r="G283" s="38">
        <v>219</v>
      </c>
      <c r="H283" s="38">
        <v>66</v>
      </c>
      <c r="I283" s="38">
        <v>291</v>
      </c>
      <c r="J283" s="38">
        <v>30</v>
      </c>
      <c r="K283" s="38">
        <v>23</v>
      </c>
      <c r="L283" s="38">
        <v>11</v>
      </c>
      <c r="M283" s="38">
        <v>24</v>
      </c>
      <c r="N283" s="29">
        <f t="shared" ref="N283:N314" si="205">SUM(F283:M283)</f>
        <v>822</v>
      </c>
    </row>
    <row r="284" spans="1:14" x14ac:dyDescent="0.3">
      <c r="A284" s="6">
        <v>283</v>
      </c>
      <c r="B284" s="7" t="s">
        <v>11</v>
      </c>
      <c r="C284" s="4">
        <v>2016</v>
      </c>
      <c r="D284" s="2" t="s">
        <v>7</v>
      </c>
      <c r="E284" s="1" t="s">
        <v>38</v>
      </c>
      <c r="F284" s="38">
        <v>31</v>
      </c>
      <c r="G284" s="38">
        <v>95</v>
      </c>
      <c r="H284" s="38">
        <v>5</v>
      </c>
      <c r="I284" s="38">
        <v>42</v>
      </c>
      <c r="J284" s="38">
        <v>14</v>
      </c>
      <c r="K284" s="38">
        <v>5</v>
      </c>
      <c r="L284" s="38">
        <v>0</v>
      </c>
      <c r="M284" s="38">
        <v>15</v>
      </c>
      <c r="N284" s="29">
        <f t="shared" si="205"/>
        <v>207</v>
      </c>
    </row>
    <row r="285" spans="1:14" x14ac:dyDescent="0.3">
      <c r="A285" s="6">
        <v>284</v>
      </c>
      <c r="B285" s="7" t="s">
        <v>11</v>
      </c>
      <c r="C285" s="4">
        <v>2016</v>
      </c>
      <c r="D285" s="2" t="s">
        <v>7</v>
      </c>
      <c r="E285" s="1" t="s">
        <v>39</v>
      </c>
      <c r="F285" s="38">
        <v>18</v>
      </c>
      <c r="G285" s="38">
        <v>53</v>
      </c>
      <c r="H285" s="38">
        <v>13</v>
      </c>
      <c r="I285" s="38">
        <v>43</v>
      </c>
      <c r="J285" s="38">
        <v>3</v>
      </c>
      <c r="K285" s="38">
        <v>6</v>
      </c>
      <c r="L285" s="38">
        <v>1</v>
      </c>
      <c r="M285" s="38">
        <v>6</v>
      </c>
      <c r="N285" s="29">
        <f t="shared" si="205"/>
        <v>143</v>
      </c>
    </row>
    <row r="286" spans="1:14" x14ac:dyDescent="0.3">
      <c r="A286" s="6">
        <v>285</v>
      </c>
      <c r="B286" s="7" t="s">
        <v>11</v>
      </c>
      <c r="C286" s="4">
        <v>2016</v>
      </c>
      <c r="D286" s="2" t="s">
        <v>7</v>
      </c>
      <c r="E286" s="1" t="s">
        <v>40</v>
      </c>
      <c r="F286" s="38">
        <v>10</v>
      </c>
      <c r="G286" s="38">
        <v>8</v>
      </c>
      <c r="H286" s="38">
        <v>6</v>
      </c>
      <c r="I286" s="38">
        <v>22</v>
      </c>
      <c r="J286" s="38">
        <v>0</v>
      </c>
      <c r="K286" s="38">
        <v>0</v>
      </c>
      <c r="L286" s="38">
        <v>0</v>
      </c>
      <c r="M286" s="38">
        <v>0</v>
      </c>
      <c r="N286" s="29">
        <f t="shared" si="205"/>
        <v>46</v>
      </c>
    </row>
    <row r="287" spans="1:14" x14ac:dyDescent="0.3">
      <c r="A287" s="6">
        <v>286</v>
      </c>
      <c r="B287" s="7" t="s">
        <v>11</v>
      </c>
      <c r="C287" s="4">
        <v>2016</v>
      </c>
      <c r="D287" s="2" t="s">
        <v>7</v>
      </c>
      <c r="E287" s="1" t="s">
        <v>41</v>
      </c>
      <c r="F287" s="38">
        <v>17</v>
      </c>
      <c r="G287" s="38">
        <v>0</v>
      </c>
      <c r="H287" s="38">
        <v>2</v>
      </c>
      <c r="I287" s="38">
        <v>18</v>
      </c>
      <c r="J287" s="38">
        <v>0</v>
      </c>
      <c r="K287" s="38">
        <v>0</v>
      </c>
      <c r="L287" s="38">
        <v>0</v>
      </c>
      <c r="M287" s="38">
        <v>0</v>
      </c>
      <c r="N287" s="29">
        <f t="shared" si="205"/>
        <v>37</v>
      </c>
    </row>
    <row r="288" spans="1:14" x14ac:dyDescent="0.3">
      <c r="A288" s="6">
        <v>287</v>
      </c>
      <c r="B288" s="7" t="s">
        <v>11</v>
      </c>
      <c r="C288" s="4">
        <v>2016</v>
      </c>
      <c r="D288" s="2" t="s">
        <v>7</v>
      </c>
      <c r="E288" s="1" t="s">
        <v>9</v>
      </c>
      <c r="F288" s="38">
        <v>0</v>
      </c>
      <c r="G288" s="38">
        <v>0</v>
      </c>
      <c r="H288" s="38">
        <v>0</v>
      </c>
      <c r="I288" s="38">
        <v>0</v>
      </c>
      <c r="J288" s="38">
        <v>0</v>
      </c>
      <c r="K288" s="38">
        <v>0</v>
      </c>
      <c r="L288" s="38">
        <v>0</v>
      </c>
      <c r="M288" s="38">
        <v>0</v>
      </c>
      <c r="N288" s="29">
        <f t="shared" si="205"/>
        <v>0</v>
      </c>
    </row>
    <row r="289" spans="1:14" x14ac:dyDescent="0.3">
      <c r="A289" s="6">
        <v>288</v>
      </c>
      <c r="B289" s="7" t="s">
        <v>12</v>
      </c>
      <c r="C289" s="4">
        <v>2016</v>
      </c>
      <c r="D289" s="2" t="s">
        <v>7</v>
      </c>
      <c r="E289" s="1" t="s">
        <v>4</v>
      </c>
      <c r="F289" s="38">
        <v>29</v>
      </c>
      <c r="G289" s="38">
        <v>21</v>
      </c>
      <c r="H289" s="38">
        <v>8</v>
      </c>
      <c r="I289" s="38">
        <v>22</v>
      </c>
      <c r="J289" s="38">
        <v>7</v>
      </c>
      <c r="K289" s="38">
        <v>1</v>
      </c>
      <c r="L289" s="38">
        <v>1</v>
      </c>
      <c r="M289" s="38">
        <v>1</v>
      </c>
      <c r="N289" s="29">
        <f t="shared" si="205"/>
        <v>90</v>
      </c>
    </row>
    <row r="290" spans="1:14" x14ac:dyDescent="0.3">
      <c r="A290" s="6">
        <v>289</v>
      </c>
      <c r="B290" s="7" t="s">
        <v>12</v>
      </c>
      <c r="C290" s="4">
        <v>2016</v>
      </c>
      <c r="D290" s="2" t="s">
        <v>7</v>
      </c>
      <c r="E290" s="1" t="s">
        <v>37</v>
      </c>
      <c r="F290" s="38">
        <v>167</v>
      </c>
      <c r="G290" s="38">
        <v>220</v>
      </c>
      <c r="H290" s="38">
        <v>63</v>
      </c>
      <c r="I290" s="38">
        <v>230</v>
      </c>
      <c r="J290" s="38">
        <v>24</v>
      </c>
      <c r="K290" s="38">
        <v>13</v>
      </c>
      <c r="L290" s="38">
        <v>8</v>
      </c>
      <c r="M290" s="38">
        <v>18</v>
      </c>
      <c r="N290" s="29">
        <f t="shared" si="205"/>
        <v>743</v>
      </c>
    </row>
    <row r="291" spans="1:14" x14ac:dyDescent="0.3">
      <c r="A291" s="6">
        <v>290</v>
      </c>
      <c r="B291" s="7" t="s">
        <v>12</v>
      </c>
      <c r="C291" s="4">
        <v>2016</v>
      </c>
      <c r="D291" s="2" t="s">
        <v>7</v>
      </c>
      <c r="E291" s="1" t="s">
        <v>38</v>
      </c>
      <c r="F291" s="38">
        <v>74</v>
      </c>
      <c r="G291" s="38">
        <v>56</v>
      </c>
      <c r="H291" s="38">
        <v>10</v>
      </c>
      <c r="I291" s="38">
        <v>83</v>
      </c>
      <c r="J291" s="38">
        <v>12</v>
      </c>
      <c r="K291" s="38">
        <v>6</v>
      </c>
      <c r="L291" s="38">
        <v>0</v>
      </c>
      <c r="M291" s="38">
        <v>2</v>
      </c>
      <c r="N291" s="29">
        <f t="shared" si="205"/>
        <v>243</v>
      </c>
    </row>
    <row r="292" spans="1:14" x14ac:dyDescent="0.3">
      <c r="A292" s="6">
        <v>291</v>
      </c>
      <c r="B292" s="7" t="s">
        <v>12</v>
      </c>
      <c r="C292" s="4">
        <v>2016</v>
      </c>
      <c r="D292" s="2" t="s">
        <v>7</v>
      </c>
      <c r="E292" s="1" t="s">
        <v>39</v>
      </c>
      <c r="F292" s="38">
        <v>69</v>
      </c>
      <c r="G292" s="38">
        <v>49</v>
      </c>
      <c r="H292" s="38">
        <v>24</v>
      </c>
      <c r="I292" s="38">
        <v>65</v>
      </c>
      <c r="J292" s="38">
        <v>8</v>
      </c>
      <c r="K292" s="38">
        <v>3</v>
      </c>
      <c r="L292" s="38">
        <v>2</v>
      </c>
      <c r="M292" s="38">
        <v>2</v>
      </c>
      <c r="N292" s="29">
        <f t="shared" si="205"/>
        <v>222</v>
      </c>
    </row>
    <row r="293" spans="1:14" x14ac:dyDescent="0.3">
      <c r="A293" s="6">
        <v>292</v>
      </c>
      <c r="B293" s="7" t="s">
        <v>12</v>
      </c>
      <c r="C293" s="4">
        <v>2016</v>
      </c>
      <c r="D293" s="2" t="s">
        <v>7</v>
      </c>
      <c r="E293" s="1" t="s">
        <v>40</v>
      </c>
      <c r="F293" s="38">
        <v>20</v>
      </c>
      <c r="G293" s="38">
        <v>22</v>
      </c>
      <c r="H293" s="38">
        <v>4</v>
      </c>
      <c r="I293" s="38">
        <v>17</v>
      </c>
      <c r="J293" s="38">
        <v>0</v>
      </c>
      <c r="K293" s="38">
        <v>1</v>
      </c>
      <c r="L293" s="38">
        <v>0</v>
      </c>
      <c r="M293" s="38">
        <v>0</v>
      </c>
      <c r="N293" s="29">
        <f t="shared" si="205"/>
        <v>64</v>
      </c>
    </row>
    <row r="294" spans="1:14" x14ac:dyDescent="0.3">
      <c r="A294" s="6">
        <v>293</v>
      </c>
      <c r="B294" s="7" t="s">
        <v>12</v>
      </c>
      <c r="C294" s="4">
        <v>2016</v>
      </c>
      <c r="D294" s="2" t="s">
        <v>7</v>
      </c>
      <c r="E294" s="1" t="s">
        <v>41</v>
      </c>
      <c r="F294" s="38">
        <v>12</v>
      </c>
      <c r="G294" s="38">
        <v>8</v>
      </c>
      <c r="H294" s="38">
        <v>0</v>
      </c>
      <c r="I294" s="38">
        <v>6</v>
      </c>
      <c r="J294" s="38">
        <v>0</v>
      </c>
      <c r="K294" s="38">
        <v>0</v>
      </c>
      <c r="L294" s="38">
        <v>0</v>
      </c>
      <c r="M294" s="38">
        <v>0</v>
      </c>
      <c r="N294" s="29">
        <f t="shared" si="205"/>
        <v>26</v>
      </c>
    </row>
    <row r="295" spans="1:14" x14ac:dyDescent="0.3">
      <c r="A295" s="6">
        <v>294</v>
      </c>
      <c r="B295" s="7" t="s">
        <v>12</v>
      </c>
      <c r="C295" s="4">
        <v>2016</v>
      </c>
      <c r="D295" s="2" t="s">
        <v>7</v>
      </c>
      <c r="E295" s="1" t="s">
        <v>9</v>
      </c>
      <c r="F295" s="38">
        <v>0</v>
      </c>
      <c r="G295" s="38">
        <v>0</v>
      </c>
      <c r="H295" s="38">
        <v>0</v>
      </c>
      <c r="I295" s="38">
        <v>0</v>
      </c>
      <c r="J295" s="38">
        <v>0</v>
      </c>
      <c r="K295" s="38">
        <v>0</v>
      </c>
      <c r="L295" s="38">
        <v>0</v>
      </c>
      <c r="M295" s="38">
        <v>0</v>
      </c>
      <c r="N295" s="29">
        <f t="shared" si="205"/>
        <v>0</v>
      </c>
    </row>
    <row r="296" spans="1:14" x14ac:dyDescent="0.3">
      <c r="A296" s="6">
        <v>295</v>
      </c>
      <c r="B296" s="7" t="s">
        <v>13</v>
      </c>
      <c r="C296" s="4">
        <v>2016</v>
      </c>
      <c r="D296" s="2" t="s">
        <v>7</v>
      </c>
      <c r="E296" s="1" t="s">
        <v>4</v>
      </c>
      <c r="F296" s="38">
        <v>31</v>
      </c>
      <c r="G296" s="38">
        <v>24</v>
      </c>
      <c r="H296" s="38">
        <v>8</v>
      </c>
      <c r="I296" s="38">
        <v>17</v>
      </c>
      <c r="J296" s="38">
        <v>0</v>
      </c>
      <c r="K296" s="38">
        <v>6</v>
      </c>
      <c r="L296" s="38">
        <v>2</v>
      </c>
      <c r="M296" s="38">
        <v>5</v>
      </c>
      <c r="N296" s="29">
        <f t="shared" si="205"/>
        <v>93</v>
      </c>
    </row>
    <row r="297" spans="1:14" x14ac:dyDescent="0.3">
      <c r="A297" s="6">
        <v>296</v>
      </c>
      <c r="B297" s="7" t="s">
        <v>13</v>
      </c>
      <c r="C297" s="4">
        <v>2016</v>
      </c>
      <c r="D297" s="2" t="s">
        <v>7</v>
      </c>
      <c r="E297" s="1" t="s">
        <v>37</v>
      </c>
      <c r="F297" s="38">
        <v>171</v>
      </c>
      <c r="G297" s="38">
        <v>153</v>
      </c>
      <c r="H297" s="38">
        <v>67</v>
      </c>
      <c r="I297" s="38">
        <v>226</v>
      </c>
      <c r="J297" s="38">
        <v>22</v>
      </c>
      <c r="K297" s="38">
        <v>15</v>
      </c>
      <c r="L297" s="38">
        <v>12</v>
      </c>
      <c r="M297" s="38">
        <v>21</v>
      </c>
      <c r="N297" s="29">
        <f t="shared" si="205"/>
        <v>687</v>
      </c>
    </row>
    <row r="298" spans="1:14" x14ac:dyDescent="0.3">
      <c r="A298" s="6">
        <v>297</v>
      </c>
      <c r="B298" s="7" t="s">
        <v>13</v>
      </c>
      <c r="C298" s="4">
        <v>2016</v>
      </c>
      <c r="D298" s="2" t="s">
        <v>7</v>
      </c>
      <c r="E298" s="1" t="s">
        <v>38</v>
      </c>
      <c r="F298" s="38">
        <v>82</v>
      </c>
      <c r="G298" s="38">
        <v>60</v>
      </c>
      <c r="H298" s="38">
        <v>16</v>
      </c>
      <c r="I298" s="38">
        <v>69</v>
      </c>
      <c r="J298" s="38">
        <v>7</v>
      </c>
      <c r="K298" s="38">
        <v>0</v>
      </c>
      <c r="L298" s="38">
        <v>11</v>
      </c>
      <c r="M298" s="38">
        <v>6</v>
      </c>
      <c r="N298" s="29">
        <f t="shared" si="205"/>
        <v>251</v>
      </c>
    </row>
    <row r="299" spans="1:14" x14ac:dyDescent="0.3">
      <c r="A299" s="6">
        <v>298</v>
      </c>
      <c r="B299" s="7" t="s">
        <v>13</v>
      </c>
      <c r="C299" s="4">
        <v>2016</v>
      </c>
      <c r="D299" s="2" t="s">
        <v>7</v>
      </c>
      <c r="E299" s="1" t="s">
        <v>39</v>
      </c>
      <c r="F299" s="38">
        <v>84</v>
      </c>
      <c r="G299" s="38">
        <v>102</v>
      </c>
      <c r="H299" s="38">
        <v>22</v>
      </c>
      <c r="I299" s="38">
        <v>84</v>
      </c>
      <c r="J299" s="38">
        <v>8</v>
      </c>
      <c r="K299" s="38">
        <v>10</v>
      </c>
      <c r="L299" s="38">
        <v>7</v>
      </c>
      <c r="M299" s="38">
        <v>6</v>
      </c>
      <c r="N299" s="29">
        <f t="shared" si="205"/>
        <v>323</v>
      </c>
    </row>
    <row r="300" spans="1:14" x14ac:dyDescent="0.3">
      <c r="A300" s="6">
        <v>299</v>
      </c>
      <c r="B300" s="7" t="s">
        <v>13</v>
      </c>
      <c r="C300" s="4">
        <v>2016</v>
      </c>
      <c r="D300" s="2" t="s">
        <v>7</v>
      </c>
      <c r="E300" s="1" t="s">
        <v>40</v>
      </c>
      <c r="F300" s="38">
        <v>18</v>
      </c>
      <c r="G300" s="38">
        <v>12</v>
      </c>
      <c r="H300" s="38">
        <v>12</v>
      </c>
      <c r="I300" s="38">
        <v>24</v>
      </c>
      <c r="J300" s="38">
        <v>1</v>
      </c>
      <c r="K300" s="38">
        <v>2</v>
      </c>
      <c r="L300" s="38">
        <v>0</v>
      </c>
      <c r="M300" s="38">
        <v>0</v>
      </c>
      <c r="N300" s="29">
        <f t="shared" si="205"/>
        <v>69</v>
      </c>
    </row>
    <row r="301" spans="1:14" x14ac:dyDescent="0.3">
      <c r="A301" s="6">
        <v>300</v>
      </c>
      <c r="B301" s="7" t="s">
        <v>13</v>
      </c>
      <c r="C301" s="4">
        <v>2016</v>
      </c>
      <c r="D301" s="2" t="s">
        <v>7</v>
      </c>
      <c r="E301" s="1" t="s">
        <v>41</v>
      </c>
      <c r="F301" s="38">
        <v>11</v>
      </c>
      <c r="G301" s="38">
        <v>1</v>
      </c>
      <c r="H301" s="38">
        <v>6</v>
      </c>
      <c r="I301" s="38">
        <v>24</v>
      </c>
      <c r="J301" s="38">
        <v>1</v>
      </c>
      <c r="K301" s="38">
        <v>2</v>
      </c>
      <c r="L301" s="38">
        <v>0</v>
      </c>
      <c r="M301" s="38">
        <v>6</v>
      </c>
      <c r="N301" s="29">
        <f t="shared" si="205"/>
        <v>51</v>
      </c>
    </row>
    <row r="302" spans="1:14" x14ac:dyDescent="0.3">
      <c r="A302" s="6">
        <v>301</v>
      </c>
      <c r="B302" s="7" t="s">
        <v>13</v>
      </c>
      <c r="C302" s="4">
        <v>2016</v>
      </c>
      <c r="D302" s="2" t="s">
        <v>7</v>
      </c>
      <c r="E302" s="1" t="s">
        <v>9</v>
      </c>
      <c r="F302" s="38">
        <v>0</v>
      </c>
      <c r="G302" s="38">
        <v>0</v>
      </c>
      <c r="H302" s="38">
        <v>0</v>
      </c>
      <c r="I302" s="38">
        <v>0</v>
      </c>
      <c r="J302" s="38">
        <v>0</v>
      </c>
      <c r="K302" s="38">
        <v>0</v>
      </c>
      <c r="L302" s="38">
        <v>0</v>
      </c>
      <c r="M302" s="38">
        <v>0</v>
      </c>
      <c r="N302" s="29">
        <f t="shared" si="205"/>
        <v>0</v>
      </c>
    </row>
    <row r="303" spans="1:14" x14ac:dyDescent="0.3">
      <c r="A303" s="6">
        <v>302</v>
      </c>
      <c r="B303" s="7" t="s">
        <v>14</v>
      </c>
      <c r="C303" s="4">
        <v>2016</v>
      </c>
      <c r="D303" s="2" t="s">
        <v>7</v>
      </c>
      <c r="E303" s="1" t="s">
        <v>4</v>
      </c>
      <c r="F303" s="38">
        <v>24</v>
      </c>
      <c r="G303" s="38">
        <v>19</v>
      </c>
      <c r="H303" s="38">
        <v>1</v>
      </c>
      <c r="I303" s="38">
        <v>20</v>
      </c>
      <c r="J303" s="38">
        <v>0</v>
      </c>
      <c r="K303" s="38">
        <v>1</v>
      </c>
      <c r="L303" s="38">
        <v>0</v>
      </c>
      <c r="M303" s="38">
        <v>0</v>
      </c>
      <c r="N303" s="29">
        <f t="shared" si="205"/>
        <v>65</v>
      </c>
    </row>
    <row r="304" spans="1:14" x14ac:dyDescent="0.3">
      <c r="A304" s="6">
        <v>303</v>
      </c>
      <c r="B304" s="7" t="s">
        <v>14</v>
      </c>
      <c r="C304" s="4">
        <v>2016</v>
      </c>
      <c r="D304" s="2" t="s">
        <v>7</v>
      </c>
      <c r="E304" s="1" t="s">
        <v>37</v>
      </c>
      <c r="F304" s="38">
        <v>239</v>
      </c>
      <c r="G304" s="38">
        <v>209</v>
      </c>
      <c r="H304" s="38">
        <v>50</v>
      </c>
      <c r="I304" s="38">
        <v>227</v>
      </c>
      <c r="J304" s="38">
        <v>23</v>
      </c>
      <c r="K304" s="38">
        <v>10</v>
      </c>
      <c r="L304" s="38">
        <v>6</v>
      </c>
      <c r="M304" s="38">
        <v>18</v>
      </c>
      <c r="N304" s="29">
        <f t="shared" si="205"/>
        <v>782</v>
      </c>
    </row>
    <row r="305" spans="1:14" x14ac:dyDescent="0.3">
      <c r="A305" s="6">
        <v>304</v>
      </c>
      <c r="B305" s="7" t="s">
        <v>14</v>
      </c>
      <c r="C305" s="4">
        <v>2016</v>
      </c>
      <c r="D305" s="2" t="s">
        <v>7</v>
      </c>
      <c r="E305" s="1" t="s">
        <v>38</v>
      </c>
      <c r="F305" s="38">
        <v>60</v>
      </c>
      <c r="G305" s="38">
        <v>80</v>
      </c>
      <c r="H305" s="38">
        <v>35</v>
      </c>
      <c r="I305" s="38">
        <v>111</v>
      </c>
      <c r="J305" s="38">
        <v>9</v>
      </c>
      <c r="K305" s="38">
        <v>4</v>
      </c>
      <c r="L305" s="38">
        <v>0</v>
      </c>
      <c r="M305" s="38">
        <v>0</v>
      </c>
      <c r="N305" s="29">
        <f t="shared" si="205"/>
        <v>299</v>
      </c>
    </row>
    <row r="306" spans="1:14" x14ac:dyDescent="0.3">
      <c r="A306" s="6">
        <v>305</v>
      </c>
      <c r="B306" s="7" t="s">
        <v>14</v>
      </c>
      <c r="C306" s="4">
        <v>2016</v>
      </c>
      <c r="D306" s="2" t="s">
        <v>7</v>
      </c>
      <c r="E306" s="1" t="s">
        <v>39</v>
      </c>
      <c r="F306" s="38">
        <v>74</v>
      </c>
      <c r="G306" s="38">
        <v>115</v>
      </c>
      <c r="H306" s="38">
        <v>44</v>
      </c>
      <c r="I306" s="38">
        <v>105</v>
      </c>
      <c r="J306" s="38">
        <v>2</v>
      </c>
      <c r="K306" s="38">
        <v>3</v>
      </c>
      <c r="L306" s="38">
        <v>3</v>
      </c>
      <c r="M306" s="38">
        <v>8</v>
      </c>
      <c r="N306" s="29">
        <f t="shared" si="205"/>
        <v>354</v>
      </c>
    </row>
    <row r="307" spans="1:14" x14ac:dyDescent="0.3">
      <c r="A307" s="6">
        <v>306</v>
      </c>
      <c r="B307" s="7" t="s">
        <v>14</v>
      </c>
      <c r="C307" s="4">
        <v>2016</v>
      </c>
      <c r="D307" s="2" t="s">
        <v>7</v>
      </c>
      <c r="E307" s="1" t="s">
        <v>40</v>
      </c>
      <c r="F307" s="38">
        <v>30</v>
      </c>
      <c r="G307" s="38">
        <v>28</v>
      </c>
      <c r="H307" s="38">
        <v>21</v>
      </c>
      <c r="I307" s="38">
        <v>29</v>
      </c>
      <c r="J307" s="38">
        <v>0</v>
      </c>
      <c r="K307" s="38">
        <v>1</v>
      </c>
      <c r="L307" s="38">
        <v>0</v>
      </c>
      <c r="M307" s="38">
        <v>0</v>
      </c>
      <c r="N307" s="29">
        <f t="shared" si="205"/>
        <v>109</v>
      </c>
    </row>
    <row r="308" spans="1:14" x14ac:dyDescent="0.3">
      <c r="A308" s="6">
        <v>307</v>
      </c>
      <c r="B308" s="7" t="s">
        <v>14</v>
      </c>
      <c r="C308" s="4">
        <v>2016</v>
      </c>
      <c r="D308" s="2" t="s">
        <v>7</v>
      </c>
      <c r="E308" s="1" t="s">
        <v>41</v>
      </c>
      <c r="F308" s="38">
        <v>6</v>
      </c>
      <c r="G308" s="38">
        <v>21</v>
      </c>
      <c r="H308" s="38">
        <v>4</v>
      </c>
      <c r="I308" s="38">
        <v>19</v>
      </c>
      <c r="J308" s="38">
        <v>0</v>
      </c>
      <c r="K308" s="38">
        <v>0</v>
      </c>
      <c r="L308" s="38">
        <v>0</v>
      </c>
      <c r="M308" s="38">
        <v>0</v>
      </c>
      <c r="N308" s="29">
        <f t="shared" si="205"/>
        <v>50</v>
      </c>
    </row>
    <row r="309" spans="1:14" x14ac:dyDescent="0.3">
      <c r="A309" s="6">
        <v>308</v>
      </c>
      <c r="B309" s="7" t="s">
        <v>14</v>
      </c>
      <c r="C309" s="4">
        <v>2016</v>
      </c>
      <c r="D309" s="2" t="s">
        <v>7</v>
      </c>
      <c r="E309" s="1" t="s">
        <v>9</v>
      </c>
      <c r="F309" s="38">
        <v>0</v>
      </c>
      <c r="G309" s="38">
        <v>0</v>
      </c>
      <c r="H309" s="38">
        <v>0</v>
      </c>
      <c r="I309" s="38">
        <v>0</v>
      </c>
      <c r="J309" s="38">
        <v>0</v>
      </c>
      <c r="K309" s="38">
        <v>0</v>
      </c>
      <c r="L309" s="38">
        <v>0</v>
      </c>
      <c r="M309" s="38">
        <v>0</v>
      </c>
      <c r="N309" s="29">
        <f t="shared" si="205"/>
        <v>0</v>
      </c>
    </row>
    <row r="310" spans="1:14" x14ac:dyDescent="0.3">
      <c r="A310" s="6">
        <v>309</v>
      </c>
      <c r="B310" s="7" t="s">
        <v>15</v>
      </c>
      <c r="C310" s="4">
        <v>2016</v>
      </c>
      <c r="D310" s="2" t="s">
        <v>7</v>
      </c>
      <c r="E310" s="1" t="s">
        <v>4</v>
      </c>
      <c r="F310" s="38">
        <v>19</v>
      </c>
      <c r="G310" s="38">
        <v>5</v>
      </c>
      <c r="H310" s="38">
        <v>1</v>
      </c>
      <c r="I310" s="38">
        <v>24</v>
      </c>
      <c r="J310" s="38">
        <v>6</v>
      </c>
      <c r="K310" s="38">
        <v>3</v>
      </c>
      <c r="L310" s="38">
        <v>1</v>
      </c>
      <c r="M310" s="38">
        <v>2</v>
      </c>
      <c r="N310" s="29">
        <f t="shared" si="205"/>
        <v>61</v>
      </c>
    </row>
    <row r="311" spans="1:14" x14ac:dyDescent="0.3">
      <c r="A311" s="6">
        <v>310</v>
      </c>
      <c r="B311" s="7" t="s">
        <v>15</v>
      </c>
      <c r="C311" s="4">
        <v>2016</v>
      </c>
      <c r="D311" s="2" t="s">
        <v>7</v>
      </c>
      <c r="E311" s="1" t="s">
        <v>37</v>
      </c>
      <c r="F311" s="38">
        <v>214</v>
      </c>
      <c r="G311" s="38">
        <v>215</v>
      </c>
      <c r="H311" s="38">
        <v>56</v>
      </c>
      <c r="I311" s="38">
        <v>207</v>
      </c>
      <c r="J311" s="38">
        <v>28</v>
      </c>
      <c r="K311" s="38">
        <v>20</v>
      </c>
      <c r="L311" s="38">
        <v>6</v>
      </c>
      <c r="M311" s="38">
        <v>13</v>
      </c>
      <c r="N311" s="29">
        <f t="shared" si="205"/>
        <v>759</v>
      </c>
    </row>
    <row r="312" spans="1:14" x14ac:dyDescent="0.3">
      <c r="A312" s="6">
        <v>311</v>
      </c>
      <c r="B312" s="7" t="s">
        <v>15</v>
      </c>
      <c r="C312" s="4">
        <v>2016</v>
      </c>
      <c r="D312" s="2" t="s">
        <v>7</v>
      </c>
      <c r="E312" s="1" t="s">
        <v>38</v>
      </c>
      <c r="F312" s="38">
        <v>48</v>
      </c>
      <c r="G312" s="38">
        <v>51</v>
      </c>
      <c r="H312" s="38">
        <v>20</v>
      </c>
      <c r="I312" s="38">
        <v>83</v>
      </c>
      <c r="J312" s="38">
        <v>23</v>
      </c>
      <c r="K312" s="38">
        <v>2</v>
      </c>
      <c r="L312" s="38">
        <v>7</v>
      </c>
      <c r="M312" s="38">
        <v>6</v>
      </c>
      <c r="N312" s="29">
        <f t="shared" si="205"/>
        <v>240</v>
      </c>
    </row>
    <row r="313" spans="1:14" x14ac:dyDescent="0.3">
      <c r="A313" s="6">
        <v>312</v>
      </c>
      <c r="B313" s="7" t="s">
        <v>15</v>
      </c>
      <c r="C313" s="4">
        <v>2016</v>
      </c>
      <c r="D313" s="2" t="s">
        <v>7</v>
      </c>
      <c r="E313" s="1" t="s">
        <v>39</v>
      </c>
      <c r="F313" s="38">
        <v>128</v>
      </c>
      <c r="G313" s="38">
        <v>173</v>
      </c>
      <c r="H313" s="38">
        <v>52</v>
      </c>
      <c r="I313" s="38">
        <v>96</v>
      </c>
      <c r="J313" s="38">
        <v>17</v>
      </c>
      <c r="K313" s="38">
        <v>14</v>
      </c>
      <c r="L313" s="38">
        <v>3</v>
      </c>
      <c r="M313" s="38">
        <v>13</v>
      </c>
      <c r="N313" s="29">
        <f t="shared" si="205"/>
        <v>496</v>
      </c>
    </row>
    <row r="314" spans="1:14" x14ac:dyDescent="0.3">
      <c r="A314" s="6">
        <v>313</v>
      </c>
      <c r="B314" s="7" t="s">
        <v>15</v>
      </c>
      <c r="C314" s="4">
        <v>2016</v>
      </c>
      <c r="D314" s="2" t="s">
        <v>7</v>
      </c>
      <c r="E314" s="1" t="s">
        <v>40</v>
      </c>
      <c r="F314" s="38">
        <v>45</v>
      </c>
      <c r="G314" s="38">
        <v>34</v>
      </c>
      <c r="H314" s="38">
        <v>29</v>
      </c>
      <c r="I314" s="38">
        <v>58</v>
      </c>
      <c r="J314" s="38">
        <v>1</v>
      </c>
      <c r="K314" s="38">
        <v>7</v>
      </c>
      <c r="L314" s="38">
        <v>1</v>
      </c>
      <c r="M314" s="38">
        <v>2</v>
      </c>
      <c r="N314" s="29">
        <f t="shared" si="205"/>
        <v>177</v>
      </c>
    </row>
    <row r="315" spans="1:14" x14ac:dyDescent="0.3">
      <c r="A315" s="6">
        <v>314</v>
      </c>
      <c r="B315" s="7" t="s">
        <v>15</v>
      </c>
      <c r="C315" s="4">
        <v>2016</v>
      </c>
      <c r="D315" s="2" t="s">
        <v>7</v>
      </c>
      <c r="E315" s="1" t="s">
        <v>41</v>
      </c>
      <c r="F315" s="38">
        <v>2</v>
      </c>
      <c r="G315" s="38">
        <v>11</v>
      </c>
      <c r="H315" s="38">
        <v>5</v>
      </c>
      <c r="I315" s="38">
        <v>13</v>
      </c>
      <c r="J315" s="38">
        <v>2</v>
      </c>
      <c r="K315" s="38">
        <v>0</v>
      </c>
      <c r="L315" s="38">
        <v>0</v>
      </c>
      <c r="M315" s="38">
        <v>2</v>
      </c>
      <c r="N315" s="29">
        <f t="shared" ref="N315:N330" si="206">SUM(F315:M315)</f>
        <v>35</v>
      </c>
    </row>
    <row r="316" spans="1:14" x14ac:dyDescent="0.3">
      <c r="A316" s="6">
        <v>315</v>
      </c>
      <c r="B316" s="7" t="s">
        <v>15</v>
      </c>
      <c r="C316" s="4">
        <v>2016</v>
      </c>
      <c r="D316" s="2" t="s">
        <v>7</v>
      </c>
      <c r="E316" s="1" t="s">
        <v>9</v>
      </c>
      <c r="F316" s="38">
        <v>0</v>
      </c>
      <c r="G316" s="38">
        <v>0</v>
      </c>
      <c r="H316" s="38">
        <v>0</v>
      </c>
      <c r="I316" s="38">
        <v>0</v>
      </c>
      <c r="J316" s="38">
        <v>0</v>
      </c>
      <c r="K316" s="38">
        <v>0</v>
      </c>
      <c r="L316" s="38">
        <v>0</v>
      </c>
      <c r="M316" s="38">
        <v>0</v>
      </c>
      <c r="N316" s="29">
        <f t="shared" si="206"/>
        <v>0</v>
      </c>
    </row>
    <row r="317" spans="1:14" x14ac:dyDescent="0.3">
      <c r="A317" s="6">
        <v>316</v>
      </c>
      <c r="B317" s="7" t="s">
        <v>16</v>
      </c>
      <c r="C317" s="4">
        <v>2016</v>
      </c>
      <c r="D317" s="2" t="s">
        <v>7</v>
      </c>
      <c r="E317" s="1" t="s">
        <v>4</v>
      </c>
      <c r="F317" s="38">
        <v>10</v>
      </c>
      <c r="G317" s="38">
        <v>23</v>
      </c>
      <c r="H317" s="38">
        <v>2</v>
      </c>
      <c r="I317" s="38">
        <v>11</v>
      </c>
      <c r="J317" s="38">
        <v>0</v>
      </c>
      <c r="K317" s="38">
        <v>1</v>
      </c>
      <c r="L317" s="38">
        <v>0</v>
      </c>
      <c r="M317" s="38">
        <v>2</v>
      </c>
      <c r="N317" s="29">
        <f t="shared" si="206"/>
        <v>49</v>
      </c>
    </row>
    <row r="318" spans="1:14" x14ac:dyDescent="0.3">
      <c r="A318" s="6">
        <v>317</v>
      </c>
      <c r="B318" s="7" t="s">
        <v>16</v>
      </c>
      <c r="C318" s="4">
        <v>2016</v>
      </c>
      <c r="D318" s="2" t="s">
        <v>7</v>
      </c>
      <c r="E318" s="1" t="s">
        <v>37</v>
      </c>
      <c r="F318" s="38">
        <v>220</v>
      </c>
      <c r="G318" s="38">
        <v>203</v>
      </c>
      <c r="H318" s="38">
        <v>60</v>
      </c>
      <c r="I318" s="38">
        <v>228</v>
      </c>
      <c r="J318" s="38">
        <v>23</v>
      </c>
      <c r="K318" s="38">
        <v>19</v>
      </c>
      <c r="L318" s="38">
        <v>4</v>
      </c>
      <c r="M318" s="38">
        <v>26</v>
      </c>
      <c r="N318" s="29">
        <f t="shared" si="206"/>
        <v>783</v>
      </c>
    </row>
    <row r="319" spans="1:14" x14ac:dyDescent="0.3">
      <c r="A319" s="6">
        <v>318</v>
      </c>
      <c r="B319" s="7" t="s">
        <v>16</v>
      </c>
      <c r="C319" s="4">
        <v>2016</v>
      </c>
      <c r="D319" s="2" t="s">
        <v>7</v>
      </c>
      <c r="E319" s="1" t="s">
        <v>38</v>
      </c>
      <c r="F319" s="38">
        <v>76</v>
      </c>
      <c r="G319" s="38">
        <v>53</v>
      </c>
      <c r="H319" s="38">
        <v>39</v>
      </c>
      <c r="I319" s="38">
        <v>84</v>
      </c>
      <c r="J319" s="38">
        <v>2</v>
      </c>
      <c r="K319" s="38">
        <v>5</v>
      </c>
      <c r="L319" s="38">
        <v>4</v>
      </c>
      <c r="M319" s="38">
        <v>6</v>
      </c>
      <c r="N319" s="29">
        <f t="shared" si="206"/>
        <v>269</v>
      </c>
    </row>
    <row r="320" spans="1:14" x14ac:dyDescent="0.3">
      <c r="A320" s="6">
        <v>319</v>
      </c>
      <c r="B320" s="7" t="s">
        <v>16</v>
      </c>
      <c r="C320" s="4">
        <v>2016</v>
      </c>
      <c r="D320" s="2" t="s">
        <v>7</v>
      </c>
      <c r="E320" s="1" t="s">
        <v>39</v>
      </c>
      <c r="F320" s="38">
        <v>72</v>
      </c>
      <c r="G320" s="38">
        <v>119</v>
      </c>
      <c r="H320" s="38">
        <v>38</v>
      </c>
      <c r="I320" s="38">
        <v>137</v>
      </c>
      <c r="J320" s="38">
        <v>5</v>
      </c>
      <c r="K320" s="38">
        <v>13</v>
      </c>
      <c r="L320" s="38">
        <v>3</v>
      </c>
      <c r="M320" s="38">
        <v>5</v>
      </c>
      <c r="N320" s="29">
        <f t="shared" si="206"/>
        <v>392</v>
      </c>
    </row>
    <row r="321" spans="1:14" x14ac:dyDescent="0.3">
      <c r="A321" s="6">
        <v>320</v>
      </c>
      <c r="B321" s="7" t="s">
        <v>16</v>
      </c>
      <c r="C321" s="4">
        <v>2016</v>
      </c>
      <c r="D321" s="2" t="s">
        <v>7</v>
      </c>
      <c r="E321" s="1" t="s">
        <v>40</v>
      </c>
      <c r="F321" s="38">
        <v>25</v>
      </c>
      <c r="G321" s="38">
        <v>23</v>
      </c>
      <c r="H321" s="38">
        <v>12</v>
      </c>
      <c r="I321" s="38">
        <v>33</v>
      </c>
      <c r="J321" s="38">
        <v>3</v>
      </c>
      <c r="K321" s="38">
        <v>2</v>
      </c>
      <c r="L321" s="38">
        <v>0</v>
      </c>
      <c r="M321" s="38">
        <v>2</v>
      </c>
      <c r="N321" s="29">
        <f t="shared" si="206"/>
        <v>100</v>
      </c>
    </row>
    <row r="322" spans="1:14" x14ac:dyDescent="0.3">
      <c r="A322" s="6">
        <v>321</v>
      </c>
      <c r="B322" s="7" t="s">
        <v>16</v>
      </c>
      <c r="C322" s="4">
        <v>2016</v>
      </c>
      <c r="D322" s="2" t="s">
        <v>7</v>
      </c>
      <c r="E322" s="1" t="s">
        <v>41</v>
      </c>
      <c r="F322" s="38">
        <v>0</v>
      </c>
      <c r="G322" s="38">
        <v>4</v>
      </c>
      <c r="H322" s="38">
        <v>0</v>
      </c>
      <c r="I322" s="38">
        <v>17</v>
      </c>
      <c r="J322" s="38">
        <v>4</v>
      </c>
      <c r="K322" s="38">
        <v>0</v>
      </c>
      <c r="L322" s="38">
        <v>0</v>
      </c>
      <c r="M322" s="38">
        <v>3</v>
      </c>
      <c r="N322" s="29">
        <f t="shared" si="206"/>
        <v>28</v>
      </c>
    </row>
    <row r="323" spans="1:14" x14ac:dyDescent="0.3">
      <c r="A323" s="6">
        <v>322</v>
      </c>
      <c r="B323" s="7" t="s">
        <v>16</v>
      </c>
      <c r="C323" s="4">
        <v>2016</v>
      </c>
      <c r="D323" s="2" t="s">
        <v>7</v>
      </c>
      <c r="E323" s="1" t="s">
        <v>9</v>
      </c>
      <c r="F323" s="38">
        <v>0</v>
      </c>
      <c r="G323" s="38">
        <v>0</v>
      </c>
      <c r="H323" s="38">
        <v>0</v>
      </c>
      <c r="I323" s="38">
        <v>0</v>
      </c>
      <c r="J323" s="38">
        <v>0</v>
      </c>
      <c r="K323" s="38">
        <v>0</v>
      </c>
      <c r="L323" s="38">
        <v>0</v>
      </c>
      <c r="M323" s="38">
        <v>0</v>
      </c>
      <c r="N323" s="29">
        <f t="shared" si="206"/>
        <v>0</v>
      </c>
    </row>
    <row r="324" spans="1:14" x14ac:dyDescent="0.3">
      <c r="A324" s="6">
        <v>323</v>
      </c>
      <c r="B324" s="7" t="s">
        <v>17</v>
      </c>
      <c r="C324" s="4">
        <v>2016</v>
      </c>
      <c r="D324" s="2" t="s">
        <v>7</v>
      </c>
      <c r="E324" s="1" t="s">
        <v>4</v>
      </c>
      <c r="F324" s="38">
        <v>19</v>
      </c>
      <c r="G324" s="38">
        <v>22</v>
      </c>
      <c r="H324" s="38">
        <v>2</v>
      </c>
      <c r="I324" s="38">
        <v>21</v>
      </c>
      <c r="J324" s="38">
        <v>2</v>
      </c>
      <c r="K324" s="38">
        <v>3</v>
      </c>
      <c r="L324" s="38">
        <v>0</v>
      </c>
      <c r="M324" s="38">
        <v>0</v>
      </c>
      <c r="N324" s="29">
        <f t="shared" si="206"/>
        <v>69</v>
      </c>
    </row>
    <row r="325" spans="1:14" x14ac:dyDescent="0.3">
      <c r="A325" s="6">
        <v>324</v>
      </c>
      <c r="B325" s="7" t="s">
        <v>17</v>
      </c>
      <c r="C325" s="4">
        <v>2016</v>
      </c>
      <c r="D325" s="2" t="s">
        <v>7</v>
      </c>
      <c r="E325" s="1" t="s">
        <v>37</v>
      </c>
      <c r="F325" s="38">
        <v>211</v>
      </c>
      <c r="G325" s="38">
        <v>182</v>
      </c>
      <c r="H325" s="38">
        <v>64</v>
      </c>
      <c r="I325" s="38">
        <v>229</v>
      </c>
      <c r="J325" s="38">
        <v>16</v>
      </c>
      <c r="K325" s="38">
        <v>18</v>
      </c>
      <c r="L325" s="38">
        <v>10</v>
      </c>
      <c r="M325" s="38">
        <v>14</v>
      </c>
      <c r="N325" s="29">
        <f t="shared" si="206"/>
        <v>744</v>
      </c>
    </row>
    <row r="326" spans="1:14" x14ac:dyDescent="0.3">
      <c r="A326" s="6">
        <v>325</v>
      </c>
      <c r="B326" s="7" t="s">
        <v>17</v>
      </c>
      <c r="C326" s="4">
        <v>2016</v>
      </c>
      <c r="D326" s="2" t="s">
        <v>7</v>
      </c>
      <c r="E326" s="1" t="s">
        <v>38</v>
      </c>
      <c r="F326" s="38">
        <v>76</v>
      </c>
      <c r="G326" s="38">
        <v>45</v>
      </c>
      <c r="H326" s="38">
        <v>7</v>
      </c>
      <c r="I326" s="38">
        <v>89</v>
      </c>
      <c r="J326" s="38">
        <v>14</v>
      </c>
      <c r="K326" s="38">
        <v>1</v>
      </c>
      <c r="L326" s="38">
        <v>0</v>
      </c>
      <c r="M326" s="38">
        <v>0</v>
      </c>
      <c r="N326" s="29">
        <f t="shared" si="206"/>
        <v>232</v>
      </c>
    </row>
    <row r="327" spans="1:14" x14ac:dyDescent="0.3">
      <c r="A327" s="6">
        <v>326</v>
      </c>
      <c r="B327" s="7" t="s">
        <v>17</v>
      </c>
      <c r="C327" s="4">
        <v>2016</v>
      </c>
      <c r="D327" s="2" t="s">
        <v>7</v>
      </c>
      <c r="E327" s="1" t="s">
        <v>39</v>
      </c>
      <c r="F327" s="38">
        <v>78</v>
      </c>
      <c r="G327" s="38">
        <v>56</v>
      </c>
      <c r="H327" s="38">
        <v>27</v>
      </c>
      <c r="I327" s="38">
        <v>77</v>
      </c>
      <c r="J327" s="38">
        <v>6</v>
      </c>
      <c r="K327" s="38">
        <v>3</v>
      </c>
      <c r="L327" s="38">
        <v>2</v>
      </c>
      <c r="M327" s="38">
        <v>2</v>
      </c>
      <c r="N327" s="29">
        <f t="shared" si="206"/>
        <v>251</v>
      </c>
    </row>
    <row r="328" spans="1:14" x14ac:dyDescent="0.3">
      <c r="A328" s="6">
        <v>327</v>
      </c>
      <c r="B328" s="7" t="s">
        <v>17</v>
      </c>
      <c r="C328" s="4">
        <v>2016</v>
      </c>
      <c r="D328" s="2" t="s">
        <v>7</v>
      </c>
      <c r="E328" s="1" t="s">
        <v>40</v>
      </c>
      <c r="F328" s="38">
        <v>21</v>
      </c>
      <c r="G328" s="38">
        <v>16</v>
      </c>
      <c r="H328" s="38">
        <v>13</v>
      </c>
      <c r="I328" s="38">
        <v>22</v>
      </c>
      <c r="J328" s="38">
        <v>0</v>
      </c>
      <c r="K328" s="38">
        <v>9</v>
      </c>
      <c r="L328" s="38">
        <v>0</v>
      </c>
      <c r="M328" s="38">
        <v>2</v>
      </c>
      <c r="N328" s="29">
        <f t="shared" si="206"/>
        <v>83</v>
      </c>
    </row>
    <row r="329" spans="1:14" x14ac:dyDescent="0.3">
      <c r="A329" s="6">
        <v>328</v>
      </c>
      <c r="B329" s="7" t="s">
        <v>17</v>
      </c>
      <c r="C329" s="4">
        <v>2016</v>
      </c>
      <c r="D329" s="2" t="s">
        <v>7</v>
      </c>
      <c r="E329" s="1" t="s">
        <v>41</v>
      </c>
      <c r="F329" s="38">
        <v>8</v>
      </c>
      <c r="G329" s="38">
        <v>6</v>
      </c>
      <c r="H329" s="38">
        <v>3</v>
      </c>
      <c r="I329" s="38">
        <v>12</v>
      </c>
      <c r="J329" s="38">
        <v>0</v>
      </c>
      <c r="K329" s="38">
        <v>2</v>
      </c>
      <c r="L329" s="38">
        <v>1</v>
      </c>
      <c r="M329" s="38">
        <v>0</v>
      </c>
      <c r="N329" s="29">
        <f t="shared" si="206"/>
        <v>32</v>
      </c>
    </row>
    <row r="330" spans="1:14" x14ac:dyDescent="0.3">
      <c r="A330" s="6">
        <v>329</v>
      </c>
      <c r="B330" s="7" t="s">
        <v>17</v>
      </c>
      <c r="C330" s="4">
        <v>2016</v>
      </c>
      <c r="D330" s="2" t="s">
        <v>7</v>
      </c>
      <c r="E330" s="1" t="s">
        <v>9</v>
      </c>
      <c r="F330" s="38">
        <v>0</v>
      </c>
      <c r="G330" s="38">
        <v>0</v>
      </c>
      <c r="H330" s="38">
        <v>0</v>
      </c>
      <c r="I330" s="38">
        <v>0</v>
      </c>
      <c r="J330" s="38">
        <v>0</v>
      </c>
      <c r="K330" s="38">
        <v>0</v>
      </c>
      <c r="L330" s="38">
        <v>0</v>
      </c>
      <c r="M330" s="38">
        <v>0</v>
      </c>
      <c r="N330" s="29">
        <f t="shared" si="20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O6" sqref="O6"/>
    </sheetView>
  </sheetViews>
  <sheetFormatPr defaultColWidth="9.109375" defaultRowHeight="14.4" x14ac:dyDescent="0.3"/>
  <cols>
    <col min="1" max="1" width="9.109375" style="23"/>
    <col min="2" max="2" width="10.88671875" style="23" bestFit="1" customWidth="1"/>
    <col min="3" max="3" width="9.109375" style="23"/>
    <col min="4" max="4" width="16.6640625" style="23" bestFit="1" customWidth="1"/>
    <col min="5" max="13" width="9.109375" style="23"/>
    <col min="14" max="14" width="16.5546875" style="23" bestFit="1" customWidth="1"/>
    <col min="15" max="16384" width="9.109375" style="23"/>
  </cols>
  <sheetData>
    <row r="1" spans="1:14" s="20" customFormat="1" x14ac:dyDescent="0.3">
      <c r="A1" s="20" t="s">
        <v>8</v>
      </c>
      <c r="B1" s="20" t="s">
        <v>1</v>
      </c>
      <c r="C1" s="20" t="s">
        <v>0</v>
      </c>
      <c r="D1" s="20" t="s">
        <v>2</v>
      </c>
      <c r="E1" s="64" t="s">
        <v>10</v>
      </c>
      <c r="F1" s="34" t="s">
        <v>29</v>
      </c>
      <c r="G1" s="34" t="s">
        <v>30</v>
      </c>
      <c r="H1" s="34" t="s">
        <v>31</v>
      </c>
      <c r="I1" s="34" t="s">
        <v>32</v>
      </c>
      <c r="J1" s="34" t="s">
        <v>33</v>
      </c>
      <c r="K1" s="34" t="s">
        <v>34</v>
      </c>
      <c r="L1" s="34" t="s">
        <v>35</v>
      </c>
      <c r="M1" s="34" t="s">
        <v>36</v>
      </c>
      <c r="N1" s="34" t="s">
        <v>25</v>
      </c>
    </row>
    <row r="2" spans="1:14" s="20" customFormat="1" x14ac:dyDescent="0.3">
      <c r="A2" s="20">
        <v>1</v>
      </c>
      <c r="B2" s="47" t="s">
        <v>19</v>
      </c>
      <c r="C2" s="47">
        <v>2013</v>
      </c>
      <c r="D2" s="44" t="s">
        <v>7</v>
      </c>
      <c r="E2" s="65" t="s">
        <v>39</v>
      </c>
      <c r="F2" s="54">
        <v>37.6</v>
      </c>
      <c r="G2" s="54">
        <v>52.800000000000004</v>
      </c>
      <c r="H2" s="54">
        <v>6.4</v>
      </c>
      <c r="I2" s="54">
        <v>61.6</v>
      </c>
      <c r="J2" s="54">
        <v>3.2</v>
      </c>
      <c r="K2" s="54">
        <v>5.6000000000000005</v>
      </c>
      <c r="L2" s="54">
        <v>0.8</v>
      </c>
      <c r="M2" s="54">
        <v>2.4000000000000004</v>
      </c>
      <c r="N2" s="54">
        <v>170.4</v>
      </c>
    </row>
    <row r="3" spans="1:14" s="22" customFormat="1" x14ac:dyDescent="0.3">
      <c r="A3" s="20">
        <v>2</v>
      </c>
      <c r="B3" s="47" t="s">
        <v>20</v>
      </c>
      <c r="C3" s="47">
        <v>2013</v>
      </c>
      <c r="D3" s="44" t="s">
        <v>7</v>
      </c>
      <c r="E3" s="65" t="s">
        <v>39</v>
      </c>
      <c r="F3" s="54">
        <v>32.800000000000004</v>
      </c>
      <c r="G3" s="54">
        <v>60</v>
      </c>
      <c r="H3" s="54">
        <v>22.400000000000002</v>
      </c>
      <c r="I3" s="54">
        <v>63.2</v>
      </c>
      <c r="J3" s="54">
        <v>3.2</v>
      </c>
      <c r="K3" s="54">
        <v>4</v>
      </c>
      <c r="L3" s="54">
        <v>10.4</v>
      </c>
      <c r="M3" s="54">
        <v>10.4</v>
      </c>
      <c r="N3" s="54">
        <v>206.4</v>
      </c>
    </row>
    <row r="4" spans="1:14" s="22" customFormat="1" x14ac:dyDescent="0.3">
      <c r="A4" s="20">
        <v>3</v>
      </c>
      <c r="B4" s="22" t="s">
        <v>21</v>
      </c>
      <c r="C4" s="47">
        <v>2013</v>
      </c>
      <c r="D4" s="44" t="s">
        <v>7</v>
      </c>
      <c r="E4" s="65" t="s">
        <v>39</v>
      </c>
      <c r="F4" s="54">
        <v>34.4</v>
      </c>
      <c r="G4" s="54">
        <v>31.200000000000003</v>
      </c>
      <c r="H4" s="54">
        <v>18.400000000000002</v>
      </c>
      <c r="I4" s="54">
        <v>32</v>
      </c>
      <c r="J4" s="54">
        <v>2.4000000000000004</v>
      </c>
      <c r="K4" s="54">
        <v>3.2</v>
      </c>
      <c r="L4" s="54">
        <v>0</v>
      </c>
      <c r="M4" s="54">
        <v>7.2</v>
      </c>
      <c r="N4" s="54">
        <v>128.80000000000001</v>
      </c>
    </row>
    <row r="5" spans="1:14" s="22" customFormat="1" x14ac:dyDescent="0.3">
      <c r="A5" s="20">
        <v>4</v>
      </c>
      <c r="B5" s="22" t="s">
        <v>6</v>
      </c>
      <c r="C5" s="47">
        <v>2013</v>
      </c>
      <c r="D5" s="44" t="s">
        <v>7</v>
      </c>
      <c r="E5" s="65" t="s">
        <v>39</v>
      </c>
      <c r="F5" s="54">
        <v>28</v>
      </c>
      <c r="G5" s="54">
        <v>28.8</v>
      </c>
      <c r="H5" s="54">
        <v>16</v>
      </c>
      <c r="I5" s="54">
        <v>40</v>
      </c>
      <c r="J5" s="54">
        <v>5.6000000000000005</v>
      </c>
      <c r="K5" s="54">
        <v>3.2</v>
      </c>
      <c r="L5" s="54">
        <v>1.6</v>
      </c>
      <c r="M5" s="54">
        <v>2.4000000000000004</v>
      </c>
      <c r="N5" s="54">
        <v>125.60000000000001</v>
      </c>
    </row>
    <row r="6" spans="1:14" s="22" customFormat="1" x14ac:dyDescent="0.3">
      <c r="A6" s="20">
        <v>5</v>
      </c>
      <c r="B6" s="22" t="s">
        <v>11</v>
      </c>
      <c r="C6" s="47">
        <v>2013</v>
      </c>
      <c r="D6" s="44" t="s">
        <v>7</v>
      </c>
      <c r="E6" s="65" t="s">
        <v>39</v>
      </c>
      <c r="F6" s="54">
        <v>14.4</v>
      </c>
      <c r="G6" s="54">
        <v>42.400000000000006</v>
      </c>
      <c r="H6" s="54">
        <v>10.4</v>
      </c>
      <c r="I6" s="54">
        <v>34.4</v>
      </c>
      <c r="J6" s="54">
        <v>2.4000000000000004</v>
      </c>
      <c r="K6" s="54">
        <v>4.8000000000000007</v>
      </c>
      <c r="L6" s="54">
        <v>0.8</v>
      </c>
      <c r="M6" s="54">
        <v>4.8000000000000007</v>
      </c>
      <c r="N6" s="54">
        <v>114.4</v>
      </c>
    </row>
    <row r="7" spans="1:14" s="22" customFormat="1" x14ac:dyDescent="0.3">
      <c r="A7" s="20">
        <v>6</v>
      </c>
      <c r="B7" s="22" t="s">
        <v>12</v>
      </c>
      <c r="C7" s="47">
        <v>2013</v>
      </c>
      <c r="D7" s="44" t="s">
        <v>7</v>
      </c>
      <c r="E7" s="65" t="s">
        <v>39</v>
      </c>
      <c r="F7" s="54">
        <v>55.2</v>
      </c>
      <c r="G7" s="54">
        <v>39.200000000000003</v>
      </c>
      <c r="H7" s="54">
        <v>19.200000000000003</v>
      </c>
      <c r="I7" s="54">
        <v>52</v>
      </c>
      <c r="J7" s="54">
        <v>6.4</v>
      </c>
      <c r="K7" s="54">
        <v>2.4000000000000004</v>
      </c>
      <c r="L7" s="54">
        <v>1.6</v>
      </c>
      <c r="M7" s="54">
        <v>1.6</v>
      </c>
      <c r="N7" s="54">
        <v>177.60000000000002</v>
      </c>
    </row>
    <row r="8" spans="1:14" s="22" customFormat="1" x14ac:dyDescent="0.3">
      <c r="A8" s="20">
        <v>7</v>
      </c>
      <c r="B8" s="22" t="s">
        <v>13</v>
      </c>
      <c r="C8" s="47">
        <v>2013</v>
      </c>
      <c r="D8" s="44" t="s">
        <v>7</v>
      </c>
      <c r="E8" s="65" t="s">
        <v>39</v>
      </c>
      <c r="F8" s="54">
        <v>67.2</v>
      </c>
      <c r="G8" s="54">
        <v>81.600000000000009</v>
      </c>
      <c r="H8" s="54">
        <v>17.600000000000001</v>
      </c>
      <c r="I8" s="54">
        <v>67.2</v>
      </c>
      <c r="J8" s="54">
        <v>6.4</v>
      </c>
      <c r="K8" s="54">
        <v>8</v>
      </c>
      <c r="L8" s="54">
        <v>5.6000000000000005</v>
      </c>
      <c r="M8" s="54">
        <v>4.8000000000000007</v>
      </c>
      <c r="N8" s="54">
        <v>258.40000000000003</v>
      </c>
    </row>
    <row r="9" spans="1:14" s="22" customFormat="1" x14ac:dyDescent="0.3">
      <c r="A9" s="20">
        <v>8</v>
      </c>
      <c r="B9" s="44" t="s">
        <v>14</v>
      </c>
      <c r="C9" s="47">
        <v>2013</v>
      </c>
      <c r="D9" s="44" t="s">
        <v>7</v>
      </c>
      <c r="E9" s="44" t="s">
        <v>39</v>
      </c>
      <c r="F9" s="54">
        <v>59.2</v>
      </c>
      <c r="G9" s="54">
        <v>92</v>
      </c>
      <c r="H9" s="54">
        <v>35.200000000000003</v>
      </c>
      <c r="I9" s="54">
        <v>84</v>
      </c>
      <c r="J9" s="54">
        <v>1.6</v>
      </c>
      <c r="K9" s="54">
        <v>2.4000000000000004</v>
      </c>
      <c r="L9" s="54">
        <v>2.4000000000000004</v>
      </c>
      <c r="M9" s="54">
        <v>6.4</v>
      </c>
      <c r="N9" s="54">
        <v>283.2</v>
      </c>
    </row>
    <row r="10" spans="1:14" s="22" customFormat="1" x14ac:dyDescent="0.3">
      <c r="A10" s="20">
        <v>9</v>
      </c>
      <c r="B10" s="47" t="s">
        <v>15</v>
      </c>
      <c r="C10" s="47">
        <v>2013</v>
      </c>
      <c r="D10" s="44" t="s">
        <v>7</v>
      </c>
      <c r="E10" s="65" t="s">
        <v>39</v>
      </c>
      <c r="F10" s="54">
        <v>102.4</v>
      </c>
      <c r="G10" s="54">
        <v>138.4</v>
      </c>
      <c r="H10" s="54">
        <v>41.6</v>
      </c>
      <c r="I10" s="54">
        <v>76.800000000000011</v>
      </c>
      <c r="J10" s="54">
        <v>13.600000000000001</v>
      </c>
      <c r="K10" s="54">
        <v>11.200000000000001</v>
      </c>
      <c r="L10" s="54">
        <v>2.4000000000000004</v>
      </c>
      <c r="M10" s="54">
        <v>10.4</v>
      </c>
      <c r="N10" s="54">
        <v>396.8</v>
      </c>
    </row>
    <row r="11" spans="1:14" s="22" customFormat="1" x14ac:dyDescent="0.3">
      <c r="A11" s="20">
        <v>10</v>
      </c>
      <c r="B11" s="47" t="s">
        <v>16</v>
      </c>
      <c r="C11" s="47">
        <v>2013</v>
      </c>
      <c r="D11" s="44" t="s">
        <v>7</v>
      </c>
      <c r="E11" s="65" t="s">
        <v>39</v>
      </c>
      <c r="F11" s="54">
        <v>57.6</v>
      </c>
      <c r="G11" s="54">
        <v>95.2</v>
      </c>
      <c r="H11" s="54">
        <v>30.400000000000002</v>
      </c>
      <c r="I11" s="54">
        <v>109.60000000000001</v>
      </c>
      <c r="J11" s="54">
        <v>4</v>
      </c>
      <c r="K11" s="54">
        <v>10.4</v>
      </c>
      <c r="L11" s="54">
        <v>2.4000000000000004</v>
      </c>
      <c r="M11" s="54">
        <v>4</v>
      </c>
      <c r="N11" s="54">
        <v>313.60000000000002</v>
      </c>
    </row>
    <row r="12" spans="1:14" s="22" customFormat="1" x14ac:dyDescent="0.3">
      <c r="A12" s="20">
        <v>11</v>
      </c>
      <c r="B12" s="47" t="s">
        <v>17</v>
      </c>
      <c r="C12" s="47">
        <v>2013</v>
      </c>
      <c r="D12" s="44" t="s">
        <v>7</v>
      </c>
      <c r="E12" s="65" t="s">
        <v>39</v>
      </c>
      <c r="F12" s="54">
        <v>62.400000000000006</v>
      </c>
      <c r="G12" s="54">
        <v>44.800000000000004</v>
      </c>
      <c r="H12" s="54">
        <v>21.6</v>
      </c>
      <c r="I12" s="54">
        <v>61.6</v>
      </c>
      <c r="J12" s="54">
        <v>4.8000000000000007</v>
      </c>
      <c r="K12" s="54">
        <v>2.4000000000000004</v>
      </c>
      <c r="L12" s="54">
        <v>1.6</v>
      </c>
      <c r="M12" s="54">
        <v>1.6</v>
      </c>
      <c r="N12" s="54">
        <v>200.8</v>
      </c>
    </row>
    <row r="13" spans="1:14" s="22" customFormat="1" x14ac:dyDescent="0.3">
      <c r="A13" s="20">
        <v>12</v>
      </c>
      <c r="B13" s="47" t="s">
        <v>18</v>
      </c>
      <c r="C13" s="47">
        <v>2013</v>
      </c>
      <c r="D13" s="44" t="s">
        <v>7</v>
      </c>
      <c r="E13" s="65" t="s">
        <v>39</v>
      </c>
      <c r="F13" s="54">
        <v>3.2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9.6000000000000014</v>
      </c>
    </row>
    <row r="14" spans="1:14" s="22" customFormat="1" x14ac:dyDescent="0.3">
      <c r="A14" s="20">
        <v>13</v>
      </c>
      <c r="B14" s="47" t="s">
        <v>19</v>
      </c>
      <c r="C14" s="47">
        <v>2014</v>
      </c>
      <c r="D14" s="44" t="s">
        <v>7</v>
      </c>
      <c r="E14" s="65" t="s">
        <v>39</v>
      </c>
      <c r="F14" s="54">
        <v>39.949999999999996</v>
      </c>
      <c r="G14" s="54">
        <v>56.1</v>
      </c>
      <c r="H14" s="54">
        <v>6.8</v>
      </c>
      <c r="I14" s="54">
        <v>65.45</v>
      </c>
      <c r="J14" s="54">
        <v>3.4</v>
      </c>
      <c r="K14" s="54">
        <v>5.95</v>
      </c>
      <c r="L14" s="54">
        <v>0.85</v>
      </c>
      <c r="M14" s="54">
        <v>2.5499999999999998</v>
      </c>
      <c r="N14" s="54">
        <v>181.04999999999998</v>
      </c>
    </row>
    <row r="15" spans="1:14" s="22" customFormat="1" x14ac:dyDescent="0.3">
      <c r="A15" s="20">
        <v>14</v>
      </c>
      <c r="B15" s="47" t="s">
        <v>20</v>
      </c>
      <c r="C15" s="47">
        <v>2014</v>
      </c>
      <c r="D15" s="44" t="s">
        <v>7</v>
      </c>
      <c r="E15" s="65" t="s">
        <v>39</v>
      </c>
      <c r="F15" s="54">
        <v>34.85</v>
      </c>
      <c r="G15" s="54">
        <v>63.75</v>
      </c>
      <c r="H15" s="54">
        <v>23.8</v>
      </c>
      <c r="I15" s="54">
        <v>67.149999999999991</v>
      </c>
      <c r="J15" s="54">
        <v>3.4</v>
      </c>
      <c r="K15" s="54">
        <v>4.25</v>
      </c>
      <c r="L15" s="54">
        <v>11.049999999999999</v>
      </c>
      <c r="M15" s="54">
        <v>11.049999999999999</v>
      </c>
      <c r="N15" s="54">
        <v>219.29999999999998</v>
      </c>
    </row>
    <row r="16" spans="1:14" s="22" customFormat="1" x14ac:dyDescent="0.3">
      <c r="A16" s="20">
        <v>15</v>
      </c>
      <c r="B16" s="22" t="s">
        <v>21</v>
      </c>
      <c r="C16" s="47">
        <v>2014</v>
      </c>
      <c r="D16" s="44" t="s">
        <v>7</v>
      </c>
      <c r="E16" s="65" t="s">
        <v>39</v>
      </c>
      <c r="F16" s="54">
        <v>36.549999999999997</v>
      </c>
      <c r="G16" s="54">
        <v>33.15</v>
      </c>
      <c r="H16" s="54">
        <v>19.55</v>
      </c>
      <c r="I16" s="54">
        <v>34</v>
      </c>
      <c r="J16" s="54">
        <v>2.5499999999999998</v>
      </c>
      <c r="K16" s="54">
        <v>3.4</v>
      </c>
      <c r="L16" s="54">
        <v>0</v>
      </c>
      <c r="M16" s="54">
        <v>7.6499999999999995</v>
      </c>
      <c r="N16" s="54">
        <v>136.85</v>
      </c>
    </row>
    <row r="17" spans="1:14" s="22" customFormat="1" x14ac:dyDescent="0.3">
      <c r="A17" s="20">
        <v>16</v>
      </c>
      <c r="B17" s="22" t="s">
        <v>6</v>
      </c>
      <c r="C17" s="47">
        <v>2014</v>
      </c>
      <c r="D17" s="44" t="s">
        <v>7</v>
      </c>
      <c r="E17" s="65" t="s">
        <v>39</v>
      </c>
      <c r="F17" s="54">
        <v>29.75</v>
      </c>
      <c r="G17" s="54">
        <v>30.599999999999998</v>
      </c>
      <c r="H17" s="54">
        <v>17</v>
      </c>
      <c r="I17" s="54">
        <v>42.5</v>
      </c>
      <c r="J17" s="54">
        <v>5.95</v>
      </c>
      <c r="K17" s="54">
        <v>3.4</v>
      </c>
      <c r="L17" s="54">
        <v>1.7</v>
      </c>
      <c r="M17" s="54">
        <v>2.5499999999999998</v>
      </c>
      <c r="N17" s="54">
        <v>133.44999999999999</v>
      </c>
    </row>
    <row r="18" spans="1:14" s="22" customFormat="1" x14ac:dyDescent="0.3">
      <c r="A18" s="20">
        <v>17</v>
      </c>
      <c r="B18" s="22" t="s">
        <v>11</v>
      </c>
      <c r="C18" s="47">
        <v>2014</v>
      </c>
      <c r="D18" s="44" t="s">
        <v>7</v>
      </c>
      <c r="E18" s="65" t="s">
        <v>39</v>
      </c>
      <c r="F18" s="54">
        <v>15.299999999999999</v>
      </c>
      <c r="G18" s="54">
        <v>45.05</v>
      </c>
      <c r="H18" s="54">
        <v>11.049999999999999</v>
      </c>
      <c r="I18" s="54">
        <v>36.549999999999997</v>
      </c>
      <c r="J18" s="54">
        <v>2.5499999999999998</v>
      </c>
      <c r="K18" s="54">
        <v>5.0999999999999996</v>
      </c>
      <c r="L18" s="54">
        <v>0.85</v>
      </c>
      <c r="M18" s="54">
        <v>5.0999999999999996</v>
      </c>
      <c r="N18" s="54">
        <v>121.55</v>
      </c>
    </row>
    <row r="19" spans="1:14" s="22" customFormat="1" x14ac:dyDescent="0.3">
      <c r="A19" s="20">
        <v>18</v>
      </c>
      <c r="B19" s="22" t="s">
        <v>12</v>
      </c>
      <c r="C19" s="47">
        <v>2014</v>
      </c>
      <c r="D19" s="44" t="s">
        <v>7</v>
      </c>
      <c r="E19" s="65" t="s">
        <v>39</v>
      </c>
      <c r="F19" s="54">
        <v>58.65</v>
      </c>
      <c r="G19" s="54">
        <v>41.65</v>
      </c>
      <c r="H19" s="54">
        <v>20.399999999999999</v>
      </c>
      <c r="I19" s="54">
        <v>55.25</v>
      </c>
      <c r="J19" s="54">
        <v>6.8</v>
      </c>
      <c r="K19" s="54">
        <v>2.5499999999999998</v>
      </c>
      <c r="L19" s="54">
        <v>1.7</v>
      </c>
      <c r="M19" s="54">
        <v>1.7</v>
      </c>
      <c r="N19" s="54">
        <v>188.7</v>
      </c>
    </row>
    <row r="20" spans="1:14" s="22" customFormat="1" x14ac:dyDescent="0.3">
      <c r="A20" s="20">
        <v>19</v>
      </c>
      <c r="B20" s="22" t="s">
        <v>13</v>
      </c>
      <c r="C20" s="47">
        <v>2014</v>
      </c>
      <c r="D20" s="44" t="s">
        <v>7</v>
      </c>
      <c r="E20" s="65" t="s">
        <v>39</v>
      </c>
      <c r="F20" s="54">
        <v>71.399999999999991</v>
      </c>
      <c r="G20" s="54">
        <v>86.7</v>
      </c>
      <c r="H20" s="54">
        <v>18.7</v>
      </c>
      <c r="I20" s="54">
        <v>71.399999999999991</v>
      </c>
      <c r="J20" s="54">
        <v>6.8</v>
      </c>
      <c r="K20" s="54">
        <v>8.5</v>
      </c>
      <c r="L20" s="54">
        <v>5.95</v>
      </c>
      <c r="M20" s="54">
        <v>5.0999999999999996</v>
      </c>
      <c r="N20" s="54">
        <v>274.55</v>
      </c>
    </row>
    <row r="21" spans="1:14" s="22" customFormat="1" x14ac:dyDescent="0.3">
      <c r="A21" s="20">
        <v>20</v>
      </c>
      <c r="B21" s="44" t="s">
        <v>14</v>
      </c>
      <c r="C21" s="47">
        <v>2014</v>
      </c>
      <c r="D21" s="44" t="s">
        <v>7</v>
      </c>
      <c r="E21" s="44" t="s">
        <v>39</v>
      </c>
      <c r="F21" s="54">
        <v>62.9</v>
      </c>
      <c r="G21" s="54">
        <v>97.75</v>
      </c>
      <c r="H21" s="54">
        <v>37.4</v>
      </c>
      <c r="I21" s="54">
        <v>89.25</v>
      </c>
      <c r="J21" s="54">
        <v>1.7</v>
      </c>
      <c r="K21" s="54">
        <v>2.5499999999999998</v>
      </c>
      <c r="L21" s="54">
        <v>2.5499999999999998</v>
      </c>
      <c r="M21" s="54">
        <v>6.8</v>
      </c>
      <c r="N21" s="54">
        <v>300.89999999999998</v>
      </c>
    </row>
    <row r="22" spans="1:14" s="22" customFormat="1" x14ac:dyDescent="0.3">
      <c r="A22" s="20">
        <v>21</v>
      </c>
      <c r="B22" s="47" t="s">
        <v>15</v>
      </c>
      <c r="C22" s="47">
        <v>2014</v>
      </c>
      <c r="D22" s="44" t="s">
        <v>7</v>
      </c>
      <c r="E22" s="65" t="s">
        <v>39</v>
      </c>
      <c r="F22" s="54">
        <v>108.8</v>
      </c>
      <c r="G22" s="54">
        <v>147.04999999999998</v>
      </c>
      <c r="H22" s="54">
        <v>44.199999999999996</v>
      </c>
      <c r="I22" s="54">
        <v>81.599999999999994</v>
      </c>
      <c r="J22" s="54">
        <v>14.45</v>
      </c>
      <c r="K22" s="54">
        <v>11.9</v>
      </c>
      <c r="L22" s="54">
        <v>2.5499999999999998</v>
      </c>
      <c r="M22" s="54">
        <v>11.049999999999999</v>
      </c>
      <c r="N22" s="54">
        <v>421.59999999999997</v>
      </c>
    </row>
    <row r="23" spans="1:14" s="22" customFormat="1" x14ac:dyDescent="0.3">
      <c r="A23" s="20">
        <v>22</v>
      </c>
      <c r="B23" s="47" t="s">
        <v>16</v>
      </c>
      <c r="C23" s="47">
        <v>2014</v>
      </c>
      <c r="D23" s="44" t="s">
        <v>7</v>
      </c>
      <c r="E23" s="65" t="s">
        <v>39</v>
      </c>
      <c r="F23" s="54">
        <v>61.199999999999996</v>
      </c>
      <c r="G23" s="54">
        <v>101.14999999999999</v>
      </c>
      <c r="H23" s="54">
        <v>32.299999999999997</v>
      </c>
      <c r="I23" s="54">
        <v>116.45</v>
      </c>
      <c r="J23" s="54">
        <v>4.25</v>
      </c>
      <c r="K23" s="54">
        <v>11.049999999999999</v>
      </c>
      <c r="L23" s="54">
        <v>2.5499999999999998</v>
      </c>
      <c r="M23" s="54">
        <v>4.25</v>
      </c>
      <c r="N23" s="54">
        <v>333.2</v>
      </c>
    </row>
    <row r="24" spans="1:14" s="22" customFormat="1" x14ac:dyDescent="0.3">
      <c r="A24" s="20">
        <v>23</v>
      </c>
      <c r="B24" s="47" t="s">
        <v>17</v>
      </c>
      <c r="C24" s="47">
        <v>2014</v>
      </c>
      <c r="D24" s="44" t="s">
        <v>7</v>
      </c>
      <c r="E24" s="65" t="s">
        <v>39</v>
      </c>
      <c r="F24" s="54">
        <v>66.3</v>
      </c>
      <c r="G24" s="54">
        <v>47.6</v>
      </c>
      <c r="H24" s="54">
        <v>22.95</v>
      </c>
      <c r="I24" s="54">
        <v>65.45</v>
      </c>
      <c r="J24" s="54">
        <v>5.0999999999999996</v>
      </c>
      <c r="K24" s="54">
        <v>2.5499999999999998</v>
      </c>
      <c r="L24" s="54">
        <v>1.7</v>
      </c>
      <c r="M24" s="54">
        <v>1.7</v>
      </c>
      <c r="N24" s="54">
        <v>213.35</v>
      </c>
    </row>
    <row r="25" spans="1:14" s="22" customFormat="1" x14ac:dyDescent="0.3">
      <c r="A25" s="20">
        <v>24</v>
      </c>
      <c r="B25" s="47" t="s">
        <v>18</v>
      </c>
      <c r="C25" s="47">
        <v>2014</v>
      </c>
      <c r="D25" s="44" t="s">
        <v>7</v>
      </c>
      <c r="E25" s="65" t="s">
        <v>39</v>
      </c>
      <c r="F25" s="54">
        <v>3.4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10.199999999999999</v>
      </c>
    </row>
    <row r="26" spans="1:14" s="22" customFormat="1" x14ac:dyDescent="0.3">
      <c r="A26" s="20">
        <v>25</v>
      </c>
      <c r="B26" s="47" t="s">
        <v>19</v>
      </c>
      <c r="C26" s="47">
        <v>2015</v>
      </c>
      <c r="D26" s="44" t="s">
        <v>7</v>
      </c>
      <c r="E26" s="65" t="s">
        <v>39</v>
      </c>
      <c r="F26" s="54">
        <v>42.300000000000004</v>
      </c>
      <c r="G26" s="54">
        <v>59.4</v>
      </c>
      <c r="H26" s="54">
        <v>7.2</v>
      </c>
      <c r="I26" s="54">
        <v>69.3</v>
      </c>
      <c r="J26" s="54">
        <v>3.6</v>
      </c>
      <c r="K26" s="54">
        <v>6.3</v>
      </c>
      <c r="L26" s="54">
        <v>0.9</v>
      </c>
      <c r="M26" s="54">
        <v>2.7</v>
      </c>
      <c r="N26" s="54">
        <v>191.70000000000002</v>
      </c>
    </row>
    <row r="27" spans="1:14" s="22" customFormat="1" x14ac:dyDescent="0.3">
      <c r="A27" s="20">
        <v>26</v>
      </c>
      <c r="B27" s="47" t="s">
        <v>20</v>
      </c>
      <c r="C27" s="47">
        <v>2015</v>
      </c>
      <c r="D27" s="44" t="s">
        <v>7</v>
      </c>
      <c r="E27" s="65" t="s">
        <v>39</v>
      </c>
      <c r="F27" s="54">
        <v>36.9</v>
      </c>
      <c r="G27" s="54">
        <v>67.5</v>
      </c>
      <c r="H27" s="54">
        <v>25.2</v>
      </c>
      <c r="I27" s="54">
        <v>71.100000000000009</v>
      </c>
      <c r="J27" s="54">
        <v>3.6</v>
      </c>
      <c r="K27" s="54">
        <v>4.5</v>
      </c>
      <c r="L27" s="54">
        <v>11.700000000000001</v>
      </c>
      <c r="M27" s="54">
        <v>11.700000000000001</v>
      </c>
      <c r="N27" s="54">
        <v>232.20000000000002</v>
      </c>
    </row>
    <row r="28" spans="1:14" s="22" customFormat="1" x14ac:dyDescent="0.3">
      <c r="A28" s="20">
        <v>27</v>
      </c>
      <c r="B28" s="22" t="s">
        <v>21</v>
      </c>
      <c r="C28" s="47">
        <v>2015</v>
      </c>
      <c r="D28" s="44" t="s">
        <v>7</v>
      </c>
      <c r="E28" s="65" t="s">
        <v>39</v>
      </c>
      <c r="F28" s="54">
        <v>38.700000000000003</v>
      </c>
      <c r="G28" s="54">
        <v>35.1</v>
      </c>
      <c r="H28" s="54">
        <v>20.7</v>
      </c>
      <c r="I28" s="54">
        <v>36</v>
      </c>
      <c r="J28" s="54">
        <v>2.7</v>
      </c>
      <c r="K28" s="54">
        <v>3.6</v>
      </c>
      <c r="L28" s="54">
        <v>0</v>
      </c>
      <c r="M28" s="54">
        <v>8.1</v>
      </c>
      <c r="N28" s="54">
        <v>144.9</v>
      </c>
    </row>
    <row r="29" spans="1:14" s="22" customFormat="1" x14ac:dyDescent="0.3">
      <c r="A29" s="20">
        <v>28</v>
      </c>
      <c r="B29" s="22" t="s">
        <v>6</v>
      </c>
      <c r="C29" s="47">
        <v>2015</v>
      </c>
      <c r="D29" s="44" t="s">
        <v>7</v>
      </c>
      <c r="E29" s="65" t="s">
        <v>39</v>
      </c>
      <c r="F29" s="54">
        <v>31.5</v>
      </c>
      <c r="G29" s="54">
        <v>32.4</v>
      </c>
      <c r="H29" s="54">
        <v>18</v>
      </c>
      <c r="I29" s="54">
        <v>45</v>
      </c>
      <c r="J29" s="54">
        <v>6.3</v>
      </c>
      <c r="K29" s="54">
        <v>3.6</v>
      </c>
      <c r="L29" s="54">
        <v>1.8</v>
      </c>
      <c r="M29" s="54">
        <v>2.7</v>
      </c>
      <c r="N29" s="54">
        <v>141.30000000000001</v>
      </c>
    </row>
    <row r="30" spans="1:14" s="22" customFormat="1" x14ac:dyDescent="0.3">
      <c r="A30" s="20">
        <v>29</v>
      </c>
      <c r="B30" s="22" t="s">
        <v>11</v>
      </c>
      <c r="C30" s="47">
        <v>2015</v>
      </c>
      <c r="D30" s="44" t="s">
        <v>7</v>
      </c>
      <c r="E30" s="65" t="s">
        <v>39</v>
      </c>
      <c r="F30" s="54">
        <v>16.2</v>
      </c>
      <c r="G30" s="54">
        <v>47.7</v>
      </c>
      <c r="H30" s="54">
        <v>11.700000000000001</v>
      </c>
      <c r="I30" s="54">
        <v>38.700000000000003</v>
      </c>
      <c r="J30" s="54">
        <v>2.7</v>
      </c>
      <c r="K30" s="54">
        <v>5.4</v>
      </c>
      <c r="L30" s="54">
        <v>0.9</v>
      </c>
      <c r="M30" s="54">
        <v>5.4</v>
      </c>
      <c r="N30" s="54">
        <v>128.70000000000002</v>
      </c>
    </row>
    <row r="31" spans="1:14" s="22" customFormat="1" x14ac:dyDescent="0.3">
      <c r="A31" s="20">
        <v>30</v>
      </c>
      <c r="B31" s="22" t="s">
        <v>12</v>
      </c>
      <c r="C31" s="47">
        <v>2015</v>
      </c>
      <c r="D31" s="44" t="s">
        <v>7</v>
      </c>
      <c r="E31" s="65" t="s">
        <v>39</v>
      </c>
      <c r="F31" s="54">
        <v>62.1</v>
      </c>
      <c r="G31" s="54">
        <v>44.1</v>
      </c>
      <c r="H31" s="54">
        <v>21.6</v>
      </c>
      <c r="I31" s="54">
        <v>58.5</v>
      </c>
      <c r="J31" s="54">
        <v>7.2</v>
      </c>
      <c r="K31" s="54">
        <v>2.7</v>
      </c>
      <c r="L31" s="54">
        <v>1.8</v>
      </c>
      <c r="M31" s="54">
        <v>1.8</v>
      </c>
      <c r="N31" s="54">
        <v>199.8</v>
      </c>
    </row>
    <row r="32" spans="1:14" s="22" customFormat="1" x14ac:dyDescent="0.3">
      <c r="A32" s="20">
        <v>31</v>
      </c>
      <c r="B32" s="22" t="s">
        <v>13</v>
      </c>
      <c r="C32" s="47">
        <v>2015</v>
      </c>
      <c r="D32" s="44" t="s">
        <v>7</v>
      </c>
      <c r="E32" s="65" t="s">
        <v>39</v>
      </c>
      <c r="F32" s="54">
        <v>75.600000000000009</v>
      </c>
      <c r="G32" s="54">
        <v>91.8</v>
      </c>
      <c r="H32" s="54">
        <v>19.8</v>
      </c>
      <c r="I32" s="54">
        <v>75.600000000000009</v>
      </c>
      <c r="J32" s="54">
        <v>7.2</v>
      </c>
      <c r="K32" s="54">
        <v>9</v>
      </c>
      <c r="L32" s="54">
        <v>6.3</v>
      </c>
      <c r="M32" s="54">
        <v>5.4</v>
      </c>
      <c r="N32" s="54">
        <v>290.7</v>
      </c>
    </row>
    <row r="33" spans="1:14" s="22" customFormat="1" x14ac:dyDescent="0.3">
      <c r="A33" s="20">
        <v>32</v>
      </c>
      <c r="B33" s="44" t="s">
        <v>14</v>
      </c>
      <c r="C33" s="47">
        <v>2015</v>
      </c>
      <c r="D33" s="44" t="s">
        <v>7</v>
      </c>
      <c r="E33" s="44" t="s">
        <v>39</v>
      </c>
      <c r="F33" s="44">
        <v>55</v>
      </c>
      <c r="G33" s="44">
        <v>94</v>
      </c>
      <c r="H33" s="44">
        <v>35</v>
      </c>
      <c r="I33" s="44">
        <v>94</v>
      </c>
      <c r="J33" s="44">
        <v>6</v>
      </c>
      <c r="K33" s="44">
        <v>0</v>
      </c>
      <c r="L33" s="44">
        <v>1</v>
      </c>
      <c r="M33" s="44">
        <v>1</v>
      </c>
      <c r="N33" s="22">
        <v>286</v>
      </c>
    </row>
    <row r="34" spans="1:14" s="22" customFormat="1" x14ac:dyDescent="0.3">
      <c r="A34" s="20">
        <v>33</v>
      </c>
      <c r="B34" s="47" t="s">
        <v>15</v>
      </c>
      <c r="C34" s="47">
        <v>2015</v>
      </c>
      <c r="D34" s="44" t="s">
        <v>7</v>
      </c>
      <c r="E34" s="65" t="s">
        <v>39</v>
      </c>
      <c r="F34" s="65">
        <v>53</v>
      </c>
      <c r="G34" s="65">
        <v>98</v>
      </c>
      <c r="H34" s="65">
        <v>39</v>
      </c>
      <c r="I34" s="65">
        <v>79</v>
      </c>
      <c r="J34" s="65">
        <v>11</v>
      </c>
      <c r="K34" s="65">
        <v>9</v>
      </c>
      <c r="L34" s="65">
        <v>4</v>
      </c>
      <c r="M34" s="65">
        <v>6</v>
      </c>
      <c r="N34" s="22">
        <v>299</v>
      </c>
    </row>
    <row r="35" spans="1:14" s="22" customFormat="1" x14ac:dyDescent="0.3">
      <c r="A35" s="20">
        <v>34</v>
      </c>
      <c r="B35" s="47" t="s">
        <v>16</v>
      </c>
      <c r="C35" s="47">
        <v>2015</v>
      </c>
      <c r="D35" s="44" t="s">
        <v>7</v>
      </c>
      <c r="E35" s="65" t="s">
        <v>39</v>
      </c>
      <c r="F35" s="65">
        <v>47</v>
      </c>
      <c r="G35" s="65">
        <v>67</v>
      </c>
      <c r="H35" s="65">
        <v>37</v>
      </c>
      <c r="I35" s="65">
        <v>73</v>
      </c>
      <c r="J35" s="65">
        <v>7</v>
      </c>
      <c r="K35" s="65">
        <v>4</v>
      </c>
      <c r="L35" s="65">
        <v>5</v>
      </c>
      <c r="M35" s="65">
        <v>4</v>
      </c>
      <c r="N35" s="22">
        <v>244</v>
      </c>
    </row>
    <row r="36" spans="1:14" s="22" customFormat="1" x14ac:dyDescent="0.3">
      <c r="A36" s="20">
        <v>35</v>
      </c>
      <c r="B36" s="47" t="s">
        <v>17</v>
      </c>
      <c r="C36" s="44">
        <v>2015</v>
      </c>
      <c r="D36" s="44" t="s">
        <v>7</v>
      </c>
      <c r="E36" s="65" t="s">
        <v>39</v>
      </c>
      <c r="F36" s="65">
        <v>97</v>
      </c>
      <c r="G36" s="65">
        <v>68</v>
      </c>
      <c r="H36" s="65">
        <v>38</v>
      </c>
      <c r="I36" s="65">
        <v>97</v>
      </c>
      <c r="J36" s="65">
        <v>3</v>
      </c>
      <c r="K36" s="65">
        <v>2</v>
      </c>
      <c r="L36" s="65">
        <v>7</v>
      </c>
      <c r="M36" s="65">
        <v>8</v>
      </c>
      <c r="N36" s="22">
        <v>320</v>
      </c>
    </row>
    <row r="37" spans="1:14" s="22" customFormat="1" x14ac:dyDescent="0.3">
      <c r="A37" s="20">
        <v>36</v>
      </c>
      <c r="B37" s="47" t="s">
        <v>18</v>
      </c>
      <c r="C37" s="44">
        <v>2015</v>
      </c>
      <c r="D37" s="44" t="s">
        <v>7</v>
      </c>
      <c r="E37" s="65" t="s">
        <v>39</v>
      </c>
      <c r="F37" s="65">
        <v>66</v>
      </c>
      <c r="G37" s="65">
        <v>95</v>
      </c>
      <c r="H37" s="65">
        <v>25</v>
      </c>
      <c r="I37" s="65">
        <v>93</v>
      </c>
      <c r="J37" s="65">
        <v>5</v>
      </c>
      <c r="K37" s="65">
        <v>4</v>
      </c>
      <c r="L37" s="65">
        <v>3</v>
      </c>
      <c r="M37" s="65">
        <v>6</v>
      </c>
      <c r="N37" s="22">
        <v>297</v>
      </c>
    </row>
    <row r="38" spans="1:14" s="22" customFormat="1" x14ac:dyDescent="0.3">
      <c r="A38" s="20">
        <v>37</v>
      </c>
      <c r="B38" s="47" t="s">
        <v>19</v>
      </c>
      <c r="C38" s="47">
        <v>2016</v>
      </c>
      <c r="D38" s="44" t="s">
        <v>7</v>
      </c>
      <c r="E38" s="65" t="s">
        <v>39</v>
      </c>
      <c r="F38" s="35">
        <v>47</v>
      </c>
      <c r="G38" s="35">
        <v>66</v>
      </c>
      <c r="H38" s="35">
        <v>8</v>
      </c>
      <c r="I38" s="35">
        <v>77</v>
      </c>
      <c r="J38" s="35">
        <v>4</v>
      </c>
      <c r="K38" s="35">
        <v>7</v>
      </c>
      <c r="L38" s="35">
        <v>1</v>
      </c>
      <c r="M38" s="35">
        <v>3</v>
      </c>
      <c r="N38" s="55">
        <v>213</v>
      </c>
    </row>
    <row r="39" spans="1:14" s="22" customFormat="1" x14ac:dyDescent="0.3">
      <c r="A39" s="20">
        <v>38</v>
      </c>
      <c r="B39" s="47" t="s">
        <v>20</v>
      </c>
      <c r="C39" s="47">
        <v>2016</v>
      </c>
      <c r="D39" s="44" t="s">
        <v>7</v>
      </c>
      <c r="E39" s="65" t="s">
        <v>39</v>
      </c>
      <c r="F39" s="35">
        <v>41</v>
      </c>
      <c r="G39" s="35">
        <v>75</v>
      </c>
      <c r="H39" s="35">
        <v>28</v>
      </c>
      <c r="I39" s="35">
        <v>79</v>
      </c>
      <c r="J39" s="35">
        <v>4</v>
      </c>
      <c r="K39" s="35">
        <v>5</v>
      </c>
      <c r="L39" s="35">
        <v>13</v>
      </c>
      <c r="M39" s="35">
        <v>13</v>
      </c>
      <c r="N39" s="55">
        <v>258</v>
      </c>
    </row>
    <row r="40" spans="1:14" s="22" customFormat="1" x14ac:dyDescent="0.3">
      <c r="A40" s="20">
        <v>39</v>
      </c>
      <c r="B40" s="22" t="s">
        <v>21</v>
      </c>
      <c r="C40" s="47">
        <v>2016</v>
      </c>
      <c r="D40" s="44" t="s">
        <v>7</v>
      </c>
      <c r="E40" s="65" t="s">
        <v>39</v>
      </c>
      <c r="F40" s="35">
        <v>43</v>
      </c>
      <c r="G40" s="35">
        <v>39</v>
      </c>
      <c r="H40" s="35">
        <v>23</v>
      </c>
      <c r="I40" s="35">
        <v>40</v>
      </c>
      <c r="J40" s="35">
        <v>3</v>
      </c>
      <c r="K40" s="35">
        <v>4</v>
      </c>
      <c r="L40" s="35">
        <v>0</v>
      </c>
      <c r="M40" s="35">
        <v>9</v>
      </c>
      <c r="N40" s="55">
        <v>161</v>
      </c>
    </row>
    <row r="41" spans="1:14" s="22" customFormat="1" x14ac:dyDescent="0.3">
      <c r="A41" s="20">
        <v>40</v>
      </c>
      <c r="B41" s="22" t="s">
        <v>6</v>
      </c>
      <c r="C41" s="47">
        <v>2016</v>
      </c>
      <c r="D41" s="44" t="s">
        <v>7</v>
      </c>
      <c r="E41" s="65" t="s">
        <v>39</v>
      </c>
      <c r="F41" s="35">
        <v>35</v>
      </c>
      <c r="G41" s="35">
        <v>36</v>
      </c>
      <c r="H41" s="35">
        <v>20</v>
      </c>
      <c r="I41" s="35">
        <v>50</v>
      </c>
      <c r="J41" s="35">
        <v>7</v>
      </c>
      <c r="K41" s="35">
        <v>4</v>
      </c>
      <c r="L41" s="35">
        <v>2</v>
      </c>
      <c r="M41" s="35">
        <v>3</v>
      </c>
      <c r="N41" s="55">
        <v>157</v>
      </c>
    </row>
    <row r="42" spans="1:14" s="22" customFormat="1" x14ac:dyDescent="0.3">
      <c r="A42" s="20">
        <v>41</v>
      </c>
      <c r="B42" s="22" t="s">
        <v>11</v>
      </c>
      <c r="C42" s="47">
        <v>2016</v>
      </c>
      <c r="D42" s="44" t="s">
        <v>7</v>
      </c>
      <c r="E42" s="65" t="s">
        <v>39</v>
      </c>
      <c r="F42" s="35">
        <v>18</v>
      </c>
      <c r="G42" s="35">
        <v>53</v>
      </c>
      <c r="H42" s="35">
        <v>13</v>
      </c>
      <c r="I42" s="35">
        <v>43</v>
      </c>
      <c r="J42" s="35">
        <v>3</v>
      </c>
      <c r="K42" s="35">
        <v>6</v>
      </c>
      <c r="L42" s="35">
        <v>1</v>
      </c>
      <c r="M42" s="35">
        <v>6</v>
      </c>
      <c r="N42" s="55">
        <v>143</v>
      </c>
    </row>
    <row r="43" spans="1:14" s="22" customFormat="1" x14ac:dyDescent="0.3">
      <c r="A43" s="20">
        <v>42</v>
      </c>
      <c r="B43" s="22" t="s">
        <v>12</v>
      </c>
      <c r="C43" s="47">
        <v>2016</v>
      </c>
      <c r="D43" s="44" t="s">
        <v>7</v>
      </c>
      <c r="E43" s="65" t="s">
        <v>39</v>
      </c>
      <c r="F43" s="35">
        <v>69</v>
      </c>
      <c r="G43" s="35">
        <v>49</v>
      </c>
      <c r="H43" s="35">
        <v>24</v>
      </c>
      <c r="I43" s="35">
        <v>65</v>
      </c>
      <c r="J43" s="35">
        <v>8</v>
      </c>
      <c r="K43" s="35">
        <v>3</v>
      </c>
      <c r="L43" s="35">
        <v>2</v>
      </c>
      <c r="M43" s="35">
        <v>2</v>
      </c>
      <c r="N43" s="55">
        <v>222</v>
      </c>
    </row>
    <row r="44" spans="1:14" s="22" customFormat="1" x14ac:dyDescent="0.3">
      <c r="A44" s="20">
        <v>43</v>
      </c>
      <c r="B44" s="22" t="s">
        <v>13</v>
      </c>
      <c r="C44" s="47">
        <v>2016</v>
      </c>
      <c r="D44" s="44" t="s">
        <v>7</v>
      </c>
      <c r="E44" s="65" t="s">
        <v>39</v>
      </c>
      <c r="F44" s="35">
        <v>84</v>
      </c>
      <c r="G44" s="35">
        <v>102</v>
      </c>
      <c r="H44" s="35">
        <v>22</v>
      </c>
      <c r="I44" s="35">
        <v>84</v>
      </c>
      <c r="J44" s="35">
        <v>8</v>
      </c>
      <c r="K44" s="35">
        <v>10</v>
      </c>
      <c r="L44" s="35">
        <v>7</v>
      </c>
      <c r="M44" s="35">
        <v>6</v>
      </c>
      <c r="N44" s="55">
        <v>323</v>
      </c>
    </row>
    <row r="45" spans="1:14" s="22" customFormat="1" x14ac:dyDescent="0.3">
      <c r="A45" s="20">
        <v>44</v>
      </c>
      <c r="B45" s="22" t="s">
        <v>14</v>
      </c>
      <c r="C45" s="47">
        <v>2016</v>
      </c>
      <c r="D45" s="44" t="s">
        <v>7</v>
      </c>
      <c r="E45" s="65" t="s">
        <v>39</v>
      </c>
      <c r="F45" s="35">
        <v>74</v>
      </c>
      <c r="G45" s="35">
        <v>115</v>
      </c>
      <c r="H45" s="35">
        <v>44</v>
      </c>
      <c r="I45" s="35">
        <v>105</v>
      </c>
      <c r="J45" s="35">
        <v>2</v>
      </c>
      <c r="K45" s="35">
        <v>3</v>
      </c>
      <c r="L45" s="35">
        <v>3</v>
      </c>
      <c r="M45" s="35">
        <v>8</v>
      </c>
      <c r="N45" s="55">
        <v>354</v>
      </c>
    </row>
    <row r="46" spans="1:14" s="22" customFormat="1" x14ac:dyDescent="0.3">
      <c r="A46" s="20">
        <v>45</v>
      </c>
      <c r="B46" s="22" t="s">
        <v>15</v>
      </c>
      <c r="C46" s="47">
        <v>2016</v>
      </c>
      <c r="D46" s="44" t="s">
        <v>7</v>
      </c>
      <c r="E46" s="65" t="s">
        <v>39</v>
      </c>
      <c r="F46" s="35">
        <v>128</v>
      </c>
      <c r="G46" s="35">
        <v>173</v>
      </c>
      <c r="H46" s="35">
        <v>52</v>
      </c>
      <c r="I46" s="35">
        <v>96</v>
      </c>
      <c r="J46" s="35">
        <v>17</v>
      </c>
      <c r="K46" s="35">
        <v>14</v>
      </c>
      <c r="L46" s="35">
        <v>3</v>
      </c>
      <c r="M46" s="35">
        <v>13</v>
      </c>
      <c r="N46" s="55">
        <v>496</v>
      </c>
    </row>
    <row r="47" spans="1:14" s="22" customFormat="1" x14ac:dyDescent="0.3">
      <c r="A47" s="20">
        <v>46</v>
      </c>
      <c r="B47" s="22" t="s">
        <v>16</v>
      </c>
      <c r="C47" s="47">
        <v>2016</v>
      </c>
      <c r="D47" s="44" t="s">
        <v>7</v>
      </c>
      <c r="E47" s="65" t="s">
        <v>39</v>
      </c>
      <c r="F47" s="35">
        <v>72</v>
      </c>
      <c r="G47" s="35">
        <v>119</v>
      </c>
      <c r="H47" s="35">
        <v>38</v>
      </c>
      <c r="I47" s="35">
        <v>137</v>
      </c>
      <c r="J47" s="35">
        <v>5</v>
      </c>
      <c r="K47" s="35">
        <v>13</v>
      </c>
      <c r="L47" s="35">
        <v>3</v>
      </c>
      <c r="M47" s="35">
        <v>5</v>
      </c>
      <c r="N47" s="55">
        <v>392</v>
      </c>
    </row>
    <row r="48" spans="1:14" s="22" customFormat="1" x14ac:dyDescent="0.3">
      <c r="A48" s="20">
        <v>47</v>
      </c>
      <c r="B48" s="22" t="s">
        <v>17</v>
      </c>
      <c r="C48" s="47">
        <v>2016</v>
      </c>
      <c r="D48" s="44" t="s">
        <v>7</v>
      </c>
      <c r="E48" s="65" t="s">
        <v>39</v>
      </c>
      <c r="F48" s="35">
        <v>78</v>
      </c>
      <c r="G48" s="35">
        <v>56</v>
      </c>
      <c r="H48" s="35">
        <v>27</v>
      </c>
      <c r="I48" s="35">
        <v>77</v>
      </c>
      <c r="J48" s="35">
        <v>6</v>
      </c>
      <c r="K48" s="35">
        <v>3</v>
      </c>
      <c r="L48" s="35">
        <v>2</v>
      </c>
      <c r="M48" s="35">
        <v>2</v>
      </c>
      <c r="N48" s="55">
        <v>251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O45" sqref="O45"/>
    </sheetView>
  </sheetViews>
  <sheetFormatPr defaultRowHeight="14.4" x14ac:dyDescent="0.3"/>
  <cols>
    <col min="2" max="2" width="10.88671875" bestFit="1" customWidth="1"/>
    <col min="4" max="4" width="16.6640625" bestFit="1" customWidth="1"/>
    <col min="5" max="5" width="12.44140625" bestFit="1" customWidth="1"/>
    <col min="6" max="6" width="5.88671875" bestFit="1" customWidth="1"/>
    <col min="7" max="7" width="5.6640625" bestFit="1" customWidth="1"/>
    <col min="8" max="8" width="7" bestFit="1" customWidth="1"/>
    <col min="9" max="9" width="6" bestFit="1" customWidth="1"/>
    <col min="10" max="10" width="5.5546875" bestFit="1" customWidth="1"/>
    <col min="11" max="11" width="5.44140625" bestFit="1" customWidth="1"/>
    <col min="12" max="12" width="6.6640625" bestFit="1" customWidth="1"/>
    <col min="13" max="13" width="5.6640625" bestFit="1" customWidth="1"/>
    <col min="14" max="14" width="16.5546875" style="23" bestFit="1" customWidth="1"/>
  </cols>
  <sheetData>
    <row r="1" spans="1:14" s="6" customFormat="1" x14ac:dyDescent="0.3">
      <c r="A1" s="6" t="s">
        <v>8</v>
      </c>
      <c r="B1" s="6" t="s">
        <v>1</v>
      </c>
      <c r="C1" s="6" t="s">
        <v>0</v>
      </c>
      <c r="D1" s="15" t="s">
        <v>2</v>
      </c>
      <c r="E1" s="3" t="s">
        <v>10</v>
      </c>
      <c r="F1" s="25" t="s">
        <v>29</v>
      </c>
      <c r="G1" s="25" t="s">
        <v>30</v>
      </c>
      <c r="H1" s="25" t="s">
        <v>31</v>
      </c>
      <c r="I1" s="25" t="s">
        <v>32</v>
      </c>
      <c r="J1" s="25" t="s">
        <v>33</v>
      </c>
      <c r="K1" s="25" t="s">
        <v>34</v>
      </c>
      <c r="L1" s="25" t="s">
        <v>35</v>
      </c>
      <c r="M1" s="25" t="s">
        <v>36</v>
      </c>
      <c r="N1" s="34" t="s">
        <v>25</v>
      </c>
    </row>
    <row r="2" spans="1:14" s="6" customFormat="1" x14ac:dyDescent="0.3">
      <c r="A2" s="6">
        <v>1</v>
      </c>
      <c r="B2" s="4" t="s">
        <v>19</v>
      </c>
      <c r="C2" s="4">
        <v>2013</v>
      </c>
      <c r="D2" s="2" t="s">
        <v>7</v>
      </c>
      <c r="E2" s="1" t="s">
        <v>37</v>
      </c>
      <c r="F2" s="48">
        <v>132</v>
      </c>
      <c r="G2" s="48">
        <v>153.60000000000002</v>
      </c>
      <c r="H2" s="48">
        <v>37.6</v>
      </c>
      <c r="I2" s="48">
        <v>170.4</v>
      </c>
      <c r="J2" s="48">
        <v>15.200000000000001</v>
      </c>
      <c r="K2" s="48">
        <v>15.200000000000001</v>
      </c>
      <c r="L2" s="48">
        <v>5.6000000000000005</v>
      </c>
      <c r="M2" s="48">
        <v>11.200000000000001</v>
      </c>
      <c r="N2" s="54">
        <v>540.80000000000007</v>
      </c>
    </row>
    <row r="3" spans="1:14" s="7" customFormat="1" x14ac:dyDescent="0.3">
      <c r="A3" s="6">
        <v>2</v>
      </c>
      <c r="B3" s="4" t="s">
        <v>20</v>
      </c>
      <c r="C3" s="4">
        <v>2013</v>
      </c>
      <c r="D3" s="2" t="s">
        <v>7</v>
      </c>
      <c r="E3" s="1" t="s">
        <v>37</v>
      </c>
      <c r="F3" s="48">
        <v>142.4</v>
      </c>
      <c r="G3" s="48">
        <v>145.6</v>
      </c>
      <c r="H3" s="48">
        <v>53.6</v>
      </c>
      <c r="I3" s="48">
        <v>172.8</v>
      </c>
      <c r="J3" s="48">
        <v>17.600000000000001</v>
      </c>
      <c r="K3" s="48">
        <v>10.4</v>
      </c>
      <c r="L3" s="48">
        <v>12</v>
      </c>
      <c r="M3" s="48">
        <v>15.200000000000001</v>
      </c>
      <c r="N3" s="54">
        <v>569.6</v>
      </c>
    </row>
    <row r="4" spans="1:14" s="7" customFormat="1" ht="13.5" customHeight="1" x14ac:dyDescent="0.3">
      <c r="A4" s="6">
        <v>3</v>
      </c>
      <c r="B4" s="7" t="s">
        <v>21</v>
      </c>
      <c r="C4" s="4">
        <v>2013</v>
      </c>
      <c r="D4" s="2" t="s">
        <v>7</v>
      </c>
      <c r="E4" s="1" t="s">
        <v>37</v>
      </c>
      <c r="F4" s="48">
        <v>121.60000000000001</v>
      </c>
      <c r="G4" s="48">
        <v>162.4</v>
      </c>
      <c r="H4" s="48">
        <v>36.800000000000004</v>
      </c>
      <c r="I4" s="48">
        <v>157.60000000000002</v>
      </c>
      <c r="J4" s="48">
        <v>6.4</v>
      </c>
      <c r="K4" s="48">
        <v>9.6000000000000014</v>
      </c>
      <c r="L4" s="48">
        <v>3.2</v>
      </c>
      <c r="M4" s="48">
        <v>20</v>
      </c>
      <c r="N4" s="54">
        <v>517.6</v>
      </c>
    </row>
    <row r="5" spans="1:14" s="7" customFormat="1" x14ac:dyDescent="0.3">
      <c r="A5" s="6">
        <v>4</v>
      </c>
      <c r="B5" s="7" t="s">
        <v>6</v>
      </c>
      <c r="C5" s="4">
        <v>2013</v>
      </c>
      <c r="D5" s="2" t="s">
        <v>7</v>
      </c>
      <c r="E5" s="1" t="s">
        <v>37</v>
      </c>
      <c r="F5" s="48">
        <v>142.4</v>
      </c>
      <c r="G5" s="48">
        <v>155.20000000000002</v>
      </c>
      <c r="H5" s="48">
        <v>70.400000000000006</v>
      </c>
      <c r="I5" s="48">
        <v>154.4</v>
      </c>
      <c r="J5" s="48">
        <v>8</v>
      </c>
      <c r="K5" s="48">
        <v>12.8</v>
      </c>
      <c r="L5" s="48">
        <v>3.2</v>
      </c>
      <c r="M5" s="48">
        <v>11.200000000000001</v>
      </c>
      <c r="N5" s="54">
        <v>557.6</v>
      </c>
    </row>
    <row r="6" spans="1:14" s="7" customFormat="1" x14ac:dyDescent="0.3">
      <c r="A6" s="6">
        <v>5</v>
      </c>
      <c r="B6" s="7" t="s">
        <v>11</v>
      </c>
      <c r="C6" s="4">
        <v>2013</v>
      </c>
      <c r="D6" s="2" t="s">
        <v>7</v>
      </c>
      <c r="E6" s="1" t="s">
        <v>37</v>
      </c>
      <c r="F6" s="48">
        <v>126.4</v>
      </c>
      <c r="G6" s="48">
        <v>175.20000000000002</v>
      </c>
      <c r="H6" s="48">
        <v>52.800000000000004</v>
      </c>
      <c r="I6" s="48">
        <v>232.8</v>
      </c>
      <c r="J6" s="48">
        <v>24</v>
      </c>
      <c r="K6" s="48">
        <v>18.400000000000002</v>
      </c>
      <c r="L6" s="48">
        <v>8.8000000000000007</v>
      </c>
      <c r="M6" s="48">
        <v>19.200000000000003</v>
      </c>
      <c r="N6" s="54">
        <v>657.6</v>
      </c>
    </row>
    <row r="7" spans="1:14" s="7" customFormat="1" x14ac:dyDescent="0.3">
      <c r="A7" s="6">
        <v>6</v>
      </c>
      <c r="B7" s="7" t="s">
        <v>12</v>
      </c>
      <c r="C7" s="4">
        <v>2013</v>
      </c>
      <c r="D7" s="2" t="s">
        <v>7</v>
      </c>
      <c r="E7" s="1" t="s">
        <v>37</v>
      </c>
      <c r="F7" s="48">
        <v>133.6</v>
      </c>
      <c r="G7" s="48">
        <v>176</v>
      </c>
      <c r="H7" s="48">
        <v>50.400000000000006</v>
      </c>
      <c r="I7" s="48">
        <v>184</v>
      </c>
      <c r="J7" s="48">
        <v>19.200000000000003</v>
      </c>
      <c r="K7" s="48">
        <v>10.4</v>
      </c>
      <c r="L7" s="48">
        <v>6.4</v>
      </c>
      <c r="M7" s="48">
        <v>14.4</v>
      </c>
      <c r="N7" s="54">
        <v>594.4</v>
      </c>
    </row>
    <row r="8" spans="1:14" s="7" customFormat="1" x14ac:dyDescent="0.3">
      <c r="A8" s="6">
        <v>7</v>
      </c>
      <c r="B8" s="7" t="s">
        <v>13</v>
      </c>
      <c r="C8" s="4">
        <v>2013</v>
      </c>
      <c r="D8" s="2" t="s">
        <v>7</v>
      </c>
      <c r="E8" s="1" t="s">
        <v>37</v>
      </c>
      <c r="F8" s="48">
        <v>136.80000000000001</v>
      </c>
      <c r="G8" s="48">
        <v>122.4</v>
      </c>
      <c r="H8" s="48">
        <v>53.6</v>
      </c>
      <c r="I8" s="48">
        <v>180.8</v>
      </c>
      <c r="J8" s="48">
        <v>17.600000000000001</v>
      </c>
      <c r="K8" s="48">
        <v>12</v>
      </c>
      <c r="L8" s="48">
        <v>9.6000000000000014</v>
      </c>
      <c r="M8" s="48">
        <v>16.8</v>
      </c>
      <c r="N8" s="54">
        <v>549.6</v>
      </c>
    </row>
    <row r="9" spans="1:14" s="7" customFormat="1" x14ac:dyDescent="0.3">
      <c r="A9" s="6">
        <v>8</v>
      </c>
      <c r="B9" s="2" t="s">
        <v>14</v>
      </c>
      <c r="C9" s="4">
        <v>2013</v>
      </c>
      <c r="D9" s="2" t="s">
        <v>7</v>
      </c>
      <c r="E9" s="2" t="s">
        <v>37</v>
      </c>
      <c r="F9" s="48">
        <v>191.20000000000002</v>
      </c>
      <c r="G9" s="48">
        <v>167.20000000000002</v>
      </c>
      <c r="H9" s="48">
        <v>40</v>
      </c>
      <c r="I9" s="48">
        <v>181.60000000000002</v>
      </c>
      <c r="J9" s="48">
        <v>18.400000000000002</v>
      </c>
      <c r="K9" s="48">
        <v>8</v>
      </c>
      <c r="L9" s="48">
        <v>4.8000000000000007</v>
      </c>
      <c r="M9" s="48">
        <v>14.4</v>
      </c>
      <c r="N9" s="54">
        <v>625.6</v>
      </c>
    </row>
    <row r="10" spans="1:14" s="7" customFormat="1" x14ac:dyDescent="0.3">
      <c r="A10" s="6">
        <v>9</v>
      </c>
      <c r="B10" s="4" t="s">
        <v>15</v>
      </c>
      <c r="C10" s="4">
        <v>2013</v>
      </c>
      <c r="D10" s="2" t="s">
        <v>7</v>
      </c>
      <c r="E10" s="1" t="s">
        <v>37</v>
      </c>
      <c r="F10" s="48">
        <v>171.20000000000002</v>
      </c>
      <c r="G10" s="48">
        <v>172</v>
      </c>
      <c r="H10" s="48">
        <v>44.800000000000004</v>
      </c>
      <c r="I10" s="48">
        <v>165.60000000000002</v>
      </c>
      <c r="J10" s="48">
        <v>22.400000000000002</v>
      </c>
      <c r="K10" s="48">
        <v>16</v>
      </c>
      <c r="L10" s="48">
        <v>4.8000000000000007</v>
      </c>
      <c r="M10" s="48">
        <v>10.4</v>
      </c>
      <c r="N10" s="54">
        <v>607.20000000000005</v>
      </c>
    </row>
    <row r="11" spans="1:14" s="7" customFormat="1" x14ac:dyDescent="0.3">
      <c r="A11" s="6">
        <v>10</v>
      </c>
      <c r="B11" s="4" t="s">
        <v>16</v>
      </c>
      <c r="C11" s="4">
        <v>2013</v>
      </c>
      <c r="D11" s="2" t="s">
        <v>7</v>
      </c>
      <c r="E11" s="1" t="s">
        <v>37</v>
      </c>
      <c r="F11" s="48">
        <v>176</v>
      </c>
      <c r="G11" s="48">
        <v>162.4</v>
      </c>
      <c r="H11" s="48">
        <v>48</v>
      </c>
      <c r="I11" s="48">
        <v>182.4</v>
      </c>
      <c r="J11" s="48">
        <v>18.400000000000002</v>
      </c>
      <c r="K11" s="48">
        <v>15.200000000000001</v>
      </c>
      <c r="L11" s="48">
        <v>3.2</v>
      </c>
      <c r="M11" s="48">
        <v>20.8</v>
      </c>
      <c r="N11" s="54">
        <v>626.40000000000009</v>
      </c>
    </row>
    <row r="12" spans="1:14" s="7" customFormat="1" x14ac:dyDescent="0.3">
      <c r="A12" s="6">
        <v>11</v>
      </c>
      <c r="B12" s="4" t="s">
        <v>17</v>
      </c>
      <c r="C12" s="4">
        <v>2013</v>
      </c>
      <c r="D12" s="2" t="s">
        <v>7</v>
      </c>
      <c r="E12" s="1" t="s">
        <v>37</v>
      </c>
      <c r="F12" s="48">
        <v>168.8</v>
      </c>
      <c r="G12" s="48">
        <v>145.6</v>
      </c>
      <c r="H12" s="48">
        <v>51.2</v>
      </c>
      <c r="I12" s="48">
        <v>183.20000000000002</v>
      </c>
      <c r="J12" s="48">
        <v>12.8</v>
      </c>
      <c r="K12" s="48">
        <v>14.4</v>
      </c>
      <c r="L12" s="48">
        <v>8</v>
      </c>
      <c r="M12" s="48">
        <v>11.200000000000001</v>
      </c>
      <c r="N12" s="54">
        <v>595.20000000000005</v>
      </c>
    </row>
    <row r="13" spans="1:14" s="7" customFormat="1" x14ac:dyDescent="0.3">
      <c r="A13" s="6">
        <v>12</v>
      </c>
      <c r="B13" s="4" t="s">
        <v>18</v>
      </c>
      <c r="C13" s="4">
        <v>2013</v>
      </c>
      <c r="D13" s="2" t="s">
        <v>7</v>
      </c>
      <c r="E13" s="1" t="s">
        <v>37</v>
      </c>
      <c r="F13" s="48">
        <v>13.600000000000001</v>
      </c>
      <c r="G13" s="48">
        <v>1.6</v>
      </c>
      <c r="H13" s="48">
        <v>4.8000000000000007</v>
      </c>
      <c r="I13" s="48">
        <v>32</v>
      </c>
      <c r="J13" s="48">
        <v>0</v>
      </c>
      <c r="K13" s="48">
        <v>1.6</v>
      </c>
      <c r="L13" s="48">
        <v>0</v>
      </c>
      <c r="M13" s="48">
        <v>0</v>
      </c>
      <c r="N13" s="54">
        <v>166.4</v>
      </c>
    </row>
    <row r="14" spans="1:14" s="7" customFormat="1" x14ac:dyDescent="0.3">
      <c r="A14" s="6">
        <v>13</v>
      </c>
      <c r="B14" s="4" t="s">
        <v>19</v>
      </c>
      <c r="C14" s="4">
        <v>2014</v>
      </c>
      <c r="D14" s="2" t="s">
        <v>7</v>
      </c>
      <c r="E14" s="1" t="s">
        <v>37</v>
      </c>
      <c r="F14" s="48">
        <v>140.25</v>
      </c>
      <c r="G14" s="48">
        <v>163.19999999999999</v>
      </c>
      <c r="H14" s="48">
        <v>39.949999999999996</v>
      </c>
      <c r="I14" s="48">
        <v>181.04999999999998</v>
      </c>
      <c r="J14" s="48">
        <v>16.149999999999999</v>
      </c>
      <c r="K14" s="48">
        <v>16.149999999999999</v>
      </c>
      <c r="L14" s="48">
        <v>5.95</v>
      </c>
      <c r="M14" s="48">
        <v>11.9</v>
      </c>
      <c r="N14" s="54">
        <v>574.6</v>
      </c>
    </row>
    <row r="15" spans="1:14" s="7" customFormat="1" x14ac:dyDescent="0.3">
      <c r="A15" s="6">
        <v>14</v>
      </c>
      <c r="B15" s="4" t="s">
        <v>20</v>
      </c>
      <c r="C15" s="4">
        <v>2014</v>
      </c>
      <c r="D15" s="2" t="s">
        <v>7</v>
      </c>
      <c r="E15" s="1" t="s">
        <v>37</v>
      </c>
      <c r="F15" s="48">
        <v>151.29999999999998</v>
      </c>
      <c r="G15" s="48">
        <v>154.69999999999999</v>
      </c>
      <c r="H15" s="48">
        <v>56.949999999999996</v>
      </c>
      <c r="I15" s="48">
        <v>183.6</v>
      </c>
      <c r="J15" s="48">
        <v>18.7</v>
      </c>
      <c r="K15" s="48">
        <v>11.049999999999999</v>
      </c>
      <c r="L15" s="48">
        <v>12.75</v>
      </c>
      <c r="M15" s="48">
        <v>16.149999999999999</v>
      </c>
      <c r="N15" s="54">
        <v>605.19999999999993</v>
      </c>
    </row>
    <row r="16" spans="1:14" s="7" customFormat="1" x14ac:dyDescent="0.3">
      <c r="A16" s="6">
        <v>15</v>
      </c>
      <c r="B16" s="7" t="s">
        <v>21</v>
      </c>
      <c r="C16" s="4">
        <v>2014</v>
      </c>
      <c r="D16" s="2" t="s">
        <v>7</v>
      </c>
      <c r="E16" s="1" t="s">
        <v>37</v>
      </c>
      <c r="F16" s="48">
        <v>129.19999999999999</v>
      </c>
      <c r="G16" s="48">
        <v>172.54999999999998</v>
      </c>
      <c r="H16" s="48">
        <v>39.1</v>
      </c>
      <c r="I16" s="48">
        <v>167.45</v>
      </c>
      <c r="J16" s="48">
        <v>6.8</v>
      </c>
      <c r="K16" s="48">
        <v>10.199999999999999</v>
      </c>
      <c r="L16" s="48">
        <v>3.4</v>
      </c>
      <c r="M16" s="48">
        <v>21.25</v>
      </c>
      <c r="N16" s="54">
        <v>549.94999999999993</v>
      </c>
    </row>
    <row r="17" spans="1:14" s="7" customFormat="1" x14ac:dyDescent="0.3">
      <c r="A17" s="6">
        <v>16</v>
      </c>
      <c r="B17" s="7" t="s">
        <v>6</v>
      </c>
      <c r="C17" s="4">
        <v>2014</v>
      </c>
      <c r="D17" s="2" t="s">
        <v>7</v>
      </c>
      <c r="E17" s="1" t="s">
        <v>37</v>
      </c>
      <c r="F17" s="48">
        <v>151.29999999999998</v>
      </c>
      <c r="G17" s="48">
        <v>164.9</v>
      </c>
      <c r="H17" s="48">
        <v>74.8</v>
      </c>
      <c r="I17" s="48">
        <v>164.04999999999998</v>
      </c>
      <c r="J17" s="48">
        <v>8.5</v>
      </c>
      <c r="K17" s="48">
        <v>13.6</v>
      </c>
      <c r="L17" s="48">
        <v>3.4</v>
      </c>
      <c r="M17" s="48">
        <v>11.9</v>
      </c>
      <c r="N17" s="54">
        <v>592.44999999999993</v>
      </c>
    </row>
    <row r="18" spans="1:14" s="7" customFormat="1" x14ac:dyDescent="0.3">
      <c r="A18" s="6">
        <v>17</v>
      </c>
      <c r="B18" s="7" t="s">
        <v>11</v>
      </c>
      <c r="C18" s="4">
        <v>2014</v>
      </c>
      <c r="D18" s="2" t="s">
        <v>7</v>
      </c>
      <c r="E18" s="1" t="s">
        <v>37</v>
      </c>
      <c r="F18" s="48">
        <v>134.29999999999998</v>
      </c>
      <c r="G18" s="48">
        <v>186.15</v>
      </c>
      <c r="H18" s="48">
        <v>56.1</v>
      </c>
      <c r="I18" s="48">
        <v>247.35</v>
      </c>
      <c r="J18" s="48">
        <v>25.5</v>
      </c>
      <c r="K18" s="48">
        <v>19.55</v>
      </c>
      <c r="L18" s="48">
        <v>9.35</v>
      </c>
      <c r="M18" s="48">
        <v>20.399999999999999</v>
      </c>
      <c r="N18" s="54">
        <v>698.69999999999993</v>
      </c>
    </row>
    <row r="19" spans="1:14" s="7" customFormat="1" x14ac:dyDescent="0.3">
      <c r="A19" s="6">
        <v>18</v>
      </c>
      <c r="B19" s="7" t="s">
        <v>12</v>
      </c>
      <c r="C19" s="4">
        <v>2014</v>
      </c>
      <c r="D19" s="2" t="s">
        <v>7</v>
      </c>
      <c r="E19" s="1" t="s">
        <v>37</v>
      </c>
      <c r="F19" s="48">
        <v>141.94999999999999</v>
      </c>
      <c r="G19" s="48">
        <v>187</v>
      </c>
      <c r="H19" s="48">
        <v>53.55</v>
      </c>
      <c r="I19" s="48">
        <v>195.5</v>
      </c>
      <c r="J19" s="48">
        <v>20.399999999999999</v>
      </c>
      <c r="K19" s="48">
        <v>11.049999999999999</v>
      </c>
      <c r="L19" s="48">
        <v>6.8</v>
      </c>
      <c r="M19" s="48">
        <v>15.299999999999999</v>
      </c>
      <c r="N19" s="54">
        <v>631.54999999999995</v>
      </c>
    </row>
    <row r="20" spans="1:14" s="7" customFormat="1" x14ac:dyDescent="0.3">
      <c r="A20" s="6">
        <v>19</v>
      </c>
      <c r="B20" s="7" t="s">
        <v>13</v>
      </c>
      <c r="C20" s="4">
        <v>2014</v>
      </c>
      <c r="D20" s="2" t="s">
        <v>7</v>
      </c>
      <c r="E20" s="1" t="s">
        <v>37</v>
      </c>
      <c r="F20" s="48">
        <v>145.35</v>
      </c>
      <c r="G20" s="48">
        <v>130.04999999999998</v>
      </c>
      <c r="H20" s="48">
        <v>56.949999999999996</v>
      </c>
      <c r="I20" s="48">
        <v>192.1</v>
      </c>
      <c r="J20" s="48">
        <v>18.7</v>
      </c>
      <c r="K20" s="48">
        <v>12.75</v>
      </c>
      <c r="L20" s="48">
        <v>10.199999999999999</v>
      </c>
      <c r="M20" s="48">
        <v>17.849999999999998</v>
      </c>
      <c r="N20" s="54">
        <v>583.94999999999993</v>
      </c>
    </row>
    <row r="21" spans="1:14" s="7" customFormat="1" x14ac:dyDescent="0.3">
      <c r="A21" s="6">
        <v>20</v>
      </c>
      <c r="B21" s="2" t="s">
        <v>14</v>
      </c>
      <c r="C21" s="4">
        <v>2014</v>
      </c>
      <c r="D21" s="2" t="s">
        <v>7</v>
      </c>
      <c r="E21" s="2" t="s">
        <v>37</v>
      </c>
      <c r="F21" s="48">
        <v>203.15</v>
      </c>
      <c r="G21" s="48">
        <v>177.65</v>
      </c>
      <c r="H21" s="48">
        <v>42.5</v>
      </c>
      <c r="I21" s="48">
        <v>192.95</v>
      </c>
      <c r="J21" s="48">
        <v>19.55</v>
      </c>
      <c r="K21" s="48">
        <v>8.5</v>
      </c>
      <c r="L21" s="48">
        <v>5.0999999999999996</v>
      </c>
      <c r="M21" s="48">
        <v>15.299999999999999</v>
      </c>
      <c r="N21" s="54">
        <v>664.69999999999993</v>
      </c>
    </row>
    <row r="22" spans="1:14" s="7" customFormat="1" x14ac:dyDescent="0.3">
      <c r="A22" s="6">
        <v>21</v>
      </c>
      <c r="B22" s="4" t="s">
        <v>15</v>
      </c>
      <c r="C22" s="4">
        <v>2014</v>
      </c>
      <c r="D22" s="2" t="s">
        <v>7</v>
      </c>
      <c r="E22" s="1" t="s">
        <v>37</v>
      </c>
      <c r="F22" s="48">
        <v>181.9</v>
      </c>
      <c r="G22" s="48">
        <v>182.75</v>
      </c>
      <c r="H22" s="48">
        <v>47.6</v>
      </c>
      <c r="I22" s="48">
        <v>175.95</v>
      </c>
      <c r="J22" s="48">
        <v>23.8</v>
      </c>
      <c r="K22" s="48">
        <v>17</v>
      </c>
      <c r="L22" s="48">
        <v>5.0999999999999996</v>
      </c>
      <c r="M22" s="48">
        <v>11.049999999999999</v>
      </c>
      <c r="N22" s="54">
        <v>645.15</v>
      </c>
    </row>
    <row r="23" spans="1:14" s="7" customFormat="1" x14ac:dyDescent="0.3">
      <c r="A23" s="6">
        <v>22</v>
      </c>
      <c r="B23" s="4" t="s">
        <v>16</v>
      </c>
      <c r="C23" s="4">
        <v>2014</v>
      </c>
      <c r="D23" s="2" t="s">
        <v>7</v>
      </c>
      <c r="E23" s="1" t="s">
        <v>37</v>
      </c>
      <c r="F23" s="48">
        <v>187</v>
      </c>
      <c r="G23" s="48">
        <v>172.54999999999998</v>
      </c>
      <c r="H23" s="48">
        <v>51</v>
      </c>
      <c r="I23" s="48">
        <v>193.79999999999998</v>
      </c>
      <c r="J23" s="48">
        <v>19.55</v>
      </c>
      <c r="K23" s="48">
        <v>16.149999999999999</v>
      </c>
      <c r="L23" s="48">
        <v>3.4</v>
      </c>
      <c r="M23" s="48">
        <v>22.099999999999998</v>
      </c>
      <c r="N23" s="54">
        <v>665.55</v>
      </c>
    </row>
    <row r="24" spans="1:14" s="7" customFormat="1" x14ac:dyDescent="0.3">
      <c r="A24" s="6">
        <v>23</v>
      </c>
      <c r="B24" s="4" t="s">
        <v>17</v>
      </c>
      <c r="C24" s="4">
        <v>2014</v>
      </c>
      <c r="D24" s="2" t="s">
        <v>7</v>
      </c>
      <c r="E24" s="1" t="s">
        <v>37</v>
      </c>
      <c r="F24" s="48">
        <v>179.35</v>
      </c>
      <c r="G24" s="48">
        <v>154.69999999999999</v>
      </c>
      <c r="H24" s="48">
        <v>54.4</v>
      </c>
      <c r="I24" s="48">
        <v>194.65</v>
      </c>
      <c r="J24" s="48">
        <v>13.6</v>
      </c>
      <c r="K24" s="48">
        <v>15.299999999999999</v>
      </c>
      <c r="L24" s="48">
        <v>8.5</v>
      </c>
      <c r="M24" s="48">
        <v>11.9</v>
      </c>
      <c r="N24" s="54">
        <v>632.4</v>
      </c>
    </row>
    <row r="25" spans="1:14" s="7" customFormat="1" x14ac:dyDescent="0.3">
      <c r="A25" s="6">
        <v>24</v>
      </c>
      <c r="B25" s="4" t="s">
        <v>18</v>
      </c>
      <c r="C25" s="4">
        <v>2014</v>
      </c>
      <c r="D25" s="2" t="s">
        <v>7</v>
      </c>
      <c r="E25" s="1" t="s">
        <v>37</v>
      </c>
      <c r="F25" s="48">
        <v>14.45</v>
      </c>
      <c r="G25" s="48">
        <v>1.7</v>
      </c>
      <c r="H25" s="48">
        <v>5.0999999999999996</v>
      </c>
      <c r="I25" s="48">
        <v>34</v>
      </c>
      <c r="J25" s="48">
        <v>0</v>
      </c>
      <c r="K25" s="48">
        <v>1.7</v>
      </c>
      <c r="L25" s="48">
        <v>0</v>
      </c>
      <c r="M25" s="48">
        <v>0</v>
      </c>
      <c r="N25" s="54">
        <v>176.79999999999998</v>
      </c>
    </row>
    <row r="26" spans="1:14" s="7" customFormat="1" x14ac:dyDescent="0.3">
      <c r="A26" s="6">
        <v>25</v>
      </c>
      <c r="B26" s="4" t="s">
        <v>19</v>
      </c>
      <c r="C26" s="4">
        <v>2015</v>
      </c>
      <c r="D26" s="2" t="s">
        <v>7</v>
      </c>
      <c r="E26" s="1" t="s">
        <v>37</v>
      </c>
      <c r="F26" s="48">
        <v>148.5</v>
      </c>
      <c r="G26" s="48">
        <v>172.8</v>
      </c>
      <c r="H26" s="48">
        <v>42.300000000000004</v>
      </c>
      <c r="I26" s="48">
        <v>191.70000000000002</v>
      </c>
      <c r="J26" s="48">
        <v>17.100000000000001</v>
      </c>
      <c r="K26" s="48">
        <v>17.100000000000001</v>
      </c>
      <c r="L26" s="48">
        <v>6.3</v>
      </c>
      <c r="M26" s="48">
        <v>12.6</v>
      </c>
      <c r="N26" s="54">
        <v>608.4</v>
      </c>
    </row>
    <row r="27" spans="1:14" s="7" customFormat="1" x14ac:dyDescent="0.3">
      <c r="A27" s="6">
        <v>26</v>
      </c>
      <c r="B27" s="4" t="s">
        <v>20</v>
      </c>
      <c r="C27" s="4">
        <v>2015</v>
      </c>
      <c r="D27" s="2" t="s">
        <v>7</v>
      </c>
      <c r="E27" s="1" t="s">
        <v>37</v>
      </c>
      <c r="F27" s="48">
        <v>160.20000000000002</v>
      </c>
      <c r="G27" s="48">
        <v>163.80000000000001</v>
      </c>
      <c r="H27" s="48">
        <v>60.300000000000004</v>
      </c>
      <c r="I27" s="48">
        <v>194.4</v>
      </c>
      <c r="J27" s="48">
        <v>19.8</v>
      </c>
      <c r="K27" s="48">
        <v>11.700000000000001</v>
      </c>
      <c r="L27" s="48">
        <v>13.5</v>
      </c>
      <c r="M27" s="48">
        <v>17.100000000000001</v>
      </c>
      <c r="N27" s="54">
        <v>640.80000000000007</v>
      </c>
    </row>
    <row r="28" spans="1:14" s="7" customFormat="1" x14ac:dyDescent="0.3">
      <c r="A28" s="6">
        <v>27</v>
      </c>
      <c r="B28" s="7" t="s">
        <v>21</v>
      </c>
      <c r="C28" s="4">
        <v>2015</v>
      </c>
      <c r="D28" s="2" t="s">
        <v>7</v>
      </c>
      <c r="E28" s="1" t="s">
        <v>37</v>
      </c>
      <c r="F28" s="48">
        <v>136.80000000000001</v>
      </c>
      <c r="G28" s="48">
        <v>182.70000000000002</v>
      </c>
      <c r="H28" s="48">
        <v>41.4</v>
      </c>
      <c r="I28" s="48">
        <v>177.3</v>
      </c>
      <c r="J28" s="48">
        <v>7.2</v>
      </c>
      <c r="K28" s="48">
        <v>10.8</v>
      </c>
      <c r="L28" s="48">
        <v>3.6</v>
      </c>
      <c r="M28" s="48">
        <v>22.5</v>
      </c>
      <c r="N28" s="54">
        <v>582.30000000000007</v>
      </c>
    </row>
    <row r="29" spans="1:14" s="7" customFormat="1" x14ac:dyDescent="0.3">
      <c r="A29" s="6">
        <v>28</v>
      </c>
      <c r="B29" s="7" t="s">
        <v>6</v>
      </c>
      <c r="C29" s="4">
        <v>2015</v>
      </c>
      <c r="D29" s="2" t="s">
        <v>7</v>
      </c>
      <c r="E29" s="1" t="s">
        <v>37</v>
      </c>
      <c r="F29" s="48">
        <v>160.20000000000002</v>
      </c>
      <c r="G29" s="48">
        <v>174.6</v>
      </c>
      <c r="H29" s="48">
        <v>79.2</v>
      </c>
      <c r="I29" s="48">
        <v>173.70000000000002</v>
      </c>
      <c r="J29" s="48">
        <v>9</v>
      </c>
      <c r="K29" s="48">
        <v>14.4</v>
      </c>
      <c r="L29" s="48">
        <v>3.6</v>
      </c>
      <c r="M29" s="48">
        <v>12.6</v>
      </c>
      <c r="N29" s="54">
        <v>627.30000000000007</v>
      </c>
    </row>
    <row r="30" spans="1:14" s="7" customFormat="1" x14ac:dyDescent="0.3">
      <c r="A30" s="6">
        <v>29</v>
      </c>
      <c r="B30" s="7" t="s">
        <v>11</v>
      </c>
      <c r="C30" s="4">
        <v>2015</v>
      </c>
      <c r="D30" s="2" t="s">
        <v>7</v>
      </c>
      <c r="E30" s="1" t="s">
        <v>37</v>
      </c>
      <c r="F30" s="48">
        <v>142.20000000000002</v>
      </c>
      <c r="G30" s="48">
        <v>197.1</v>
      </c>
      <c r="H30" s="48">
        <v>59.4</v>
      </c>
      <c r="I30" s="48">
        <v>261.90000000000003</v>
      </c>
      <c r="J30" s="48">
        <v>27</v>
      </c>
      <c r="K30" s="48">
        <v>20.7</v>
      </c>
      <c r="L30" s="48">
        <v>9.9</v>
      </c>
      <c r="M30" s="48">
        <v>21.6</v>
      </c>
      <c r="N30" s="54">
        <v>739.80000000000007</v>
      </c>
    </row>
    <row r="31" spans="1:14" s="7" customFormat="1" x14ac:dyDescent="0.3">
      <c r="A31" s="6">
        <v>30</v>
      </c>
      <c r="B31" s="7" t="s">
        <v>12</v>
      </c>
      <c r="C31" s="4">
        <v>2015</v>
      </c>
      <c r="D31" s="2" t="s">
        <v>7</v>
      </c>
      <c r="E31" s="1" t="s">
        <v>37</v>
      </c>
      <c r="F31" s="48">
        <v>150.30000000000001</v>
      </c>
      <c r="G31" s="48">
        <v>198</v>
      </c>
      <c r="H31" s="48">
        <v>56.7</v>
      </c>
      <c r="I31" s="48">
        <v>207</v>
      </c>
      <c r="J31" s="48">
        <v>21.6</v>
      </c>
      <c r="K31" s="48">
        <v>11.700000000000001</v>
      </c>
      <c r="L31" s="48">
        <v>7.2</v>
      </c>
      <c r="M31" s="48">
        <v>16.2</v>
      </c>
      <c r="N31" s="54">
        <v>668.7</v>
      </c>
    </row>
    <row r="32" spans="1:14" s="7" customFormat="1" x14ac:dyDescent="0.3">
      <c r="A32" s="6">
        <v>31</v>
      </c>
      <c r="B32" s="7" t="s">
        <v>13</v>
      </c>
      <c r="C32" s="4">
        <v>2015</v>
      </c>
      <c r="D32" s="2" t="s">
        <v>7</v>
      </c>
      <c r="E32" s="1" t="s">
        <v>37</v>
      </c>
      <c r="F32" s="48">
        <v>153.9</v>
      </c>
      <c r="G32" s="48">
        <v>137.70000000000002</v>
      </c>
      <c r="H32" s="48">
        <v>60.300000000000004</v>
      </c>
      <c r="I32" s="48">
        <v>203.4</v>
      </c>
      <c r="J32" s="48">
        <v>19.8</v>
      </c>
      <c r="K32" s="48">
        <v>13.5</v>
      </c>
      <c r="L32" s="48">
        <v>10.8</v>
      </c>
      <c r="M32" s="48">
        <v>18.900000000000002</v>
      </c>
      <c r="N32" s="54">
        <v>618.30000000000007</v>
      </c>
    </row>
    <row r="33" spans="1:14" s="7" customFormat="1" x14ac:dyDescent="0.3">
      <c r="A33" s="6">
        <v>32</v>
      </c>
      <c r="B33" s="2" t="s">
        <v>14</v>
      </c>
      <c r="C33" s="4">
        <v>2015</v>
      </c>
      <c r="D33" s="2" t="s">
        <v>7</v>
      </c>
      <c r="E33" s="2" t="s">
        <v>37</v>
      </c>
      <c r="F33" s="2">
        <v>179</v>
      </c>
      <c r="G33" s="2">
        <v>266</v>
      </c>
      <c r="H33" s="2">
        <v>73</v>
      </c>
      <c r="I33" s="2">
        <v>211</v>
      </c>
      <c r="J33" s="2">
        <v>18</v>
      </c>
      <c r="K33" s="2">
        <v>16</v>
      </c>
      <c r="L33" s="2">
        <v>7</v>
      </c>
      <c r="M33" s="2">
        <v>4</v>
      </c>
      <c r="N33" s="22">
        <v>774</v>
      </c>
    </row>
    <row r="34" spans="1:14" s="7" customFormat="1" x14ac:dyDescent="0.3">
      <c r="A34" s="6">
        <v>33</v>
      </c>
      <c r="B34" s="4" t="s">
        <v>15</v>
      </c>
      <c r="C34" s="4">
        <v>2015</v>
      </c>
      <c r="D34" s="2" t="s">
        <v>7</v>
      </c>
      <c r="E34" s="1" t="s">
        <v>37</v>
      </c>
      <c r="F34" s="1">
        <v>205</v>
      </c>
      <c r="G34" s="1">
        <v>232</v>
      </c>
      <c r="H34" s="1">
        <v>100</v>
      </c>
      <c r="I34" s="1">
        <v>265</v>
      </c>
      <c r="J34" s="1">
        <v>10</v>
      </c>
      <c r="K34" s="1">
        <v>9</v>
      </c>
      <c r="L34" s="1">
        <v>10</v>
      </c>
      <c r="M34" s="1">
        <v>20</v>
      </c>
      <c r="N34" s="22">
        <v>851</v>
      </c>
    </row>
    <row r="35" spans="1:14" s="7" customFormat="1" x14ac:dyDescent="0.3">
      <c r="A35" s="6">
        <v>34</v>
      </c>
      <c r="B35" s="4" t="s">
        <v>16</v>
      </c>
      <c r="C35" s="4">
        <v>2015</v>
      </c>
      <c r="D35" s="2" t="s">
        <v>7</v>
      </c>
      <c r="E35" s="1" t="s">
        <v>37</v>
      </c>
      <c r="F35" s="1">
        <v>213</v>
      </c>
      <c r="G35" s="1">
        <v>252</v>
      </c>
      <c r="H35" s="1">
        <v>64</v>
      </c>
      <c r="I35" s="1">
        <v>282</v>
      </c>
      <c r="J35" s="1">
        <v>18</v>
      </c>
      <c r="K35" s="1">
        <v>16</v>
      </c>
      <c r="L35" s="1">
        <v>17</v>
      </c>
      <c r="M35" s="1">
        <v>18</v>
      </c>
      <c r="N35" s="22">
        <v>880</v>
      </c>
    </row>
    <row r="36" spans="1:14" s="7" customFormat="1" x14ac:dyDescent="0.3">
      <c r="A36" s="6">
        <v>35</v>
      </c>
      <c r="B36" s="4" t="s">
        <v>17</v>
      </c>
      <c r="C36" s="4">
        <v>2015</v>
      </c>
      <c r="D36" s="2" t="s">
        <v>7</v>
      </c>
      <c r="E36" s="1" t="s">
        <v>37</v>
      </c>
      <c r="F36" s="1">
        <v>213</v>
      </c>
      <c r="G36" s="1">
        <v>239</v>
      </c>
      <c r="H36" s="1">
        <v>87</v>
      </c>
      <c r="I36" s="1">
        <v>285</v>
      </c>
      <c r="J36" s="1">
        <v>9</v>
      </c>
      <c r="K36" s="1">
        <v>20</v>
      </c>
      <c r="L36" s="1">
        <v>9</v>
      </c>
      <c r="M36" s="1">
        <v>17</v>
      </c>
      <c r="N36" s="22">
        <v>879</v>
      </c>
    </row>
    <row r="37" spans="1:14" s="7" customFormat="1" x14ac:dyDescent="0.3">
      <c r="A37" s="6">
        <v>36</v>
      </c>
      <c r="B37" s="4" t="s">
        <v>18</v>
      </c>
      <c r="C37" s="2">
        <v>2015</v>
      </c>
      <c r="D37" s="2" t="s">
        <v>7</v>
      </c>
      <c r="E37" s="1" t="s">
        <v>37</v>
      </c>
      <c r="F37" s="1">
        <v>198</v>
      </c>
      <c r="G37" s="1">
        <v>215</v>
      </c>
      <c r="H37" s="1">
        <v>76</v>
      </c>
      <c r="I37" s="1">
        <v>250</v>
      </c>
      <c r="J37" s="1">
        <v>9</v>
      </c>
      <c r="K37" s="1">
        <v>22</v>
      </c>
      <c r="L37" s="1">
        <v>13</v>
      </c>
      <c r="M37" s="1">
        <v>18</v>
      </c>
      <c r="N37" s="22">
        <v>801</v>
      </c>
    </row>
    <row r="38" spans="1:14" s="7" customFormat="1" x14ac:dyDescent="0.3">
      <c r="A38" s="6">
        <v>37</v>
      </c>
      <c r="B38" s="4" t="s">
        <v>19</v>
      </c>
      <c r="C38" s="4">
        <v>2016</v>
      </c>
      <c r="D38" s="2" t="s">
        <v>7</v>
      </c>
      <c r="E38" s="1" t="s">
        <v>37</v>
      </c>
      <c r="F38" s="38">
        <v>165</v>
      </c>
      <c r="G38" s="38">
        <v>192</v>
      </c>
      <c r="H38" s="38">
        <v>47</v>
      </c>
      <c r="I38" s="38">
        <v>213</v>
      </c>
      <c r="J38" s="38">
        <v>19</v>
      </c>
      <c r="K38" s="38">
        <v>19</v>
      </c>
      <c r="L38" s="38">
        <v>7</v>
      </c>
      <c r="M38" s="38">
        <v>14</v>
      </c>
      <c r="N38" s="55">
        <v>676</v>
      </c>
    </row>
    <row r="39" spans="1:14" s="7" customFormat="1" x14ac:dyDescent="0.3">
      <c r="A39" s="6">
        <v>38</v>
      </c>
      <c r="B39" s="4" t="s">
        <v>20</v>
      </c>
      <c r="C39" s="4">
        <v>2016</v>
      </c>
      <c r="D39" s="2" t="s">
        <v>7</v>
      </c>
      <c r="E39" s="1" t="s">
        <v>37</v>
      </c>
      <c r="F39" s="38">
        <v>178</v>
      </c>
      <c r="G39" s="38">
        <v>182</v>
      </c>
      <c r="H39" s="38">
        <v>67</v>
      </c>
      <c r="I39" s="38">
        <v>216</v>
      </c>
      <c r="J39" s="38">
        <v>22</v>
      </c>
      <c r="K39" s="38">
        <v>13</v>
      </c>
      <c r="L39" s="38">
        <v>15</v>
      </c>
      <c r="M39" s="38">
        <v>19</v>
      </c>
      <c r="N39" s="55">
        <v>712</v>
      </c>
    </row>
    <row r="40" spans="1:14" s="7" customFormat="1" x14ac:dyDescent="0.3">
      <c r="A40" s="6">
        <v>39</v>
      </c>
      <c r="B40" s="7" t="s">
        <v>21</v>
      </c>
      <c r="C40" s="4">
        <v>2016</v>
      </c>
      <c r="D40" s="2" t="s">
        <v>7</v>
      </c>
      <c r="E40" s="1" t="s">
        <v>37</v>
      </c>
      <c r="F40" s="38">
        <v>152</v>
      </c>
      <c r="G40" s="38">
        <v>203</v>
      </c>
      <c r="H40" s="38">
        <v>46</v>
      </c>
      <c r="I40" s="38">
        <v>197</v>
      </c>
      <c r="J40" s="38">
        <v>8</v>
      </c>
      <c r="K40" s="38">
        <v>12</v>
      </c>
      <c r="L40" s="38">
        <v>4</v>
      </c>
      <c r="M40" s="38">
        <v>25</v>
      </c>
      <c r="N40" s="55">
        <v>647</v>
      </c>
    </row>
    <row r="41" spans="1:14" s="7" customFormat="1" x14ac:dyDescent="0.3">
      <c r="A41" s="6">
        <v>40</v>
      </c>
      <c r="B41" s="7" t="s">
        <v>6</v>
      </c>
      <c r="C41" s="4">
        <v>2016</v>
      </c>
      <c r="D41" s="2" t="s">
        <v>7</v>
      </c>
      <c r="E41" s="1" t="s">
        <v>37</v>
      </c>
      <c r="F41" s="38">
        <v>178</v>
      </c>
      <c r="G41" s="38">
        <v>194</v>
      </c>
      <c r="H41" s="38">
        <v>88</v>
      </c>
      <c r="I41" s="38">
        <v>193</v>
      </c>
      <c r="J41" s="38">
        <v>10</v>
      </c>
      <c r="K41" s="38">
        <v>16</v>
      </c>
      <c r="L41" s="38">
        <v>4</v>
      </c>
      <c r="M41" s="38">
        <v>14</v>
      </c>
      <c r="N41" s="55">
        <v>697</v>
      </c>
    </row>
    <row r="42" spans="1:14" s="7" customFormat="1" x14ac:dyDescent="0.3">
      <c r="A42" s="6">
        <v>41</v>
      </c>
      <c r="B42" s="7" t="s">
        <v>11</v>
      </c>
      <c r="C42" s="4">
        <v>2016</v>
      </c>
      <c r="D42" s="2" t="s">
        <v>7</v>
      </c>
      <c r="E42" s="1" t="s">
        <v>37</v>
      </c>
      <c r="F42" s="38">
        <v>158</v>
      </c>
      <c r="G42" s="38">
        <v>219</v>
      </c>
      <c r="H42" s="38">
        <v>66</v>
      </c>
      <c r="I42" s="38">
        <v>291</v>
      </c>
      <c r="J42" s="38">
        <v>30</v>
      </c>
      <c r="K42" s="38">
        <v>23</v>
      </c>
      <c r="L42" s="38">
        <v>11</v>
      </c>
      <c r="M42" s="38">
        <v>24</v>
      </c>
      <c r="N42" s="55">
        <v>822</v>
      </c>
    </row>
    <row r="43" spans="1:14" s="7" customFormat="1" x14ac:dyDescent="0.3">
      <c r="A43" s="6">
        <v>42</v>
      </c>
      <c r="B43" s="7" t="s">
        <v>12</v>
      </c>
      <c r="C43" s="4">
        <v>2016</v>
      </c>
      <c r="D43" s="2" t="s">
        <v>7</v>
      </c>
      <c r="E43" s="1" t="s">
        <v>37</v>
      </c>
      <c r="F43" s="38">
        <v>167</v>
      </c>
      <c r="G43" s="38">
        <v>220</v>
      </c>
      <c r="H43" s="38">
        <v>63</v>
      </c>
      <c r="I43" s="38">
        <v>230</v>
      </c>
      <c r="J43" s="38">
        <v>24</v>
      </c>
      <c r="K43" s="38">
        <v>13</v>
      </c>
      <c r="L43" s="38">
        <v>8</v>
      </c>
      <c r="M43" s="38">
        <v>18</v>
      </c>
      <c r="N43" s="55">
        <v>743</v>
      </c>
    </row>
    <row r="44" spans="1:14" s="7" customFormat="1" x14ac:dyDescent="0.3">
      <c r="A44" s="6">
        <v>43</v>
      </c>
      <c r="B44" s="7" t="s">
        <v>13</v>
      </c>
      <c r="C44" s="4">
        <v>2016</v>
      </c>
      <c r="D44" s="2" t="s">
        <v>7</v>
      </c>
      <c r="E44" s="1" t="s">
        <v>37</v>
      </c>
      <c r="F44" s="38">
        <v>171</v>
      </c>
      <c r="G44" s="38">
        <v>153</v>
      </c>
      <c r="H44" s="38">
        <v>67</v>
      </c>
      <c r="I44" s="38">
        <v>226</v>
      </c>
      <c r="J44" s="38">
        <v>22</v>
      </c>
      <c r="K44" s="38">
        <v>15</v>
      </c>
      <c r="L44" s="38">
        <v>12</v>
      </c>
      <c r="M44" s="38">
        <v>21</v>
      </c>
      <c r="N44" s="55">
        <v>687</v>
      </c>
    </row>
    <row r="45" spans="1:14" s="7" customFormat="1" x14ac:dyDescent="0.3">
      <c r="A45" s="6">
        <v>44</v>
      </c>
      <c r="B45" s="7" t="s">
        <v>14</v>
      </c>
      <c r="C45" s="4">
        <v>2016</v>
      </c>
      <c r="D45" s="2" t="s">
        <v>7</v>
      </c>
      <c r="E45" s="1" t="s">
        <v>37</v>
      </c>
      <c r="F45" s="38">
        <v>239</v>
      </c>
      <c r="G45" s="38">
        <v>209</v>
      </c>
      <c r="H45" s="38">
        <v>50</v>
      </c>
      <c r="I45" s="38">
        <v>227</v>
      </c>
      <c r="J45" s="38">
        <v>23</v>
      </c>
      <c r="K45" s="38">
        <v>10</v>
      </c>
      <c r="L45" s="38">
        <v>6</v>
      </c>
      <c r="M45" s="38">
        <v>18</v>
      </c>
      <c r="N45" s="55">
        <v>782</v>
      </c>
    </row>
    <row r="46" spans="1:14" s="7" customFormat="1" x14ac:dyDescent="0.3">
      <c r="A46" s="6">
        <v>45</v>
      </c>
      <c r="B46" s="7" t="s">
        <v>15</v>
      </c>
      <c r="C46" s="4">
        <v>2016</v>
      </c>
      <c r="D46" s="2" t="s">
        <v>7</v>
      </c>
      <c r="E46" s="1" t="s">
        <v>37</v>
      </c>
      <c r="F46" s="38">
        <v>214</v>
      </c>
      <c r="G46" s="38">
        <v>215</v>
      </c>
      <c r="H46" s="38">
        <v>56</v>
      </c>
      <c r="I46" s="38">
        <v>207</v>
      </c>
      <c r="J46" s="38">
        <v>28</v>
      </c>
      <c r="K46" s="38">
        <v>20</v>
      </c>
      <c r="L46" s="38">
        <v>6</v>
      </c>
      <c r="M46" s="38">
        <v>13</v>
      </c>
      <c r="N46" s="55">
        <v>759</v>
      </c>
    </row>
    <row r="47" spans="1:14" s="7" customFormat="1" x14ac:dyDescent="0.3">
      <c r="A47" s="6">
        <v>46</v>
      </c>
      <c r="B47" s="7" t="s">
        <v>16</v>
      </c>
      <c r="C47" s="4">
        <v>2016</v>
      </c>
      <c r="D47" s="2" t="s">
        <v>7</v>
      </c>
      <c r="E47" s="1" t="s">
        <v>37</v>
      </c>
      <c r="F47" s="38">
        <v>220</v>
      </c>
      <c r="G47" s="38">
        <v>203</v>
      </c>
      <c r="H47" s="38">
        <v>60</v>
      </c>
      <c r="I47" s="38">
        <v>228</v>
      </c>
      <c r="J47" s="38">
        <v>23</v>
      </c>
      <c r="K47" s="38">
        <v>19</v>
      </c>
      <c r="L47" s="38">
        <v>4</v>
      </c>
      <c r="M47" s="38">
        <v>26</v>
      </c>
      <c r="N47" s="55">
        <v>783</v>
      </c>
    </row>
    <row r="48" spans="1:14" s="7" customFormat="1" x14ac:dyDescent="0.3">
      <c r="A48" s="6">
        <v>47</v>
      </c>
      <c r="B48" s="7" t="s">
        <v>17</v>
      </c>
      <c r="C48" s="4">
        <v>2016</v>
      </c>
      <c r="D48" s="2" t="s">
        <v>7</v>
      </c>
      <c r="E48" s="1" t="s">
        <v>37</v>
      </c>
      <c r="F48" s="38">
        <v>211</v>
      </c>
      <c r="G48" s="38">
        <v>182</v>
      </c>
      <c r="H48" s="38">
        <v>64</v>
      </c>
      <c r="I48" s="38">
        <v>229</v>
      </c>
      <c r="J48" s="38">
        <v>16</v>
      </c>
      <c r="K48" s="38">
        <v>18</v>
      </c>
      <c r="L48" s="38">
        <v>10</v>
      </c>
      <c r="M48" s="38">
        <v>14</v>
      </c>
      <c r="N48" s="55">
        <v>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Collection</vt:lpstr>
      <vt:lpstr>Collection Whole Blood Arpan</vt:lpstr>
      <vt:lpstr>Collecetion Whole Blood Sanjeev</vt:lpstr>
      <vt:lpstr>Bloog Group Collection</vt:lpstr>
      <vt:lpstr>Component Prepared</vt:lpstr>
      <vt:lpstr>Distribution Whole Blood</vt:lpstr>
      <vt:lpstr>Distribution Arpan</vt:lpstr>
      <vt:lpstr>RDP</vt:lpstr>
      <vt:lpstr>PCV</vt:lpstr>
      <vt:lpstr>Sheet2</vt:lpstr>
      <vt:lpstr>FFP</vt:lpstr>
      <vt:lpstr>Distribution Arpan Total Units</vt:lpstr>
      <vt:lpstr>Distribution Sanjeevani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2016-12-08T04:44:53Z</dcterms:created>
  <dcterms:modified xsi:type="dcterms:W3CDTF">2021-10-28T01:54:36Z</dcterms:modified>
</cp:coreProperties>
</file>