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ravik\OneDrive\Documents\My-Projects\RabiesEcon-in-Python\data\"/>
    </mc:Choice>
  </mc:AlternateContent>
  <xr:revisionPtr revIDLastSave="0" documentId="13_ncr:1_{7246A1ED-539D-4E41-92A1-045F89D113E7}" xr6:coauthVersionLast="47" xr6:coauthVersionMax="47" xr10:uidLastSave="{00000000-0000-0000-0000-000000000000}"/>
  <bookViews>
    <workbookView xWindow="17110" yWindow="-2775" windowWidth="19380" windowHeight="11460" xr2:uid="{00000000-000D-0000-FFFF-FFFF00000000}"/>
  </bookViews>
  <sheets>
    <sheet name="Sheet1" sheetId="1" r:id="rId1"/>
    <sheet name="Suspect animal cost parameters" sheetId="2" r:id="rId2"/>
    <sheet name="PEP costs" sheetId="4" r:id="rId3"/>
    <sheet name="Vaccination Cost" sheetId="3" r:id="rId4"/>
    <sheet name="DALY" sheetId="5" r:id="rId5"/>
  </sheets>
  <externalReferences>
    <externalReference r:id="rId6"/>
  </externalReferences>
  <definedNames>
    <definedName name="a_ageatdeath">DALY!$C$6</definedName>
    <definedName name="C_constant">DALY!$C$11</definedName>
    <definedName name="discount_rate">[1]Summary!$P$7</definedName>
    <definedName name="K_ageweight">DALY!$C$9</definedName>
    <definedName name="L_lifeexpectancy">DALY!$C$8</definedName>
    <definedName name="PEP_Costs" localSheetId="2">'PEP costs'!$C$9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0" i="1" l="1"/>
  <c r="F19" i="1"/>
  <c r="F14" i="1"/>
  <c r="F15" i="1" s="1"/>
  <c r="F16" i="1" s="1"/>
  <c r="F13" i="1"/>
  <c r="C10" i="5"/>
  <c r="C9" i="5"/>
  <c r="C5" i="5"/>
  <c r="C6" i="5" s="1"/>
  <c r="B5" i="5"/>
  <c r="B3" i="5"/>
  <c r="D20" i="1" l="1"/>
  <c r="D19" i="1"/>
  <c r="N16" i="3"/>
  <c r="F20" i="3"/>
  <c r="F19" i="3"/>
  <c r="F18" i="3"/>
  <c r="J17" i="3"/>
  <c r="F17" i="3"/>
  <c r="F16" i="3"/>
  <c r="F15" i="3"/>
  <c r="N14" i="3"/>
  <c r="F14" i="3"/>
  <c r="F13" i="3"/>
  <c r="F12" i="3"/>
  <c r="L11" i="3"/>
  <c r="F11" i="3"/>
  <c r="F10" i="3"/>
  <c r="F9" i="3"/>
  <c r="F8" i="3"/>
  <c r="F21" i="3" s="1"/>
  <c r="J11" i="3"/>
  <c r="N11" i="3" s="1"/>
  <c r="A4" i="3"/>
  <c r="E14" i="1"/>
  <c r="E15" i="1"/>
  <c r="D14" i="1"/>
  <c r="D15" i="1" s="1"/>
  <c r="D16" i="1" s="1"/>
  <c r="D13" i="1"/>
  <c r="J8" i="3" l="1"/>
  <c r="N8" i="3" s="1"/>
  <c r="J9" i="3"/>
  <c r="N9" i="3" s="1"/>
  <c r="J10" i="3"/>
  <c r="N10" i="3" s="1"/>
  <c r="N12" i="3" l="1"/>
  <c r="C11" i="5"/>
</calcChain>
</file>

<file path=xl/sharedStrings.xml><?xml version="1.0" encoding="utf-8"?>
<sst xmlns="http://schemas.openxmlformats.org/spreadsheetml/2006/main" count="202" uniqueCount="151">
  <si>
    <t>Type</t>
  </si>
  <si>
    <t>Initial parameter</t>
  </si>
  <si>
    <t>Parameters</t>
  </si>
  <si>
    <t>Km2_of_program_area</t>
  </si>
  <si>
    <t>Human_population</t>
  </si>
  <si>
    <t>Human_birth</t>
  </si>
  <si>
    <t>Values</t>
  </si>
  <si>
    <t xml:space="preserve">Explanation </t>
  </si>
  <si>
    <t>Square kilometers (km2) of program area</t>
  </si>
  <si>
    <t>Human population</t>
  </si>
  <si>
    <t>Human birth rate per 1,000 population (suggested 17)</t>
  </si>
  <si>
    <t>Human_life_expectancy</t>
  </si>
  <si>
    <t>Humans_per_free_roaming_dog</t>
  </si>
  <si>
    <t>Dog_birth_rate_per_1000_dogs</t>
  </si>
  <si>
    <t>Dog_life_expectancy</t>
  </si>
  <si>
    <t>R0_dog_to_dog</t>
  </si>
  <si>
    <t>Annual_dog_bite_risk</t>
  </si>
  <si>
    <t>Probability_of_rabies_in_biting_dogs</t>
  </si>
  <si>
    <t>Probability_of_human_developing_rabies</t>
  </si>
  <si>
    <t>Dog_Human_transmission_rate</t>
  </si>
  <si>
    <t>Human life expectancy</t>
  </si>
  <si>
    <t>Number of humans per FREE ROAMING dog (HDR)</t>
  </si>
  <si>
    <t>Dog birth rate per 1,000 dogs (suggested 750)</t>
  </si>
  <si>
    <t>Dog life expectancy in years</t>
  </si>
  <si>
    <t>Rabies R0 Dog to Dog</t>
  </si>
  <si>
    <t>Annual dog bite risk (suggested 1% - 3%)</t>
  </si>
  <si>
    <t>Probability of rabies in biting dogs (suggested 0.1% - 5%)</t>
  </si>
  <si>
    <t>Probability of human developing rabies (suggested 17%)</t>
  </si>
  <si>
    <t>Dog-Human transmission rate (suggested 0.000034)</t>
  </si>
  <si>
    <t>Free_roaming_dog_population</t>
  </si>
  <si>
    <t>Calculated</t>
  </si>
  <si>
    <t>Humans_per_km2</t>
  </si>
  <si>
    <t>Free_roaming_dogs_per_km2</t>
  </si>
  <si>
    <t>Humans per km2</t>
  </si>
  <si>
    <t>Inflation factor for the suspect exposure (&gt;=1)</t>
  </si>
  <si>
    <t>inflation_factor_for_the_suspect_exposure</t>
  </si>
  <si>
    <t>Post-Elimination PEP Reduction (%)</t>
  </si>
  <si>
    <t>post_elimination_pep_reduction</t>
  </si>
  <si>
    <t>Probabilites and costs of suspect animals</t>
  </si>
  <si>
    <t>Probability:</t>
  </si>
  <si>
    <t>Cost per animal:</t>
  </si>
  <si>
    <t>Quarantined animal</t>
  </si>
  <si>
    <t>Lab test</t>
  </si>
  <si>
    <t>Bite investigation</t>
  </si>
  <si>
    <t>Vaccinated Dog</t>
  </si>
  <si>
    <t>N/A</t>
  </si>
  <si>
    <t>Spayed dog</t>
  </si>
  <si>
    <t>Neutered dog</t>
  </si>
  <si>
    <t>Cost per animal</t>
  </si>
  <si>
    <t>Probability</t>
  </si>
  <si>
    <t>Vaccination campaign costs (government perspective)</t>
  </si>
  <si>
    <t>To estimate the cost per dog, enter the fixed and variable mass vaccination campaign costs for a specific number of dogs, below.</t>
  </si>
  <si>
    <t>Costs per</t>
  </si>
  <si>
    <t>(50% of target dogs) vaccinated</t>
  </si>
  <si>
    <t>Percent vaccine wastage</t>
  </si>
  <si>
    <t>Fixed costs</t>
  </si>
  <si>
    <t>Units</t>
  </si>
  <si>
    <t>Work Days</t>
  </si>
  <si>
    <t>Price/Unit</t>
  </si>
  <si>
    <t>Total Cost</t>
  </si>
  <si>
    <t>*Variable costs</t>
  </si>
  <si>
    <t>Price/ Unit</t>
  </si>
  <si>
    <t>Total</t>
  </si>
  <si>
    <t>Workers @ Vaccination Sites (per diem):</t>
  </si>
  <si>
    <t>Training Supervisor (project manager)</t>
  </si>
  <si>
    <t>Vaccines</t>
  </si>
  <si>
    <t>Informational Supervisor (education)</t>
  </si>
  <si>
    <t>Syringes &amp; Needles</t>
  </si>
  <si>
    <t>Vaccination (CVR team lead)</t>
  </si>
  <si>
    <t>Vaccination Certificates</t>
  </si>
  <si>
    <t>Training Technician (DD lead)</t>
  </si>
  <si>
    <t>Dog marking</t>
  </si>
  <si>
    <t>Informational Technician (data collector)</t>
  </si>
  <si>
    <t>Total variable costs</t>
  </si>
  <si>
    <t>Vaccination Technician (animal handler)</t>
  </si>
  <si>
    <t>Driver</t>
  </si>
  <si>
    <t>Average variable cost per dog vaccinated</t>
  </si>
  <si>
    <t>Other Personnel (veterinary)</t>
  </si>
  <si>
    <t>Transportation:</t>
  </si>
  <si>
    <t>CVR vehicle (including gasoline)</t>
  </si>
  <si>
    <t>Average cost per dog vaccinated</t>
  </si>
  <si>
    <t>DD Vehicle (2-wheelers inc gasoline)</t>
  </si>
  <si>
    <t>when vaccinating</t>
  </si>
  <si>
    <t>dogs</t>
  </si>
  <si>
    <t>Management cars</t>
  </si>
  <si>
    <t>Other Vaccination Campaign Information:</t>
  </si>
  <si>
    <t>Media (e.g. posters, leaflets)</t>
  </si>
  <si>
    <t>Additional expeneses (e.g., radio)</t>
  </si>
  <si>
    <t>Total fixed costs</t>
  </si>
  <si>
    <t>*As a component of a dog vaccination campaign, identification techniques (i.e. marking) are vital for accurate population estimates and vaccination coverage assessments.</t>
  </si>
  <si>
    <t>Default data adapted from:</t>
  </si>
  <si>
    <t>Kayali U, Mindekem R, Hutton G, Ndoutamia AG, Zinsstag J (2006) Cost-description of a pilot parenteral vaccination campaign against rabies in dogs in N'Djamena, Chad. Trop Med Int Health 11: 1058-1065.</t>
  </si>
  <si>
    <t>Kaare M, Lembo T, Hampson K, Ernest E, Estes A, Mentzel C, et al. Rabies control in rural Africa: evaluating strategies for effective domestic dog vaccination. Vaccine. 2009; 27(1):152-60.</t>
  </si>
  <si>
    <t>Hatch B, Anderson A, Sambo M, Maziku M, Mchau G, Mbunda E, et al. Towards Canine Rabies Elimination in South‐Eastern Tanzania: Assessment of Health Economic Data. Transbound Emerg Dis. 2016.</t>
  </si>
  <si>
    <t>Mindekem R, Léchenne MS, Oussiguere A, Naissengar KS, Kebkiba B, Salifou S, Ouedraogo LT, Alfaroukh IO, Daugla DM and Zinsstag J(2017) Cost description and comparative cost-efficiency of Post-Exposure-Prophylaxis and canine mass vaccination against rabies in N’Djamena, Chad.. Front. Vet. Sci. 4:38. doi:10.3389/fvets.2017.00038</t>
  </si>
  <si>
    <t>Ratio used to convert 2015 USD into 2018 USD</t>
  </si>
  <si>
    <t>Reference: https://www.bls.gov/cpi/tables/supplemental-files/historical-cpi-u-201812.pdf</t>
  </si>
  <si>
    <t>vaccination_cost_per_dog</t>
  </si>
  <si>
    <t>Post-exposure prophylaxis (PEP) and Other costs</t>
  </si>
  <si>
    <t>Post-exposure prophylaxis consists of immediate thorough flushing and washing of the wound with soap and water, infiltration of anti-rabies immunoglobulin (human or equine) around the wound and vaccine therapy.</t>
  </si>
  <si>
    <t>PEP efficacy</t>
  </si>
  <si>
    <t>Material costs per injections (includes needles, syringes, swabs, etc.)</t>
  </si>
  <si>
    <t>Overhead costs per PEP visit (includes anti-rabies clinic staff salaries and adminstration costs)</t>
  </si>
  <si>
    <t>Cost per vaccine dose</t>
  </si>
  <si>
    <t>Number of vaccine doses/visit</t>
  </si>
  <si>
    <t>Number of visits</t>
  </si>
  <si>
    <t>Average cost of eRIG</t>
  </si>
  <si>
    <t>Proportion of PEP recipients receiving RIG</t>
  </si>
  <si>
    <r>
      <t xml:space="preserve">PEP cost </t>
    </r>
    <r>
      <rPr>
        <sz val="10"/>
        <color rgb="FFFF0000"/>
        <rFont val="Arial"/>
        <family val="2"/>
      </rPr>
      <t>&amp; Other Costs</t>
    </r>
  </si>
  <si>
    <t>References:</t>
  </si>
  <si>
    <t>Knobel DL, Cleaveland S, Coleman PG, et al. Re-evaluating the burden of rabies in Africa and Asia. Bull World Health Organ. 2005;83:360-368.</t>
  </si>
  <si>
    <t>Mindekem R, Léchenne MS, Oussiguere A, Naissengar KS, Kebkiba B, Salifou S, et al. Cost description and comparative cost-efficiency of Post-Exposure-Prophylaxis and canine mass vaccination against rabies in N’Djamena, Chad. Frontiers in Veterinary Science. 2017; 4(38). doi: 10.3389/fvets.2017.00038.</t>
  </si>
  <si>
    <t>Undurraga EA, Meltzer MI, Tran CH, Atkins CY, Etheart MD, Millien MF, et al. Cost-effectiveness evaluation of a novel integrated bite case management program for the control of human rabies, Haiti 2014 - 2015. Am J Trop Med Hyg. 2017: in press.</t>
  </si>
  <si>
    <t>World Health Organization. WHO-CHOICE. Choosing interventions that are cost-effective Geneva: WHO_CHOICE; 2015 [cited 2015 November 20]. Available from: http://www.who.int/choice/en/</t>
  </si>
  <si>
    <t>World Health Organization. WHO Expert Consultation on Rabies. Second report. Geneva2013 [cited 2016 30 March]. Available from: http://apps.who.int/iris/bitstream/10665/85346/1/9789240690943_eng.pdf.</t>
  </si>
  <si>
    <t xml:space="preserve">    15,150,000  people and 1,010,000  dogs in Transmission</t>
  </si>
  <si>
    <t>PEP cost &amp; Other Costs</t>
  </si>
  <si>
    <t>pep_and_other_costs</t>
  </si>
  <si>
    <t>pep_prob_no_campaign</t>
  </si>
  <si>
    <t>pep_prob_annual_campaign</t>
  </si>
  <si>
    <t>Probability of receiving PEP, post-exposure (no Vaccination program)</t>
  </si>
  <si>
    <t>Probability of receiving PEP, post-exposure (with Vaccination program)</t>
  </si>
  <si>
    <t>Years of Life Lost</t>
  </si>
  <si>
    <t>a, Average age of death (human) due to rabies exposure (years)</t>
  </si>
  <si>
    <t>*</t>
  </si>
  <si>
    <t>L, standard expectation of life at age a</t>
  </si>
  <si>
    <t>K, age weighting modulation factor</t>
  </si>
  <si>
    <r>
      <rPr>
        <sz val="10"/>
        <rFont val="Calibri"/>
        <family val="2"/>
      </rPr>
      <t>β</t>
    </r>
    <r>
      <rPr>
        <sz val="10"/>
        <rFont val="Arial"/>
        <family val="2"/>
      </rPr>
      <t>, parameter from the age weighting function</t>
    </r>
  </si>
  <si>
    <t>C, Constant</t>
  </si>
  <si>
    <t>Most productive years</t>
  </si>
  <si>
    <t>Years of Life Lost (YLL) per death</t>
  </si>
  <si>
    <t>*WHO Life Tables</t>
  </si>
  <si>
    <t>Implications of Variation in Choice of Age-Weight Parameter Beta (β) on the Age-Weight Function</t>
  </si>
  <si>
    <t>Equation and reference for the YLL calculation</t>
  </si>
  <si>
    <t>Age-weight parameter Beta</t>
  </si>
  <si>
    <t>Age-weight constant C</t>
  </si>
  <si>
    <t>Maximum age weight</t>
  </si>
  <si>
    <t>Age of maximum age weight</t>
  </si>
  <si>
    <t>Age range for which age weight is &gt;1</t>
  </si>
  <si>
    <t>27.2 - 83.1</t>
  </si>
  <si>
    <t>14.9 - 63.0</t>
  </si>
  <si>
    <t>8.4 - 54.2</t>
  </si>
  <si>
    <t>5.2 - 50.7</t>
  </si>
  <si>
    <t>3.5 - 46.9</t>
  </si>
  <si>
    <t>Source: This table was copied from Table 5.2 in Colin D. Mathers, Joshua A. Salomon, Majid Ezzati, Stephen Begg, Stephen Vander Hoorn, and Alan D. Lopez, "Sensitivity and Uncertainty Analyses for Burden of Disease and Risk Factor Estimates." 2006. Global Burden of Disease and Risk Factors, ed., 399-426. New York: Oxford University Press. DOI: 10.1596/978-0-8213-6262-4/Chpt-5.</t>
  </si>
  <si>
    <t>YLL</t>
  </si>
  <si>
    <t>Category</t>
  </si>
  <si>
    <t>variable</t>
  </si>
  <si>
    <t>constant</t>
  </si>
  <si>
    <t>calculated</t>
  </si>
  <si>
    <t>Values_malawi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</si>
</sst>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quot;$&quot;#,##0.00"/>
    <numFmt numFmtId="165" formatCode="_(* #,##0_);_(* \(#,##0\);_(* &quot;-&quot;??_);_(@_)"/>
    <numFmt numFmtId="166" formatCode="_(* #,##0.00000_);_(* \(#,##0.00000\);_(* &quot;-&quot;??_);_(@_)"/>
    <numFmt numFmtId="167" formatCode="_(* #,##0.0000_);_(* \(#,##0.0000\);_(* &quot;-&quot;??_);_(@_)"/>
    <numFmt numFmtId="168" formatCode="_(* #,##0.000_);_(* \(#,##0.000\);_(* &quot;-&quot;??_);_(@_)"/>
    <numFmt numFmtId="169" formatCode="&quot;$&quot;#,##0.0000_);[Red]\(&quot;$&quot;#,##0.0000\)"/>
    <numFmt numFmtId="170" formatCode="0.0000"/>
    <numFmt numFmtId="171" formatCode="0.0"/>
  </numFmts>
  <fonts count="26" x14ac:knownFonts="1">
    <font>
      <sz val="11"/>
      <color theme="1"/>
      <name val="Calibri"/>
      <family val="2"/>
      <scheme val="minor"/>
    </font>
    <font>
      <sz val="11"/>
      <color theme="1"/>
      <name val="Calibri"/>
      <family val="2"/>
      <scheme val="minor"/>
    </font>
    <font>
      <sz val="10"/>
      <name val="Arial"/>
      <family val="2"/>
    </font>
    <font>
      <b/>
      <sz val="16"/>
      <color theme="0"/>
      <name val="Arial"/>
      <family val="2"/>
    </font>
    <font>
      <b/>
      <sz val="11"/>
      <name val="Arial"/>
      <family val="2"/>
    </font>
    <font>
      <b/>
      <sz val="14"/>
      <name val="Arial"/>
      <family val="2"/>
    </font>
    <font>
      <sz val="11"/>
      <name val="Arial"/>
      <family val="2"/>
    </font>
    <font>
      <b/>
      <sz val="10"/>
      <name val="Arial"/>
      <family val="2"/>
    </font>
    <font>
      <sz val="10"/>
      <color rgb="FF000000"/>
      <name val="Arial"/>
      <family val="2"/>
    </font>
    <font>
      <sz val="18"/>
      <name val="Arial"/>
      <family val="2"/>
    </font>
    <font>
      <sz val="10"/>
      <color rgb="FFFF0000"/>
      <name val="Arial"/>
      <family val="2"/>
    </font>
    <font>
      <b/>
      <sz val="12"/>
      <name val="Arial"/>
      <family val="2"/>
    </font>
    <font>
      <sz val="10"/>
      <color theme="0"/>
      <name val="Arial"/>
      <family val="2"/>
    </font>
    <font>
      <b/>
      <sz val="12"/>
      <color rgb="FFFF0000"/>
      <name val="Arial"/>
      <family val="2"/>
    </font>
    <font>
      <i/>
      <sz val="12"/>
      <name val="Arial"/>
      <family val="2"/>
    </font>
    <font>
      <b/>
      <sz val="20"/>
      <color theme="0"/>
      <name val="Arial"/>
      <family val="2"/>
    </font>
    <font>
      <b/>
      <sz val="11"/>
      <color theme="0"/>
      <name val="Arial"/>
      <family val="2"/>
    </font>
    <font>
      <sz val="12"/>
      <color rgb="FF000000"/>
      <name val="Arial"/>
      <family val="2"/>
    </font>
    <font>
      <b/>
      <sz val="10"/>
      <color rgb="FFFF0000"/>
      <name val="Arial"/>
      <family val="2"/>
    </font>
    <font>
      <sz val="8"/>
      <name val="Arial"/>
      <family val="2"/>
    </font>
    <font>
      <sz val="10"/>
      <color rgb="FFC00000"/>
      <name val="Arial"/>
      <family val="2"/>
    </font>
    <font>
      <sz val="9"/>
      <name val="Arial"/>
      <family val="2"/>
    </font>
    <font>
      <sz val="10"/>
      <name val="Arial"/>
    </font>
    <font>
      <u/>
      <sz val="11"/>
      <color theme="10"/>
      <name val="Calibri"/>
      <family val="2"/>
      <scheme val="minor"/>
    </font>
    <font>
      <sz val="10"/>
      <name val="Calibri"/>
      <family val="2"/>
    </font>
    <font>
      <b/>
      <sz val="11.5"/>
      <name val="Arial"/>
      <family val="2"/>
    </font>
  </fonts>
  <fills count="9">
    <fill>
      <patternFill patternType="none"/>
    </fill>
    <fill>
      <patternFill patternType="gray125"/>
    </fill>
    <fill>
      <patternFill patternType="solid">
        <fgColor theme="8" tint="0.79998168889431442"/>
        <bgColor indexed="64"/>
      </patternFill>
    </fill>
    <fill>
      <patternFill patternType="solid">
        <fgColor theme="0" tint="-0.14999847407452621"/>
        <bgColor indexed="64"/>
      </patternFill>
    </fill>
    <fill>
      <patternFill patternType="solid">
        <fgColor theme="4"/>
        <bgColor indexed="64"/>
      </patternFill>
    </fill>
    <fill>
      <patternFill patternType="solid">
        <fgColor indexed="9"/>
        <bgColor indexed="64"/>
      </patternFill>
    </fill>
    <fill>
      <patternFill patternType="solid">
        <fgColor theme="0"/>
        <bgColor indexed="64"/>
      </patternFill>
    </fill>
    <fill>
      <patternFill patternType="solid">
        <fgColor theme="0" tint="-0.14996795556505021"/>
        <bgColor indexed="64"/>
      </patternFill>
    </fill>
    <fill>
      <patternFill patternType="solid">
        <fgColor rgb="FFFFFF00"/>
        <bgColor indexed="64"/>
      </patternFill>
    </fill>
  </fills>
  <borders count="7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64"/>
      </left>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diagonal/>
    </border>
    <border>
      <left style="thick">
        <color indexed="64"/>
      </left>
      <right style="thin">
        <color indexed="64"/>
      </right>
      <top style="thin">
        <color indexed="64"/>
      </top>
      <bottom style="thick">
        <color indexed="64"/>
      </bottom>
      <diagonal/>
    </border>
    <border>
      <left style="thick">
        <color indexed="64"/>
      </left>
      <right style="thin">
        <color indexed="64"/>
      </right>
      <top style="thick">
        <color indexed="64"/>
      </top>
      <bottom/>
      <diagonal/>
    </border>
    <border>
      <left style="thick">
        <color indexed="64"/>
      </left>
      <right style="thin">
        <color indexed="64"/>
      </right>
      <top/>
      <bottom style="thick">
        <color indexed="64"/>
      </bottom>
      <diagonal/>
    </border>
    <border>
      <left/>
      <right style="thin">
        <color indexed="64"/>
      </right>
      <top style="thick">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64"/>
      </bottom>
      <diagonal/>
    </border>
    <border>
      <left/>
      <right/>
      <top style="thick">
        <color indexed="64"/>
      </top>
      <bottom style="thick">
        <color indexed="64"/>
      </bottom>
      <diagonal/>
    </border>
    <border>
      <left style="thin">
        <color indexed="64"/>
      </left>
      <right style="thin">
        <color indexed="64"/>
      </right>
      <top style="thick">
        <color indexed="64"/>
      </top>
      <bottom/>
      <diagonal/>
    </border>
    <border>
      <left style="thin">
        <color indexed="64"/>
      </left>
      <right style="thick">
        <color indexed="64"/>
      </right>
      <top style="thick">
        <color indexed="64"/>
      </top>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n">
        <color indexed="64"/>
      </top>
      <bottom/>
      <diagonal/>
    </border>
    <border>
      <left style="thin">
        <color indexed="64"/>
      </left>
      <right style="thick">
        <color indexed="64"/>
      </right>
      <top/>
      <bottom/>
      <diagonal/>
    </border>
    <border>
      <left style="thin">
        <color indexed="64"/>
      </left>
      <right style="thick">
        <color indexed="64"/>
      </right>
      <top style="thin">
        <color indexed="64"/>
      </top>
      <bottom style="thick">
        <color indexed="64"/>
      </bottom>
      <diagonal/>
    </border>
    <border>
      <left style="thin">
        <color indexed="64"/>
      </left>
      <right style="thick">
        <color indexed="64"/>
      </right>
      <top/>
      <bottom style="thick">
        <color indexed="64"/>
      </bottom>
      <diagonal/>
    </border>
    <border>
      <left style="thick">
        <color auto="1"/>
      </left>
      <right style="thick">
        <color auto="1"/>
      </right>
      <top/>
      <bottom/>
      <diagonal/>
    </border>
    <border>
      <left style="thick">
        <color indexed="64"/>
      </left>
      <right style="thin">
        <color indexed="64"/>
      </right>
      <top style="thick">
        <color indexed="64"/>
      </top>
      <bottom style="thick">
        <color indexed="64"/>
      </bottom>
      <diagonal/>
    </border>
    <border>
      <left style="thick">
        <color indexed="64"/>
      </left>
      <right/>
      <top style="thick">
        <color indexed="64"/>
      </top>
      <bottom style="thin">
        <color indexed="64"/>
      </bottom>
      <diagonal/>
    </border>
    <border>
      <left/>
      <right/>
      <top style="thin">
        <color indexed="64"/>
      </top>
      <bottom style="thin">
        <color indexed="64"/>
      </bottom>
      <diagonal/>
    </border>
    <border>
      <left style="thick">
        <color indexed="64"/>
      </left>
      <right/>
      <top style="thin">
        <color indexed="64"/>
      </top>
      <bottom style="thick">
        <color indexed="64"/>
      </bottom>
      <diagonal/>
    </border>
    <border>
      <left style="medium">
        <color indexed="64"/>
      </left>
      <right/>
      <top style="medium">
        <color indexed="64"/>
      </top>
      <bottom style="medium">
        <color indexed="64"/>
      </bottom>
      <diagonal/>
    </border>
    <border>
      <left style="thick">
        <color indexed="64"/>
      </left>
      <right/>
      <top style="thick">
        <color indexed="64"/>
      </top>
      <bottom/>
      <diagonal/>
    </border>
    <border>
      <left style="thick">
        <color indexed="64"/>
      </left>
      <right/>
      <top/>
      <bottom style="thick">
        <color indexed="64"/>
      </bottom>
      <diagonal/>
    </border>
    <border>
      <left style="thin">
        <color indexed="64"/>
      </left>
      <right style="thin">
        <color indexed="64"/>
      </right>
      <top style="thick">
        <color indexed="64"/>
      </top>
      <bottom style="thick">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ck">
        <color indexed="64"/>
      </bottom>
      <diagonal/>
    </border>
    <border>
      <left/>
      <right/>
      <top style="medium">
        <color indexed="64"/>
      </top>
      <bottom style="medium">
        <color indexed="64"/>
      </bottom>
      <diagonal/>
    </border>
    <border>
      <left/>
      <right/>
      <top style="thick">
        <color indexed="64"/>
      </top>
      <bottom/>
      <diagonal/>
    </border>
    <border>
      <left/>
      <right/>
      <top/>
      <bottom style="thick">
        <color indexed="64"/>
      </bottom>
      <diagonal/>
    </border>
    <border>
      <left style="thin">
        <color indexed="64"/>
      </left>
      <right/>
      <top style="thick">
        <color indexed="64"/>
      </top>
      <bottom style="thick">
        <color indexed="64"/>
      </bottom>
      <diagonal/>
    </border>
    <border>
      <left style="thin">
        <color indexed="64"/>
      </left>
      <right/>
      <top style="thin">
        <color indexed="64"/>
      </top>
      <bottom style="thin">
        <color indexed="64"/>
      </bottom>
      <diagonal/>
    </border>
    <border>
      <left/>
      <right style="thick">
        <color indexed="64"/>
      </right>
      <top style="thick">
        <color indexed="64"/>
      </top>
      <bottom style="thick">
        <color indexed="64"/>
      </bottom>
      <diagonal/>
    </border>
    <border>
      <left/>
      <right style="thin">
        <color indexed="64"/>
      </right>
      <top style="thin">
        <color indexed="64"/>
      </top>
      <bottom style="thick">
        <color indexed="64"/>
      </bottom>
      <diagonal/>
    </border>
    <border>
      <left/>
      <right style="thin">
        <color indexed="64"/>
      </right>
      <top style="medium">
        <color indexed="64"/>
      </top>
      <bottom style="medium">
        <color indexed="64"/>
      </bottom>
      <diagonal/>
    </border>
    <border>
      <left/>
      <right style="thin">
        <color indexed="64"/>
      </right>
      <top style="thick">
        <color indexed="64"/>
      </top>
      <bottom/>
      <diagonal/>
    </border>
    <border>
      <left/>
      <right style="thin">
        <color indexed="64"/>
      </right>
      <top/>
      <bottom style="thick">
        <color indexed="64"/>
      </bottom>
      <diagonal/>
    </border>
    <border>
      <left style="thin">
        <color indexed="64"/>
      </left>
      <right/>
      <top style="thin">
        <color indexed="64"/>
      </top>
      <bottom style="thick">
        <color indexed="64"/>
      </bottom>
      <diagonal/>
    </border>
    <border>
      <left style="thin">
        <color indexed="64"/>
      </left>
      <right/>
      <top style="medium">
        <color indexed="64"/>
      </top>
      <bottom style="medium">
        <color indexed="64"/>
      </bottom>
      <diagonal/>
    </border>
    <border>
      <left style="thin">
        <color indexed="64"/>
      </left>
      <right/>
      <top style="thick">
        <color indexed="64"/>
      </top>
      <bottom/>
      <diagonal/>
    </border>
    <border>
      <left style="thin">
        <color indexed="64"/>
      </left>
      <right/>
      <top/>
      <bottom style="thick">
        <color indexed="64"/>
      </bottom>
      <diagonal/>
    </border>
    <border>
      <left/>
      <right style="thick">
        <color indexed="64"/>
      </right>
      <top style="thin">
        <color indexed="64"/>
      </top>
      <bottom style="thick">
        <color indexed="64"/>
      </bottom>
      <diagonal/>
    </border>
    <border>
      <left/>
      <right style="medium">
        <color indexed="64"/>
      </right>
      <top style="medium">
        <color indexed="64"/>
      </top>
      <bottom style="medium">
        <color indexed="64"/>
      </bottom>
      <diagonal/>
    </border>
    <border>
      <left/>
      <right style="thick">
        <color indexed="64"/>
      </right>
      <top style="thick">
        <color indexed="64"/>
      </top>
      <bottom/>
      <diagonal/>
    </border>
    <border>
      <left/>
      <right style="thick">
        <color indexed="64"/>
      </right>
      <top/>
      <bottom style="thick">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s>
  <cellStyleXfs count="10">
    <xf numFmtId="0" fontId="0" fillId="0" borderId="0"/>
    <xf numFmtId="43" fontId="1" fillId="0" borderId="0" applyFont="0" applyFill="0" applyBorder="0" applyAlignment="0" applyProtection="0"/>
    <xf numFmtId="44" fontId="1" fillId="0" borderId="0" applyFont="0" applyFill="0" applyBorder="0" applyAlignment="0" applyProtection="0"/>
    <xf numFmtId="0" fontId="22"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2" fillId="0" borderId="0"/>
    <xf numFmtId="9" fontId="1" fillId="0" borderId="0" applyFont="0" applyFill="0" applyBorder="0" applyAlignment="0" applyProtection="0"/>
    <xf numFmtId="0" fontId="23" fillId="0" borderId="0" applyNumberFormat="0" applyFill="0" applyBorder="0" applyAlignment="0" applyProtection="0"/>
  </cellStyleXfs>
  <cellXfs count="219">
    <xf numFmtId="0" fontId="0" fillId="0" borderId="0" xfId="0"/>
    <xf numFmtId="0" fontId="3" fillId="4" borderId="0" xfId="0" applyFont="1" applyFill="1" applyAlignment="1">
      <alignment vertical="center"/>
    </xf>
    <xf numFmtId="0" fontId="4" fillId="5" borderId="0" xfId="0" applyFont="1" applyFill="1" applyAlignment="1">
      <alignment horizontal="left" vertical="center"/>
    </xf>
    <xf numFmtId="0" fontId="0" fillId="6" borderId="0" xfId="0" applyFill="1"/>
    <xf numFmtId="0" fontId="5" fillId="5" borderId="0" xfId="0" applyFont="1" applyFill="1" applyAlignment="1">
      <alignment horizontal="left"/>
    </xf>
    <xf numFmtId="0" fontId="2" fillId="5" borderId="0" xfId="0" applyFont="1" applyFill="1" applyAlignment="1">
      <alignment horizontal="right"/>
    </xf>
    <xf numFmtId="0" fontId="6" fillId="5" borderId="0" xfId="0" applyFont="1" applyFill="1"/>
    <xf numFmtId="0" fontId="7" fillId="2" borderId="9" xfId="0" applyFont="1" applyFill="1" applyBorder="1" applyAlignment="1">
      <alignment horizontal="center" vertical="center"/>
    </xf>
    <xf numFmtId="0" fontId="2" fillId="6" borderId="13" xfId="0" applyFont="1" applyFill="1" applyBorder="1" applyAlignment="1">
      <alignment horizontal="left" vertical="center"/>
    </xf>
    <xf numFmtId="0" fontId="7" fillId="7" borderId="9" xfId="0" applyFont="1" applyFill="1" applyBorder="1" applyAlignment="1">
      <alignment horizontal="center"/>
    </xf>
    <xf numFmtId="0" fontId="8" fillId="0" borderId="0" xfId="0" applyFont="1" applyAlignment="1">
      <alignment vertical="center"/>
    </xf>
    <xf numFmtId="0" fontId="2" fillId="5" borderId="0" xfId="0" applyFont="1" applyFill="1"/>
    <xf numFmtId="0" fontId="0" fillId="5" borderId="0" xfId="0" applyFill="1"/>
    <xf numFmtId="0" fontId="9" fillId="4" borderId="0" xfId="0" applyFont="1" applyFill="1" applyAlignment="1">
      <alignment vertical="center"/>
    </xf>
    <xf numFmtId="3" fontId="10" fillId="5" borderId="0" xfId="1" applyNumberFormat="1" applyFont="1" applyFill="1" applyBorder="1" applyAlignment="1" applyProtection="1">
      <alignment horizontal="center"/>
      <protection locked="0"/>
    </xf>
    <xf numFmtId="0" fontId="6" fillId="5" borderId="0" xfId="0" applyFont="1" applyFill="1" applyAlignment="1">
      <alignment horizontal="center"/>
    </xf>
    <xf numFmtId="0" fontId="2" fillId="2" borderId="17" xfId="0" applyFont="1" applyFill="1" applyBorder="1" applyAlignment="1">
      <alignment vertical="center"/>
    </xf>
    <xf numFmtId="0" fontId="2" fillId="6" borderId="18" xfId="0" applyFont="1" applyFill="1" applyBorder="1" applyAlignment="1">
      <alignment horizontal="left"/>
    </xf>
    <xf numFmtId="0" fontId="2" fillId="6" borderId="5" xfId="0" applyFont="1" applyFill="1" applyBorder="1" applyAlignment="1">
      <alignment horizontal="left"/>
    </xf>
    <xf numFmtId="0" fontId="2" fillId="6" borderId="19" xfId="0" applyFont="1" applyFill="1" applyBorder="1" applyAlignment="1">
      <alignment horizontal="left"/>
    </xf>
    <xf numFmtId="0" fontId="2" fillId="6" borderId="5" xfId="0" applyFont="1" applyFill="1" applyBorder="1" applyAlignment="1" applyProtection="1">
      <alignment horizontal="left"/>
      <protection locked="0"/>
    </xf>
    <xf numFmtId="0" fontId="2" fillId="6" borderId="20" xfId="0" applyFont="1" applyFill="1" applyBorder="1" applyAlignment="1" applyProtection="1">
      <alignment horizontal="left"/>
      <protection locked="0"/>
    </xf>
    <xf numFmtId="0" fontId="2" fillId="6" borderId="21" xfId="0" applyFont="1" applyFill="1" applyBorder="1" applyAlignment="1">
      <alignment horizontal="left"/>
    </xf>
    <xf numFmtId="0" fontId="2" fillId="6" borderId="18" xfId="0" applyFont="1" applyFill="1" applyBorder="1" applyAlignment="1">
      <alignment horizontal="left" vertical="center"/>
    </xf>
    <xf numFmtId="0" fontId="2" fillId="6" borderId="21" xfId="0" applyFont="1" applyFill="1" applyBorder="1" applyAlignment="1">
      <alignment horizontal="left" vertical="center"/>
    </xf>
    <xf numFmtId="0" fontId="7" fillId="7" borderId="22" xfId="0" applyFont="1" applyFill="1" applyBorder="1" applyAlignment="1">
      <alignment horizontal="center"/>
    </xf>
    <xf numFmtId="0" fontId="4" fillId="5" borderId="0" xfId="0" applyFont="1" applyFill="1" applyAlignment="1">
      <alignment horizontal="center"/>
    </xf>
    <xf numFmtId="0" fontId="2" fillId="2" borderId="23" xfId="0" applyFont="1" applyFill="1" applyBorder="1" applyAlignment="1">
      <alignment horizontal="center" vertical="center"/>
    </xf>
    <xf numFmtId="0" fontId="2" fillId="5" borderId="18" xfId="0" applyFont="1" applyFill="1" applyBorder="1" applyAlignment="1" applyProtection="1">
      <alignment horizontal="center"/>
      <protection locked="0"/>
    </xf>
    <xf numFmtId="0" fontId="2" fillId="5" borderId="5" xfId="0" applyFont="1" applyFill="1" applyBorder="1" applyAlignment="1" applyProtection="1">
      <alignment horizontal="center"/>
      <protection locked="0"/>
    </xf>
    <xf numFmtId="0" fontId="2" fillId="5" borderId="19" xfId="0" applyFont="1" applyFill="1" applyBorder="1" applyAlignment="1" applyProtection="1">
      <alignment horizontal="center"/>
      <protection locked="0"/>
    </xf>
    <xf numFmtId="0" fontId="2" fillId="5" borderId="20" xfId="0" applyFont="1" applyFill="1" applyBorder="1" applyAlignment="1" applyProtection="1">
      <alignment horizontal="center"/>
      <protection locked="0"/>
    </xf>
    <xf numFmtId="0" fontId="2" fillId="5" borderId="21" xfId="0" applyFont="1" applyFill="1" applyBorder="1" applyAlignment="1" applyProtection="1">
      <alignment horizontal="center"/>
      <protection locked="0"/>
    </xf>
    <xf numFmtId="0" fontId="2" fillId="5" borderId="18" xfId="0" applyFont="1" applyFill="1" applyBorder="1" applyAlignment="1" applyProtection="1">
      <alignment horizontal="center" vertical="center"/>
      <protection locked="0"/>
    </xf>
    <xf numFmtId="0" fontId="2" fillId="5" borderId="21" xfId="0" applyFont="1" applyFill="1" applyBorder="1" applyAlignment="1" applyProtection="1">
      <alignment horizontal="center" vertical="center"/>
      <protection locked="0"/>
    </xf>
    <xf numFmtId="0" fontId="6" fillId="5" borderId="0" xfId="0" applyFont="1" applyFill="1" applyAlignment="1">
      <alignment horizontal="right"/>
    </xf>
    <xf numFmtId="0" fontId="2" fillId="5" borderId="23" xfId="0" applyFont="1" applyFill="1" applyBorder="1" applyAlignment="1" applyProtection="1">
      <alignment horizontal="center"/>
      <protection locked="0"/>
    </xf>
    <xf numFmtId="0" fontId="2" fillId="3" borderId="18" xfId="0" applyFont="1" applyFill="1" applyBorder="1" applyAlignment="1" applyProtection="1">
      <alignment horizontal="center" vertical="center"/>
      <protection hidden="1"/>
    </xf>
    <xf numFmtId="0" fontId="2" fillId="3" borderId="21" xfId="0" applyFont="1" applyFill="1" applyBorder="1" applyAlignment="1" applyProtection="1">
      <alignment horizontal="center"/>
      <protection hidden="1"/>
    </xf>
    <xf numFmtId="4" fontId="2" fillId="5" borderId="18" xfId="0" applyNumberFormat="1" applyFont="1" applyFill="1" applyBorder="1" applyAlignment="1" applyProtection="1">
      <alignment horizontal="right" vertical="center"/>
      <protection locked="0"/>
    </xf>
    <xf numFmtId="4" fontId="2" fillId="5" borderId="5" xfId="0" applyNumberFormat="1" applyFont="1" applyFill="1" applyBorder="1" applyAlignment="1" applyProtection="1">
      <alignment horizontal="right" vertical="center"/>
      <protection locked="0"/>
    </xf>
    <xf numFmtId="4" fontId="2" fillId="5" borderId="19" xfId="0" applyNumberFormat="1" applyFont="1" applyFill="1" applyBorder="1" applyAlignment="1" applyProtection="1">
      <alignment horizontal="right" vertical="center"/>
      <protection locked="0"/>
    </xf>
    <xf numFmtId="4" fontId="2" fillId="5" borderId="20" xfId="0" applyNumberFormat="1" applyFont="1" applyFill="1" applyBorder="1" applyAlignment="1" applyProtection="1">
      <alignment horizontal="right" vertical="center"/>
      <protection locked="0"/>
    </xf>
    <xf numFmtId="4" fontId="2" fillId="5" borderId="21" xfId="0" applyNumberFormat="1" applyFont="1" applyFill="1" applyBorder="1" applyAlignment="1" applyProtection="1">
      <alignment horizontal="right" vertical="center"/>
      <protection locked="0"/>
    </xf>
    <xf numFmtId="4" fontId="2" fillId="5" borderId="21" xfId="2" applyNumberFormat="1" applyFont="1" applyFill="1" applyBorder="1" applyAlignment="1" applyProtection="1">
      <alignment horizontal="right" vertical="center"/>
      <protection locked="0"/>
    </xf>
    <xf numFmtId="4" fontId="7" fillId="7" borderId="17" xfId="0" applyNumberFormat="1" applyFont="1" applyFill="1" applyBorder="1" applyAlignment="1">
      <alignment horizontal="right" vertical="center"/>
    </xf>
    <xf numFmtId="0" fontId="2" fillId="2" borderId="24" xfId="0" applyFont="1" applyFill="1" applyBorder="1" applyAlignment="1">
      <alignment horizontal="center" vertical="center"/>
    </xf>
    <xf numFmtId="3" fontId="2" fillId="3" borderId="25" xfId="0" applyNumberFormat="1" applyFont="1" applyFill="1" applyBorder="1" applyAlignment="1" applyProtection="1">
      <alignment horizontal="right" vertical="center"/>
      <protection hidden="1"/>
    </xf>
    <xf numFmtId="3" fontId="2" fillId="3" borderId="26" xfId="0" applyNumberFormat="1" applyFont="1" applyFill="1" applyBorder="1" applyAlignment="1" applyProtection="1">
      <alignment horizontal="right" vertical="center"/>
      <protection hidden="1"/>
    </xf>
    <xf numFmtId="3" fontId="2" fillId="3" borderId="27" xfId="0" applyNumberFormat="1" applyFont="1" applyFill="1" applyBorder="1" applyAlignment="1" applyProtection="1">
      <alignment horizontal="right" vertical="center"/>
      <protection hidden="1"/>
    </xf>
    <xf numFmtId="3" fontId="2" fillId="3" borderId="28" xfId="0" applyNumberFormat="1" applyFont="1" applyFill="1" applyBorder="1" applyAlignment="1" applyProtection="1">
      <alignment horizontal="right" vertical="center"/>
      <protection hidden="1"/>
    </xf>
    <xf numFmtId="3" fontId="2" fillId="3" borderId="29" xfId="0" applyNumberFormat="1" applyFont="1" applyFill="1" applyBorder="1" applyAlignment="1" applyProtection="1">
      <alignment horizontal="right" vertical="center"/>
      <protection hidden="1"/>
    </xf>
    <xf numFmtId="3" fontId="7" fillId="7" borderId="30" xfId="0" applyNumberFormat="1" applyFont="1" applyFill="1" applyBorder="1" applyAlignment="1" applyProtection="1">
      <alignment horizontal="right" vertical="center"/>
      <protection hidden="1"/>
    </xf>
    <xf numFmtId="2" fontId="0" fillId="5" borderId="0" xfId="0" applyNumberFormat="1" applyFill="1"/>
    <xf numFmtId="0" fontId="6" fillId="5" borderId="31" xfId="0" applyFont="1" applyFill="1" applyBorder="1"/>
    <xf numFmtId="9" fontId="2" fillId="5" borderId="0" xfId="0" applyNumberFormat="1" applyFont="1" applyFill="1"/>
    <xf numFmtId="0" fontId="12" fillId="4" borderId="0" xfId="0" applyFont="1" applyFill="1" applyAlignment="1">
      <alignment vertical="center"/>
    </xf>
    <xf numFmtId="0" fontId="12" fillId="6" borderId="0" xfId="0" applyFont="1" applyFill="1"/>
    <xf numFmtId="0" fontId="7" fillId="2" borderId="45" xfId="0" applyFont="1" applyFill="1" applyBorder="1" applyAlignment="1">
      <alignment vertical="center"/>
    </xf>
    <xf numFmtId="0" fontId="7" fillId="2" borderId="52" xfId="0" applyFont="1" applyFill="1" applyBorder="1" applyAlignment="1">
      <alignment vertical="center"/>
    </xf>
    <xf numFmtId="4" fontId="6" fillId="5" borderId="0" xfId="0" applyNumberFormat="1" applyFont="1" applyFill="1"/>
    <xf numFmtId="43" fontId="6" fillId="5" borderId="0" xfId="0" applyNumberFormat="1" applyFont="1" applyFill="1"/>
    <xf numFmtId="0" fontId="6" fillId="5" borderId="0" xfId="0" applyFont="1" applyFill="1" applyAlignment="1">
      <alignment vertical="center"/>
    </xf>
    <xf numFmtId="3" fontId="6" fillId="5" borderId="0" xfId="0" applyNumberFormat="1" applyFont="1" applyFill="1" applyAlignment="1">
      <alignment horizontal="left" indent="1"/>
    </xf>
    <xf numFmtId="165" fontId="6" fillId="5" borderId="0" xfId="0" applyNumberFormat="1" applyFont="1" applyFill="1" applyAlignment="1">
      <alignment horizontal="left" indent="1"/>
    </xf>
    <xf numFmtId="166" fontId="6" fillId="5" borderId="0" xfId="0" applyNumberFormat="1" applyFont="1" applyFill="1"/>
    <xf numFmtId="165" fontId="6" fillId="5" borderId="0" xfId="0" applyNumberFormat="1" applyFont="1" applyFill="1"/>
    <xf numFmtId="3" fontId="0" fillId="5" borderId="0" xfId="0" applyNumberFormat="1" applyFill="1"/>
    <xf numFmtId="165" fontId="0" fillId="5" borderId="0" xfId="0" applyNumberFormat="1" applyFill="1"/>
    <xf numFmtId="167" fontId="0" fillId="5" borderId="0" xfId="0" applyNumberFormat="1" applyFill="1"/>
    <xf numFmtId="0" fontId="14" fillId="5" borderId="0" xfId="0" applyFont="1" applyFill="1" applyAlignment="1">
      <alignment horizontal="center"/>
    </xf>
    <xf numFmtId="168" fontId="0" fillId="5" borderId="0" xfId="0" applyNumberFormat="1" applyFill="1"/>
    <xf numFmtId="4" fontId="0" fillId="0" borderId="0" xfId="0" applyNumberFormat="1"/>
    <xf numFmtId="0" fontId="22" fillId="0" borderId="0" xfId="3"/>
    <xf numFmtId="0" fontId="22" fillId="5" borderId="0" xfId="3" applyFill="1"/>
    <xf numFmtId="0" fontId="2" fillId="5" borderId="0" xfId="3" applyFont="1" applyFill="1"/>
    <xf numFmtId="0" fontId="22" fillId="6" borderId="0" xfId="3" applyFill="1"/>
    <xf numFmtId="0" fontId="19" fillId="5" borderId="0" xfId="3" applyFont="1" applyFill="1"/>
    <xf numFmtId="0" fontId="2" fillId="6" borderId="0" xfId="3" applyFont="1" applyFill="1"/>
    <xf numFmtId="0" fontId="12" fillId="4" borderId="0" xfId="3" applyFont="1" applyFill="1"/>
    <xf numFmtId="0" fontId="15" fillId="4" borderId="0" xfId="3" applyFont="1" applyFill="1" applyAlignment="1">
      <alignment horizontal="left"/>
    </xf>
    <xf numFmtId="0" fontId="8" fillId="6" borderId="0" xfId="3" applyFont="1" applyFill="1" applyAlignment="1">
      <alignment horizontal="center" wrapText="1"/>
    </xf>
    <xf numFmtId="164" fontId="2" fillId="5" borderId="0" xfId="3" applyNumberFormat="1" applyFont="1" applyFill="1" applyAlignment="1">
      <alignment horizontal="center" vertical="center" wrapText="1"/>
    </xf>
    <xf numFmtId="40" fontId="2" fillId="5" borderId="0" xfId="3" applyNumberFormat="1" applyFont="1" applyFill="1" applyAlignment="1">
      <alignment horizontal="center" vertical="center"/>
    </xf>
    <xf numFmtId="0" fontId="2" fillId="6" borderId="0" xfId="3" applyFont="1" applyFill="1" applyAlignment="1">
      <alignment wrapText="1"/>
    </xf>
    <xf numFmtId="4" fontId="2" fillId="5" borderId="0" xfId="3" applyNumberFormat="1" applyFont="1" applyFill="1" applyAlignment="1" applyProtection="1">
      <alignment horizontal="center" vertical="center"/>
      <protection locked="0"/>
    </xf>
    <xf numFmtId="0" fontId="2" fillId="2" borderId="1" xfId="3" applyFont="1" applyFill="1" applyBorder="1" applyAlignment="1">
      <alignment horizontal="left" vertical="center" wrapText="1"/>
    </xf>
    <xf numFmtId="4" fontId="2" fillId="5" borderId="0" xfId="3" applyNumberFormat="1" applyFont="1" applyFill="1" applyAlignment="1" applyProtection="1">
      <alignment horizontal="center" vertical="center" wrapText="1"/>
      <protection locked="0"/>
    </xf>
    <xf numFmtId="0" fontId="18" fillId="6" borderId="0" xfId="3" applyFont="1" applyFill="1" applyAlignment="1">
      <alignment wrapText="1" shrinkToFit="1"/>
    </xf>
    <xf numFmtId="0" fontId="2" fillId="2" borderId="4" xfId="3" applyFont="1" applyFill="1" applyBorder="1" applyAlignment="1">
      <alignment horizontal="left" vertical="center" wrapText="1"/>
    </xf>
    <xf numFmtId="4" fontId="2" fillId="5" borderId="6" xfId="3" applyNumberFormat="1" applyFont="1" applyFill="1" applyBorder="1" applyAlignment="1" applyProtection="1">
      <alignment horizontal="center" vertical="center"/>
      <protection locked="0"/>
    </xf>
    <xf numFmtId="4" fontId="2" fillId="5" borderId="6" xfId="3" applyNumberFormat="1" applyFont="1" applyFill="1" applyBorder="1" applyAlignment="1" applyProtection="1">
      <alignment horizontal="center" vertical="center" wrapText="1"/>
      <protection locked="0"/>
    </xf>
    <xf numFmtId="40" fontId="2" fillId="5" borderId="6" xfId="3" applyNumberFormat="1" applyFont="1" applyFill="1" applyBorder="1" applyAlignment="1" applyProtection="1">
      <alignment horizontal="center" vertical="center"/>
      <protection locked="0"/>
    </xf>
    <xf numFmtId="0" fontId="2" fillId="6" borderId="0" xfId="3" applyFont="1" applyFill="1" applyAlignment="1">
      <alignment vertical="center" wrapText="1"/>
    </xf>
    <xf numFmtId="4" fontId="2" fillId="6" borderId="0" xfId="3" applyNumberFormat="1" applyFont="1" applyFill="1" applyAlignment="1" applyProtection="1">
      <alignment vertical="center" wrapText="1"/>
      <protection locked="0"/>
    </xf>
    <xf numFmtId="4" fontId="2" fillId="6" borderId="0" xfId="3" applyNumberFormat="1" applyFont="1" applyFill="1" applyAlignment="1" applyProtection="1">
      <alignment horizontal="center" vertical="center" wrapText="1"/>
      <protection locked="0"/>
    </xf>
    <xf numFmtId="0" fontId="2" fillId="6" borderId="5" xfId="3" applyFont="1" applyFill="1" applyBorder="1" applyAlignment="1" applyProtection="1">
      <alignment horizontal="center" vertical="center"/>
      <protection locked="0"/>
    </xf>
    <xf numFmtId="0" fontId="2" fillId="2" borderId="62" xfId="3" applyFont="1" applyFill="1" applyBorder="1" applyAlignment="1">
      <alignment horizontal="left" vertical="center" wrapText="1"/>
    </xf>
    <xf numFmtId="9" fontId="2" fillId="5" borderId="63" xfId="3" applyNumberFormat="1" applyFont="1" applyFill="1" applyBorder="1" applyAlignment="1" applyProtection="1">
      <alignment horizontal="center" vertical="center"/>
      <protection locked="0"/>
    </xf>
    <xf numFmtId="0" fontId="2" fillId="2" borderId="64" xfId="3" applyFont="1" applyFill="1" applyBorder="1" applyAlignment="1">
      <alignment horizontal="left" vertical="center" wrapText="1" shrinkToFit="1"/>
    </xf>
    <xf numFmtId="4" fontId="7" fillId="3" borderId="65" xfId="4" applyNumberFormat="1" applyFont="1" applyFill="1" applyBorder="1" applyAlignment="1" applyProtection="1">
      <alignment horizontal="center" vertical="center"/>
      <protection hidden="1"/>
    </xf>
    <xf numFmtId="0" fontId="2" fillId="2" borderId="7" xfId="3" applyFont="1" applyFill="1" applyBorder="1" applyAlignment="1">
      <alignment horizontal="left" vertical="center" wrapText="1"/>
    </xf>
    <xf numFmtId="0" fontId="7" fillId="2" borderId="1" xfId="3" applyFont="1" applyFill="1" applyBorder="1" applyAlignment="1">
      <alignment horizontal="left" vertical="center" wrapText="1"/>
    </xf>
    <xf numFmtId="0" fontId="7" fillId="2" borderId="2" xfId="3" applyFont="1" applyFill="1" applyBorder="1" applyAlignment="1">
      <alignment horizontal="center" vertical="center" wrapText="1"/>
    </xf>
    <xf numFmtId="0" fontId="7" fillId="2" borderId="3" xfId="3" applyFont="1" applyFill="1" applyBorder="1" applyAlignment="1">
      <alignment horizontal="center" vertical="center" wrapText="1"/>
    </xf>
    <xf numFmtId="4" fontId="2" fillId="6" borderId="6" xfId="3" applyNumberFormat="1" applyFont="1" applyFill="1" applyBorder="1" applyAlignment="1" applyProtection="1">
      <alignment horizontal="center" vertical="center"/>
      <protection locked="0"/>
    </xf>
    <xf numFmtId="4" fontId="2" fillId="3" borderId="6" xfId="3" applyNumberFormat="1" applyFont="1" applyFill="1" applyBorder="1" applyAlignment="1" applyProtection="1">
      <alignment horizontal="center" vertical="center"/>
      <protection hidden="1"/>
    </xf>
    <xf numFmtId="4" fontId="2" fillId="6" borderId="6" xfId="3" applyNumberFormat="1" applyFont="1" applyFill="1" applyBorder="1" applyAlignment="1" applyProtection="1">
      <alignment horizontal="center" vertical="center" wrapText="1"/>
      <protection locked="0"/>
    </xf>
    <xf numFmtId="0" fontId="2" fillId="6" borderId="61" xfId="3" applyFont="1" applyFill="1" applyBorder="1" applyAlignment="1" applyProtection="1">
      <alignment horizontal="center" vertical="center"/>
      <protection locked="0"/>
    </xf>
    <xf numFmtId="4" fontId="2" fillId="6" borderId="8" xfId="3" applyNumberFormat="1" applyFont="1" applyFill="1" applyBorder="1" applyAlignment="1" applyProtection="1">
      <alignment horizontal="center" vertical="center" wrapText="1"/>
      <protection locked="0"/>
    </xf>
    <xf numFmtId="4" fontId="2" fillId="3" borderId="3" xfId="3" applyNumberFormat="1" applyFont="1" applyFill="1" applyBorder="1" applyAlignment="1" applyProtection="1">
      <alignment horizontal="center" vertical="center"/>
      <protection locked="0"/>
    </xf>
    <xf numFmtId="0" fontId="21" fillId="6" borderId="0" xfId="3" applyFont="1" applyFill="1"/>
    <xf numFmtId="0" fontId="21" fillId="0" borderId="0" xfId="3" applyFont="1" applyAlignment="1">
      <alignment vertical="center"/>
    </xf>
    <xf numFmtId="0" fontId="21" fillId="5" borderId="0" xfId="3" applyFont="1" applyFill="1"/>
    <xf numFmtId="0" fontId="3" fillId="4" borderId="0" xfId="3" applyFont="1" applyFill="1" applyAlignment="1">
      <alignment horizontal="left"/>
    </xf>
    <xf numFmtId="0" fontId="16" fillId="4" borderId="0" xfId="3" applyFont="1" applyFill="1" applyAlignment="1">
      <alignment vertical="center"/>
    </xf>
    <xf numFmtId="169" fontId="2" fillId="5" borderId="0" xfId="3" applyNumberFormat="1" applyFont="1" applyFill="1" applyAlignment="1">
      <alignment horizontal="center" vertical="center"/>
    </xf>
    <xf numFmtId="4" fontId="20" fillId="5" borderId="6" xfId="3" applyNumberFormat="1" applyFont="1" applyFill="1" applyBorder="1" applyAlignment="1" applyProtection="1">
      <alignment horizontal="center" vertical="center"/>
      <protection locked="0"/>
    </xf>
    <xf numFmtId="40" fontId="20" fillId="5" borderId="6" xfId="3" applyNumberFormat="1" applyFont="1" applyFill="1" applyBorder="1" applyAlignment="1" applyProtection="1">
      <alignment horizontal="center" vertical="center"/>
      <protection locked="0"/>
    </xf>
    <xf numFmtId="0" fontId="9" fillId="4" borderId="0" xfId="0" applyFont="1" applyFill="1"/>
    <xf numFmtId="0" fontId="15" fillId="4" borderId="0" xfId="0" applyFont="1" applyFill="1"/>
    <xf numFmtId="0" fontId="0" fillId="4" borderId="0" xfId="0" applyFill="1"/>
    <xf numFmtId="0" fontId="0" fillId="6" borderId="0" xfId="0" applyFill="1" applyAlignment="1">
      <alignment wrapText="1"/>
    </xf>
    <xf numFmtId="2" fontId="0" fillId="6" borderId="0" xfId="0" applyNumberFormat="1" applyFill="1" applyAlignment="1">
      <alignment horizontal="center" wrapText="1"/>
    </xf>
    <xf numFmtId="0" fontId="2" fillId="2" borderId="68" xfId="0" applyFont="1" applyFill="1" applyBorder="1" applyAlignment="1">
      <alignment wrapText="1"/>
    </xf>
    <xf numFmtId="2" fontId="2" fillId="6" borderId="69" xfId="0" applyNumberFormat="1" applyFont="1" applyFill="1" applyBorder="1" applyAlignment="1" applyProtection="1">
      <alignment horizontal="center" wrapText="1"/>
      <protection locked="0"/>
    </xf>
    <xf numFmtId="2" fontId="2" fillId="3" borderId="69" xfId="0" applyNumberFormat="1" applyFont="1" applyFill="1" applyBorder="1" applyAlignment="1" applyProtection="1">
      <alignment horizontal="center" wrapText="1"/>
      <protection locked="0"/>
    </xf>
    <xf numFmtId="2" fontId="2" fillId="7" borderId="69" xfId="0" applyNumberFormat="1" applyFont="1" applyFill="1" applyBorder="1" applyAlignment="1" applyProtection="1">
      <alignment horizontal="center" wrapText="1"/>
      <protection hidden="1"/>
    </xf>
    <xf numFmtId="0" fontId="2" fillId="2" borderId="68" xfId="0" applyFont="1" applyFill="1" applyBorder="1"/>
    <xf numFmtId="0" fontId="2" fillId="5" borderId="69" xfId="0" applyFont="1" applyFill="1" applyBorder="1" applyAlignment="1" applyProtection="1">
      <alignment horizontal="center"/>
      <protection locked="0"/>
    </xf>
    <xf numFmtId="2" fontId="2" fillId="5" borderId="69" xfId="0" applyNumberFormat="1" applyFont="1" applyFill="1" applyBorder="1" applyAlignment="1" applyProtection="1">
      <alignment horizontal="center"/>
      <protection locked="0"/>
    </xf>
    <xf numFmtId="0" fontId="2" fillId="3" borderId="69" xfId="0" applyFont="1" applyFill="1" applyBorder="1" applyAlignment="1" applyProtection="1">
      <alignment horizontal="center"/>
      <protection hidden="1"/>
    </xf>
    <xf numFmtId="0" fontId="7" fillId="2" borderId="70" xfId="0" applyFont="1" applyFill="1" applyBorder="1"/>
    <xf numFmtId="2" fontId="7" fillId="3" borderId="71" xfId="0" applyNumberFormat="1" applyFont="1" applyFill="1" applyBorder="1" applyAlignment="1" applyProtection="1">
      <alignment horizontal="center"/>
      <protection hidden="1"/>
    </xf>
    <xf numFmtId="0" fontId="23" fillId="5" borderId="0" xfId="9" applyFill="1"/>
    <xf numFmtId="0" fontId="11" fillId="0" borderId="0" xfId="0" applyFont="1" applyAlignment="1">
      <alignment horizontal="center"/>
    </xf>
    <xf numFmtId="0" fontId="4" fillId="5" borderId="34" xfId="0" applyFont="1" applyFill="1" applyBorder="1" applyAlignment="1">
      <alignment horizontal="center" vertical="center" wrapText="1"/>
    </xf>
    <xf numFmtId="0" fontId="0" fillId="5" borderId="34" xfId="0" applyFill="1" applyBorder="1"/>
    <xf numFmtId="0" fontId="0" fillId="5" borderId="72" xfId="0" applyFill="1" applyBorder="1" applyAlignment="1">
      <alignment horizontal="center"/>
    </xf>
    <xf numFmtId="170" fontId="0" fillId="5" borderId="72" xfId="0" applyNumberFormat="1" applyFill="1" applyBorder="1" applyAlignment="1">
      <alignment horizontal="center"/>
    </xf>
    <xf numFmtId="171" fontId="0" fillId="5" borderId="72" xfId="0" applyNumberFormat="1" applyFill="1" applyBorder="1" applyAlignment="1">
      <alignment horizontal="center"/>
    </xf>
    <xf numFmtId="0" fontId="2" fillId="5" borderId="72" xfId="0" applyFont="1" applyFill="1" applyBorder="1" applyAlignment="1">
      <alignment horizontal="center"/>
    </xf>
    <xf numFmtId="0" fontId="0" fillId="5" borderId="72" xfId="0" applyFill="1" applyBorder="1"/>
    <xf numFmtId="0" fontId="0" fillId="5" borderId="0" xfId="0" applyFill="1" applyAlignment="1">
      <alignment horizontal="center"/>
    </xf>
    <xf numFmtId="170" fontId="0" fillId="5" borderId="0" xfId="0" applyNumberFormat="1" applyFill="1" applyAlignment="1">
      <alignment horizontal="center"/>
    </xf>
    <xf numFmtId="171" fontId="0" fillId="5" borderId="0" xfId="0" applyNumberFormat="1" applyFill="1" applyAlignment="1">
      <alignment horizontal="center"/>
    </xf>
    <xf numFmtId="0" fontId="2" fillId="5" borderId="0" xfId="0" applyFont="1" applyFill="1" applyAlignment="1">
      <alignment horizontal="center"/>
    </xf>
    <xf numFmtId="0" fontId="0" fillId="5" borderId="73" xfId="0" applyFill="1" applyBorder="1" applyAlignment="1">
      <alignment horizontal="center"/>
    </xf>
    <xf numFmtId="170" fontId="0" fillId="5" borderId="73" xfId="0" applyNumberFormat="1" applyFill="1" applyBorder="1" applyAlignment="1">
      <alignment horizontal="center"/>
    </xf>
    <xf numFmtId="171" fontId="0" fillId="5" borderId="73" xfId="0" applyNumberFormat="1" applyFill="1" applyBorder="1" applyAlignment="1">
      <alignment horizontal="center"/>
    </xf>
    <xf numFmtId="0" fontId="2" fillId="5" borderId="73" xfId="0" applyFont="1" applyFill="1" applyBorder="1" applyAlignment="1">
      <alignment horizontal="center"/>
    </xf>
    <xf numFmtId="0" fontId="0" fillId="5" borderId="73" xfId="0" applyFill="1" applyBorder="1"/>
    <xf numFmtId="0" fontId="2" fillId="5" borderId="0" xfId="0" applyFont="1" applyFill="1" applyAlignment="1">
      <alignment wrapText="1"/>
    </xf>
    <xf numFmtId="2" fontId="0" fillId="0" borderId="0" xfId="0" applyNumberFormat="1"/>
    <xf numFmtId="0" fontId="17" fillId="6" borderId="0" xfId="3" applyFont="1" applyFill="1" applyAlignment="1">
      <alignment horizontal="left" wrapText="1"/>
    </xf>
    <xf numFmtId="0" fontId="7" fillId="6" borderId="15" xfId="0" applyFont="1" applyFill="1" applyBorder="1" applyAlignment="1">
      <alignment horizontal="left" vertical="center" wrapText="1"/>
    </xf>
    <xf numFmtId="0" fontId="2" fillId="6" borderId="16" xfId="0" applyFont="1" applyFill="1" applyBorder="1" applyAlignment="1">
      <alignment horizontal="left" vertical="center" wrapText="1"/>
    </xf>
    <xf numFmtId="164" fontId="4" fillId="5" borderId="0" xfId="0" applyNumberFormat="1" applyFont="1" applyFill="1" applyAlignment="1">
      <alignment horizontal="left" wrapText="1"/>
    </xf>
    <xf numFmtId="3" fontId="2" fillId="3" borderId="5" xfId="0" applyNumberFormat="1" applyFont="1" applyFill="1" applyBorder="1" applyAlignment="1" applyProtection="1">
      <alignment horizontal="right" vertical="center"/>
      <protection hidden="1"/>
    </xf>
    <xf numFmtId="3" fontId="2" fillId="3" borderId="26" xfId="0" applyNumberFormat="1" applyFont="1" applyFill="1" applyBorder="1" applyAlignment="1" applyProtection="1">
      <alignment horizontal="right" vertical="center"/>
      <protection hidden="1"/>
    </xf>
    <xf numFmtId="0" fontId="2" fillId="3" borderId="35" xfId="0" applyFont="1" applyFill="1" applyBorder="1" applyAlignment="1">
      <alignment horizontal="center" wrapText="1"/>
    </xf>
    <xf numFmtId="0" fontId="2" fillId="3" borderId="42" xfId="0" applyFont="1" applyFill="1" applyBorder="1" applyAlignment="1">
      <alignment horizontal="center" wrapText="1"/>
    </xf>
    <xf numFmtId="0" fontId="2" fillId="3" borderId="49" xfId="0" applyFont="1" applyFill="1" applyBorder="1" applyAlignment="1">
      <alignment horizontal="center" wrapText="1"/>
    </xf>
    <xf numFmtId="3" fontId="2" fillId="3" borderId="53" xfId="0" applyNumberFormat="1" applyFont="1" applyFill="1" applyBorder="1" applyAlignment="1" applyProtection="1">
      <alignment horizontal="right" vertical="center"/>
      <protection hidden="1"/>
    </xf>
    <xf numFmtId="3" fontId="2" fillId="0" borderId="42" xfId="0" applyNumberFormat="1" applyFont="1" applyBorder="1" applyAlignment="1" applyProtection="1">
      <alignment horizontal="right" vertical="center"/>
      <protection hidden="1"/>
    </xf>
    <xf numFmtId="3" fontId="2" fillId="0" borderId="57" xfId="0" applyNumberFormat="1" applyFont="1" applyBorder="1" applyAlignment="1" applyProtection="1">
      <alignment horizontal="right" vertical="center"/>
      <protection hidden="1"/>
    </xf>
    <xf numFmtId="0" fontId="2" fillId="2" borderId="36" xfId="0" applyFont="1" applyFill="1" applyBorder="1" applyAlignment="1">
      <alignment horizontal="center"/>
    </xf>
    <xf numFmtId="0" fontId="2" fillId="2" borderId="43" xfId="0" applyFont="1" applyFill="1" applyBorder="1" applyAlignment="1">
      <alignment horizontal="center"/>
    </xf>
    <xf numFmtId="0" fontId="2" fillId="2" borderId="50" xfId="0" applyFont="1" applyFill="1" applyBorder="1" applyAlignment="1">
      <alignment horizontal="center"/>
    </xf>
    <xf numFmtId="4" fontId="2" fillId="3" borderId="54" xfId="0" applyNumberFormat="1" applyFont="1" applyFill="1" applyBorder="1" applyAlignment="1">
      <alignment horizontal="center"/>
    </xf>
    <xf numFmtId="4" fontId="2" fillId="3" borderId="43" xfId="0" applyNumberFormat="1" applyFont="1" applyFill="1" applyBorder="1" applyAlignment="1">
      <alignment horizontal="center"/>
    </xf>
    <xf numFmtId="4" fontId="2" fillId="3" borderId="58" xfId="0" applyNumberFormat="1" applyFont="1" applyFill="1" applyBorder="1" applyAlignment="1">
      <alignment horizontal="center"/>
    </xf>
    <xf numFmtId="2" fontId="7" fillId="6" borderId="10" xfId="0" applyNumberFormat="1" applyFont="1" applyFill="1" applyBorder="1" applyAlignment="1">
      <alignment horizontal="left" vertical="center"/>
    </xf>
    <xf numFmtId="0" fontId="2" fillId="6" borderId="11" xfId="0" applyFont="1" applyFill="1" applyBorder="1" applyAlignment="1">
      <alignment horizontal="left" vertical="center"/>
    </xf>
    <xf numFmtId="0" fontId="2" fillId="6" borderId="14" xfId="0" applyFont="1" applyFill="1" applyBorder="1" applyAlignment="1">
      <alignment horizontal="left" vertical="center"/>
    </xf>
    <xf numFmtId="0" fontId="11" fillId="2" borderId="37" xfId="0" applyFont="1" applyFill="1" applyBorder="1" applyAlignment="1">
      <alignment horizontal="center" vertical="center" wrapText="1"/>
    </xf>
    <xf numFmtId="0" fontId="11" fillId="2" borderId="44" xfId="0" applyFont="1" applyFill="1" applyBorder="1" applyAlignment="1">
      <alignment horizontal="center" vertical="center" wrapText="1"/>
    </xf>
    <xf numFmtId="0" fontId="11" fillId="2" borderId="51" xfId="0" applyFont="1" applyFill="1" applyBorder="1" applyAlignment="1">
      <alignment horizontal="center" vertical="center" wrapText="1"/>
    </xf>
    <xf numFmtId="4" fontId="13" fillId="8" borderId="55" xfId="0" applyNumberFormat="1" applyFont="1" applyFill="1" applyBorder="1" applyAlignment="1" applyProtection="1">
      <alignment horizontal="center" vertical="center"/>
      <protection hidden="1"/>
    </xf>
    <xf numFmtId="4" fontId="13" fillId="8" borderId="44" xfId="0" applyNumberFormat="1" applyFont="1" applyFill="1" applyBorder="1" applyAlignment="1" applyProtection="1">
      <alignment horizontal="center" vertical="center"/>
      <protection hidden="1"/>
    </xf>
    <xf numFmtId="4" fontId="13" fillId="8" borderId="59" xfId="0" applyNumberFormat="1" applyFont="1" applyFill="1" applyBorder="1" applyAlignment="1" applyProtection="1">
      <alignment horizontal="center" vertical="center"/>
      <protection hidden="1"/>
    </xf>
    <xf numFmtId="4" fontId="13" fillId="8" borderId="56" xfId="0" applyNumberFormat="1" applyFont="1" applyFill="1" applyBorder="1" applyAlignment="1" applyProtection="1">
      <alignment horizontal="center" vertical="center"/>
      <protection hidden="1"/>
    </xf>
    <xf numFmtId="4" fontId="13" fillId="8" borderId="45" xfId="0" applyNumberFormat="1" applyFont="1" applyFill="1" applyBorder="1" applyAlignment="1" applyProtection="1">
      <alignment horizontal="center" vertical="center"/>
      <protection hidden="1"/>
    </xf>
    <xf numFmtId="4" fontId="13" fillId="8" borderId="60" xfId="0" applyNumberFormat="1" applyFont="1" applyFill="1" applyBorder="1" applyAlignment="1" applyProtection="1">
      <alignment horizontal="center" vertical="center"/>
      <protection hidden="1"/>
    </xf>
    <xf numFmtId="0" fontId="7" fillId="2" borderId="38" xfId="0" applyFont="1" applyFill="1" applyBorder="1" applyAlignment="1">
      <alignment horizontal="center" vertical="center"/>
    </xf>
    <xf numFmtId="0" fontId="7" fillId="2" borderId="45" xfId="0" applyFont="1" applyFill="1" applyBorder="1" applyAlignment="1">
      <alignment horizontal="center" vertical="center"/>
    </xf>
    <xf numFmtId="3" fontId="7" fillId="2" borderId="45" xfId="0" applyNumberFormat="1" applyFont="1" applyFill="1" applyBorder="1" applyAlignment="1">
      <alignment horizontal="center" vertical="center"/>
    </xf>
    <xf numFmtId="0" fontId="7" fillId="6" borderId="10" xfId="0" applyFont="1" applyFill="1" applyBorder="1" applyAlignment="1">
      <alignment horizontal="left" vertical="center" wrapText="1"/>
    </xf>
    <xf numFmtId="0" fontId="2" fillId="6" borderId="12" xfId="0" applyFont="1" applyFill="1" applyBorder="1" applyAlignment="1">
      <alignment horizontal="left" vertical="center"/>
    </xf>
    <xf numFmtId="0" fontId="2" fillId="6" borderId="11" xfId="0" applyFont="1" applyFill="1" applyBorder="1" applyAlignment="1" applyProtection="1">
      <alignment horizontal="left" vertical="center" shrinkToFit="1"/>
      <protection locked="0"/>
    </xf>
    <xf numFmtId="0" fontId="2" fillId="6" borderId="5" xfId="0" applyFont="1" applyFill="1" applyBorder="1" applyAlignment="1" applyProtection="1">
      <alignment horizontal="left" vertical="center" shrinkToFit="1"/>
      <protection locked="0"/>
    </xf>
    <xf numFmtId="3" fontId="2" fillId="5" borderId="5" xfId="0" applyNumberFormat="1" applyFont="1" applyFill="1" applyBorder="1" applyAlignment="1" applyProtection="1">
      <alignment horizontal="center" vertical="center"/>
      <protection locked="0"/>
    </xf>
    <xf numFmtId="0" fontId="2" fillId="5" borderId="5" xfId="0" applyFont="1" applyFill="1" applyBorder="1" applyAlignment="1" applyProtection="1">
      <alignment horizontal="center" vertical="center"/>
      <protection locked="0"/>
    </xf>
    <xf numFmtId="4" fontId="2" fillId="5" borderId="5" xfId="0" applyNumberFormat="1" applyFont="1" applyFill="1" applyBorder="1" applyAlignment="1" applyProtection="1">
      <alignment horizontal="right" vertical="center"/>
      <protection locked="0"/>
    </xf>
    <xf numFmtId="0" fontId="2" fillId="2" borderId="32" xfId="0" applyFont="1" applyFill="1" applyBorder="1" applyAlignment="1">
      <alignment horizontal="left" wrapText="1"/>
    </xf>
    <xf numFmtId="0" fontId="2" fillId="2" borderId="39" xfId="0" applyFont="1" applyFill="1" applyBorder="1" applyAlignment="1">
      <alignment horizontal="left" wrapText="1"/>
    </xf>
    <xf numFmtId="9" fontId="2" fillId="5" borderId="46" xfId="0" applyNumberFormat="1" applyFont="1" applyFill="1" applyBorder="1" applyAlignment="1" applyProtection="1">
      <alignment horizontal="center"/>
      <protection locked="0"/>
    </xf>
    <xf numFmtId="0" fontId="2" fillId="5" borderId="22" xfId="0" applyFont="1" applyFill="1" applyBorder="1" applyAlignment="1" applyProtection="1">
      <alignment horizontal="center"/>
      <protection locked="0"/>
    </xf>
    <xf numFmtId="0" fontId="2" fillId="0" borderId="22" xfId="0" applyFont="1" applyBorder="1" applyProtection="1">
      <protection locked="0"/>
    </xf>
    <xf numFmtId="0" fontId="2" fillId="0" borderId="48" xfId="0" applyFont="1" applyBorder="1" applyProtection="1">
      <protection locked="0"/>
    </xf>
    <xf numFmtId="0" fontId="7" fillId="2" borderId="33" xfId="0" applyFont="1" applyFill="1" applyBorder="1" applyAlignment="1">
      <alignment vertical="center"/>
    </xf>
    <xf numFmtId="0" fontId="7" fillId="0" borderId="40" xfId="0" applyFont="1" applyBorder="1" applyAlignment="1">
      <alignment vertical="center"/>
    </xf>
    <xf numFmtId="0" fontId="7" fillId="2" borderId="18" xfId="0" applyFont="1" applyFill="1" applyBorder="1" applyAlignment="1">
      <alignment horizontal="center" vertical="center"/>
    </xf>
    <xf numFmtId="0" fontId="7" fillId="2" borderId="18" xfId="0" applyFont="1" applyFill="1" applyBorder="1" applyAlignment="1">
      <alignment horizontal="center" vertical="center" wrapText="1"/>
    </xf>
    <xf numFmtId="0" fontId="7" fillId="2" borderId="25" xfId="0" applyFont="1" applyFill="1" applyBorder="1" applyAlignment="1">
      <alignment horizontal="center" vertical="center" wrapText="1"/>
    </xf>
    <xf numFmtId="0" fontId="2" fillId="5" borderId="34" xfId="0" applyFont="1" applyFill="1" applyBorder="1" applyAlignment="1" applyProtection="1">
      <alignment horizontal="left"/>
      <protection locked="0"/>
    </xf>
    <xf numFmtId="0" fontId="2" fillId="5" borderId="41" xfId="0" applyFont="1" applyFill="1" applyBorder="1" applyAlignment="1" applyProtection="1">
      <alignment horizontal="left"/>
      <protection locked="0"/>
    </xf>
    <xf numFmtId="3" fontId="2" fillId="5" borderId="47" xfId="0" applyNumberFormat="1" applyFont="1" applyFill="1" applyBorder="1" applyAlignment="1" applyProtection="1">
      <alignment horizontal="center"/>
      <protection locked="0"/>
    </xf>
    <xf numFmtId="0" fontId="2" fillId="5" borderId="41" xfId="0" applyFont="1" applyFill="1" applyBorder="1" applyAlignment="1" applyProtection="1">
      <alignment horizontal="center"/>
      <protection locked="0"/>
    </xf>
    <xf numFmtId="4" fontId="2" fillId="5" borderId="47" xfId="0" applyNumberFormat="1" applyFont="1" applyFill="1" applyBorder="1" applyAlignment="1" applyProtection="1">
      <alignment horizontal="right"/>
      <protection locked="0"/>
    </xf>
    <xf numFmtId="4" fontId="2" fillId="5" borderId="41" xfId="0" applyNumberFormat="1" applyFont="1" applyFill="1" applyBorder="1" applyAlignment="1" applyProtection="1">
      <alignment horizontal="right"/>
      <protection locked="0"/>
    </xf>
    <xf numFmtId="0" fontId="2" fillId="6" borderId="11" xfId="0" applyFont="1" applyFill="1" applyBorder="1" applyAlignment="1" applyProtection="1">
      <alignment horizontal="left" vertical="center" wrapText="1" shrinkToFit="1"/>
      <protection locked="0"/>
    </xf>
    <xf numFmtId="0" fontId="2" fillId="6" borderId="5" xfId="0" applyFont="1" applyFill="1" applyBorder="1" applyAlignment="1" applyProtection="1">
      <alignment horizontal="left" vertical="center" wrapText="1" shrinkToFit="1"/>
      <protection locked="0"/>
    </xf>
    <xf numFmtId="0" fontId="7" fillId="2" borderId="66" xfId="0" applyFont="1" applyFill="1" applyBorder="1" applyAlignment="1">
      <alignment horizontal="left" vertical="center" wrapText="1"/>
    </xf>
    <xf numFmtId="0" fontId="2" fillId="0" borderId="67" xfId="0" applyFont="1" applyBorder="1" applyAlignment="1">
      <alignment horizontal="left" vertical="center" wrapText="1"/>
    </xf>
    <xf numFmtId="0" fontId="25" fillId="5" borderId="0" xfId="0" applyFont="1" applyFill="1" applyAlignment="1">
      <alignment horizontal="center" wrapText="1"/>
    </xf>
    <xf numFmtId="0" fontId="2" fillId="5" borderId="0" xfId="0" applyFont="1" applyFill="1" applyAlignment="1">
      <alignment horizontal="left" wrapText="1"/>
    </xf>
    <xf numFmtId="0" fontId="0" fillId="8" borderId="0" xfId="0" applyFill="1"/>
    <xf numFmtId="3" fontId="0" fillId="8" borderId="0" xfId="0" applyNumberFormat="1" applyFill="1"/>
  </cellXfs>
  <cellStyles count="10">
    <cellStyle name="Comma" xfId="1" builtinId="3"/>
    <cellStyle name="Comma 2" xfId="4" xr:uid="{8FE3FEA3-B627-49CF-969B-B6B6A58B5849}"/>
    <cellStyle name="Currency" xfId="2" builtinId="4"/>
    <cellStyle name="Currency 2" xfId="5" xr:uid="{4E7CC7D4-C6CD-4216-83FD-8064924DE6FA}"/>
    <cellStyle name="Hyperlink" xfId="9" builtinId="8"/>
    <cellStyle name="Normal" xfId="0" builtinId="0"/>
    <cellStyle name="Normal 2" xfId="7" xr:uid="{CEA8F810-C526-4302-A339-C3C4B7372918}"/>
    <cellStyle name="Normal 3" xfId="3" xr:uid="{AB8D10AC-F45C-4D14-A5DC-BF20CD380FF8}"/>
    <cellStyle name="Percent 2" xfId="8" xr:uid="{2A8E4102-7837-4672-BD9E-C523B094D1FF}"/>
    <cellStyle name="Percent 3" xfId="6" xr:uid="{9F902B6A-D8F9-43C6-9AC6-6A385A0A83B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228600</xdr:colOff>
      <xdr:row>18</xdr:row>
      <xdr:rowOff>114300</xdr:rowOff>
    </xdr:from>
    <xdr:to>
      <xdr:col>16</xdr:col>
      <xdr:colOff>457200</xdr:colOff>
      <xdr:row>20</xdr:row>
      <xdr:rowOff>170330</xdr:rowOff>
    </xdr:to>
    <xdr:sp macro="" textlink="">
      <xdr:nvSpPr>
        <xdr:cNvPr id="3" name="TextBox 2">
          <a:extLst>
            <a:ext uri="{FF2B5EF4-FFF2-40B4-BE49-F238E27FC236}">
              <a16:creationId xmlns:a16="http://schemas.microsoft.com/office/drawing/2014/main" id="{25D1D494-CD25-48D7-A0FA-CF8B833F9998}"/>
            </a:ext>
          </a:extLst>
        </xdr:cNvPr>
        <xdr:cNvSpPr txBox="1"/>
      </xdr:nvSpPr>
      <xdr:spPr>
        <a:xfrm>
          <a:off x="7219950" y="4314825"/>
          <a:ext cx="4556125" cy="618005"/>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lang="en-US" sz="1100" b="1"/>
            <a:t>All Cost are presented in USD, thereby user will need to convert all costs into their local currency using the country specific conversion rate.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348345</xdr:colOff>
      <xdr:row>12</xdr:row>
      <xdr:rowOff>261339</xdr:rowOff>
    </xdr:from>
    <xdr:to>
      <xdr:col>2</xdr:col>
      <xdr:colOff>76200</xdr:colOff>
      <xdr:row>19</xdr:row>
      <xdr:rowOff>691849</xdr:rowOff>
    </xdr:to>
    <xdr:pic>
      <xdr:nvPicPr>
        <xdr:cNvPr id="7" name="Picture 6">
          <a:extLst>
            <a:ext uri="{FF2B5EF4-FFF2-40B4-BE49-F238E27FC236}">
              <a16:creationId xmlns:a16="http://schemas.microsoft.com/office/drawing/2014/main" id="{EA643E4E-21F5-4AE0-A047-7D719742720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57005" y="3294099"/>
          <a:ext cx="4246515" cy="22059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ravik\OneDrive\Documents\My-Projects\RabiesEcon-in-Python\docs\RabiesEconRo%20Risk%20Mapping%20-%20Malawi%20TZ4.xlsx" TargetMode="External"/><Relationship Id="rId1" Type="http://schemas.openxmlformats.org/officeDocument/2006/relationships/externalLinkPath" Target="/Users/ravik/OneDrive/Documents/My-Projects/RabiesEcon-in-Python/docs/RabiesEconRo%20Risk%20Mapping%20-%20Malawi%20TZ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og"/>
      <sheetName val="Title"/>
      <sheetName val="Instructions"/>
      <sheetName val="Define_program"/>
      <sheetName val="Malawi TZs"/>
      <sheetName val="Vax_cover"/>
      <sheetName val="Probabilities"/>
      <sheetName val="DALY"/>
      <sheetName val="Vaccination_Cost"/>
      <sheetName val="PEP_and_other_Costs"/>
      <sheetName val="Summary"/>
      <sheetName val="Other_Inputs"/>
      <sheetName val="data"/>
      <sheetName val="data_discounted"/>
      <sheetName val="initial_run"/>
      <sheetName val="no_vaccination"/>
      <sheetName val="annual_vax"/>
      <sheetName val="option2"/>
      <sheetName val="Other_Inputs_Calculations"/>
    </sheetNames>
    <sheetDataSet>
      <sheetData sheetId="0" refreshError="1"/>
      <sheetData sheetId="1" refreshError="1"/>
      <sheetData sheetId="2" refreshError="1"/>
      <sheetData sheetId="3">
        <row r="10">
          <cell r="C10">
            <v>730.79977728285076</v>
          </cell>
        </row>
        <row r="14">
          <cell r="B14" t="str">
            <v>FREE ROAMING Dog population</v>
          </cell>
        </row>
        <row r="15">
          <cell r="B15" t="str">
            <v>FREE ROAMING Dogs per km2</v>
          </cell>
        </row>
      </sheetData>
      <sheetData sheetId="4" refreshError="1"/>
      <sheetData sheetId="5" refreshError="1"/>
      <sheetData sheetId="6" refreshError="1"/>
      <sheetData sheetId="7"/>
      <sheetData sheetId="8" refreshError="1"/>
      <sheetData sheetId="9" refreshError="1"/>
      <sheetData sheetId="10">
        <row r="7">
          <cell r="P7">
            <v>0.03</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who.int/gho/countries/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3"/>
  <sheetViews>
    <sheetView tabSelected="1" zoomScale="110" zoomScaleNormal="110" workbookViewId="0">
      <pane ySplit="1" topLeftCell="A2" activePane="bottomLeft" state="frozen"/>
      <selection pane="bottomLeft" sqref="A1:D23"/>
    </sheetView>
  </sheetViews>
  <sheetFormatPr defaultRowHeight="14.75" x14ac:dyDescent="0.75"/>
  <cols>
    <col min="1" max="1" width="18.2265625" customWidth="1"/>
    <col min="2" max="2" width="26.1796875" customWidth="1"/>
    <col min="3" max="3" width="38.6796875" customWidth="1"/>
    <col min="4" max="4" width="20.54296875" customWidth="1"/>
    <col min="5" max="5" width="53.453125" customWidth="1"/>
    <col min="6" max="6" width="20.54296875" customWidth="1"/>
  </cols>
  <sheetData>
    <row r="1" spans="1:6" x14ac:dyDescent="0.75">
      <c r="A1" t="s">
        <v>146</v>
      </c>
      <c r="B1" t="s">
        <v>0</v>
      </c>
      <c r="C1" t="s">
        <v>2</v>
      </c>
      <c r="D1" t="s">
        <v>6</v>
      </c>
      <c r="E1" t="s">
        <v>7</v>
      </c>
      <c r="F1" t="s">
        <v>150</v>
      </c>
    </row>
    <row r="2" spans="1:6" s="217" customFormat="1" x14ac:dyDescent="0.75">
      <c r="A2" s="217" t="s">
        <v>147</v>
      </c>
      <c r="B2" s="217" t="s">
        <v>1</v>
      </c>
      <c r="C2" s="217" t="s">
        <v>3</v>
      </c>
      <c r="D2" s="218">
        <v>54560</v>
      </c>
      <c r="E2" s="217" t="s">
        <v>8</v>
      </c>
      <c r="F2" s="217">
        <v>17960</v>
      </c>
    </row>
    <row r="3" spans="1:6" s="217" customFormat="1" x14ac:dyDescent="0.75">
      <c r="A3" s="217" t="s">
        <v>147</v>
      </c>
      <c r="B3" s="217" t="s">
        <v>1</v>
      </c>
      <c r="C3" s="217" t="s">
        <v>4</v>
      </c>
      <c r="D3" s="218">
        <v>41136000</v>
      </c>
      <c r="E3" s="217" t="s">
        <v>9</v>
      </c>
      <c r="F3" s="217">
        <v>13125164</v>
      </c>
    </row>
    <row r="4" spans="1:6" x14ac:dyDescent="0.75">
      <c r="A4" t="s">
        <v>148</v>
      </c>
      <c r="B4" t="s">
        <v>1</v>
      </c>
      <c r="C4" t="s">
        <v>5</v>
      </c>
      <c r="D4">
        <v>17</v>
      </c>
      <c r="E4" t="s">
        <v>10</v>
      </c>
      <c r="F4">
        <v>17</v>
      </c>
    </row>
    <row r="5" spans="1:6" x14ac:dyDescent="0.75">
      <c r="A5" t="s">
        <v>148</v>
      </c>
      <c r="B5" t="s">
        <v>1</v>
      </c>
      <c r="C5" t="s">
        <v>11</v>
      </c>
      <c r="D5">
        <v>65</v>
      </c>
      <c r="E5" t="s">
        <v>20</v>
      </c>
      <c r="F5">
        <v>65</v>
      </c>
    </row>
    <row r="6" spans="1:6" s="217" customFormat="1" x14ac:dyDescent="0.75">
      <c r="A6" s="217" t="s">
        <v>147</v>
      </c>
      <c r="B6" s="217" t="s">
        <v>1</v>
      </c>
      <c r="C6" s="217" t="s">
        <v>12</v>
      </c>
      <c r="D6" s="217">
        <v>13</v>
      </c>
      <c r="E6" s="217" t="s">
        <v>21</v>
      </c>
      <c r="F6" s="217">
        <v>15.6</v>
      </c>
    </row>
    <row r="7" spans="1:6" x14ac:dyDescent="0.75">
      <c r="A7" t="s">
        <v>148</v>
      </c>
      <c r="B7" t="s">
        <v>1</v>
      </c>
      <c r="C7" t="s">
        <v>13</v>
      </c>
      <c r="D7">
        <v>750</v>
      </c>
      <c r="E7" t="s">
        <v>22</v>
      </c>
      <c r="F7">
        <v>750</v>
      </c>
    </row>
    <row r="8" spans="1:6" x14ac:dyDescent="0.75">
      <c r="A8" t="s">
        <v>148</v>
      </c>
      <c r="B8" t="s">
        <v>1</v>
      </c>
      <c r="C8" t="s">
        <v>14</v>
      </c>
      <c r="D8">
        <v>2.5</v>
      </c>
      <c r="E8" t="s">
        <v>23</v>
      </c>
      <c r="F8">
        <v>2.5</v>
      </c>
    </row>
    <row r="9" spans="1:6" x14ac:dyDescent="0.75">
      <c r="A9" t="s">
        <v>148</v>
      </c>
      <c r="B9" t="s">
        <v>1</v>
      </c>
      <c r="C9" t="s">
        <v>16</v>
      </c>
      <c r="D9">
        <v>0.03</v>
      </c>
      <c r="E9" t="s">
        <v>25</v>
      </c>
      <c r="F9">
        <v>0.03</v>
      </c>
    </row>
    <row r="10" spans="1:6" x14ac:dyDescent="0.75">
      <c r="A10" t="s">
        <v>148</v>
      </c>
      <c r="B10" t="s">
        <v>1</v>
      </c>
      <c r="C10" t="s">
        <v>17</v>
      </c>
      <c r="D10">
        <v>0.01</v>
      </c>
      <c r="E10" t="s">
        <v>26</v>
      </c>
      <c r="F10">
        <v>0.01</v>
      </c>
    </row>
    <row r="11" spans="1:6" x14ac:dyDescent="0.75">
      <c r="A11" t="s">
        <v>148</v>
      </c>
      <c r="B11" t="s">
        <v>1</v>
      </c>
      <c r="C11" t="s">
        <v>18</v>
      </c>
      <c r="D11">
        <v>0.17</v>
      </c>
      <c r="E11" t="s">
        <v>27</v>
      </c>
      <c r="F11">
        <v>0.17</v>
      </c>
    </row>
    <row r="12" spans="1:6" x14ac:dyDescent="0.75">
      <c r="A12" t="s">
        <v>148</v>
      </c>
      <c r="B12" t="s">
        <v>1</v>
      </c>
      <c r="C12" t="s">
        <v>19</v>
      </c>
      <c r="D12">
        <v>5.1E-5</v>
      </c>
      <c r="E12" t="s">
        <v>28</v>
      </c>
      <c r="F12">
        <v>5.1E-5</v>
      </c>
    </row>
    <row r="13" spans="1:6" x14ac:dyDescent="0.75">
      <c r="A13" t="s">
        <v>149</v>
      </c>
      <c r="B13" t="s">
        <v>30</v>
      </c>
      <c r="C13" t="s">
        <v>31</v>
      </c>
      <c r="D13">
        <f>D3/D2</f>
        <v>753.95894428152496</v>
      </c>
      <c r="E13" t="s">
        <v>33</v>
      </c>
      <c r="F13">
        <f>F3/F2</f>
        <v>730.79977728285076</v>
      </c>
    </row>
    <row r="14" spans="1:6" x14ac:dyDescent="0.75">
      <c r="A14" t="s">
        <v>149</v>
      </c>
      <c r="B14" t="s">
        <v>30</v>
      </c>
      <c r="C14" t="s">
        <v>29</v>
      </c>
      <c r="D14">
        <f>D3/D6</f>
        <v>3164307.6923076925</v>
      </c>
      <c r="E14" t="str">
        <f>[1]Define_program!B14</f>
        <v>FREE ROAMING Dog population</v>
      </c>
      <c r="F14">
        <f>F3/F6</f>
        <v>841356.66666666663</v>
      </c>
    </row>
    <row r="15" spans="1:6" x14ac:dyDescent="0.75">
      <c r="A15" t="s">
        <v>149</v>
      </c>
      <c r="B15" t="s">
        <v>30</v>
      </c>
      <c r="C15" t="s">
        <v>32</v>
      </c>
      <c r="D15">
        <f>D14/D2</f>
        <v>57.996841867809614</v>
      </c>
      <c r="E15" t="str">
        <f>[1]Define_program!B15</f>
        <v>FREE ROAMING Dogs per km2</v>
      </c>
      <c r="F15">
        <f>F14/F2</f>
        <v>46.846139569413509</v>
      </c>
    </row>
    <row r="16" spans="1:6" x14ac:dyDescent="0.75">
      <c r="A16" t="s">
        <v>149</v>
      </c>
      <c r="B16" t="s">
        <v>30</v>
      </c>
      <c r="C16" t="s">
        <v>15</v>
      </c>
      <c r="D16">
        <f>0.34*LN(D15)</f>
        <v>1.3805321098930354</v>
      </c>
      <c r="E16" t="s">
        <v>24</v>
      </c>
      <c r="F16">
        <f>0.34*LN(F15)</f>
        <v>1.3079353258667055</v>
      </c>
    </row>
    <row r="17" spans="1:6" x14ac:dyDescent="0.75">
      <c r="A17" t="s">
        <v>148</v>
      </c>
      <c r="C17" t="s">
        <v>35</v>
      </c>
      <c r="D17">
        <v>10</v>
      </c>
      <c r="E17" t="s">
        <v>34</v>
      </c>
      <c r="F17">
        <v>10</v>
      </c>
    </row>
    <row r="18" spans="1:6" x14ac:dyDescent="0.75">
      <c r="A18" t="s">
        <v>148</v>
      </c>
      <c r="C18" t="s">
        <v>37</v>
      </c>
      <c r="D18">
        <v>0.1</v>
      </c>
      <c r="E18" t="s">
        <v>36</v>
      </c>
      <c r="F18">
        <v>0.1</v>
      </c>
    </row>
    <row r="19" spans="1:6" x14ac:dyDescent="0.75">
      <c r="A19" t="s">
        <v>148</v>
      </c>
      <c r="C19" t="s">
        <v>97</v>
      </c>
      <c r="D19" s="72">
        <f>'Vaccination Cost'!N16</f>
        <v>2.4508169763943712</v>
      </c>
      <c r="E19" t="s">
        <v>80</v>
      </c>
      <c r="F19" s="72">
        <f>'Vaccination Cost'!P16</f>
        <v>0</v>
      </c>
    </row>
    <row r="20" spans="1:6" x14ac:dyDescent="0.75">
      <c r="A20" t="s">
        <v>148</v>
      </c>
      <c r="C20" t="s">
        <v>117</v>
      </c>
      <c r="D20" s="72">
        <f>'PEP costs'!B14</f>
        <v>17.400000000000002</v>
      </c>
      <c r="E20" t="s">
        <v>116</v>
      </c>
      <c r="F20" s="72">
        <f>'PEP costs'!D14</f>
        <v>0</v>
      </c>
    </row>
    <row r="21" spans="1:6" x14ac:dyDescent="0.75">
      <c r="A21" t="s">
        <v>148</v>
      </c>
      <c r="C21" t="s">
        <v>118</v>
      </c>
      <c r="D21">
        <v>0.25</v>
      </c>
      <c r="E21" t="s">
        <v>120</v>
      </c>
      <c r="F21">
        <v>0.25</v>
      </c>
    </row>
    <row r="22" spans="1:6" x14ac:dyDescent="0.75">
      <c r="A22" t="s">
        <v>148</v>
      </c>
      <c r="C22" t="s">
        <v>119</v>
      </c>
      <c r="D22">
        <v>0.5</v>
      </c>
      <c r="E22" t="s">
        <v>121</v>
      </c>
      <c r="F22">
        <v>0.5</v>
      </c>
    </row>
    <row r="23" spans="1:6" x14ac:dyDescent="0.75">
      <c r="A23" t="s">
        <v>148</v>
      </c>
      <c r="C23" t="s">
        <v>145</v>
      </c>
      <c r="D23" s="153">
        <v>26.32</v>
      </c>
      <c r="E23" t="s">
        <v>130</v>
      </c>
      <c r="F23" s="153">
        <v>26.32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2656C-4DE0-48CF-8812-A663337A3351}">
  <dimension ref="A1:C7"/>
  <sheetViews>
    <sheetView workbookViewId="0">
      <selection activeCell="B11" sqref="B11"/>
    </sheetView>
  </sheetViews>
  <sheetFormatPr defaultRowHeight="14.75" x14ac:dyDescent="0.75"/>
  <cols>
    <col min="1" max="1" width="43.453125" customWidth="1"/>
    <col min="2" max="2" width="27.453125" customWidth="1"/>
    <col min="3" max="3" width="26.76953125" customWidth="1"/>
  </cols>
  <sheetData>
    <row r="1" spans="1:3" x14ac:dyDescent="0.75">
      <c r="A1" t="s">
        <v>38</v>
      </c>
      <c r="B1" t="s">
        <v>49</v>
      </c>
      <c r="C1" t="s">
        <v>48</v>
      </c>
    </row>
    <row r="2" spans="1:3" x14ac:dyDescent="0.75">
      <c r="A2" t="s">
        <v>41</v>
      </c>
      <c r="B2">
        <v>8.0000000000000004E-4</v>
      </c>
      <c r="C2">
        <v>140</v>
      </c>
    </row>
    <row r="3" spans="1:3" x14ac:dyDescent="0.75">
      <c r="A3" t="s">
        <v>42</v>
      </c>
      <c r="B3">
        <v>1.1333333333333334E-2</v>
      </c>
      <c r="C3">
        <v>26.486162736568801</v>
      </c>
    </row>
    <row r="4" spans="1:3" x14ac:dyDescent="0.75">
      <c r="A4" t="s">
        <v>43</v>
      </c>
      <c r="B4">
        <v>0.46666666666666667</v>
      </c>
      <c r="C4">
        <v>3.25</v>
      </c>
    </row>
    <row r="5" spans="1:3" x14ac:dyDescent="0.75">
      <c r="A5" t="s">
        <v>44</v>
      </c>
      <c r="B5" t="s">
        <v>45</v>
      </c>
      <c r="C5">
        <v>3.3816541871352843</v>
      </c>
    </row>
    <row r="6" spans="1:3" x14ac:dyDescent="0.75">
      <c r="A6" t="s">
        <v>46</v>
      </c>
      <c r="B6" t="s">
        <v>45</v>
      </c>
      <c r="C6">
        <v>0</v>
      </c>
    </row>
    <row r="7" spans="1:3" x14ac:dyDescent="0.75">
      <c r="A7" t="s">
        <v>47</v>
      </c>
      <c r="B7" t="s">
        <v>45</v>
      </c>
      <c r="C7">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2CFA7-1EFD-42AD-B4B3-09D95FD0D165}">
  <dimension ref="A1:F28"/>
  <sheetViews>
    <sheetView zoomScale="80" zoomScaleNormal="80" workbookViewId="0">
      <selection activeCell="A14" sqref="A14"/>
    </sheetView>
  </sheetViews>
  <sheetFormatPr defaultRowHeight="14.75" x14ac:dyDescent="0.75"/>
  <cols>
    <col min="1" max="1" width="91" customWidth="1"/>
    <col min="2" max="2" width="23.54296875" customWidth="1"/>
    <col min="4" max="4" width="25.6796875" customWidth="1"/>
    <col min="5" max="5" width="76.86328125" customWidth="1"/>
    <col min="6" max="6" width="103.86328125" customWidth="1"/>
  </cols>
  <sheetData>
    <row r="1" spans="1:6" ht="25.25" x14ac:dyDescent="1.05">
      <c r="A1" s="114" t="s">
        <v>98</v>
      </c>
      <c r="B1" s="80"/>
      <c r="C1" s="80"/>
      <c r="D1" s="80"/>
      <c r="E1" s="80"/>
      <c r="F1" s="80"/>
    </row>
    <row r="2" spans="1:6" x14ac:dyDescent="0.75">
      <c r="A2" s="115" t="s">
        <v>115</v>
      </c>
      <c r="B2" s="79"/>
      <c r="C2" s="79"/>
      <c r="D2" s="79"/>
      <c r="E2" s="79"/>
      <c r="F2" s="79"/>
    </row>
    <row r="3" spans="1:6" x14ac:dyDescent="0.75">
      <c r="A3" s="78"/>
      <c r="B3" s="75"/>
      <c r="C3" s="75"/>
      <c r="D3" s="75"/>
      <c r="E3" s="75"/>
      <c r="F3" s="75"/>
    </row>
    <row r="4" spans="1:6" ht="15.75" x14ac:dyDescent="0.75">
      <c r="A4" s="154" t="s">
        <v>99</v>
      </c>
      <c r="B4" s="154"/>
      <c r="C4" s="154"/>
      <c r="D4" s="154"/>
      <c r="E4" s="154"/>
      <c r="F4" s="154"/>
    </row>
    <row r="5" spans="1:6" ht="15.5" thickBot="1" x14ac:dyDescent="0.9">
      <c r="A5" s="81"/>
      <c r="B5" s="81"/>
      <c r="C5" s="81"/>
      <c r="D5" s="81"/>
      <c r="E5" s="81"/>
      <c r="F5" s="88"/>
    </row>
    <row r="6" spans="1:6" ht="26" x14ac:dyDescent="0.75">
      <c r="A6" s="86" t="s">
        <v>100</v>
      </c>
      <c r="B6" s="110">
        <v>0.92999999999999994</v>
      </c>
      <c r="C6" s="84"/>
      <c r="D6" s="102" t="s">
        <v>38</v>
      </c>
      <c r="E6" s="103" t="s">
        <v>39</v>
      </c>
      <c r="F6" s="104" t="s">
        <v>40</v>
      </c>
    </row>
    <row r="7" spans="1:6" ht="52.5" customHeight="1" x14ac:dyDescent="0.75">
      <c r="A7" s="89" t="s">
        <v>101</v>
      </c>
      <c r="B7" s="90">
        <v>0.2</v>
      </c>
      <c r="C7" s="77"/>
      <c r="D7" s="89" t="s">
        <v>41</v>
      </c>
      <c r="E7" s="96">
        <v>8.0000000000000004E-4</v>
      </c>
      <c r="F7" s="105">
        <v>140</v>
      </c>
    </row>
    <row r="8" spans="1:6" ht="46.5" customHeight="1" x14ac:dyDescent="0.75">
      <c r="A8" s="89" t="s">
        <v>102</v>
      </c>
      <c r="B8" s="91">
        <v>5</v>
      </c>
      <c r="C8" s="76"/>
      <c r="D8" s="89" t="s">
        <v>42</v>
      </c>
      <c r="E8" s="96">
        <v>1.1333333333333334E-2</v>
      </c>
      <c r="F8" s="105">
        <v>26.486162736568801</v>
      </c>
    </row>
    <row r="9" spans="1:6" x14ac:dyDescent="0.75">
      <c r="A9" s="89" t="s">
        <v>103</v>
      </c>
      <c r="B9" s="117">
        <v>0.25</v>
      </c>
      <c r="C9" s="93"/>
      <c r="D9" s="89" t="s">
        <v>43</v>
      </c>
      <c r="E9" s="96">
        <v>0.46666666666666667</v>
      </c>
      <c r="F9" s="105">
        <v>3.25</v>
      </c>
    </row>
    <row r="10" spans="1:6" ht="43.95" customHeight="1" x14ac:dyDescent="0.75">
      <c r="A10" s="89" t="s">
        <v>104</v>
      </c>
      <c r="B10" s="92">
        <v>1</v>
      </c>
      <c r="C10" s="94"/>
      <c r="D10" s="89" t="s">
        <v>44</v>
      </c>
      <c r="E10" s="96" t="s">
        <v>45</v>
      </c>
      <c r="F10" s="106">
        <v>3.3816541871352843</v>
      </c>
    </row>
    <row r="11" spans="1:6" x14ac:dyDescent="0.75">
      <c r="A11" s="89" t="s">
        <v>105</v>
      </c>
      <c r="B11" s="118">
        <v>3</v>
      </c>
      <c r="C11" s="95"/>
      <c r="D11" s="89" t="s">
        <v>46</v>
      </c>
      <c r="E11" s="96" t="s">
        <v>45</v>
      </c>
      <c r="F11" s="107">
        <v>0</v>
      </c>
    </row>
    <row r="12" spans="1:6" ht="15.5" thickBot="1" x14ac:dyDescent="0.9">
      <c r="A12" s="89" t="s">
        <v>106</v>
      </c>
      <c r="B12" s="90">
        <v>7</v>
      </c>
      <c r="C12" s="95"/>
      <c r="D12" s="101" t="s">
        <v>47</v>
      </c>
      <c r="E12" s="108" t="s">
        <v>45</v>
      </c>
      <c r="F12" s="109">
        <v>0</v>
      </c>
    </row>
    <row r="13" spans="1:6" ht="15.5" thickBot="1" x14ac:dyDescent="0.9">
      <c r="A13" s="97" t="s">
        <v>107</v>
      </c>
      <c r="B13" s="98">
        <v>0.15</v>
      </c>
      <c r="C13" s="87"/>
      <c r="D13" s="85"/>
      <c r="E13" s="73"/>
      <c r="F13" s="73"/>
    </row>
    <row r="14" spans="1:6" ht="15.5" thickBot="1" x14ac:dyDescent="0.9">
      <c r="A14" s="99" t="s">
        <v>108</v>
      </c>
      <c r="B14" s="100">
        <v>17.400000000000002</v>
      </c>
      <c r="C14" s="82"/>
      <c r="D14" s="116"/>
      <c r="E14" s="83"/>
      <c r="F14" s="83"/>
    </row>
    <row r="15" spans="1:6" x14ac:dyDescent="0.75">
      <c r="A15" s="73"/>
      <c r="B15" s="75"/>
      <c r="C15" s="75"/>
      <c r="D15" s="75"/>
      <c r="E15" s="75"/>
      <c r="F15" s="75"/>
    </row>
    <row r="16" spans="1:6" x14ac:dyDescent="0.75">
      <c r="A16" s="74"/>
      <c r="B16" s="73"/>
      <c r="C16" s="73"/>
      <c r="D16" s="75"/>
      <c r="E16" s="75"/>
      <c r="F16" s="75"/>
    </row>
    <row r="17" spans="1:6" x14ac:dyDescent="0.75">
      <c r="A17" s="74"/>
      <c r="B17" s="73"/>
      <c r="C17" s="73"/>
      <c r="D17" s="75"/>
      <c r="E17" s="75"/>
      <c r="F17" s="75"/>
    </row>
    <row r="18" spans="1:6" x14ac:dyDescent="0.75">
      <c r="A18" s="74"/>
      <c r="B18" s="73"/>
      <c r="C18" s="73"/>
      <c r="D18" s="75"/>
      <c r="E18" s="75"/>
      <c r="F18" s="75"/>
    </row>
    <row r="19" spans="1:6" x14ac:dyDescent="0.75">
      <c r="A19" s="74"/>
      <c r="B19" s="73"/>
      <c r="C19" s="73"/>
      <c r="D19" s="75"/>
      <c r="E19" s="75"/>
      <c r="F19" s="75"/>
    </row>
    <row r="20" spans="1:6" x14ac:dyDescent="0.75">
      <c r="A20" s="111" t="s">
        <v>109</v>
      </c>
      <c r="B20" s="73"/>
      <c r="C20" s="73"/>
      <c r="D20" s="75"/>
      <c r="E20" s="75"/>
      <c r="F20" s="75"/>
    </row>
    <row r="21" spans="1:6" x14ac:dyDescent="0.75">
      <c r="A21" s="112" t="s">
        <v>110</v>
      </c>
      <c r="B21" s="73"/>
      <c r="C21" s="73"/>
      <c r="D21" s="75"/>
      <c r="E21" s="75"/>
      <c r="F21" s="75"/>
    </row>
    <row r="22" spans="1:6" x14ac:dyDescent="0.75">
      <c r="A22" s="112" t="s">
        <v>111</v>
      </c>
      <c r="B22" s="73"/>
      <c r="C22" s="73"/>
      <c r="D22" s="75"/>
      <c r="E22" s="75"/>
      <c r="F22" s="75"/>
    </row>
    <row r="23" spans="1:6" x14ac:dyDescent="0.75">
      <c r="A23" s="111" t="s">
        <v>112</v>
      </c>
      <c r="B23" s="76"/>
      <c r="C23" s="76"/>
      <c r="D23" s="76"/>
      <c r="E23" s="76"/>
      <c r="F23" s="76"/>
    </row>
    <row r="24" spans="1:6" x14ac:dyDescent="0.75">
      <c r="A24" s="113" t="s">
        <v>113</v>
      </c>
      <c r="B24" s="76"/>
      <c r="C24" s="76"/>
      <c r="D24" s="76"/>
      <c r="E24" s="76"/>
      <c r="F24" s="76"/>
    </row>
    <row r="25" spans="1:6" x14ac:dyDescent="0.75">
      <c r="A25" s="111" t="s">
        <v>114</v>
      </c>
      <c r="B25" s="76"/>
      <c r="C25" s="76"/>
      <c r="D25" s="76"/>
      <c r="E25" s="76"/>
      <c r="F25" s="76"/>
    </row>
    <row r="26" spans="1:6" x14ac:dyDescent="0.75">
      <c r="A26" s="73"/>
      <c r="B26" s="76"/>
      <c r="C26" s="76"/>
      <c r="D26" s="76"/>
      <c r="E26" s="76"/>
      <c r="F26" s="76"/>
    </row>
    <row r="27" spans="1:6" x14ac:dyDescent="0.75">
      <c r="A27" s="75" t="s">
        <v>95</v>
      </c>
      <c r="B27" s="76">
        <v>1.0594465094627532</v>
      </c>
      <c r="C27" s="76"/>
      <c r="D27" s="76"/>
      <c r="E27" s="76"/>
      <c r="F27" s="76"/>
    </row>
    <row r="28" spans="1:6" x14ac:dyDescent="0.75">
      <c r="A28" s="75" t="s">
        <v>96</v>
      </c>
      <c r="B28" s="76"/>
      <c r="C28" s="76"/>
      <c r="D28" s="76"/>
      <c r="E28" s="76"/>
      <c r="F28" s="76"/>
    </row>
  </sheetData>
  <mergeCells count="1">
    <mergeCell ref="A4:F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0FF6F-8F24-465F-BC18-C5E7C7E33548}">
  <dimension ref="A1:T30"/>
  <sheetViews>
    <sheetView zoomScale="70" zoomScaleNormal="70" workbookViewId="0">
      <selection activeCell="N16" sqref="N16:P17"/>
    </sheetView>
  </sheetViews>
  <sheetFormatPr defaultRowHeight="14.75" x14ac:dyDescent="0.75"/>
  <sheetData>
    <row r="1" spans="1:20" ht="22.75" x14ac:dyDescent="0.75">
      <c r="A1" s="1" t="s">
        <v>50</v>
      </c>
      <c r="B1" s="13"/>
      <c r="C1" s="13"/>
      <c r="D1" s="13"/>
      <c r="E1" s="13"/>
      <c r="F1" s="13"/>
      <c r="G1" s="13"/>
      <c r="H1" s="13"/>
      <c r="I1" s="13"/>
      <c r="J1" s="56"/>
      <c r="K1" s="56"/>
      <c r="L1" s="56"/>
      <c r="M1" s="56"/>
      <c r="N1" s="56"/>
      <c r="O1" s="56"/>
      <c r="P1" s="56"/>
      <c r="Q1" s="56"/>
      <c r="R1" s="56"/>
      <c r="S1" s="56"/>
      <c r="T1" s="56"/>
    </row>
    <row r="2" spans="1:20" x14ac:dyDescent="0.75">
      <c r="A2" s="2" t="s">
        <v>51</v>
      </c>
      <c r="B2" s="3"/>
      <c r="C2" s="3"/>
      <c r="D2" s="3"/>
      <c r="E2" s="3"/>
      <c r="F2" s="3"/>
      <c r="G2" s="3"/>
      <c r="H2" s="3"/>
      <c r="I2" s="3"/>
      <c r="J2" s="57"/>
      <c r="K2" s="57"/>
      <c r="L2" s="57"/>
      <c r="M2" s="57"/>
      <c r="N2" s="57"/>
      <c r="O2" s="57"/>
      <c r="P2" s="57"/>
      <c r="Q2" s="57"/>
      <c r="R2" s="57"/>
      <c r="S2" s="57"/>
      <c r="T2" s="57"/>
    </row>
    <row r="3" spans="1:20" x14ac:dyDescent="0.75">
      <c r="A3" s="3"/>
      <c r="B3" s="3"/>
      <c r="C3" s="3"/>
      <c r="D3" s="3"/>
      <c r="E3" s="3"/>
      <c r="F3" s="3"/>
      <c r="G3" s="3"/>
      <c r="H3" s="3"/>
      <c r="I3" s="3"/>
      <c r="J3" s="57"/>
      <c r="K3" s="57"/>
      <c r="L3" s="57"/>
      <c r="M3" s="57"/>
      <c r="N3" s="57"/>
      <c r="O3" s="57"/>
      <c r="P3" s="57"/>
      <c r="Q3" s="57"/>
      <c r="R3" s="57"/>
      <c r="S3" s="57"/>
      <c r="T3" s="57"/>
    </row>
    <row r="4" spans="1:20" ht="18.75" thickBot="1" x14ac:dyDescent="0.95">
      <c r="A4" s="4">
        <f>[1]Define_program!B5</f>
        <v>0</v>
      </c>
      <c r="B4" s="6"/>
      <c r="C4" s="6"/>
      <c r="D4" s="6"/>
      <c r="E4" s="6"/>
      <c r="F4" s="6"/>
      <c r="G4" s="6"/>
      <c r="H4" s="6"/>
      <c r="I4" s="6"/>
      <c r="J4" s="6"/>
      <c r="K4" s="6"/>
      <c r="L4" s="6"/>
      <c r="M4" s="6"/>
      <c r="N4" s="6"/>
      <c r="O4" s="6"/>
      <c r="P4" s="6"/>
      <c r="Q4" s="6"/>
      <c r="R4" s="62"/>
      <c r="S4" s="6"/>
      <c r="T4" s="6"/>
    </row>
    <row r="5" spans="1:20" ht="17.25" thickTop="1" thickBot="1" x14ac:dyDescent="0.9">
      <c r="A5" s="5" t="s">
        <v>52</v>
      </c>
      <c r="B5" s="14">
        <v>656500</v>
      </c>
      <c r="C5" s="11" t="s">
        <v>53</v>
      </c>
      <c r="D5" s="35"/>
      <c r="E5" s="6"/>
      <c r="F5" s="6"/>
      <c r="G5" s="6"/>
      <c r="H5" s="194" t="s">
        <v>54</v>
      </c>
      <c r="I5" s="195"/>
      <c r="J5" s="196">
        <v>0.1</v>
      </c>
      <c r="K5" s="197"/>
      <c r="L5" s="198"/>
      <c r="M5" s="199"/>
      <c r="N5" s="11"/>
      <c r="O5" s="11"/>
      <c r="P5" s="11"/>
      <c r="Q5" s="6"/>
      <c r="R5" s="6"/>
      <c r="S5" s="6"/>
      <c r="T5" s="70"/>
    </row>
    <row r="6" spans="1:20" ht="16.25" thickTop="1" thickBot="1" x14ac:dyDescent="0.9">
      <c r="A6" s="6"/>
      <c r="B6" s="15"/>
      <c r="C6" s="26"/>
      <c r="D6" s="6"/>
      <c r="E6" s="6"/>
      <c r="F6" s="6"/>
      <c r="G6" s="6"/>
      <c r="H6" s="11"/>
      <c r="I6" s="55"/>
      <c r="J6" s="11"/>
      <c r="K6" s="11"/>
      <c r="L6" s="11"/>
      <c r="M6" s="11"/>
      <c r="N6" s="11"/>
      <c r="O6" s="11"/>
      <c r="P6" s="11"/>
      <c r="Q6" s="6"/>
      <c r="R6" s="6"/>
      <c r="S6" s="6"/>
      <c r="T6" s="6"/>
    </row>
    <row r="7" spans="1:20" ht="16.25" thickTop="1" thickBot="1" x14ac:dyDescent="0.9">
      <c r="A7" s="7" t="s">
        <v>55</v>
      </c>
      <c r="B7" s="16"/>
      <c r="C7" s="27" t="s">
        <v>56</v>
      </c>
      <c r="D7" s="27" t="s">
        <v>57</v>
      </c>
      <c r="E7" s="27" t="s">
        <v>58</v>
      </c>
      <c r="F7" s="46" t="s">
        <v>59</v>
      </c>
      <c r="G7" s="6"/>
      <c r="H7" s="200" t="s">
        <v>60</v>
      </c>
      <c r="I7" s="201"/>
      <c r="J7" s="202" t="s">
        <v>56</v>
      </c>
      <c r="K7" s="202"/>
      <c r="L7" s="203" t="s">
        <v>61</v>
      </c>
      <c r="M7" s="203"/>
      <c r="N7" s="203" t="s">
        <v>62</v>
      </c>
      <c r="O7" s="203"/>
      <c r="P7" s="204"/>
      <c r="Q7" s="6"/>
      <c r="R7" s="6"/>
      <c r="S7" s="6"/>
      <c r="T7" s="6"/>
    </row>
    <row r="8" spans="1:20" ht="15.5" thickTop="1" x14ac:dyDescent="0.75">
      <c r="A8" s="187" t="s">
        <v>63</v>
      </c>
      <c r="B8" s="17" t="s">
        <v>64</v>
      </c>
      <c r="C8" s="28">
        <v>5</v>
      </c>
      <c r="D8" s="36">
        <v>286</v>
      </c>
      <c r="E8" s="39">
        <v>32.200000000000003</v>
      </c>
      <c r="F8" s="47">
        <f t="shared" ref="F8:F18" si="0">E8*C8*D8</f>
        <v>46046</v>
      </c>
      <c r="G8" s="6"/>
      <c r="H8" s="189" t="s">
        <v>65</v>
      </c>
      <c r="I8" s="190"/>
      <c r="J8" s="191">
        <f>B5</f>
        <v>656500</v>
      </c>
      <c r="K8" s="192"/>
      <c r="L8" s="193">
        <v>0.53</v>
      </c>
      <c r="M8" s="193"/>
      <c r="N8" s="158">
        <f>L8*J8</f>
        <v>347945</v>
      </c>
      <c r="O8" s="158"/>
      <c r="P8" s="159"/>
      <c r="Q8" s="6"/>
      <c r="R8" s="6"/>
      <c r="S8" s="6"/>
      <c r="T8" s="6"/>
    </row>
    <row r="9" spans="1:20" x14ac:dyDescent="0.75">
      <c r="A9" s="173"/>
      <c r="B9" s="18" t="s">
        <v>66</v>
      </c>
      <c r="C9" s="29">
        <v>5</v>
      </c>
      <c r="D9" s="29">
        <v>286</v>
      </c>
      <c r="E9" s="40">
        <v>14.8</v>
      </c>
      <c r="F9" s="48">
        <f t="shared" si="0"/>
        <v>21164</v>
      </c>
      <c r="G9" s="6"/>
      <c r="H9" s="189" t="s">
        <v>67</v>
      </c>
      <c r="I9" s="190"/>
      <c r="J9" s="191">
        <f>B5</f>
        <v>656500</v>
      </c>
      <c r="K9" s="192"/>
      <c r="L9" s="193">
        <v>0.1</v>
      </c>
      <c r="M9" s="193"/>
      <c r="N9" s="158">
        <f>L9*J9</f>
        <v>65650</v>
      </c>
      <c r="O9" s="158"/>
      <c r="P9" s="159"/>
      <c r="Q9" s="6"/>
      <c r="R9" s="6"/>
      <c r="S9" s="6"/>
      <c r="T9" s="6"/>
    </row>
    <row r="10" spans="1:20" x14ac:dyDescent="0.75">
      <c r="A10" s="173"/>
      <c r="B10" s="18" t="s">
        <v>68</v>
      </c>
      <c r="C10" s="29">
        <v>20</v>
      </c>
      <c r="D10" s="29">
        <v>286</v>
      </c>
      <c r="E10" s="40">
        <v>11.62</v>
      </c>
      <c r="F10" s="48">
        <f t="shared" si="0"/>
        <v>66466.399999999994</v>
      </c>
      <c r="G10" s="6"/>
      <c r="H10" s="211" t="s">
        <v>69</v>
      </c>
      <c r="I10" s="212"/>
      <c r="J10" s="191">
        <f>B5</f>
        <v>656500</v>
      </c>
      <c r="K10" s="192"/>
      <c r="L10" s="193">
        <v>0.05</v>
      </c>
      <c r="M10" s="193"/>
      <c r="N10" s="158">
        <f>L10*J10</f>
        <v>32825</v>
      </c>
      <c r="O10" s="158"/>
      <c r="P10" s="159"/>
      <c r="Q10" s="6"/>
      <c r="R10" s="63"/>
      <c r="S10" s="6"/>
      <c r="T10" s="6"/>
    </row>
    <row r="11" spans="1:20" x14ac:dyDescent="0.75">
      <c r="A11" s="173"/>
      <c r="B11" s="18" t="s">
        <v>70</v>
      </c>
      <c r="C11" s="29">
        <v>10</v>
      </c>
      <c r="D11" s="29">
        <v>286</v>
      </c>
      <c r="E11" s="40">
        <v>11.62</v>
      </c>
      <c r="F11" s="48">
        <f t="shared" si="0"/>
        <v>33233.199999999997</v>
      </c>
      <c r="G11" s="54"/>
      <c r="H11" s="205" t="s">
        <v>71</v>
      </c>
      <c r="I11" s="206"/>
      <c r="J11" s="207">
        <f>B5</f>
        <v>656500</v>
      </c>
      <c r="K11" s="208"/>
      <c r="L11" s="209">
        <f>0.01507*C29</f>
        <v>1.5965858897603692E-2</v>
      </c>
      <c r="M11" s="210"/>
      <c r="N11" s="158">
        <f>L11*J11</f>
        <v>10481.586366276824</v>
      </c>
      <c r="O11" s="158"/>
      <c r="P11" s="159"/>
      <c r="Q11" s="61"/>
      <c r="R11" s="64"/>
      <c r="S11" s="6"/>
      <c r="T11" s="6"/>
    </row>
    <row r="12" spans="1:20" ht="15.5" thickBot="1" x14ac:dyDescent="0.9">
      <c r="A12" s="173"/>
      <c r="B12" s="18" t="s">
        <v>72</v>
      </c>
      <c r="C12" s="29">
        <v>50</v>
      </c>
      <c r="D12" s="29">
        <v>286</v>
      </c>
      <c r="E12" s="40">
        <v>10</v>
      </c>
      <c r="F12" s="48">
        <f t="shared" si="0"/>
        <v>143000</v>
      </c>
      <c r="G12" s="6"/>
      <c r="H12" s="160" t="s">
        <v>73</v>
      </c>
      <c r="I12" s="161"/>
      <c r="J12" s="161"/>
      <c r="K12" s="161"/>
      <c r="L12" s="161"/>
      <c r="M12" s="162"/>
      <c r="N12" s="163">
        <f>SUM(N8:P11)*(1+J5)</f>
        <v>502591.74500290456</v>
      </c>
      <c r="O12" s="164"/>
      <c r="P12" s="165"/>
      <c r="Q12" s="6"/>
      <c r="R12" s="64"/>
      <c r="S12" s="65"/>
      <c r="T12" s="6"/>
    </row>
    <row r="13" spans="1:20" ht="16.25" thickTop="1" thickBot="1" x14ac:dyDescent="0.9">
      <c r="A13" s="188"/>
      <c r="B13" s="19" t="s">
        <v>74</v>
      </c>
      <c r="C13" s="30">
        <v>150</v>
      </c>
      <c r="D13" s="30">
        <v>286</v>
      </c>
      <c r="E13" s="41">
        <v>10</v>
      </c>
      <c r="F13" s="49">
        <f t="shared" si="0"/>
        <v>429000</v>
      </c>
      <c r="G13" s="6"/>
      <c r="H13" s="6"/>
      <c r="I13" s="6"/>
      <c r="J13" s="6"/>
      <c r="K13" s="6"/>
      <c r="L13" s="6"/>
      <c r="M13" s="6"/>
      <c r="N13" s="60"/>
      <c r="O13" s="60"/>
      <c r="P13" s="60"/>
      <c r="Q13" s="6"/>
      <c r="R13" s="6"/>
      <c r="S13" s="66"/>
      <c r="T13" s="6"/>
    </row>
    <row r="14" spans="1:20" ht="15.5" thickBot="1" x14ac:dyDescent="0.9">
      <c r="A14" s="8"/>
      <c r="B14" s="20" t="s">
        <v>75</v>
      </c>
      <c r="C14" s="29">
        <v>50</v>
      </c>
      <c r="D14" s="29">
        <v>286</v>
      </c>
      <c r="E14" s="40">
        <v>11.6</v>
      </c>
      <c r="F14" s="48">
        <f t="shared" si="0"/>
        <v>165880</v>
      </c>
      <c r="G14" s="6"/>
      <c r="H14" s="166" t="s">
        <v>76</v>
      </c>
      <c r="I14" s="167"/>
      <c r="J14" s="167"/>
      <c r="K14" s="167"/>
      <c r="L14" s="167"/>
      <c r="M14" s="168"/>
      <c r="N14" s="169">
        <f>SUM(L8:M11)*(1+J5)</f>
        <v>0.76556244478736424</v>
      </c>
      <c r="O14" s="170"/>
      <c r="P14" s="171"/>
      <c r="Q14" s="6"/>
      <c r="R14" s="6"/>
      <c r="S14" s="66"/>
      <c r="T14" s="6"/>
    </row>
    <row r="15" spans="1:20" ht="15.5" thickBot="1" x14ac:dyDescent="0.9">
      <c r="A15" s="8"/>
      <c r="B15" s="21" t="s">
        <v>77</v>
      </c>
      <c r="C15" s="31">
        <v>10</v>
      </c>
      <c r="D15" s="29">
        <v>286</v>
      </c>
      <c r="E15" s="42">
        <v>19</v>
      </c>
      <c r="F15" s="50">
        <f t="shared" si="0"/>
        <v>54340</v>
      </c>
      <c r="G15" s="6"/>
      <c r="H15" s="6"/>
      <c r="I15" s="6"/>
      <c r="J15" s="6"/>
      <c r="K15" s="6"/>
      <c r="L15" s="6"/>
      <c r="M15" s="6"/>
      <c r="N15" s="60"/>
      <c r="O15" s="60"/>
      <c r="P15" s="60"/>
      <c r="Q15" s="6"/>
      <c r="R15" s="6"/>
      <c r="S15" s="6"/>
      <c r="T15" s="6"/>
    </row>
    <row r="16" spans="1:20" ht="16.25" thickTop="1" x14ac:dyDescent="0.75">
      <c r="A16" s="172" t="s">
        <v>78</v>
      </c>
      <c r="B16" s="17" t="s">
        <v>79</v>
      </c>
      <c r="C16" s="28">
        <v>10</v>
      </c>
      <c r="D16" s="28">
        <v>286</v>
      </c>
      <c r="E16" s="39">
        <v>21</v>
      </c>
      <c r="F16" s="47">
        <f t="shared" si="0"/>
        <v>60060</v>
      </c>
      <c r="G16" s="6"/>
      <c r="H16" s="175" t="s">
        <v>80</v>
      </c>
      <c r="I16" s="176"/>
      <c r="J16" s="176"/>
      <c r="K16" s="176"/>
      <c r="L16" s="176"/>
      <c r="M16" s="177"/>
      <c r="N16" s="178">
        <f>N14+(F21/B5)</f>
        <v>2.4508169763943712</v>
      </c>
      <c r="O16" s="179"/>
      <c r="P16" s="180"/>
      <c r="Q16" s="6"/>
      <c r="R16" s="6"/>
      <c r="S16" s="6"/>
      <c r="T16" s="6"/>
    </row>
    <row r="17" spans="1:20" ht="15.5" thickBot="1" x14ac:dyDescent="0.9">
      <c r="A17" s="173"/>
      <c r="B17" s="18" t="s">
        <v>81</v>
      </c>
      <c r="C17" s="29">
        <v>20</v>
      </c>
      <c r="D17" s="29">
        <v>286</v>
      </c>
      <c r="E17" s="40">
        <v>4</v>
      </c>
      <c r="F17" s="48">
        <f t="shared" si="0"/>
        <v>22880</v>
      </c>
      <c r="G17" s="6"/>
      <c r="H17" s="184" t="s">
        <v>82</v>
      </c>
      <c r="I17" s="185"/>
      <c r="J17" s="186">
        <f>B5</f>
        <v>656500</v>
      </c>
      <c r="K17" s="185"/>
      <c r="L17" s="58" t="s">
        <v>83</v>
      </c>
      <c r="M17" s="59"/>
      <c r="N17" s="181"/>
      <c r="O17" s="182"/>
      <c r="P17" s="183"/>
      <c r="Q17" s="6"/>
      <c r="R17" s="6"/>
      <c r="S17" s="6"/>
      <c r="T17" s="6"/>
    </row>
    <row r="18" spans="1:20" ht="16.25" thickTop="1" thickBot="1" x14ac:dyDescent="0.9">
      <c r="A18" s="174"/>
      <c r="B18" s="22" t="s">
        <v>84</v>
      </c>
      <c r="C18" s="32">
        <v>5</v>
      </c>
      <c r="D18" s="32">
        <v>286</v>
      </c>
      <c r="E18" s="43">
        <v>10</v>
      </c>
      <c r="F18" s="51">
        <f t="shared" si="0"/>
        <v>14300</v>
      </c>
      <c r="G18" s="6"/>
      <c r="H18" s="6"/>
      <c r="I18" s="6"/>
      <c r="J18" s="6"/>
      <c r="K18" s="6"/>
      <c r="L18" s="6"/>
      <c r="M18" s="6"/>
      <c r="N18" s="6"/>
      <c r="O18" s="6"/>
      <c r="P18" s="6"/>
      <c r="Q18" s="6"/>
      <c r="R18" s="6"/>
      <c r="S18" s="6"/>
      <c r="T18" s="6"/>
    </row>
    <row r="19" spans="1:20" ht="15.5" thickTop="1" x14ac:dyDescent="0.75">
      <c r="A19" s="155" t="s">
        <v>85</v>
      </c>
      <c r="B19" s="23" t="s">
        <v>86</v>
      </c>
      <c r="C19" s="33">
        <v>100000</v>
      </c>
      <c r="D19" s="37" t="s">
        <v>45</v>
      </c>
      <c r="E19" s="39">
        <v>0.5</v>
      </c>
      <c r="F19" s="47">
        <f>C19*E19</f>
        <v>50000</v>
      </c>
      <c r="G19" s="6"/>
      <c r="H19" s="6"/>
      <c r="I19" s="6"/>
      <c r="J19" s="6"/>
      <c r="K19" s="6"/>
      <c r="L19" s="6"/>
      <c r="M19" s="6"/>
      <c r="N19" s="6"/>
      <c r="O19" s="6"/>
      <c r="P19" s="6"/>
      <c r="Q19" s="6"/>
      <c r="R19" s="6"/>
      <c r="S19" s="6"/>
      <c r="T19" s="6"/>
    </row>
    <row r="20" spans="1:20" ht="15.5" thickBot="1" x14ac:dyDescent="0.9">
      <c r="A20" s="156"/>
      <c r="B20" s="24" t="s">
        <v>87</v>
      </c>
      <c r="C20" s="34">
        <v>0</v>
      </c>
      <c r="D20" s="38" t="s">
        <v>45</v>
      </c>
      <c r="E20" s="44">
        <v>0</v>
      </c>
      <c r="F20" s="51">
        <f>E20*C20</f>
        <v>0</v>
      </c>
      <c r="G20" s="6"/>
      <c r="H20" s="157"/>
      <c r="I20" s="157"/>
      <c r="J20" s="157"/>
      <c r="K20" s="157"/>
      <c r="L20" s="157"/>
      <c r="M20" s="157"/>
      <c r="N20" s="157"/>
      <c r="O20" s="157"/>
      <c r="P20" s="157"/>
      <c r="Q20" s="157"/>
      <c r="R20" s="157"/>
      <c r="S20" s="157"/>
      <c r="T20" s="157"/>
    </row>
    <row r="21" spans="1:20" ht="16.25" thickTop="1" thickBot="1" x14ac:dyDescent="0.9">
      <c r="A21" s="9" t="s">
        <v>88</v>
      </c>
      <c r="B21" s="25"/>
      <c r="C21" s="25"/>
      <c r="D21" s="25"/>
      <c r="E21" s="45"/>
      <c r="F21" s="52">
        <f>SUM(F8:F20)</f>
        <v>1106369.6000000001</v>
      </c>
      <c r="G21" s="6"/>
      <c r="H21" s="157"/>
      <c r="I21" s="157"/>
      <c r="J21" s="157"/>
      <c r="K21" s="157"/>
      <c r="L21" s="157"/>
      <c r="M21" s="157"/>
      <c r="N21" s="157"/>
      <c r="O21" s="157"/>
      <c r="P21" s="157"/>
      <c r="Q21" s="157"/>
      <c r="R21" s="157"/>
      <c r="S21" s="157"/>
      <c r="T21" s="157"/>
    </row>
    <row r="22" spans="1:20" ht="15.5" thickTop="1" x14ac:dyDescent="0.75">
      <c r="A22" s="10" t="s">
        <v>89</v>
      </c>
      <c r="B22" s="12"/>
      <c r="C22" s="12"/>
      <c r="D22" s="12"/>
      <c r="E22" s="12"/>
      <c r="F22" s="12"/>
      <c r="G22" s="12"/>
      <c r="H22" s="12"/>
      <c r="I22" s="12"/>
      <c r="J22" s="12"/>
      <c r="K22" s="12"/>
      <c r="L22" s="12"/>
      <c r="M22" s="12"/>
      <c r="N22" s="12"/>
      <c r="O22" s="12"/>
      <c r="P22" s="12"/>
      <c r="Q22" s="12"/>
      <c r="R22" s="12"/>
      <c r="S22" s="12"/>
      <c r="T22" s="12"/>
    </row>
    <row r="23" spans="1:20" x14ac:dyDescent="0.75">
      <c r="A23" s="11" t="s">
        <v>90</v>
      </c>
      <c r="B23" s="12"/>
      <c r="C23" s="12"/>
      <c r="D23" s="12"/>
      <c r="E23" s="12"/>
      <c r="F23" s="12"/>
      <c r="G23" s="12"/>
      <c r="H23" s="12"/>
      <c r="I23" s="12"/>
      <c r="J23" s="12"/>
      <c r="K23" s="12"/>
      <c r="L23" s="12"/>
      <c r="M23" s="12"/>
      <c r="N23" s="12"/>
      <c r="O23" s="12"/>
      <c r="P23" s="12"/>
      <c r="Q23" s="12"/>
      <c r="R23" s="12"/>
      <c r="S23" s="67"/>
      <c r="T23" s="67"/>
    </row>
    <row r="24" spans="1:20" x14ac:dyDescent="0.75">
      <c r="A24" t="s">
        <v>91</v>
      </c>
      <c r="B24" s="12"/>
      <c r="C24" s="12"/>
      <c r="D24" s="12"/>
      <c r="E24" s="12"/>
      <c r="F24" s="12"/>
      <c r="G24" s="12"/>
      <c r="H24" s="12"/>
      <c r="I24" s="12"/>
      <c r="J24" s="12"/>
      <c r="K24" s="12"/>
      <c r="L24" s="12"/>
      <c r="M24" s="12"/>
      <c r="N24" s="12"/>
      <c r="O24" s="12"/>
      <c r="P24" s="12"/>
      <c r="Q24" s="12"/>
      <c r="R24" s="12"/>
      <c r="S24" s="68"/>
      <c r="T24" s="68"/>
    </row>
    <row r="25" spans="1:20" x14ac:dyDescent="0.75">
      <c r="A25" s="12" t="s">
        <v>92</v>
      </c>
      <c r="B25" s="12"/>
      <c r="C25" s="12"/>
      <c r="D25" s="12"/>
      <c r="E25" s="12"/>
      <c r="F25" s="12"/>
      <c r="G25" s="12"/>
      <c r="H25" s="12"/>
      <c r="I25" s="12"/>
      <c r="J25" s="12"/>
      <c r="K25" s="12"/>
      <c r="L25" s="12"/>
      <c r="M25" s="12"/>
      <c r="N25" s="12"/>
      <c r="O25" s="12"/>
      <c r="P25" s="12"/>
      <c r="Q25" s="12"/>
      <c r="R25" s="12"/>
      <c r="S25" s="68"/>
      <c r="T25" s="71"/>
    </row>
    <row r="26" spans="1:20" x14ac:dyDescent="0.75">
      <c r="A26" s="12" t="s">
        <v>93</v>
      </c>
      <c r="B26" s="12"/>
      <c r="C26" s="12"/>
      <c r="D26" s="12"/>
      <c r="E26" s="12"/>
      <c r="F26" s="12"/>
      <c r="G26" s="12"/>
      <c r="H26" s="12"/>
      <c r="I26" s="12"/>
      <c r="J26" s="12"/>
      <c r="K26" s="12"/>
      <c r="L26" s="12"/>
      <c r="M26" s="12"/>
      <c r="N26" s="12"/>
      <c r="O26" s="12"/>
      <c r="P26" s="12"/>
      <c r="Q26" s="12"/>
      <c r="R26" s="12"/>
      <c r="S26" s="69"/>
      <c r="T26" s="12"/>
    </row>
    <row r="27" spans="1:20" x14ac:dyDescent="0.75">
      <c r="A27" s="11" t="s">
        <v>94</v>
      </c>
      <c r="B27" s="12"/>
      <c r="C27" s="12"/>
      <c r="D27" s="12"/>
      <c r="E27" s="12"/>
      <c r="F27" s="12"/>
      <c r="G27" s="12"/>
      <c r="H27" s="12"/>
      <c r="I27" s="12"/>
      <c r="J27" s="12"/>
      <c r="K27" s="12"/>
      <c r="L27" s="12"/>
      <c r="M27" s="12"/>
      <c r="N27" s="12"/>
      <c r="O27" s="12"/>
      <c r="P27" s="12"/>
      <c r="Q27" s="12"/>
      <c r="R27" s="12"/>
      <c r="S27" s="12"/>
      <c r="T27" s="12"/>
    </row>
    <row r="28" spans="1:20" x14ac:dyDescent="0.75">
      <c r="A28" s="12"/>
      <c r="B28" s="12"/>
      <c r="C28" s="12"/>
      <c r="D28" s="12"/>
      <c r="E28" s="12"/>
      <c r="F28" s="53"/>
      <c r="G28" s="12"/>
      <c r="H28" s="12"/>
      <c r="I28" s="12"/>
      <c r="J28" s="12"/>
      <c r="K28" s="12"/>
      <c r="L28" s="12"/>
      <c r="M28" s="12"/>
      <c r="N28" s="12"/>
      <c r="O28" s="12"/>
      <c r="P28" s="12"/>
      <c r="Q28" s="12"/>
      <c r="R28" s="12"/>
      <c r="S28" s="12"/>
      <c r="T28" s="12"/>
    </row>
    <row r="29" spans="1:20" x14ac:dyDescent="0.75">
      <c r="A29" s="11" t="s">
        <v>95</v>
      </c>
      <c r="B29" s="12"/>
      <c r="C29" s="12">
        <v>1.0594465094627532</v>
      </c>
      <c r="D29" s="12"/>
      <c r="E29" s="12"/>
      <c r="F29" s="53"/>
      <c r="G29" s="12"/>
      <c r="H29" s="12"/>
      <c r="I29" s="12"/>
      <c r="J29" s="12"/>
      <c r="K29" s="12"/>
      <c r="L29" s="12"/>
      <c r="M29" s="12"/>
      <c r="N29" s="12"/>
      <c r="O29" s="12"/>
      <c r="P29" s="12"/>
      <c r="Q29" s="12"/>
      <c r="R29" s="12"/>
      <c r="S29" s="12"/>
      <c r="T29" s="12"/>
    </row>
    <row r="30" spans="1:20" x14ac:dyDescent="0.75">
      <c r="A30" s="11" t="s">
        <v>96</v>
      </c>
      <c r="B30" s="12"/>
      <c r="C30" s="12"/>
      <c r="D30" s="12"/>
      <c r="E30" s="12"/>
      <c r="F30" s="12"/>
      <c r="G30" s="12"/>
      <c r="H30" s="12"/>
      <c r="I30" s="12"/>
      <c r="J30" s="12"/>
      <c r="K30" s="12"/>
      <c r="L30" s="12"/>
      <c r="M30" s="12"/>
      <c r="N30" s="12"/>
      <c r="O30" s="12"/>
      <c r="P30" s="12"/>
      <c r="Q30" s="12"/>
      <c r="R30" s="12"/>
      <c r="S30" s="12"/>
      <c r="T30" s="12"/>
    </row>
  </sheetData>
  <mergeCells count="34">
    <mergeCell ref="N7:P7"/>
    <mergeCell ref="J10:K10"/>
    <mergeCell ref="L10:M10"/>
    <mergeCell ref="N10:P10"/>
    <mergeCell ref="H11:I11"/>
    <mergeCell ref="J11:K11"/>
    <mergeCell ref="L11:M11"/>
    <mergeCell ref="H10:I10"/>
    <mergeCell ref="N8:P8"/>
    <mergeCell ref="H9:I9"/>
    <mergeCell ref="J9:K9"/>
    <mergeCell ref="L9:M9"/>
    <mergeCell ref="N9:P9"/>
    <mergeCell ref="H5:I5"/>
    <mergeCell ref="J5:M5"/>
    <mergeCell ref="H7:I7"/>
    <mergeCell ref="J7:K7"/>
    <mergeCell ref="L7:M7"/>
    <mergeCell ref="A19:A20"/>
    <mergeCell ref="H20:T21"/>
    <mergeCell ref="N11:P11"/>
    <mergeCell ref="H12:M12"/>
    <mergeCell ref="N12:P12"/>
    <mergeCell ref="H14:M14"/>
    <mergeCell ref="N14:P14"/>
    <mergeCell ref="A16:A18"/>
    <mergeCell ref="H16:M16"/>
    <mergeCell ref="N16:P17"/>
    <mergeCell ref="H17:I17"/>
    <mergeCell ref="J17:K17"/>
    <mergeCell ref="A8:A13"/>
    <mergeCell ref="H8:I8"/>
    <mergeCell ref="J8:K8"/>
    <mergeCell ref="L8:M8"/>
  </mergeCells>
  <dataValidations disablePrompts="1" count="2">
    <dataValidation allowBlank="1" showInputMessage="1" showErrorMessage="1" promptTitle="Costs per dog vaccinated" prompt="Enter the estimated cost per dog vaccinated.  Costs are presented in USD, therefore user will need to convert into their local currency. " sqref="B5" xr:uid="{69D90B4D-BC64-4C0C-9B68-3F349EA33EB4}"/>
    <dataValidation type="decimal" allowBlank="1" showInputMessage="1" showErrorMessage="1" sqref="J5:M5" xr:uid="{417B3A9D-F7D8-42D4-BEA0-79B269B24780}">
      <formula1>0</formula1>
      <formula2>2</formula2>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8F679-BD74-4A2A-8C34-09F8E58E32B0}">
  <dimension ref="A1:K23"/>
  <sheetViews>
    <sheetView topLeftCell="A6" zoomScale="80" zoomScaleNormal="80" workbookViewId="0">
      <selection activeCell="C11" sqref="C11"/>
    </sheetView>
  </sheetViews>
  <sheetFormatPr defaultRowHeight="14.75" x14ac:dyDescent="0.75"/>
  <cols>
    <col min="1" max="1" width="8.86328125" customWidth="1"/>
    <col min="2" max="2" width="71.86328125" customWidth="1"/>
    <col min="3" max="3" width="51" customWidth="1"/>
    <col min="11" max="11" width="92" customWidth="1"/>
  </cols>
  <sheetData>
    <row r="1" spans="1:11" ht="25.25" x14ac:dyDescent="1.05">
      <c r="A1" s="119"/>
      <c r="B1" s="1" t="s">
        <v>122</v>
      </c>
      <c r="C1" s="119"/>
      <c r="D1" s="119"/>
      <c r="E1" s="120"/>
      <c r="F1" s="120"/>
      <c r="G1" s="120"/>
      <c r="H1" s="120"/>
      <c r="I1" s="121"/>
      <c r="J1" s="121"/>
      <c r="K1" s="121"/>
    </row>
    <row r="2" spans="1:11" ht="15.5" thickBot="1" x14ac:dyDescent="0.9">
      <c r="A2" s="12"/>
      <c r="B2" s="122"/>
      <c r="C2" s="123"/>
      <c r="D2" s="12"/>
      <c r="E2" s="12"/>
      <c r="F2" s="12"/>
      <c r="G2" s="12"/>
      <c r="H2" s="12"/>
      <c r="I2" s="12"/>
      <c r="J2" s="12"/>
      <c r="K2" s="12"/>
    </row>
    <row r="3" spans="1:11" x14ac:dyDescent="0.75">
      <c r="A3" s="12"/>
      <c r="B3" s="213" t="str">
        <f>"Parameters for Disability Adjusted Life Years (DALY (YLL)) estimates at a "&amp;TEXT(discount_rate,"0%")&amp;" discount rate, r"</f>
        <v>Parameters for Disability Adjusted Life Years (DALY (YLL)) estimates at a 3% discount rate, r</v>
      </c>
      <c r="C3" s="214"/>
      <c r="D3" s="11"/>
      <c r="E3" s="12"/>
      <c r="F3" s="12"/>
      <c r="G3" s="12"/>
      <c r="H3" s="12"/>
      <c r="I3" s="12"/>
      <c r="J3" s="12"/>
      <c r="K3" s="12"/>
    </row>
    <row r="4" spans="1:11" x14ac:dyDescent="0.75">
      <c r="A4" s="12"/>
      <c r="B4" s="124" t="s">
        <v>123</v>
      </c>
      <c r="C4" s="125">
        <v>15</v>
      </c>
      <c r="D4" s="12"/>
      <c r="E4" s="12"/>
      <c r="F4" s="12"/>
      <c r="G4" s="12"/>
      <c r="H4" s="12"/>
      <c r="I4" s="12"/>
      <c r="J4" s="12"/>
      <c r="K4" s="12"/>
    </row>
    <row r="5" spans="1:11" x14ac:dyDescent="0.75">
      <c r="A5" s="12"/>
      <c r="B5" s="124" t="str">
        <f>"b, Life expectancy"</f>
        <v>b, Life expectancy</v>
      </c>
      <c r="C5" s="126">
        <f>[1]Define_program!C10</f>
        <v>730.79977728285076</v>
      </c>
      <c r="D5" s="12" t="s">
        <v>124</v>
      </c>
      <c r="E5" s="12"/>
      <c r="F5" s="12"/>
      <c r="G5" s="12"/>
      <c r="H5" s="12"/>
      <c r="I5" s="12"/>
      <c r="J5" s="12"/>
      <c r="K5" s="12"/>
    </row>
    <row r="6" spans="1:11" x14ac:dyDescent="0.75">
      <c r="A6" s="12"/>
      <c r="B6" s="124" t="s">
        <v>125</v>
      </c>
      <c r="C6" s="127">
        <f>C5-C4</f>
        <v>715.79977728285076</v>
      </c>
      <c r="D6" s="12"/>
      <c r="E6" s="12"/>
      <c r="F6" s="12"/>
      <c r="G6" s="12"/>
      <c r="H6" s="12"/>
      <c r="I6" s="12"/>
      <c r="J6" s="12"/>
      <c r="K6" s="12"/>
    </row>
    <row r="7" spans="1:11" x14ac:dyDescent="0.75">
      <c r="A7" s="12"/>
      <c r="B7" s="128" t="s">
        <v>126</v>
      </c>
      <c r="C7" s="129">
        <v>1</v>
      </c>
      <c r="D7" s="12"/>
      <c r="E7" s="12"/>
      <c r="F7" s="12"/>
      <c r="G7" s="12"/>
      <c r="H7" s="12"/>
      <c r="I7" s="12"/>
      <c r="J7" s="12"/>
      <c r="K7" s="12"/>
    </row>
    <row r="8" spans="1:11" x14ac:dyDescent="0.75">
      <c r="A8" s="12"/>
      <c r="B8" s="128" t="s">
        <v>127</v>
      </c>
      <c r="C8" s="130">
        <v>0.02</v>
      </c>
      <c r="E8" s="12"/>
      <c r="F8" s="12"/>
      <c r="G8" s="12"/>
      <c r="H8" s="12"/>
      <c r="I8" s="12"/>
      <c r="J8" s="12"/>
      <c r="K8" s="12"/>
    </row>
    <row r="9" spans="1:11" x14ac:dyDescent="0.75">
      <c r="A9" s="12"/>
      <c r="B9" s="128" t="s">
        <v>128</v>
      </c>
      <c r="C9" s="131">
        <f>VLOOKUP(C8,E15:I19,2,)</f>
        <v>6.3399999999999998E-2</v>
      </c>
      <c r="D9" s="12"/>
      <c r="E9" s="12"/>
      <c r="F9" s="12"/>
      <c r="G9" s="12"/>
      <c r="H9" s="12"/>
      <c r="I9" s="12"/>
      <c r="J9" s="12"/>
      <c r="K9" s="12"/>
    </row>
    <row r="10" spans="1:11" x14ac:dyDescent="0.75">
      <c r="A10" s="12"/>
      <c r="B10" s="128" t="s">
        <v>129</v>
      </c>
      <c r="C10" s="131" t="str">
        <f>VLOOKUP(C8,E15:I19,5,)</f>
        <v>27.2 - 83.1</v>
      </c>
      <c r="D10" s="12"/>
      <c r="E10" s="12"/>
      <c r="F10" s="12"/>
      <c r="G10" s="12"/>
      <c r="H10" s="12"/>
      <c r="I10" s="12"/>
      <c r="J10" s="12"/>
      <c r="K10" s="12"/>
    </row>
    <row r="11" spans="1:11" ht="15.5" thickBot="1" x14ac:dyDescent="0.9">
      <c r="A11" s="12"/>
      <c r="B11" s="132" t="s">
        <v>130</v>
      </c>
      <c r="C11" s="133">
        <f ca="1">((K_ageweight*C_constant*EXP(discount_rate*a_ageatdeath)/((discount_rate+C8)^2))*(((EXP(-1*(discount_rate+C8)*(L_lifeexpectancy+a_ageatdeath)))*(-1*(discount_rate+C8)*(L_lifeexpectancy+a_ageatdeath)-1)-(EXP(-1*((discount_rate+C8)*a_ageatdeath)))*((-1*(discount_rate+C8)*a_ageatdeath)-1))))+(IF(discount_rate = 0, ((1-K_ageweight)*L_lifeexpectancy),(((1-K_ageweight)/discount_rate)*(1-EXP(-1*discount_rate*L_lifeexpectancy)))))</f>
        <v>26.323404084108635</v>
      </c>
      <c r="D11" s="12"/>
      <c r="E11" s="12"/>
      <c r="F11" s="12"/>
      <c r="G11" s="12"/>
      <c r="H11" s="12"/>
      <c r="I11" s="12"/>
      <c r="J11" s="12"/>
      <c r="K11" s="12"/>
    </row>
    <row r="12" spans="1:11" x14ac:dyDescent="0.75">
      <c r="A12" s="12"/>
      <c r="B12" s="134" t="s">
        <v>131</v>
      </c>
      <c r="C12" s="12"/>
      <c r="D12" s="12"/>
      <c r="E12" s="215" t="s">
        <v>132</v>
      </c>
      <c r="F12" s="215"/>
      <c r="G12" s="215"/>
      <c r="H12" s="215"/>
      <c r="I12" s="215"/>
      <c r="J12" s="215"/>
      <c r="K12" s="12"/>
    </row>
    <row r="13" spans="1:11" ht="15.75" x14ac:dyDescent="0.75">
      <c r="A13" s="12"/>
      <c r="B13" s="135" t="s">
        <v>133</v>
      </c>
      <c r="C13" s="12"/>
      <c r="D13" s="12"/>
      <c r="E13" s="215"/>
      <c r="F13" s="215"/>
      <c r="G13" s="215"/>
      <c r="H13" s="215"/>
      <c r="I13" s="215"/>
      <c r="J13" s="215"/>
      <c r="K13" s="12"/>
    </row>
    <row r="14" spans="1:11" ht="101.5" x14ac:dyDescent="0.75">
      <c r="A14" s="12"/>
      <c r="B14" s="12"/>
      <c r="C14" s="12"/>
      <c r="D14" s="12"/>
      <c r="E14" s="136" t="s">
        <v>134</v>
      </c>
      <c r="F14" s="136" t="s">
        <v>135</v>
      </c>
      <c r="G14" s="136" t="s">
        <v>136</v>
      </c>
      <c r="H14" s="136" t="s">
        <v>137</v>
      </c>
      <c r="I14" s="136" t="s">
        <v>138</v>
      </c>
      <c r="J14" s="137"/>
      <c r="K14" s="12"/>
    </row>
    <row r="15" spans="1:11" x14ac:dyDescent="0.75">
      <c r="A15" s="12"/>
      <c r="B15" s="12"/>
      <c r="C15" s="12"/>
      <c r="D15" s="12"/>
      <c r="E15" s="138">
        <v>0.02</v>
      </c>
      <c r="F15" s="139">
        <v>6.3399999999999998E-2</v>
      </c>
      <c r="G15" s="138">
        <v>1.17</v>
      </c>
      <c r="H15" s="140">
        <v>50</v>
      </c>
      <c r="I15" s="141" t="s">
        <v>139</v>
      </c>
      <c r="J15" s="142"/>
      <c r="K15" s="12"/>
    </row>
    <row r="16" spans="1:11" x14ac:dyDescent="0.75">
      <c r="A16" s="12"/>
      <c r="B16" s="12"/>
      <c r="C16" s="12"/>
      <c r="D16" s="12"/>
      <c r="E16" s="143">
        <v>0.03</v>
      </c>
      <c r="F16" s="144">
        <v>0.1051</v>
      </c>
      <c r="G16" s="143">
        <v>1.29</v>
      </c>
      <c r="H16" s="145">
        <v>33.299999999999997</v>
      </c>
      <c r="I16" s="146" t="s">
        <v>140</v>
      </c>
      <c r="J16" s="12"/>
      <c r="K16" s="12"/>
    </row>
    <row r="17" spans="1:11" x14ac:dyDescent="0.75">
      <c r="A17" s="12"/>
      <c r="B17" s="12"/>
      <c r="C17" s="12"/>
      <c r="D17" s="12"/>
      <c r="E17" s="143">
        <v>0.04</v>
      </c>
      <c r="F17" s="144">
        <v>0.1658</v>
      </c>
      <c r="G17" s="143">
        <v>1.52</v>
      </c>
      <c r="H17" s="145">
        <v>25</v>
      </c>
      <c r="I17" s="146" t="s">
        <v>141</v>
      </c>
      <c r="J17" s="12"/>
      <c r="K17" s="12"/>
    </row>
    <row r="18" spans="1:11" x14ac:dyDescent="0.75">
      <c r="A18" s="12"/>
      <c r="B18" s="12"/>
      <c r="C18" s="12"/>
      <c r="D18" s="12"/>
      <c r="E18" s="143">
        <v>0.05</v>
      </c>
      <c r="F18" s="144">
        <v>0.2487</v>
      </c>
      <c r="G18" s="143">
        <v>1.83</v>
      </c>
      <c r="H18" s="145">
        <v>20</v>
      </c>
      <c r="I18" s="146" t="s">
        <v>142</v>
      </c>
      <c r="J18" s="12"/>
      <c r="K18" s="12"/>
    </row>
    <row r="19" spans="1:11" x14ac:dyDescent="0.75">
      <c r="A19" s="12"/>
      <c r="B19" s="12"/>
      <c r="C19" s="12"/>
      <c r="D19" s="12"/>
      <c r="E19" s="147">
        <v>0.06</v>
      </c>
      <c r="F19" s="148">
        <v>0.35599999999999998</v>
      </c>
      <c r="G19" s="147">
        <v>2.1800000000000002</v>
      </c>
      <c r="H19" s="149">
        <v>16.7</v>
      </c>
      <c r="I19" s="150" t="s">
        <v>143</v>
      </c>
      <c r="J19" s="151"/>
      <c r="K19" s="12"/>
    </row>
    <row r="20" spans="1:11" x14ac:dyDescent="0.75">
      <c r="A20" s="12"/>
      <c r="B20" s="12"/>
      <c r="C20" s="12"/>
      <c r="D20" s="12"/>
      <c r="E20" s="216" t="s">
        <v>144</v>
      </c>
      <c r="F20" s="216"/>
      <c r="G20" s="216"/>
      <c r="H20" s="216"/>
      <c r="I20" s="216"/>
      <c r="J20" s="12"/>
      <c r="K20" s="12"/>
    </row>
    <row r="21" spans="1:11" x14ac:dyDescent="0.75">
      <c r="A21" s="12"/>
      <c r="B21" s="12"/>
      <c r="C21" s="12"/>
      <c r="D21" s="12"/>
      <c r="E21" s="12"/>
      <c r="F21" s="152"/>
      <c r="G21" s="152"/>
      <c r="H21" s="152"/>
      <c r="I21" s="152"/>
      <c r="J21" s="12"/>
      <c r="K21" s="12"/>
    </row>
    <row r="22" spans="1:11" x14ac:dyDescent="0.75">
      <c r="A22" s="12"/>
      <c r="B22" s="12"/>
      <c r="C22" s="12"/>
      <c r="D22" s="12"/>
      <c r="E22" s="152"/>
      <c r="F22" s="152"/>
      <c r="G22" s="152"/>
      <c r="H22" s="152"/>
      <c r="I22" s="152"/>
      <c r="J22" s="12"/>
      <c r="K22" s="12"/>
    </row>
    <row r="23" spans="1:11" x14ac:dyDescent="0.75">
      <c r="A23" s="12"/>
      <c r="B23" s="12"/>
      <c r="C23" s="12"/>
      <c r="D23" s="12"/>
      <c r="E23" s="152"/>
      <c r="F23" s="152"/>
      <c r="G23" s="152"/>
      <c r="H23" s="152"/>
      <c r="I23" s="152"/>
      <c r="J23" s="12"/>
      <c r="K23" s="12"/>
    </row>
  </sheetData>
  <mergeCells count="3">
    <mergeCell ref="B3:C3"/>
    <mergeCell ref="E12:J13"/>
    <mergeCell ref="E20:I20"/>
  </mergeCells>
  <dataValidations xWindow="1899" yWindow="1511" count="4">
    <dataValidation allowBlank="1" showInputMessage="1" showErrorMessage="1" promptTitle="YLL Calculation" prompt="Refer to full equation and reference below for calculation of years of life lost." sqref="C11" xr:uid="{97F47B50-DFCF-4401-B7B3-5C3E04204E38}"/>
    <dataValidation type="list" allowBlank="1" showInputMessage="1" showErrorMessage="1" promptTitle="Age weight functions" prompt="These values impact the &quot;most productive years&quot; assumption, thus impacting the overall weights in the YLL calculation.  See Table below for age weight parameters" sqref="C8" xr:uid="{994E31B5-7381-45D4-90A6-6C1C62F7074B}">
      <formula1>$A$68:$A$72</formula1>
    </dataValidation>
    <dataValidation allowBlank="1" showInputMessage="1" showErrorMessage="1" promptTitle="WHO Life Tables" prompt="Life expectancy at 10 yrs may be obtained from WHO Life Tables.  Once uploaded, user must select country of interest (i.e., Bhutan, Phlillipines, etc) and then select the link Country Life Tables.  Life tables are at the bottom by age group." sqref="C5" xr:uid="{A4906F18-8F7D-4AA9-A7A4-2A7C41C93B32}"/>
    <dataValidation type="whole" allowBlank="1" showInputMessage="1" showErrorMessage="1" errorTitle="Values should equal 0 or 1" promptTitle="Age weighting modulation factor" prompt="Enter &quot;0&quot; if you want a uniform age weight applied. Enter &quot;1&quot; if want a non-uniform age weight where the &quot;most productive years&quot; (see below) get higher weights." sqref="C7" xr:uid="{6072C69D-E537-4950-8C90-63A10BCFEA0A}">
      <formula1>0</formula1>
      <formula2>1</formula2>
    </dataValidation>
  </dataValidations>
  <hyperlinks>
    <hyperlink ref="B12" r:id="rId1" display="WHO Life Tables" xr:uid="{70941309-23C6-48A3-BB09-C42A4E8778E0}"/>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Sheet1</vt:lpstr>
      <vt:lpstr>Suspect animal cost parameters</vt:lpstr>
      <vt:lpstr>PEP costs</vt:lpstr>
      <vt:lpstr>Vaccination Cost</vt:lpstr>
      <vt:lpstr>DALY</vt:lpstr>
      <vt:lpstr>a_ageatdeath</vt:lpstr>
      <vt:lpstr>C_constant</vt:lpstr>
      <vt:lpstr>K_ageweight</vt:lpstr>
      <vt:lpstr>L_lifeexpectancy</vt:lpstr>
      <vt:lpstr>'PEP costs'!PEP_Costs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Keshava Murthy, Ravikiran (CDC/NCEZID/DHCPP/PRB)</dc:creator>
  <cp:lastModifiedBy>Keshava Murthy, Ravikiran</cp:lastModifiedBy>
  <dcterms:created xsi:type="dcterms:W3CDTF">2015-06-05T18:17:20Z</dcterms:created>
  <dcterms:modified xsi:type="dcterms:W3CDTF">2025-10-23T14:57:44Z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2025-08-27T13:46:08Z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7493803b-7472-4301-863b-d37d3c80542d</vt:lpwstr>
  </property>
  <property fmtid="{D5CDD505-2E9C-101B-9397-08002B2CF9AE}" pid="8" name="MSIP_Label_7b94a7b8-f06c-4dfe-bdcc-9b548fd58c31_ContentBits">
    <vt:lpwstr>0</vt:lpwstr>
  </property>
  <property fmtid="{D5CDD505-2E9C-101B-9397-08002B2CF9AE}" pid="9" name="MSIP_Label_7b94a7b8-f06c-4dfe-bdcc-9b548fd58c31_Tag">
    <vt:lpwstr>10, 0, 1, 1</vt:lpwstr>
  </property>
</Properties>
</file>