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cdc-my.sharepoint.com/personal/mfl3_cdc_gov/Documents/Rabies/Rabies_R0/RabiesEcon_in_R/Racoon_rabies/"/>
    </mc:Choice>
  </mc:AlternateContent>
  <xr:revisionPtr revIDLastSave="90" documentId="8_{17FC695A-A4C9-4047-9CC5-B1F93B86FBE5}" xr6:coauthVersionLast="47" xr6:coauthVersionMax="47" xr10:uidLastSave="{30F5A67D-9410-42EE-8FC8-49A64E877D27}"/>
  <bookViews>
    <workbookView xWindow="-17412" yWindow="-4308" windowWidth="17412" windowHeight="16680" xr2:uid="{DB207B1B-A530-4403-9E85-AC63E289811E}"/>
  </bookViews>
  <sheets>
    <sheet name="Urban" sheetId="1" r:id="rId1"/>
    <sheet name="PeriUrban" sheetId="2" r:id="rId2"/>
    <sheet name="Rur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C9" i="1"/>
  <c r="B9" i="1"/>
  <c r="D5" i="1"/>
  <c r="C5" i="1"/>
  <c r="B5" i="1"/>
  <c r="D4" i="2" l="1"/>
  <c r="C4" i="1"/>
  <c r="C4" i="2"/>
  <c r="B4" i="2"/>
  <c r="D4" i="3"/>
  <c r="C4" i="3"/>
  <c r="B4" i="3"/>
  <c r="D8" i="3"/>
  <c r="C8" i="3"/>
  <c r="B8" i="3"/>
  <c r="D6" i="3"/>
  <c r="D7" i="3" s="1"/>
  <c r="C6" i="3"/>
  <c r="C7" i="3" s="1"/>
  <c r="B6" i="3"/>
  <c r="B7" i="3" s="1"/>
  <c r="D5" i="3"/>
  <c r="D9" i="3" s="1"/>
  <c r="C5" i="3"/>
  <c r="C9" i="3" s="1"/>
  <c r="B5" i="3"/>
  <c r="B9" i="3" s="1"/>
  <c r="D6" i="2"/>
  <c r="D7" i="2" s="1"/>
  <c r="C6" i="2"/>
  <c r="C7" i="2" s="1"/>
  <c r="B6" i="2"/>
  <c r="B7" i="2" s="1"/>
  <c r="D5" i="2"/>
  <c r="D8" i="2" s="1"/>
  <c r="D9" i="2" s="1"/>
  <c r="C5" i="2"/>
  <c r="C8" i="2" s="1"/>
  <c r="C9" i="2" s="1"/>
  <c r="B5" i="2"/>
  <c r="B8" i="2" s="1"/>
  <c r="B9" i="2" s="1"/>
  <c r="U28" i="3" l="1"/>
  <c r="D4" i="1"/>
  <c r="C8" i="1" l="1"/>
  <c r="D8" i="1"/>
  <c r="B8" i="1"/>
  <c r="C6" i="1"/>
  <c r="C7" i="1" s="1"/>
  <c r="D6" i="1"/>
  <c r="D7" i="1" s="1"/>
  <c r="B6" i="1"/>
  <c r="B7" i="1" s="1"/>
</calcChain>
</file>

<file path=xl/sharedStrings.xml><?xml version="1.0" encoding="utf-8"?>
<sst xmlns="http://schemas.openxmlformats.org/spreadsheetml/2006/main" count="61" uniqueCount="27">
  <si>
    <t>Introduction Years (0 – 3)</t>
  </si>
  <si>
    <t>Annual Deaths (PEP rate 95%)</t>
  </si>
  <si>
    <t>Annual PEP costs ($8000)</t>
  </si>
  <si>
    <t xml:space="preserve">Annual Diagnostic expenses </t>
  </si>
  <si>
    <t xml:space="preserve">Annual raccoon deaths </t>
  </si>
  <si>
    <t>Establishment years (3 – 10)</t>
  </si>
  <si>
    <t xml:space="preserve">Annual rabid raccoon to human  exposures </t>
  </si>
  <si>
    <t>*Annual raccoon to human exposures (rabid raccoon contacts * 3.5)</t>
  </si>
  <si>
    <t>Introduction</t>
  </si>
  <si>
    <t>Endemic</t>
  </si>
  <si>
    <t>ASSUMPTION ON PEP</t>
  </si>
  <si>
    <t>Anyone exposed to a raccoon that is undergoing testing would be recommended to start PEP right away. So if the above RATE assumption is LOWER than the number of samples tested, then use samples tested as a proxy for number of people getting PEP</t>
  </si>
  <si>
    <t>Annual rabid raccoon to human exposure rate (per 100k people)</t>
  </si>
  <si>
    <t>Area</t>
  </si>
  <si>
    <t>Human Pop Density</t>
  </si>
  <si>
    <t>Raccoon Pop Density</t>
  </si>
  <si>
    <t>Racc to Racc TmRate</t>
  </si>
  <si>
    <t>Racc to Human TmRate</t>
  </si>
  <si>
    <t>Annual PEP demand - Kira Rate**</t>
  </si>
  <si>
    <t>**NOTE - Kira PEP demand is for ALL terrestrial exposures (i think), so i would expect this to always be higher than our raccoon-specific exposure rates.</t>
  </si>
  <si>
    <t>Introduction Years (0 – 2)</t>
  </si>
  <si>
    <t>Establishment years (2 – 15)</t>
  </si>
  <si>
    <t>Endemic years (&gt;15)</t>
  </si>
  <si>
    <t>Endemic years (&gt;12)</t>
  </si>
  <si>
    <t>Establishment years (3– 12)</t>
  </si>
  <si>
    <t>Establishment years (3 – 15)</t>
  </si>
  <si>
    <t>Annual PEP costs ($8000) (per 100k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</si>
</sst>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409]* #,##0_);_([$$-409]* \(#,##0\);_([$$-409]* &quot;-&quot;??_);_(@_)"/>
    <numFmt numFmtId="166" formatCode="_(&quot;$&quot;* #,##0_);_(&quot;$&quot;* \(#,##0\);_(&quot;$&quot;* &quot;-&quot;??_);_(@_)"/>
  </numFmts>
  <fonts count="4" x14ac:knownFonts="1">
    <font>
      <sz val="11"/>
      <color theme="1"/>
      <name val="Calibri"/>
      <family val="2"/>
      <scheme val="minor"/>
    </font>
    <font>
      <b/>
      <sz val="11"/>
      <color theme="1"/>
      <name val="Calibri"/>
      <family val="2"/>
      <scheme val="minor"/>
    </font>
    <font>
      <b/>
      <sz val="12"/>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0" fillId="2" borderId="0" xfId="0" applyFill="1"/>
    <xf numFmtId="0" fontId="1" fillId="2" borderId="0" xfId="0" applyFont="1" applyFill="1"/>
    <xf numFmtId="0" fontId="2" fillId="2" borderId="0" xfId="0" applyFont="1" applyFill="1"/>
    <xf numFmtId="165" fontId="0" fillId="0" borderId="0" xfId="0" applyNumberFormat="1"/>
    <xf numFmtId="166" fontId="0" fillId="0" borderId="0" xfId="0" applyNumberFormat="1"/>
    <xf numFmtId="0" fontId="1" fillId="0" borderId="0" xfId="0" applyFont="1"/>
    <xf numFmtId="0" fontId="0" fillId="3" borderId="0" xfId="0" applyFill="1"/>
    <xf numFmtId="0" fontId="0" fillId="4" borderId="0" xfId="0" applyFill="1"/>
    <xf numFmtId="0" fontId="0" fillId="5" borderId="0" xfId="0" applyFill="1"/>
    <xf numFmtId="0" fontId="0" fillId="6" borderId="0" xfId="0" applyFill="1"/>
    <xf numFmtId="164" fontId="0" fillId="0" borderId="0" xfId="0" applyNumberFormat="1" applyAlignment="1">
      <alignment wrapText="1"/>
    </xf>
    <xf numFmtId="0" fontId="0" fillId="7" borderId="0" xfId="0" applyFill="1"/>
    <xf numFmtId="0" fontId="0" fillId="8" borderId="0" xfId="0" applyFill="1"/>
    <xf numFmtId="0" fontId="3" fillId="3"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426720</xdr:colOff>
      <xdr:row>3</xdr:row>
      <xdr:rowOff>144779</xdr:rowOff>
    </xdr:from>
    <xdr:to>
      <xdr:col>17</xdr:col>
      <xdr:colOff>516890</xdr:colOff>
      <xdr:row>32</xdr:row>
      <xdr:rowOff>367556</xdr:rowOff>
    </xdr:to>
    <xdr:pic>
      <xdr:nvPicPr>
        <xdr:cNvPr id="14" name="Picture 13">
          <a:extLst>
            <a:ext uri="{FF2B5EF4-FFF2-40B4-BE49-F238E27FC236}">
              <a16:creationId xmlns:a16="http://schemas.microsoft.com/office/drawing/2014/main" id="{229BF1C5-6EE7-3B88-D273-A8D896CB5D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6970" y="706754"/>
          <a:ext cx="8012430" cy="5474862"/>
        </a:xfrm>
        <a:prstGeom prst="rect">
          <a:avLst/>
        </a:prstGeom>
      </xdr:spPr>
    </xdr:pic>
    <xdr:clientData/>
  </xdr:twoCellAnchor>
  <xdr:twoCellAnchor>
    <xdr:from>
      <xdr:col>0</xdr:col>
      <xdr:colOff>820207</xdr:colOff>
      <xdr:row>15</xdr:row>
      <xdr:rowOff>172355</xdr:rowOff>
    </xdr:from>
    <xdr:to>
      <xdr:col>3</xdr:col>
      <xdr:colOff>1313088</xdr:colOff>
      <xdr:row>26</xdr:row>
      <xdr:rowOff>72570</xdr:rowOff>
    </xdr:to>
    <xdr:sp macro="" textlink="">
      <xdr:nvSpPr>
        <xdr:cNvPr id="2" name="TextBox 1">
          <a:extLst>
            <a:ext uri="{FF2B5EF4-FFF2-40B4-BE49-F238E27FC236}">
              <a16:creationId xmlns:a16="http://schemas.microsoft.com/office/drawing/2014/main" id="{7ACB9A31-EB88-FBDB-2D79-31C510EE96BB}"/>
            </a:ext>
          </a:extLst>
        </xdr:cNvPr>
        <xdr:cNvSpPr txBox="1"/>
      </xdr:nvSpPr>
      <xdr:spPr>
        <a:xfrm>
          <a:off x="820207" y="2926668"/>
          <a:ext cx="8557381" cy="19084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Model scenario: </a:t>
          </a:r>
          <a:endParaRPr lang="en-US" sz="1400"/>
        </a:p>
        <a:p>
          <a:r>
            <a:rPr lang="en-US" sz="1400"/>
            <a:t>- Metro</a:t>
          </a:r>
          <a:r>
            <a:rPr lang="en-US" sz="1400" baseline="0"/>
            <a:t> city of size </a:t>
          </a:r>
          <a:r>
            <a:rPr lang="en-US" sz="1400" b="1" baseline="0"/>
            <a:t>350 sqkm</a:t>
          </a:r>
        </a:p>
        <a:p>
          <a:r>
            <a:rPr lang="en-US" sz="1400" b="1" baseline="0"/>
            <a:t>- </a:t>
          </a:r>
          <a:r>
            <a:rPr lang="en-US" sz="1400" b="0" baseline="0"/>
            <a:t>R</a:t>
          </a:r>
          <a:r>
            <a:rPr lang="en-US" sz="1400" baseline="0"/>
            <a:t>accoon density = </a:t>
          </a:r>
          <a:r>
            <a:rPr lang="en-US" sz="1400" b="1" baseline="0"/>
            <a:t>40 kmsq</a:t>
          </a:r>
          <a:r>
            <a:rPr lang="en-US" sz="1400" baseline="0"/>
            <a:t>, human density = </a:t>
          </a:r>
          <a:r>
            <a:rPr lang="en-US" sz="1400" b="1" baseline="0"/>
            <a:t>350 kmsq</a:t>
          </a:r>
          <a:r>
            <a:rPr lang="en-US" sz="1400" baseline="0"/>
            <a:t>. </a:t>
          </a:r>
        </a:p>
        <a:p>
          <a:r>
            <a:rPr lang="en-US" sz="1400" baseline="0"/>
            <a:t>- One RRVV-positive raccoon  introduced at t0 resulting in local spread. </a:t>
          </a:r>
        </a:p>
        <a:p>
          <a:r>
            <a:rPr lang="en-US" sz="1400" baseline="0"/>
            <a:t>- Raccon to raccoon transmission rate = 0.035 (raccoons/km2·week)  (Ruan et al)</a:t>
          </a:r>
        </a:p>
        <a:p>
          <a:r>
            <a:rPr lang="en-US" sz="1400" baseline="0"/>
            <a:t>- </a:t>
          </a:r>
          <a:r>
            <a:rPr lang="en-US" sz="1400" baseline="0">
              <a:solidFill>
                <a:schemeClr val="dk1"/>
              </a:solidFill>
              <a:effectLst/>
              <a:latin typeface="+mn-lt"/>
              <a:ea typeface="+mn-ea"/>
              <a:cs typeface="+mn-cs"/>
            </a:rPr>
            <a:t>Raccon to human transmission rate =  </a:t>
          </a:r>
          <a:r>
            <a:rPr lang="en-US" sz="1400" b="1" baseline="0">
              <a:solidFill>
                <a:schemeClr val="dk1"/>
              </a:solidFill>
              <a:effectLst/>
              <a:latin typeface="+mn-lt"/>
              <a:ea typeface="+mn-ea"/>
              <a:cs typeface="+mn-cs"/>
            </a:rPr>
            <a:t>3e-05 (raccoons/km2·week)  </a:t>
          </a:r>
          <a:r>
            <a:rPr lang="en-US" sz="1400" baseline="0">
              <a:solidFill>
                <a:schemeClr val="dk1"/>
              </a:solidFill>
              <a:effectLst/>
              <a:latin typeface="+mn-lt"/>
              <a:ea typeface="+mn-ea"/>
              <a:cs typeface="+mn-cs"/>
            </a:rPr>
            <a:t>(Estimated using Cassie's dataset)</a:t>
          </a:r>
        </a:p>
        <a:p>
          <a:r>
            <a:rPr lang="en-US" sz="1400" baseline="0">
              <a:solidFill>
                <a:schemeClr val="dk1"/>
              </a:solidFill>
              <a:effectLst/>
              <a:latin typeface="+mn-lt"/>
              <a:ea typeface="+mn-ea"/>
              <a:cs typeface="+mn-cs"/>
            </a:rPr>
            <a:t>- *For every </a:t>
          </a:r>
          <a:r>
            <a:rPr lang="en-US" sz="1400" b="1" baseline="0">
              <a:solidFill>
                <a:schemeClr val="dk1"/>
              </a:solidFill>
              <a:effectLst/>
              <a:latin typeface="+mn-lt"/>
              <a:ea typeface="+mn-ea"/>
              <a:cs typeface="+mn-cs"/>
            </a:rPr>
            <a:t>3.5 </a:t>
          </a:r>
          <a:r>
            <a:rPr lang="en-US" sz="1400" baseline="0">
              <a:solidFill>
                <a:schemeClr val="dk1"/>
              </a:solidFill>
              <a:effectLst/>
              <a:latin typeface="+mn-lt"/>
              <a:ea typeface="+mn-ea"/>
              <a:cs typeface="+mn-cs"/>
            </a:rPr>
            <a:t>raccoon-human contacts, 1 was a  rabies esposure (Estimated using Cassie's dataset)</a:t>
          </a:r>
          <a:endParaRPr lang="en-US" sz="1400" baseline="0"/>
        </a:p>
        <a:p>
          <a:endParaRPr lang="en-US" sz="1100"/>
        </a:p>
      </xdr:txBody>
    </xdr:sp>
    <xdr:clientData/>
  </xdr:twoCellAnchor>
  <xdr:twoCellAnchor>
    <xdr:from>
      <xdr:col>5</xdr:col>
      <xdr:colOff>23811</xdr:colOff>
      <xdr:row>3</xdr:row>
      <xdr:rowOff>68262</xdr:rowOff>
    </xdr:from>
    <xdr:to>
      <xdr:col>6</xdr:col>
      <xdr:colOff>586581</xdr:colOff>
      <xdr:row>4</xdr:row>
      <xdr:rowOff>147637</xdr:rowOff>
    </xdr:to>
    <xdr:sp macro="" textlink="">
      <xdr:nvSpPr>
        <xdr:cNvPr id="5" name="TextBox 4">
          <a:extLst>
            <a:ext uri="{FF2B5EF4-FFF2-40B4-BE49-F238E27FC236}">
              <a16:creationId xmlns:a16="http://schemas.microsoft.com/office/drawing/2014/main" id="{9538F4AF-9764-E499-D0E3-1D0045278DC3}"/>
            </a:ext>
          </a:extLst>
        </xdr:cNvPr>
        <xdr:cNvSpPr txBox="1"/>
      </xdr:nvSpPr>
      <xdr:spPr>
        <a:xfrm>
          <a:off x="10239374" y="627856"/>
          <a:ext cx="1169988" cy="257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Introduction</a:t>
          </a:r>
        </a:p>
      </xdr:txBody>
    </xdr:sp>
    <xdr:clientData/>
  </xdr:twoCellAnchor>
  <xdr:twoCellAnchor>
    <xdr:from>
      <xdr:col>6</xdr:col>
      <xdr:colOff>563562</xdr:colOff>
      <xdr:row>7</xdr:row>
      <xdr:rowOff>41274</xdr:rowOff>
    </xdr:from>
    <xdr:to>
      <xdr:col>9</xdr:col>
      <xdr:colOff>58171</xdr:colOff>
      <xdr:row>12</xdr:row>
      <xdr:rowOff>3856</xdr:rowOff>
    </xdr:to>
    <xdr:sp macro="" textlink="">
      <xdr:nvSpPr>
        <xdr:cNvPr id="6" name="TextBox 5">
          <a:extLst>
            <a:ext uri="{FF2B5EF4-FFF2-40B4-BE49-F238E27FC236}">
              <a16:creationId xmlns:a16="http://schemas.microsoft.com/office/drawing/2014/main" id="{070F1094-72E6-4BAD-B6C6-7F2DFDB02B8D}"/>
            </a:ext>
          </a:extLst>
        </xdr:cNvPr>
        <xdr:cNvSpPr txBox="1"/>
      </xdr:nvSpPr>
      <xdr:spPr>
        <a:xfrm>
          <a:off x="11386343" y="1315243"/>
          <a:ext cx="1316266" cy="676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Establishment</a:t>
          </a:r>
        </a:p>
      </xdr:txBody>
    </xdr:sp>
    <xdr:clientData/>
  </xdr:twoCellAnchor>
  <xdr:twoCellAnchor>
    <xdr:from>
      <xdr:col>11</xdr:col>
      <xdr:colOff>370226</xdr:colOff>
      <xdr:row>6</xdr:row>
      <xdr:rowOff>82776</xdr:rowOff>
    </xdr:from>
    <xdr:to>
      <xdr:col>13</xdr:col>
      <xdr:colOff>54429</xdr:colOff>
      <xdr:row>11</xdr:row>
      <xdr:rowOff>112259</xdr:rowOff>
    </xdr:to>
    <xdr:sp macro="" textlink="">
      <xdr:nvSpPr>
        <xdr:cNvPr id="7" name="TextBox 6">
          <a:extLst>
            <a:ext uri="{FF2B5EF4-FFF2-40B4-BE49-F238E27FC236}">
              <a16:creationId xmlns:a16="http://schemas.microsoft.com/office/drawing/2014/main" id="{5F1E18E2-100A-4C1B-AAD6-9753D68A12E4}"/>
            </a:ext>
          </a:extLst>
        </xdr:cNvPr>
        <xdr:cNvSpPr txBox="1"/>
      </xdr:nvSpPr>
      <xdr:spPr>
        <a:xfrm>
          <a:off x="14229101" y="1178151"/>
          <a:ext cx="898641" cy="7438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Endemic</a:t>
          </a:r>
        </a:p>
      </xdr:txBody>
    </xdr:sp>
    <xdr:clientData/>
  </xdr:twoCellAnchor>
  <xdr:twoCellAnchor editAs="oneCell">
    <xdr:from>
      <xdr:col>0</xdr:col>
      <xdr:colOff>390631</xdr:colOff>
      <xdr:row>26</xdr:row>
      <xdr:rowOff>31750</xdr:rowOff>
    </xdr:from>
    <xdr:to>
      <xdr:col>1</xdr:col>
      <xdr:colOff>707080</xdr:colOff>
      <xdr:row>33</xdr:row>
      <xdr:rowOff>37042</xdr:rowOff>
    </xdr:to>
    <xdr:pic>
      <xdr:nvPicPr>
        <xdr:cNvPr id="10" name="Picture 7">
          <a:extLst>
            <a:ext uri="{FF2B5EF4-FFF2-40B4-BE49-F238E27FC236}">
              <a16:creationId xmlns:a16="http://schemas.microsoft.com/office/drawing/2014/main" id="{7EC5451A-8DCE-8AF9-73B6-C7273011BAC9}"/>
            </a:ext>
            <a:ext uri="{147F2762-F138-4A5C-976F-8EAC2B608ADB}">
              <a16:predDERef xmlns:a16="http://schemas.microsoft.com/office/drawing/2014/main" pred="{5F1E18E2-100A-4C1B-AAD6-9753D68A12E4}"/>
            </a:ext>
          </a:extLst>
        </xdr:cNvPr>
        <xdr:cNvPicPr>
          <a:picLocks noChangeAspect="1"/>
        </xdr:cNvPicPr>
      </xdr:nvPicPr>
      <xdr:blipFill>
        <a:blip xmlns:r="http://schemas.openxmlformats.org/officeDocument/2006/relationships" r:embed="rId2"/>
        <a:stretch>
          <a:fillRect/>
        </a:stretch>
      </xdr:blipFill>
      <xdr:spPr>
        <a:xfrm>
          <a:off x="390631" y="4794250"/>
          <a:ext cx="4636672" cy="2759605"/>
        </a:xfrm>
        <a:prstGeom prst="rect">
          <a:avLst/>
        </a:prstGeom>
      </xdr:spPr>
    </xdr:pic>
    <xdr:clientData/>
  </xdr:twoCellAnchor>
  <xdr:twoCellAnchor>
    <xdr:from>
      <xdr:col>3</xdr:col>
      <xdr:colOff>532246</xdr:colOff>
      <xdr:row>14</xdr:row>
      <xdr:rowOff>30404</xdr:rowOff>
    </xdr:from>
    <xdr:to>
      <xdr:col>3</xdr:col>
      <xdr:colOff>1230746</xdr:colOff>
      <xdr:row>17</xdr:row>
      <xdr:rowOff>30404</xdr:rowOff>
    </xdr:to>
    <xdr:sp macro="" textlink="">
      <xdr:nvSpPr>
        <xdr:cNvPr id="1025" name="Text Box 1">
          <a:extLst>
            <a:ext uri="{FF2B5EF4-FFF2-40B4-BE49-F238E27FC236}">
              <a16:creationId xmlns:a16="http://schemas.microsoft.com/office/drawing/2014/main" id="{BFE2A65D-C515-9D22-EF0D-1782B20735BA}"/>
            </a:ext>
          </a:extLst>
        </xdr:cNvPr>
        <xdr:cNvSpPr txBox="1">
          <a:spLocks noChangeArrowheads="1"/>
        </xdr:cNvSpPr>
      </xdr:nvSpPr>
      <xdr:spPr bwMode="auto">
        <a:xfrm>
          <a:off x="8596746" y="2621204"/>
          <a:ext cx="698500" cy="55245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US" sz="1100" b="0" i="0" u="none" strike="noStrike" baseline="0">
              <a:solidFill>
                <a:srgbClr val="000000"/>
              </a:solidFill>
              <a:latin typeface="Calibri"/>
              <a:cs typeface="Calibri"/>
            </a:rPr>
            <a:t>average annula rate of rabis PEP administration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33B99-8323-4449-B089-9F040A1FCADF}">
  <dimension ref="A1:D40"/>
  <sheetViews>
    <sheetView tabSelected="1" zoomScaleNormal="100" workbookViewId="0">
      <selection activeCell="C12" sqref="C12"/>
    </sheetView>
  </sheetViews>
  <sheetFormatPr defaultRowHeight="14.5" x14ac:dyDescent="0.35"/>
  <cols>
    <col min="1" max="1" width="61.7265625" customWidth="1"/>
    <col min="2" max="2" width="26.26953125" customWidth="1"/>
    <col min="3" max="3" width="27.453125" customWidth="1"/>
    <col min="4" max="4" width="22.08984375" customWidth="1"/>
  </cols>
  <sheetData>
    <row r="1" spans="1:4" ht="15.5" x14ac:dyDescent="0.35">
      <c r="A1" s="2"/>
      <c r="B1" s="4" t="s">
        <v>0</v>
      </c>
      <c r="C1" s="4" t="s">
        <v>24</v>
      </c>
      <c r="D1" s="4" t="s">
        <v>23</v>
      </c>
    </row>
    <row r="2" spans="1:4" x14ac:dyDescent="0.35">
      <c r="A2" s="3" t="s">
        <v>4</v>
      </c>
      <c r="B2" s="1">
        <v>1937</v>
      </c>
      <c r="C2" s="1">
        <v>1131</v>
      </c>
      <c r="D2" s="1">
        <v>1133</v>
      </c>
    </row>
    <row r="3" spans="1:4" x14ac:dyDescent="0.35">
      <c r="A3" s="3" t="s">
        <v>6</v>
      </c>
      <c r="B3" s="1">
        <v>68</v>
      </c>
      <c r="C3" s="1">
        <v>41</v>
      </c>
      <c r="D3" s="1">
        <v>44</v>
      </c>
    </row>
    <row r="4" spans="1:4" x14ac:dyDescent="0.35">
      <c r="A4" s="3" t="s">
        <v>18</v>
      </c>
      <c r="B4" s="1">
        <v>40</v>
      </c>
      <c r="C4" s="1">
        <f>(500*350*D30/100000)</f>
        <v>12.775</v>
      </c>
      <c r="D4" s="1">
        <f>500*350*D31/100000</f>
        <v>22.942499999999999</v>
      </c>
    </row>
    <row r="5" spans="1:4" x14ac:dyDescent="0.35">
      <c r="A5" s="3" t="s">
        <v>12</v>
      </c>
      <c r="B5" s="1">
        <f>B3/(B13*B14)*100000</f>
        <v>38.857142857142854</v>
      </c>
      <c r="C5" s="1">
        <f>C3/(B13*B14)*100000</f>
        <v>23.428571428571427</v>
      </c>
      <c r="D5" s="1">
        <f>D3/(B13*B14)*100000</f>
        <v>25.142857142857146</v>
      </c>
    </row>
    <row r="6" spans="1:4" x14ac:dyDescent="0.35">
      <c r="A6" s="3" t="s">
        <v>7</v>
      </c>
      <c r="B6" s="1">
        <f>B3*3.5</f>
        <v>238</v>
      </c>
      <c r="C6" s="1">
        <f t="shared" ref="C6:D6" si="0">C3*3.5</f>
        <v>143.5</v>
      </c>
      <c r="D6" s="1">
        <f t="shared" si="0"/>
        <v>154</v>
      </c>
    </row>
    <row r="7" spans="1:4" x14ac:dyDescent="0.35">
      <c r="A7" s="3" t="s">
        <v>3</v>
      </c>
      <c r="B7" s="5">
        <f>(B3/1.4+B6-B3)*70</f>
        <v>15299.999999999998</v>
      </c>
      <c r="C7" s="5">
        <f>(C3/1.4+C6-C3)*70</f>
        <v>9225</v>
      </c>
      <c r="D7" s="5">
        <f>(D3/1.4+D6-D3)*70</f>
        <v>9900.0000000000018</v>
      </c>
    </row>
    <row r="8" spans="1:4" x14ac:dyDescent="0.35">
      <c r="A8" s="3" t="s">
        <v>2</v>
      </c>
      <c r="B8" s="6">
        <f>B3*8000</f>
        <v>544000</v>
      </c>
      <c r="C8" s="6">
        <f t="shared" ref="C8:D8" si="1">C3*8000</f>
        <v>328000</v>
      </c>
      <c r="D8" s="6">
        <f t="shared" si="1"/>
        <v>352000</v>
      </c>
    </row>
    <row r="9" spans="1:4" x14ac:dyDescent="0.35">
      <c r="A9" s="3" t="s">
        <v>26</v>
      </c>
      <c r="B9" s="5">
        <f>B8*100000/(B13*B14)</f>
        <v>310857.14285714284</v>
      </c>
      <c r="C9" s="5">
        <f>C8*100000/(B13*B14)</f>
        <v>187428.57142857142</v>
      </c>
      <c r="D9" s="5">
        <f>D8*100000/(B13*B14)</f>
        <v>201142.85714285713</v>
      </c>
    </row>
    <row r="10" spans="1:4" x14ac:dyDescent="0.35">
      <c r="A10" s="3" t="s">
        <v>1</v>
      </c>
      <c r="B10" s="1">
        <v>0.92623449999999996</v>
      </c>
      <c r="C10" s="1">
        <v>0.34886909999999999</v>
      </c>
      <c r="D10" s="1">
        <v>0.45171129999999998</v>
      </c>
    </row>
    <row r="13" spans="1:4" x14ac:dyDescent="0.35">
      <c r="A13" s="13" t="s">
        <v>13</v>
      </c>
      <c r="B13" s="13">
        <v>500</v>
      </c>
    </row>
    <row r="14" spans="1:4" x14ac:dyDescent="0.35">
      <c r="A14" s="13" t="s">
        <v>14</v>
      </c>
      <c r="B14" s="13">
        <v>350</v>
      </c>
    </row>
    <row r="15" spans="1:4" x14ac:dyDescent="0.35">
      <c r="A15" s="13" t="s">
        <v>15</v>
      </c>
      <c r="B15" s="13">
        <v>40</v>
      </c>
    </row>
    <row r="28" spans="3:4" x14ac:dyDescent="0.35">
      <c r="C28" s="7" t="s">
        <v>10</v>
      </c>
    </row>
    <row r="29" spans="3:4" x14ac:dyDescent="0.35">
      <c r="C29" t="s">
        <v>8</v>
      </c>
      <c r="D29">
        <v>18.89</v>
      </c>
    </row>
    <row r="30" spans="3:4" x14ac:dyDescent="0.35">
      <c r="C30" t="s">
        <v>5</v>
      </c>
      <c r="D30">
        <v>7.3</v>
      </c>
    </row>
    <row r="31" spans="3:4" x14ac:dyDescent="0.35">
      <c r="C31" t="s">
        <v>9</v>
      </c>
      <c r="D31">
        <v>13.11</v>
      </c>
    </row>
    <row r="33" spans="3:4" ht="130.5" customHeight="1" x14ac:dyDescent="0.35">
      <c r="C33" s="15" t="s">
        <v>11</v>
      </c>
      <c r="D33" s="15"/>
    </row>
    <row r="34" spans="3:4" x14ac:dyDescent="0.35">
      <c r="C34" s="15"/>
      <c r="D34" s="15"/>
    </row>
    <row r="35" spans="3:4" x14ac:dyDescent="0.35">
      <c r="C35" s="15"/>
      <c r="D35" s="15"/>
    </row>
    <row r="36" spans="3:4" x14ac:dyDescent="0.35">
      <c r="C36" s="15"/>
      <c r="D36" s="15"/>
    </row>
    <row r="37" spans="3:4" x14ac:dyDescent="0.35">
      <c r="C37" s="15"/>
      <c r="D37" s="15"/>
    </row>
    <row r="38" spans="3:4" x14ac:dyDescent="0.35">
      <c r="C38" s="15"/>
      <c r="D38" s="15"/>
    </row>
    <row r="40" spans="3:4" x14ac:dyDescent="0.35">
      <c r="C40" s="7" t="s">
        <v>19</v>
      </c>
    </row>
  </sheetData>
  <mergeCells count="1">
    <mergeCell ref="C33:D3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775F3-249A-4EFB-897D-342FDDB64431}">
  <dimension ref="A1:D30"/>
  <sheetViews>
    <sheetView topLeftCell="A7" zoomScaleNormal="100" workbookViewId="0">
      <selection activeCell="A17" sqref="A17:B19"/>
    </sheetView>
  </sheetViews>
  <sheetFormatPr defaultRowHeight="14.5" x14ac:dyDescent="0.35"/>
  <cols>
    <col min="1" max="1" width="66.6328125" customWidth="1"/>
    <col min="2" max="2" width="32.36328125" customWidth="1"/>
    <col min="3" max="3" width="34.7265625" customWidth="1"/>
    <col min="4" max="4" width="19.26953125" customWidth="1"/>
  </cols>
  <sheetData>
    <row r="1" spans="1:4" x14ac:dyDescent="0.35">
      <c r="A1" s="14"/>
      <c r="B1" s="14" t="s">
        <v>0</v>
      </c>
      <c r="C1" s="14" t="s">
        <v>25</v>
      </c>
      <c r="D1" s="14" t="s">
        <v>22</v>
      </c>
    </row>
    <row r="2" spans="1:4" x14ac:dyDescent="0.35">
      <c r="A2" s="14" t="s">
        <v>4</v>
      </c>
      <c r="B2" s="1">
        <v>1023</v>
      </c>
      <c r="C2" s="1">
        <v>2530</v>
      </c>
      <c r="D2" s="1">
        <v>2530</v>
      </c>
    </row>
    <row r="3" spans="1:4" x14ac:dyDescent="0.35">
      <c r="A3" s="14" t="s">
        <v>6</v>
      </c>
      <c r="B3" s="1">
        <v>40</v>
      </c>
      <c r="C3" s="1">
        <v>26</v>
      </c>
      <c r="D3" s="1">
        <v>28</v>
      </c>
    </row>
    <row r="4" spans="1:4" x14ac:dyDescent="0.35">
      <c r="A4" s="14" t="s">
        <v>18</v>
      </c>
      <c r="B4" s="1">
        <f>(B17*B18*D28/100000)</f>
        <v>9.4450000000000003</v>
      </c>
      <c r="C4" s="1">
        <f>(B17*B18*D29/100000)</f>
        <v>3.65</v>
      </c>
      <c r="D4" s="1">
        <f>(B17*B18*D30/100000)</f>
        <v>6.5549999999999997</v>
      </c>
    </row>
    <row r="5" spans="1:4" x14ac:dyDescent="0.35">
      <c r="A5" s="14" t="s">
        <v>12</v>
      </c>
      <c r="B5" s="1">
        <f>B3/(500*350)*100000</f>
        <v>22.857142857142858</v>
      </c>
      <c r="C5" s="1">
        <f>C3/(500*350)*100000</f>
        <v>14.857142857142858</v>
      </c>
      <c r="D5" s="1">
        <f>D3/(500*350)*100000</f>
        <v>16</v>
      </c>
    </row>
    <row r="6" spans="1:4" x14ac:dyDescent="0.35">
      <c r="A6" s="14" t="s">
        <v>7</v>
      </c>
      <c r="B6" s="1">
        <f>B3*3.5</f>
        <v>140</v>
      </c>
      <c r="C6" s="1">
        <f t="shared" ref="C6:D6" si="0">C3*3.5</f>
        <v>91</v>
      </c>
      <c r="D6" s="1">
        <f t="shared" si="0"/>
        <v>98</v>
      </c>
    </row>
    <row r="7" spans="1:4" x14ac:dyDescent="0.35">
      <c r="A7" s="14" t="s">
        <v>3</v>
      </c>
      <c r="B7" s="1">
        <f>(B3/1.4+B6-B3)*70</f>
        <v>9000</v>
      </c>
      <c r="C7" s="1">
        <f>(C3/1.4+C6-C3)*70</f>
        <v>5850</v>
      </c>
      <c r="D7" s="1">
        <f>(D3/1.4+D6-D3)*70</f>
        <v>6300</v>
      </c>
    </row>
    <row r="8" spans="1:4" x14ac:dyDescent="0.35">
      <c r="A8" s="14" t="s">
        <v>2</v>
      </c>
      <c r="B8" s="1">
        <f>B5*8000</f>
        <v>182857.14285714287</v>
      </c>
      <c r="C8" s="1">
        <f>C5*8000</f>
        <v>118857.14285714286</v>
      </c>
      <c r="D8" s="1">
        <f>D5*8000</f>
        <v>128000</v>
      </c>
    </row>
    <row r="9" spans="1:4" x14ac:dyDescent="0.35">
      <c r="A9" s="3" t="s">
        <v>26</v>
      </c>
      <c r="B9" s="5">
        <f>B8*100000/(B18*500)</f>
        <v>365714.28571428574</v>
      </c>
      <c r="C9" s="5">
        <f>C8*100000/(B18*500)</f>
        <v>237714.28571428571</v>
      </c>
      <c r="D9" s="5">
        <f>D8*100000/(B18*500)</f>
        <v>256000</v>
      </c>
    </row>
    <row r="10" spans="1:4" x14ac:dyDescent="0.35">
      <c r="A10" s="14" t="s">
        <v>1</v>
      </c>
      <c r="B10" s="1">
        <v>0.3837699</v>
      </c>
      <c r="C10" s="1">
        <v>0.15954930000000001</v>
      </c>
      <c r="D10" s="1">
        <v>0.1955189</v>
      </c>
    </row>
    <row r="17" spans="1:4" x14ac:dyDescent="0.35">
      <c r="A17" s="13" t="s">
        <v>13</v>
      </c>
      <c r="B17" s="13">
        <v>500</v>
      </c>
    </row>
    <row r="18" spans="1:4" x14ac:dyDescent="0.35">
      <c r="A18" s="13" t="s">
        <v>14</v>
      </c>
      <c r="B18" s="13">
        <v>100</v>
      </c>
    </row>
    <row r="19" spans="1:4" x14ac:dyDescent="0.35">
      <c r="A19" s="13" t="s">
        <v>15</v>
      </c>
      <c r="B19" s="13">
        <v>60</v>
      </c>
    </row>
    <row r="20" spans="1:4" x14ac:dyDescent="0.35">
      <c r="A20" t="s">
        <v>16</v>
      </c>
    </row>
    <row r="21" spans="1:4" x14ac:dyDescent="0.35">
      <c r="A21" t="s">
        <v>17</v>
      </c>
    </row>
    <row r="28" spans="1:4" x14ac:dyDescent="0.35">
      <c r="C28" t="s">
        <v>8</v>
      </c>
      <c r="D28">
        <v>18.89</v>
      </c>
    </row>
    <row r="29" spans="1:4" x14ac:dyDescent="0.35">
      <c r="C29" t="s">
        <v>5</v>
      </c>
      <c r="D29">
        <v>7.3</v>
      </c>
    </row>
    <row r="30" spans="1:4" x14ac:dyDescent="0.35">
      <c r="C30" t="s">
        <v>9</v>
      </c>
      <c r="D30">
        <v>13.11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CEEA4-3421-4F66-A5C2-32A5A013D847}">
  <dimension ref="A1:U63"/>
  <sheetViews>
    <sheetView zoomScale="80" zoomScaleNormal="80" workbookViewId="0">
      <selection activeCell="D15" sqref="D15"/>
    </sheetView>
  </sheetViews>
  <sheetFormatPr defaultRowHeight="14.5" x14ac:dyDescent="0.35"/>
  <cols>
    <col min="1" max="1" width="56.26953125" customWidth="1"/>
    <col min="2" max="2" width="24.7265625" customWidth="1"/>
    <col min="3" max="3" width="28" customWidth="1"/>
    <col min="4" max="4" width="32.90625" customWidth="1"/>
  </cols>
  <sheetData>
    <row r="1" spans="1:18" x14ac:dyDescent="0.35">
      <c r="A1" s="2"/>
      <c r="B1" s="2" t="s">
        <v>20</v>
      </c>
      <c r="C1" s="2" t="s">
        <v>21</v>
      </c>
      <c r="D1" s="2" t="s">
        <v>22</v>
      </c>
    </row>
    <row r="2" spans="1:18" x14ac:dyDescent="0.35">
      <c r="A2" s="2" t="s">
        <v>4</v>
      </c>
      <c r="B2" s="1">
        <v>493</v>
      </c>
      <c r="C2" s="1">
        <v>297</v>
      </c>
      <c r="D2" s="1">
        <v>296</v>
      </c>
      <c r="Q2" s="8">
        <v>0</v>
      </c>
    </row>
    <row r="3" spans="1:18" x14ac:dyDescent="0.35">
      <c r="A3" s="2" t="s">
        <v>6</v>
      </c>
      <c r="B3" s="1">
        <v>1.2</v>
      </c>
      <c r="C3" s="1">
        <v>0.7</v>
      </c>
      <c r="D3" s="1">
        <v>0.82</v>
      </c>
      <c r="Q3" s="8">
        <v>1</v>
      </c>
    </row>
    <row r="4" spans="1:18" x14ac:dyDescent="0.35">
      <c r="A4" s="2" t="s">
        <v>18</v>
      </c>
      <c r="B4" s="1">
        <f>(B20*B21*D29/100000)</f>
        <v>2.3612500000000001</v>
      </c>
      <c r="C4" s="1">
        <f>(B20*B21*D30/100000)</f>
        <v>0.91249999999999998</v>
      </c>
      <c r="D4" s="1">
        <f>B20*B21*D31/100000</f>
        <v>1.6387499999999999</v>
      </c>
      <c r="Q4" s="8">
        <v>2</v>
      </c>
    </row>
    <row r="5" spans="1:18" x14ac:dyDescent="0.35">
      <c r="A5" s="2" t="s">
        <v>12</v>
      </c>
      <c r="B5" s="1">
        <f>B3/(500*350)*100000</f>
        <v>0.68571428571428572</v>
      </c>
      <c r="C5" s="1">
        <f>C3/(500*350)*100000</f>
        <v>0.39999999999999997</v>
      </c>
      <c r="D5" s="1">
        <f>D3/(500*350)*100000</f>
        <v>0.46857142857142853</v>
      </c>
      <c r="Q5" s="8">
        <v>3</v>
      </c>
    </row>
    <row r="6" spans="1:18" x14ac:dyDescent="0.35">
      <c r="A6" s="2" t="s">
        <v>7</v>
      </c>
      <c r="B6" s="1">
        <f>B3*3.5</f>
        <v>4.2</v>
      </c>
      <c r="C6" s="1">
        <f t="shared" ref="C6:D6" si="0">C3*3.5</f>
        <v>2.4499999999999997</v>
      </c>
      <c r="D6" s="1">
        <f t="shared" si="0"/>
        <v>2.8699999999999997</v>
      </c>
      <c r="Q6" s="8">
        <v>4</v>
      </c>
    </row>
    <row r="7" spans="1:18" x14ac:dyDescent="0.35">
      <c r="A7" s="2" t="s">
        <v>3</v>
      </c>
      <c r="B7" s="1">
        <f>(B3/1.4+B6-B3)*70</f>
        <v>270</v>
      </c>
      <c r="C7" s="1">
        <f>(C3/1.4+C6-C3)*70</f>
        <v>157.5</v>
      </c>
      <c r="D7" s="1">
        <f>(D3/1.4+D6-D3)*70</f>
        <v>184.5</v>
      </c>
      <c r="Q7" s="8">
        <v>5</v>
      </c>
    </row>
    <row r="8" spans="1:18" x14ac:dyDescent="0.35">
      <c r="A8" s="2" t="s">
        <v>2</v>
      </c>
      <c r="B8" s="1">
        <f>B3*8000</f>
        <v>9600</v>
      </c>
      <c r="C8" s="1">
        <f t="shared" ref="C8:D8" si="1">C3*8000</f>
        <v>5600</v>
      </c>
      <c r="D8" s="1">
        <f t="shared" si="1"/>
        <v>6560</v>
      </c>
      <c r="Q8" s="8">
        <v>6</v>
      </c>
    </row>
    <row r="9" spans="1:18" x14ac:dyDescent="0.35">
      <c r="A9" s="2" t="s">
        <v>26</v>
      </c>
      <c r="B9" s="1">
        <f>B5*8000</f>
        <v>5485.7142857142853</v>
      </c>
      <c r="C9" s="1">
        <f t="shared" ref="C9:D9" si="2">C5*8000</f>
        <v>3199.9999999999995</v>
      </c>
      <c r="D9" s="1">
        <f t="shared" si="2"/>
        <v>3748.5714285714284</v>
      </c>
      <c r="Q9" s="8"/>
    </row>
    <row r="10" spans="1:18" x14ac:dyDescent="0.35">
      <c r="A10" s="2" t="s">
        <v>1</v>
      </c>
      <c r="B10" s="1">
        <v>1.500015E-2</v>
      </c>
      <c r="C10" s="12">
        <v>4.6446930000000001E-3</v>
      </c>
      <c r="D10" s="1">
        <v>6.3937960000000002E-3</v>
      </c>
      <c r="Q10" s="8">
        <v>7</v>
      </c>
    </row>
    <row r="11" spans="1:18" x14ac:dyDescent="0.35">
      <c r="Q11" s="8">
        <v>8</v>
      </c>
    </row>
    <row r="12" spans="1:18" x14ac:dyDescent="0.35">
      <c r="Q12" s="8">
        <v>9</v>
      </c>
    </row>
    <row r="13" spans="1:18" x14ac:dyDescent="0.35">
      <c r="Q13" s="9">
        <v>10</v>
      </c>
      <c r="R13" s="9"/>
    </row>
    <row r="14" spans="1:18" x14ac:dyDescent="0.35">
      <c r="Q14" s="8">
        <v>11</v>
      </c>
    </row>
    <row r="15" spans="1:18" x14ac:dyDescent="0.35">
      <c r="Q15" s="8">
        <v>12</v>
      </c>
    </row>
    <row r="16" spans="1:18" x14ac:dyDescent="0.35">
      <c r="Q16" s="8">
        <v>13</v>
      </c>
    </row>
    <row r="17" spans="1:21" x14ac:dyDescent="0.35">
      <c r="Q17" s="8">
        <v>14</v>
      </c>
    </row>
    <row r="18" spans="1:21" x14ac:dyDescent="0.35">
      <c r="Q18" s="8">
        <v>15</v>
      </c>
    </row>
    <row r="19" spans="1:21" x14ac:dyDescent="0.35">
      <c r="Q19" s="8">
        <v>16</v>
      </c>
    </row>
    <row r="20" spans="1:21" x14ac:dyDescent="0.35">
      <c r="A20" t="s">
        <v>13</v>
      </c>
      <c r="B20" s="13">
        <v>500</v>
      </c>
      <c r="Q20" s="8">
        <v>17</v>
      </c>
    </row>
    <row r="21" spans="1:21" x14ac:dyDescent="0.35">
      <c r="A21" t="s">
        <v>14</v>
      </c>
      <c r="B21" s="13">
        <v>25</v>
      </c>
      <c r="Q21" s="8">
        <v>18</v>
      </c>
    </row>
    <row r="22" spans="1:21" x14ac:dyDescent="0.35">
      <c r="A22" t="s">
        <v>15</v>
      </c>
      <c r="B22" s="13">
        <v>8</v>
      </c>
      <c r="Q22" s="8">
        <v>19</v>
      </c>
    </row>
    <row r="23" spans="1:21" x14ac:dyDescent="0.35">
      <c r="A23" t="s">
        <v>16</v>
      </c>
      <c r="Q23" s="8">
        <v>20</v>
      </c>
    </row>
    <row r="24" spans="1:21" x14ac:dyDescent="0.35">
      <c r="A24" t="s">
        <v>17</v>
      </c>
      <c r="Q24" s="10">
        <v>21</v>
      </c>
    </row>
    <row r="25" spans="1:21" x14ac:dyDescent="0.35">
      <c r="Q25" s="10">
        <v>22</v>
      </c>
    </row>
    <row r="26" spans="1:21" x14ac:dyDescent="0.35">
      <c r="Q26" s="10">
        <v>23</v>
      </c>
    </row>
    <row r="27" spans="1:21" x14ac:dyDescent="0.35">
      <c r="Q27" s="10">
        <v>24</v>
      </c>
    </row>
    <row r="28" spans="1:21" x14ac:dyDescent="0.35">
      <c r="Q28" s="10">
        <v>25</v>
      </c>
      <c r="U28">
        <f>60/3</f>
        <v>20</v>
      </c>
    </row>
    <row r="29" spans="1:21" x14ac:dyDescent="0.35">
      <c r="C29" t="s">
        <v>8</v>
      </c>
      <c r="D29">
        <v>18.89</v>
      </c>
      <c r="Q29" s="10">
        <v>26</v>
      </c>
    </row>
    <row r="30" spans="1:21" x14ac:dyDescent="0.35">
      <c r="C30" t="s">
        <v>5</v>
      </c>
      <c r="D30">
        <v>7.3</v>
      </c>
      <c r="Q30" s="10">
        <v>27</v>
      </c>
    </row>
    <row r="31" spans="1:21" x14ac:dyDescent="0.35">
      <c r="C31" t="s">
        <v>9</v>
      </c>
      <c r="D31">
        <v>13.11</v>
      </c>
      <c r="Q31" s="10">
        <v>28</v>
      </c>
    </row>
    <row r="32" spans="1:21" x14ac:dyDescent="0.35">
      <c r="Q32" s="10">
        <v>29</v>
      </c>
    </row>
    <row r="33" spans="17:18" x14ac:dyDescent="0.35">
      <c r="Q33" s="9">
        <v>30</v>
      </c>
      <c r="R33" s="9"/>
    </row>
    <row r="34" spans="17:18" x14ac:dyDescent="0.35">
      <c r="Q34" s="10">
        <v>31</v>
      </c>
    </row>
    <row r="35" spans="17:18" x14ac:dyDescent="0.35">
      <c r="Q35" s="10">
        <v>32</v>
      </c>
    </row>
    <row r="36" spans="17:18" x14ac:dyDescent="0.35">
      <c r="Q36" s="10">
        <v>33</v>
      </c>
    </row>
    <row r="37" spans="17:18" x14ac:dyDescent="0.35">
      <c r="Q37" s="10">
        <v>34</v>
      </c>
    </row>
    <row r="38" spans="17:18" x14ac:dyDescent="0.35">
      <c r="Q38" s="10">
        <v>35</v>
      </c>
    </row>
    <row r="39" spans="17:18" x14ac:dyDescent="0.35">
      <c r="Q39" s="10">
        <v>36</v>
      </c>
    </row>
    <row r="40" spans="17:18" x14ac:dyDescent="0.35">
      <c r="Q40" s="10">
        <v>37</v>
      </c>
    </row>
    <row r="41" spans="17:18" x14ac:dyDescent="0.35">
      <c r="Q41" s="10">
        <v>38</v>
      </c>
    </row>
    <row r="42" spans="17:18" x14ac:dyDescent="0.35">
      <c r="Q42" s="10">
        <v>39</v>
      </c>
    </row>
    <row r="43" spans="17:18" x14ac:dyDescent="0.35">
      <c r="Q43" s="10">
        <v>40</v>
      </c>
    </row>
    <row r="44" spans="17:18" x14ac:dyDescent="0.35">
      <c r="Q44" s="11">
        <v>41</v>
      </c>
    </row>
    <row r="45" spans="17:18" x14ac:dyDescent="0.35">
      <c r="Q45" s="11">
        <v>42</v>
      </c>
    </row>
    <row r="46" spans="17:18" x14ac:dyDescent="0.35">
      <c r="Q46" s="11">
        <v>43</v>
      </c>
    </row>
    <row r="47" spans="17:18" x14ac:dyDescent="0.35">
      <c r="Q47" s="11">
        <v>44</v>
      </c>
    </row>
    <row r="48" spans="17:18" x14ac:dyDescent="0.35">
      <c r="Q48" s="11">
        <v>45</v>
      </c>
    </row>
    <row r="49" spans="17:18" x14ac:dyDescent="0.35">
      <c r="Q49" s="11">
        <v>46</v>
      </c>
    </row>
    <row r="50" spans="17:18" x14ac:dyDescent="0.35">
      <c r="Q50" s="11">
        <v>47</v>
      </c>
    </row>
    <row r="51" spans="17:18" x14ac:dyDescent="0.35">
      <c r="Q51" s="11">
        <v>48</v>
      </c>
    </row>
    <row r="52" spans="17:18" x14ac:dyDescent="0.35">
      <c r="Q52" s="11">
        <v>49</v>
      </c>
    </row>
    <row r="53" spans="17:18" x14ac:dyDescent="0.35">
      <c r="Q53" s="9">
        <v>50</v>
      </c>
      <c r="R53" s="9"/>
    </row>
    <row r="54" spans="17:18" x14ac:dyDescent="0.35">
      <c r="Q54" s="11">
        <v>51</v>
      </c>
    </row>
    <row r="55" spans="17:18" x14ac:dyDescent="0.35">
      <c r="Q55" s="11">
        <v>52</v>
      </c>
    </row>
    <row r="56" spans="17:18" x14ac:dyDescent="0.35">
      <c r="Q56" s="11">
        <v>53</v>
      </c>
    </row>
    <row r="57" spans="17:18" x14ac:dyDescent="0.35">
      <c r="Q57" s="11">
        <v>54</v>
      </c>
    </row>
    <row r="58" spans="17:18" x14ac:dyDescent="0.35">
      <c r="Q58" s="11">
        <v>55</v>
      </c>
    </row>
    <row r="59" spans="17:18" x14ac:dyDescent="0.35">
      <c r="Q59" s="11">
        <v>56</v>
      </c>
    </row>
    <row r="60" spans="17:18" x14ac:dyDescent="0.35">
      <c r="Q60" s="11">
        <v>57</v>
      </c>
    </row>
    <row r="61" spans="17:18" x14ac:dyDescent="0.35">
      <c r="Q61" s="11">
        <v>58</v>
      </c>
    </row>
    <row r="62" spans="17:18" x14ac:dyDescent="0.35">
      <c r="Q62" s="11">
        <v>59</v>
      </c>
    </row>
    <row r="63" spans="17:18" x14ac:dyDescent="0.35">
      <c r="Q63" s="11">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Urban</vt:lpstr>
      <vt:lpstr>PeriUrban</vt:lpstr>
      <vt:lpstr>Rural</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Keshava Murthy, Ravikiran (CDC/NCEZID/DHCPP/PRB)</dc:creator>
  <cp:lastModifiedBy>Keshava Murthy, Ravikiran (CDC/NCEZID/DHCPP/PRB)</cp:lastModifiedBy>
  <dcterms:created xsi:type="dcterms:W3CDTF">2024-05-19T15:08:31Z</dcterms:created>
  <dcterms:modified xsi:type="dcterms:W3CDTF">2025-01-06T19:18:28Z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2024-05-19T16:05:38Z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6a0d650e-7af1-494e-9a6a-785018f0d3af</vt:lpwstr>
  </property>
  <property fmtid="{D5CDD505-2E9C-101B-9397-08002B2CF9AE}" pid="8" name="MSIP_Label_7b94a7b8-f06c-4dfe-bdcc-9b548fd58c31_ContentBits">
    <vt:lpwstr>0</vt:lpwstr>
  </property>
</Properties>
</file>