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bperc2\Documents\SPA - Software Engineer\Applicant Homework Excercise\"/>
    </mc:Choice>
  </mc:AlternateContent>
  <xr:revisionPtr revIDLastSave="0" documentId="8_{0A30AC77-3A82-4D3A-8C43-399C692C5763}" xr6:coauthVersionLast="47" xr6:coauthVersionMax="47" xr10:uidLastSave="{00000000-0000-0000-0000-000000000000}"/>
  <bookViews>
    <workbookView xWindow="28680" yWindow="-10095" windowWidth="38640" windowHeight="15840" xr2:uid="{00000000-000D-0000-FFFF-FFFF00000000}"/>
  </bookViews>
  <sheets>
    <sheet name="General" sheetId="21" r:id="rId1"/>
  </sheets>
  <externalReferences>
    <externalReference r:id="rId2"/>
  </externalReferences>
  <definedNames>
    <definedName name="lll">'[1]USDA Cap'!$AE$5</definedName>
    <definedName name="_xlnm.Print_Area" localSheetId="0">General!$A$1:$J$88</definedName>
    <definedName name="_xlnm.Print_Titles" localSheetId="0">General!$11:$11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21" l="1"/>
  <c r="E69" i="21"/>
  <c r="F69" i="21" s="1"/>
  <c r="E65" i="21"/>
  <c r="F67" i="21"/>
  <c r="F66" i="21"/>
  <c r="F68" i="21"/>
  <c r="D22" i="21" l="1"/>
  <c r="E22" i="21" s="1"/>
  <c r="D20" i="21"/>
  <c r="E20" i="21" s="1"/>
  <c r="D18" i="21"/>
  <c r="E18" i="21" s="1"/>
  <c r="H11" i="21"/>
  <c r="F20" i="21" l="1"/>
  <c r="F18" i="21"/>
  <c r="F17" i="21"/>
  <c r="F19" i="21" l="1"/>
  <c r="F22" i="21"/>
  <c r="F21" i="21"/>
  <c r="S156" i="21" l="1"/>
  <c r="E43" i="21" l="1"/>
  <c r="E26" i="21"/>
  <c r="E73" i="21" l="1"/>
  <c r="J2" i="21" l="1"/>
  <c r="J1" i="21"/>
  <c r="F80" i="21" l="1"/>
  <c r="F78" i="21" l="1"/>
  <c r="F74" i="21"/>
  <c r="F75" i="21"/>
  <c r="F81" i="21"/>
  <c r="F79" i="21"/>
  <c r="F82" i="21" l="1"/>
  <c r="F83" i="21"/>
  <c r="F76" i="21"/>
  <c r="F77" i="21"/>
  <c r="F71" i="21"/>
  <c r="F70" i="21"/>
  <c r="F63" i="21" l="1"/>
  <c r="C4" i="21"/>
  <c r="C3" i="21" s="1"/>
  <c r="D14" i="21"/>
  <c r="E14" i="21" s="1"/>
  <c r="D16" i="21"/>
  <c r="E16" i="21" s="1"/>
  <c r="D24" i="21"/>
  <c r="E24" i="21" s="1"/>
  <c r="D31" i="21"/>
  <c r="E31" i="21" s="1"/>
  <c r="D33" i="21"/>
  <c r="E33" i="21" s="1"/>
  <c r="D35" i="21"/>
  <c r="E35" i="21" s="1"/>
  <c r="D37" i="21"/>
  <c r="E37" i="21" s="1"/>
  <c r="D39" i="21"/>
  <c r="E39" i="21" s="1"/>
  <c r="D41" i="21"/>
  <c r="E41" i="21" s="1"/>
  <c r="F51" i="21"/>
  <c r="F64" i="21"/>
  <c r="F65" i="21"/>
  <c r="E44" i="21" l="1"/>
  <c r="F95" i="21"/>
  <c r="B88" i="21"/>
  <c r="E27" i="21"/>
  <c r="E85" i="21"/>
  <c r="E84" i="21"/>
  <c r="E95" i="21"/>
  <c r="E47" i="21"/>
  <c r="F62" i="21"/>
  <c r="F60" i="21"/>
  <c r="F56" i="21"/>
  <c r="F53" i="21"/>
  <c r="F84" i="21" l="1"/>
  <c r="F16" i="21"/>
  <c r="E28" i="21"/>
  <c r="E45" i="21"/>
  <c r="F24" i="21"/>
  <c r="F37" i="21"/>
  <c r="F54" i="21"/>
  <c r="F15" i="21"/>
  <c r="E48" i="21" l="1"/>
  <c r="E49" i="21" s="1"/>
  <c r="E87" i="21" s="1"/>
  <c r="F23" i="21"/>
  <c r="F35" i="21"/>
  <c r="F73" i="21"/>
  <c r="F30" i="21"/>
  <c r="F36" i="21"/>
  <c r="F34" i="21"/>
  <c r="F33" i="21"/>
  <c r="F32" i="21"/>
  <c r="F59" i="21"/>
  <c r="F41" i="21"/>
  <c r="F40" i="21"/>
  <c r="F13" i="21"/>
  <c r="F61" i="21"/>
  <c r="E88" i="21" l="1"/>
  <c r="E90" i="21" s="1"/>
  <c r="E92" i="21" s="1"/>
  <c r="E94" i="21" s="1"/>
  <c r="F85" i="21"/>
  <c r="F31" i="21"/>
  <c r="F44" i="21"/>
  <c r="F38" i="21"/>
  <c r="F39" i="21" l="1"/>
  <c r="F14" i="21"/>
  <c r="F45" i="21"/>
  <c r="F27" i="21"/>
  <c r="F43" i="21"/>
  <c r="F26" i="21"/>
  <c r="F47" i="21"/>
  <c r="F90" i="21" l="1"/>
  <c r="F28" i="21"/>
  <c r="F48" i="21"/>
  <c r="F49" i="21" l="1"/>
  <c r="F88" i="21" l="1"/>
  <c r="F87" i="21"/>
  <c r="F92" i="21" l="1"/>
  <c r="F94" i="21" s="1"/>
</calcChain>
</file>

<file path=xl/sharedStrings.xml><?xml version="1.0" encoding="utf-8"?>
<sst xmlns="http://schemas.openxmlformats.org/spreadsheetml/2006/main" count="134" uniqueCount="93">
  <si>
    <t>Total</t>
  </si>
  <si>
    <t>A.</t>
  </si>
  <si>
    <t>B.</t>
  </si>
  <si>
    <t>C.</t>
  </si>
  <si>
    <t>D.</t>
  </si>
  <si>
    <t>E.</t>
  </si>
  <si>
    <t>H.</t>
  </si>
  <si>
    <t>Total Direct Costs</t>
  </si>
  <si>
    <t>Applicable F&amp;A Rate</t>
  </si>
  <si>
    <t>Tuition Remission Rate</t>
  </si>
  <si>
    <t>Fringe Benefit Rate (SURS)</t>
  </si>
  <si>
    <t>Materials &amp; Supplies</t>
  </si>
  <si>
    <t>Total Other Direct Costs</t>
  </si>
  <si>
    <t>On Campus</t>
  </si>
  <si>
    <t>Off Campus</t>
  </si>
  <si>
    <t>Other Sponsored Activity</t>
  </si>
  <si>
    <t>Location</t>
  </si>
  <si>
    <t>Activity Type</t>
  </si>
  <si>
    <t>F&amp;A Rate Used</t>
  </si>
  <si>
    <t>Salary</t>
  </si>
  <si>
    <t>Fringe</t>
  </si>
  <si>
    <t>Other Senior Personnel</t>
  </si>
  <si>
    <t>Other Professional</t>
  </si>
  <si>
    <t>Student Hourly</t>
  </si>
  <si>
    <t>Other (non-SURS)</t>
  </si>
  <si>
    <t>Basis</t>
  </si>
  <si>
    <t>MTDC</t>
  </si>
  <si>
    <t>TDC</t>
  </si>
  <si>
    <t>All Personnel</t>
  </si>
  <si>
    <t>Participant Support Costs</t>
  </si>
  <si>
    <t>Total Direct and F&amp;A Costs</t>
  </si>
  <si>
    <t>Effective F&amp;A Rate</t>
  </si>
  <si>
    <t>F&amp;A Basis</t>
  </si>
  <si>
    <t>F.</t>
  </si>
  <si>
    <t>G.</t>
  </si>
  <si>
    <t>Inflation Rate - Salaries</t>
  </si>
  <si>
    <t>Inflation Rate - Expenses</t>
  </si>
  <si>
    <t>Unrecovered F&amp;A Costs</t>
  </si>
  <si>
    <t>Fringe Benefit Rate (GRA)</t>
  </si>
  <si>
    <t>Fringe Benefit Rate (Non-SURS &amp; Hourly &lt; Half Time)</t>
  </si>
  <si>
    <t>Fringe Benefit Rate (Hourly ≥ Half Time)</t>
  </si>
  <si>
    <t>SPA</t>
  </si>
  <si>
    <t>Sponsored Research</t>
  </si>
  <si>
    <t>Sponsored Instruction</t>
  </si>
  <si>
    <t>Other</t>
  </si>
  <si>
    <t>Fellowship</t>
  </si>
  <si>
    <t>Clinical Trial (Industry)</t>
  </si>
  <si>
    <t>Clinical Trial (Non-Industry)</t>
  </si>
  <si>
    <t>Applicable F&amp;A Basis</t>
  </si>
  <si>
    <t>Admin. Salary*</t>
  </si>
  <si>
    <t>Co-PI/Co-I 1</t>
  </si>
  <si>
    <t>Co-PI/Co-I 2</t>
  </si>
  <si>
    <t>Co-PI/Co-I 3</t>
  </si>
  <si>
    <t>Co-PI/Co-I 4</t>
  </si>
  <si>
    <t>PI/PD</t>
  </si>
  <si>
    <t>Period 1</t>
  </si>
  <si>
    <r>
      <rPr>
        <b/>
        <sz val="12"/>
        <rFont val="Arial"/>
        <family val="2"/>
      </rPr>
      <t>INSTRUCTIONS</t>
    </r>
    <r>
      <rPr>
        <sz val="12"/>
        <rFont val="Arial"/>
        <family val="2"/>
      </rPr>
      <t xml:space="preserve">:
1) Select the Project Activity Type from drop down list
2) Select the Project Location from drop down list
3) Select the basis for F&amp;A costs from drop down list
4) The applicable F&amp;A rate will auto-populate. You can override the rate, if the sponsor has a published rate that is lower than the negotiated rate. 
5) Complete the budget based on the costs requested by the Investigator(s). 
</t>
    </r>
  </si>
  <si>
    <t>Computer Services</t>
  </si>
  <si>
    <t>Tuition Remission</t>
  </si>
  <si>
    <t>Exempt Subaward Costs (&gt;$25k)</t>
  </si>
  <si>
    <t>Shipping</t>
  </si>
  <si>
    <t>Other Direct Costs</t>
  </si>
  <si>
    <t>Senior Personnel</t>
  </si>
  <si>
    <t>Other Personnel</t>
  </si>
  <si>
    <t>Fringe Benefits</t>
  </si>
  <si>
    <t>I.</t>
  </si>
  <si>
    <t>J.</t>
  </si>
  <si>
    <t>Subtotal</t>
  </si>
  <si>
    <t>Total Indirect (F&amp;A) Costs</t>
  </si>
  <si>
    <r>
      <rPr>
        <b/>
        <sz val="10"/>
        <rFont val="Arial"/>
        <family val="2"/>
      </rPr>
      <t>Travel</t>
    </r>
    <r>
      <rPr>
        <sz val="10"/>
        <rFont val="Arial"/>
        <family val="2"/>
      </rPr>
      <t xml:space="preserve"> - Domestic</t>
    </r>
  </si>
  <si>
    <r>
      <rPr>
        <b/>
        <sz val="10"/>
        <rFont val="Arial"/>
        <family val="2"/>
      </rPr>
      <t>Travel</t>
    </r>
    <r>
      <rPr>
        <sz val="10"/>
        <rFont val="Arial"/>
        <family val="2"/>
      </rPr>
      <t xml:space="preserve"> - International</t>
    </r>
  </si>
  <si>
    <t xml:space="preserve">Subaward: </t>
  </si>
  <si>
    <t>Subaward:</t>
  </si>
  <si>
    <t>Equipment</t>
  </si>
  <si>
    <t>Administered Programs via RFP</t>
  </si>
  <si>
    <t>Conference Hosting Costs (Room Rental, Honorariums)</t>
  </si>
  <si>
    <t xml:space="preserve">Non-Employee Travel </t>
  </si>
  <si>
    <t>Conference Registration</t>
  </si>
  <si>
    <t>Consultant Services (Professional Service Costs)</t>
  </si>
  <si>
    <t>Publication / Dissemination</t>
  </si>
  <si>
    <t>Animal Costs / Human Incentive Costs</t>
  </si>
  <si>
    <t>Exempt Computer Services (AWS, ICCP)</t>
  </si>
  <si>
    <t>Equipment Rental</t>
  </si>
  <si>
    <t>Service Activity (Internal)</t>
  </si>
  <si>
    <t>Add Your Notes Here</t>
  </si>
  <si>
    <t>Graduate Assistant(s)</t>
  </si>
  <si>
    <t>Postdoctoral Research Assistant(s)</t>
  </si>
  <si>
    <t>Subtotal Other-Other</t>
  </si>
  <si>
    <t>Other Contractor Costs: (Advisory Board, Printing Services)</t>
  </si>
  <si>
    <t>Indiana</t>
  </si>
  <si>
    <t>Purdue</t>
  </si>
  <si>
    <t>Florida</t>
  </si>
  <si>
    <t>Mayo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</si>
</sst>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164" formatCode="0.0%"/>
    <numFmt numFmtId="165" formatCode="0.000%"/>
    <numFmt numFmtId="166" formatCode="_(&quot;$&quot;* #,##0_);_(&quot;$&quot;* \(#,##0\);_(&quot;$&quot;* &quot;-&quot;??_);_(@_)"/>
    <numFmt numFmtId="167" formatCode="&quot;$&quot;#,##0"/>
  </numFmts>
  <fonts count="29" x14ac:knownFonts="1">
    <font>
      <sz val="10"/>
      <name val="Arial"/>
    </font>
    <font>
      <b/>
      <sz val="10"/>
      <name val="Arial"/>
      <family val="2"/>
    </font>
    <font>
      <sz val="10"/>
      <name val="Arial"/>
      <family val="2"/>
    </font>
    <font>
      <sz val="10"/>
      <color indexed="8"/>
      <name val="Arial"/>
      <family val="2"/>
    </font>
    <font>
      <sz val="10"/>
      <color indexed="12"/>
      <name val="Arial"/>
      <family val="2"/>
    </font>
    <font>
      <sz val="10"/>
      <color indexed="10"/>
      <name val="Arial"/>
      <family val="2"/>
    </font>
    <font>
      <b/>
      <sz val="10"/>
      <color indexed="12"/>
      <name val="Arial"/>
      <family val="2"/>
    </font>
    <font>
      <b/>
      <sz val="10"/>
      <color indexed="8"/>
      <name val="Arial"/>
      <family val="2"/>
    </font>
    <font>
      <i/>
      <sz val="10"/>
      <name val="Arial"/>
      <family val="2"/>
    </font>
    <font>
      <i/>
      <sz val="10"/>
      <color indexed="12"/>
      <name val="Arial"/>
      <family val="2"/>
    </font>
    <font>
      <sz val="10"/>
      <color rgb="FFFF0000"/>
      <name val="Arial"/>
      <family val="2"/>
    </font>
    <font>
      <b/>
      <u/>
      <sz val="10"/>
      <name val="Arial"/>
      <family val="2"/>
    </font>
    <font>
      <b/>
      <sz val="10"/>
      <color rgb="FF0070C0"/>
      <name val="Arial"/>
      <family val="2"/>
    </font>
    <font>
      <u/>
      <sz val="10"/>
      <color theme="10"/>
      <name val="Arial"/>
      <family val="2"/>
    </font>
    <font>
      <b/>
      <sz val="12"/>
      <name val="Arial"/>
      <family val="2"/>
    </font>
    <font>
      <sz val="9"/>
      <name val="Arial"/>
      <family val="2"/>
    </font>
    <font>
      <sz val="9"/>
      <color indexed="8"/>
      <name val="Arial"/>
      <family val="2"/>
    </font>
    <font>
      <b/>
      <sz val="9"/>
      <name val="Arial"/>
      <family val="2"/>
    </font>
    <font>
      <sz val="9"/>
      <color indexed="10"/>
      <name val="Arial"/>
      <family val="2"/>
    </font>
    <font>
      <b/>
      <sz val="9"/>
      <color rgb="FFFF0000"/>
      <name val="Arial"/>
      <family val="2"/>
    </font>
    <font>
      <b/>
      <sz val="9"/>
      <color indexed="8"/>
      <name val="Arial"/>
      <family val="2"/>
    </font>
    <font>
      <b/>
      <u val="singleAccounting"/>
      <sz val="9.5"/>
      <name val="Arial"/>
      <family val="2"/>
    </font>
    <font>
      <b/>
      <u val="singleAccounting"/>
      <sz val="9.5"/>
      <color indexed="12"/>
      <name val="Arial"/>
      <family val="2"/>
    </font>
    <font>
      <sz val="11"/>
      <name val="Arial"/>
      <family val="2"/>
    </font>
    <font>
      <sz val="9"/>
      <color indexed="12"/>
      <name val="Arial"/>
      <family val="2"/>
    </font>
    <font>
      <sz val="12"/>
      <name val="Arial"/>
      <family val="2"/>
    </font>
    <font>
      <b/>
      <sz val="11"/>
      <name val="Arial"/>
      <family val="2"/>
    </font>
    <font>
      <u/>
      <sz val="9"/>
      <name val="Arial"/>
      <family val="2"/>
    </font>
    <font>
      <sz val="8"/>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2" tint="-9.9978637043366805E-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thin">
        <color indexed="64"/>
      </bottom>
      <diagonal/>
    </border>
    <border>
      <left/>
      <right/>
      <top style="medium">
        <color rgb="FFFF0000"/>
      </top>
      <bottom/>
      <diagonal/>
    </border>
    <border>
      <left/>
      <right style="medium">
        <color rgb="FFFF0000"/>
      </right>
      <top style="medium">
        <color rgb="FFFF0000"/>
      </top>
      <bottom/>
      <diagonal/>
    </border>
    <border>
      <left/>
      <right style="medium">
        <color rgb="FFFF0000"/>
      </right>
      <top/>
      <bottom/>
      <diagonal/>
    </border>
    <border>
      <left style="medium">
        <color rgb="FFFF0000"/>
      </left>
      <right/>
      <top style="medium">
        <color rgb="FFFF0000"/>
      </top>
      <bottom/>
      <diagonal/>
    </border>
    <border>
      <left style="medium">
        <color rgb="FFFF0000"/>
      </left>
      <right/>
      <top/>
      <bottom/>
      <diagonal/>
    </border>
    <border>
      <left/>
      <right/>
      <top style="thin">
        <color indexed="64"/>
      </top>
      <bottom/>
      <diagonal/>
    </border>
  </borders>
  <cellStyleXfs count="5">
    <xf numFmtId="0" fontId="0"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13" fillId="0" borderId="0" applyNumberFormat="0" applyFill="0" applyBorder="0" applyAlignment="0" applyProtection="0"/>
  </cellStyleXfs>
  <cellXfs count="117">
    <xf numFmtId="0" fontId="0" fillId="0" borderId="0" xfId="0"/>
    <xf numFmtId="166" fontId="3" fillId="0" borderId="0" xfId="1" quotePrefix="1" applyNumberFormat="1" applyFont="1" applyBorder="1" applyProtection="1">
      <protection locked="0"/>
    </xf>
    <xf numFmtId="166" fontId="3" fillId="0" borderId="0" xfId="1" applyNumberFormat="1" applyFont="1" applyBorder="1" applyProtection="1">
      <protection locked="0"/>
    </xf>
    <xf numFmtId="166" fontId="10" fillId="0" borderId="0" xfId="1" applyNumberFormat="1" applyFont="1" applyBorder="1" applyProtection="1">
      <protection locked="0"/>
    </xf>
    <xf numFmtId="166" fontId="5" fillId="0" borderId="0" xfId="1" applyNumberFormat="1" applyFont="1" applyBorder="1" applyProtection="1">
      <protection locked="0"/>
    </xf>
    <xf numFmtId="166" fontId="3" fillId="0" borderId="0" xfId="1" applyNumberFormat="1" applyFont="1" applyBorder="1" applyProtection="1"/>
    <xf numFmtId="166" fontId="3" fillId="0" borderId="0" xfId="1" applyNumberFormat="1" applyFont="1" applyProtection="1"/>
    <xf numFmtId="49" fontId="0" fillId="0" borderId="0" xfId="0" applyNumberFormat="1"/>
    <xf numFmtId="164" fontId="10" fillId="0" borderId="0" xfId="2" applyNumberFormat="1" applyFont="1" applyProtection="1"/>
    <xf numFmtId="0" fontId="10" fillId="0" borderId="0" xfId="0" applyFont="1"/>
    <xf numFmtId="0" fontId="1" fillId="0" borderId="0" xfId="0" applyFont="1" applyAlignment="1">
      <alignment horizontal="center"/>
    </xf>
    <xf numFmtId="0" fontId="1" fillId="0" borderId="0" xfId="0" applyFont="1"/>
    <xf numFmtId="0" fontId="1" fillId="0" borderId="3" xfId="0" applyFont="1" applyBorder="1" applyAlignment="1">
      <alignment horizontal="center"/>
    </xf>
    <xf numFmtId="1" fontId="2" fillId="0" borderId="0" xfId="0" applyNumberFormat="1" applyFont="1"/>
    <xf numFmtId="166" fontId="4" fillId="0" borderId="4" xfId="1" applyNumberFormat="1" applyFont="1" applyBorder="1" applyProtection="1"/>
    <xf numFmtId="166" fontId="3" fillId="0" borderId="0" xfId="1" applyNumberFormat="1" applyFont="1" applyFill="1" applyBorder="1" applyProtection="1"/>
    <xf numFmtId="0" fontId="2" fillId="0" borderId="3" xfId="0" applyFont="1" applyBorder="1" applyAlignment="1">
      <alignment horizontal="center"/>
    </xf>
    <xf numFmtId="166" fontId="4" fillId="0" borderId="9" xfId="1" applyNumberFormat="1" applyFont="1" applyBorder="1" applyProtection="1"/>
    <xf numFmtId="0" fontId="2" fillId="0" borderId="0" xfId="0" applyFont="1"/>
    <xf numFmtId="166" fontId="6" fillId="0" borderId="4" xfId="1" applyNumberFormat="1" applyFont="1" applyBorder="1" applyProtection="1"/>
    <xf numFmtId="1" fontId="2" fillId="0" borderId="10" xfId="0" applyNumberFormat="1" applyFont="1" applyBorder="1"/>
    <xf numFmtId="166" fontId="7" fillId="0" borderId="0" xfId="1" applyNumberFormat="1" applyFont="1" applyBorder="1" applyProtection="1"/>
    <xf numFmtId="166" fontId="1" fillId="0" borderId="0" xfId="1" applyNumberFormat="1" applyFont="1" applyBorder="1" applyProtection="1"/>
    <xf numFmtId="1" fontId="8" fillId="0" borderId="0" xfId="0" applyNumberFormat="1" applyFont="1"/>
    <xf numFmtId="166" fontId="8" fillId="0" borderId="0" xfId="1" applyNumberFormat="1" applyFont="1" applyBorder="1" applyProtection="1"/>
    <xf numFmtId="166" fontId="9" fillId="0" borderId="4" xfId="1" applyNumberFormat="1" applyFont="1" applyBorder="1" applyProtection="1"/>
    <xf numFmtId="0" fontId="1" fillId="0" borderId="5" xfId="0" applyFont="1" applyBorder="1" applyAlignment="1">
      <alignment horizontal="center"/>
    </xf>
    <xf numFmtId="1" fontId="2" fillId="0" borderId="6" xfId="0" applyNumberFormat="1" applyFont="1" applyBorder="1"/>
    <xf numFmtId="166" fontId="1" fillId="0" borderId="6" xfId="1" applyNumberFormat="1" applyFont="1" applyBorder="1" applyProtection="1"/>
    <xf numFmtId="166" fontId="6" fillId="0" borderId="8" xfId="1" applyNumberFormat="1" applyFont="1" applyBorder="1" applyProtection="1"/>
    <xf numFmtId="166" fontId="4" fillId="0" borderId="0" xfId="1" applyNumberFormat="1" applyFont="1" applyProtection="1"/>
    <xf numFmtId="164" fontId="12" fillId="2" borderId="7" xfId="2" applyNumberFormat="1" applyFont="1" applyFill="1" applyBorder="1" applyProtection="1"/>
    <xf numFmtId="0" fontId="0" fillId="0" borderId="3" xfId="0" applyBorder="1"/>
    <xf numFmtId="166" fontId="2" fillId="0" borderId="0" xfId="1" applyNumberFormat="1" applyFont="1" applyProtection="1"/>
    <xf numFmtId="10" fontId="2" fillId="0" borderId="0" xfId="2" applyNumberFormat="1" applyFont="1" applyFill="1" applyBorder="1" applyProtection="1"/>
    <xf numFmtId="166" fontId="5" fillId="0" borderId="0" xfId="1" applyNumberFormat="1" applyFont="1" applyBorder="1" applyProtection="1"/>
    <xf numFmtId="166" fontId="2" fillId="0" borderId="0" xfId="1" applyNumberFormat="1" applyFont="1" applyBorder="1" applyProtection="1">
      <protection locked="0"/>
    </xf>
    <xf numFmtId="164" fontId="2" fillId="2" borderId="2" xfId="2" applyNumberFormat="1" applyFont="1" applyFill="1" applyBorder="1" applyProtection="1"/>
    <xf numFmtId="42" fontId="12" fillId="2" borderId="8" xfId="1" applyNumberFormat="1" applyFont="1" applyFill="1" applyBorder="1" applyProtection="1"/>
    <xf numFmtId="42" fontId="3" fillId="2" borderId="6" xfId="1" applyNumberFormat="1" applyFont="1" applyFill="1" applyBorder="1" applyProtection="1"/>
    <xf numFmtId="164" fontId="10" fillId="0" borderId="0" xfId="2" applyNumberFormat="1" applyFont="1" applyAlignment="1" applyProtection="1"/>
    <xf numFmtId="0" fontId="2" fillId="0" borderId="0" xfId="0" applyFont="1" applyAlignment="1">
      <alignment horizontal="left"/>
    </xf>
    <xf numFmtId="1" fontId="15" fillId="0" borderId="0" xfId="0" applyNumberFormat="1" applyFont="1" applyAlignment="1">
      <alignment horizontal="left"/>
    </xf>
    <xf numFmtId="10" fontId="15" fillId="3" borderId="0" xfId="2" applyNumberFormat="1" applyFont="1" applyFill="1" applyBorder="1" applyProtection="1">
      <protection locked="0"/>
    </xf>
    <xf numFmtId="0" fontId="17" fillId="0" borderId="1" xfId="0" applyFont="1" applyBorder="1" applyAlignment="1">
      <alignment horizontal="left" vertical="center"/>
    </xf>
    <xf numFmtId="0" fontId="15" fillId="0" borderId="2" xfId="0" applyFont="1" applyBorder="1" applyAlignment="1">
      <alignment horizontal="center"/>
    </xf>
    <xf numFmtId="0" fontId="15" fillId="0" borderId="2" xfId="0" applyFont="1" applyBorder="1" applyAlignment="1">
      <alignment vertical="center"/>
    </xf>
    <xf numFmtId="10" fontId="18" fillId="0" borderId="7" xfId="2" applyNumberFormat="1" applyFont="1" applyBorder="1" applyAlignment="1" applyProtection="1">
      <alignment horizontal="left" vertical="center"/>
    </xf>
    <xf numFmtId="0" fontId="17" fillId="0" borderId="3" xfId="0" applyFont="1" applyBorder="1" applyAlignment="1">
      <alignment vertical="center"/>
    </xf>
    <xf numFmtId="166" fontId="16" fillId="0" borderId="0" xfId="1" applyNumberFormat="1" applyFont="1" applyBorder="1" applyProtection="1"/>
    <xf numFmtId="10" fontId="18" fillId="0" borderId="4" xfId="2" applyNumberFormat="1" applyFont="1" applyBorder="1" applyAlignment="1" applyProtection="1">
      <alignment horizontal="left" vertical="center"/>
    </xf>
    <xf numFmtId="0" fontId="15" fillId="0" borderId="0" xfId="0" applyFont="1" applyAlignment="1">
      <alignment vertical="center"/>
    </xf>
    <xf numFmtId="10" fontId="18" fillId="0" borderId="4" xfId="0" applyNumberFormat="1" applyFont="1" applyBorder="1" applyAlignment="1">
      <alignment horizontal="left" vertical="center"/>
    </xf>
    <xf numFmtId="167" fontId="0" fillId="0" borderId="0" xfId="0" applyNumberFormat="1"/>
    <xf numFmtId="1" fontId="2" fillId="0" borderId="0" xfId="0" applyNumberFormat="1" applyFont="1" applyAlignment="1">
      <alignment horizontal="left"/>
    </xf>
    <xf numFmtId="0" fontId="2" fillId="0" borderId="0" xfId="0" applyFont="1" applyAlignment="1">
      <alignment horizontal="center"/>
    </xf>
    <xf numFmtId="0" fontId="1" fillId="0" borderId="0" xfId="0" applyFont="1" applyAlignment="1">
      <alignment horizontal="left"/>
    </xf>
    <xf numFmtId="1" fontId="1" fillId="0" borderId="0" xfId="0" applyNumberFormat="1" applyFont="1" applyAlignment="1">
      <alignment horizontal="left"/>
    </xf>
    <xf numFmtId="1" fontId="1" fillId="0" borderId="10" xfId="0" applyNumberFormat="1" applyFont="1" applyBorder="1" applyAlignment="1">
      <alignment horizontal="left"/>
    </xf>
    <xf numFmtId="1" fontId="1" fillId="0" borderId="0" xfId="0" applyNumberFormat="1" applyFont="1"/>
    <xf numFmtId="0" fontId="1" fillId="0" borderId="6" xfId="0" applyFont="1" applyBorder="1" applyAlignment="1">
      <alignment horizontal="left"/>
    </xf>
    <xf numFmtId="1" fontId="2" fillId="2" borderId="2" xfId="0" applyNumberFormat="1" applyFont="1" applyFill="1" applyBorder="1"/>
    <xf numFmtId="0" fontId="2" fillId="2" borderId="2" xfId="0" applyFont="1" applyFill="1" applyBorder="1"/>
    <xf numFmtId="1" fontId="2" fillId="2" borderId="6" xfId="0" applyNumberFormat="1" applyFont="1" applyFill="1" applyBorder="1"/>
    <xf numFmtId="0" fontId="2" fillId="2" borderId="6" xfId="0" applyFont="1" applyFill="1" applyBorder="1"/>
    <xf numFmtId="166" fontId="7" fillId="0" borderId="0" xfId="1" applyNumberFormat="1" applyFont="1" applyFill="1" applyBorder="1" applyProtection="1"/>
    <xf numFmtId="166" fontId="16" fillId="4" borderId="0" xfId="1" quotePrefix="1" applyNumberFormat="1" applyFont="1" applyFill="1" applyBorder="1" applyProtection="1">
      <protection locked="0"/>
    </xf>
    <xf numFmtId="166" fontId="24" fillId="4" borderId="4" xfId="1" applyNumberFormat="1" applyFont="1" applyFill="1" applyBorder="1" applyProtection="1"/>
    <xf numFmtId="166" fontId="16" fillId="0" borderId="0" xfId="1" applyNumberFormat="1" applyFont="1" applyBorder="1" applyAlignment="1" applyProtection="1">
      <alignment vertical="center"/>
    </xf>
    <xf numFmtId="166" fontId="20" fillId="0" borderId="0" xfId="1" applyNumberFormat="1" applyFont="1" applyBorder="1" applyAlignment="1" applyProtection="1">
      <alignment horizontal="right" vertical="center"/>
    </xf>
    <xf numFmtId="0" fontId="0" fillId="0" borderId="16" xfId="0" applyBorder="1"/>
    <xf numFmtId="0" fontId="0" fillId="0" borderId="10" xfId="0" applyBorder="1"/>
    <xf numFmtId="0" fontId="23" fillId="0" borderId="0" xfId="0" applyFont="1" applyAlignment="1">
      <alignment vertical="top" wrapText="1"/>
    </xf>
    <xf numFmtId="0" fontId="17" fillId="0" borderId="0" xfId="0" applyFont="1" applyAlignment="1">
      <alignment horizontal="right" vertical="center"/>
    </xf>
    <xf numFmtId="0" fontId="23" fillId="0" borderId="0" xfId="0" applyFont="1" applyAlignment="1">
      <alignment horizontal="left" vertical="top" wrapText="1"/>
    </xf>
    <xf numFmtId="166" fontId="24" fillId="4" borderId="9" xfId="1" applyNumberFormat="1" applyFont="1" applyFill="1" applyBorder="1" applyProtection="1"/>
    <xf numFmtId="0" fontId="1" fillId="0" borderId="10" xfId="0" applyFont="1" applyBorder="1" applyAlignment="1">
      <alignment horizontal="left"/>
    </xf>
    <xf numFmtId="1" fontId="2" fillId="0" borderId="0" xfId="0" applyNumberFormat="1" applyFont="1" applyAlignment="1">
      <alignment horizontal="left" indent="1"/>
    </xf>
    <xf numFmtId="166" fontId="2" fillId="0" borderId="10" xfId="1" applyNumberFormat="1" applyFont="1" applyBorder="1" applyProtection="1">
      <protection locked="0"/>
    </xf>
    <xf numFmtId="1" fontId="8" fillId="0" borderId="10" xfId="0" applyNumberFormat="1" applyFont="1" applyBorder="1" applyAlignment="1">
      <alignment horizontal="left" indent="1"/>
    </xf>
    <xf numFmtId="0" fontId="8" fillId="0" borderId="0" xfId="0" applyFont="1" applyAlignment="1">
      <alignment horizontal="left" indent="1"/>
    </xf>
    <xf numFmtId="0" fontId="1" fillId="0" borderId="0" xfId="0" applyFont="1" applyAlignment="1">
      <alignment horizontal="right"/>
    </xf>
    <xf numFmtId="0" fontId="27" fillId="0" borderId="2" xfId="4" applyFont="1" applyBorder="1" applyAlignment="1" applyProtection="1">
      <alignment horizontal="left" vertical="center" indent="1"/>
    </xf>
    <xf numFmtId="0" fontId="27" fillId="0" borderId="0" xfId="4" applyFont="1" applyBorder="1" applyAlignment="1" applyProtection="1">
      <alignment horizontal="left" vertical="center" indent="1"/>
    </xf>
    <xf numFmtId="0" fontId="15" fillId="0" borderId="0" xfId="0" applyFont="1" applyAlignment="1">
      <alignment horizontal="left" vertical="center" indent="1"/>
    </xf>
    <xf numFmtId="1" fontId="2" fillId="4" borderId="10" xfId="0" applyNumberFormat="1" applyFont="1" applyFill="1" applyBorder="1"/>
    <xf numFmtId="0" fontId="1" fillId="0" borderId="0" xfId="0" applyFont="1" applyAlignment="1">
      <alignment vertical="center"/>
    </xf>
    <xf numFmtId="0" fontId="1" fillId="0" borderId="4" xfId="0" applyFont="1" applyBorder="1"/>
    <xf numFmtId="10" fontId="1" fillId="0" borderId="0" xfId="2" applyNumberFormat="1" applyFont="1" applyFill="1" applyBorder="1" applyProtection="1"/>
    <xf numFmtId="10" fontId="1" fillId="4" borderId="10" xfId="2" applyNumberFormat="1" applyFont="1" applyFill="1" applyBorder="1" applyProtection="1"/>
    <xf numFmtId="1" fontId="2" fillId="0" borderId="0" xfId="4" applyNumberFormat="1" applyFont="1" applyBorder="1" applyAlignment="1" applyProtection="1">
      <alignment horizontal="left" indent="1"/>
    </xf>
    <xf numFmtId="166" fontId="16" fillId="4" borderId="10" xfId="1" quotePrefix="1" applyNumberFormat="1" applyFont="1" applyFill="1" applyBorder="1" applyProtection="1">
      <protection locked="0"/>
    </xf>
    <xf numFmtId="0" fontId="0" fillId="0" borderId="4" xfId="0" applyBorder="1"/>
    <xf numFmtId="166" fontId="22" fillId="0" borderId="7" xfId="1" applyNumberFormat="1" applyFont="1" applyBorder="1" applyAlignment="1" applyProtection="1">
      <alignment horizontal="center" vertical="top"/>
    </xf>
    <xf numFmtId="166" fontId="1" fillId="0" borderId="0" xfId="1" applyNumberFormat="1" applyFont="1" applyBorder="1" applyProtection="1">
      <protection locked="0"/>
    </xf>
    <xf numFmtId="0" fontId="1" fillId="0" borderId="0" xfId="0" applyFont="1" applyAlignment="1">
      <alignment horizontal="left" indent="1"/>
    </xf>
    <xf numFmtId="0" fontId="28" fillId="0" borderId="0" xfId="0" applyFont="1" applyAlignment="1">
      <alignment horizontal="left" indent="1"/>
    </xf>
    <xf numFmtId="0" fontId="1" fillId="0" borderId="1" xfId="0" applyFont="1" applyBorder="1"/>
    <xf numFmtId="0" fontId="1" fillId="0" borderId="2" xfId="0" applyFont="1" applyBorder="1"/>
    <xf numFmtId="166" fontId="21" fillId="0" borderId="2" xfId="1" applyNumberFormat="1" applyFont="1" applyBorder="1" applyAlignment="1" applyProtection="1">
      <alignment horizontal="center" vertical="top"/>
    </xf>
    <xf numFmtId="0" fontId="26" fillId="0" borderId="0" xfId="0" applyFont="1" applyAlignment="1">
      <alignment horizontal="left"/>
    </xf>
    <xf numFmtId="167" fontId="28" fillId="0" borderId="0" xfId="1" applyNumberFormat="1" applyFont="1" applyFill="1" applyBorder="1" applyProtection="1"/>
    <xf numFmtId="0" fontId="25" fillId="5" borderId="16" xfId="0" applyFont="1" applyFill="1" applyBorder="1" applyAlignment="1">
      <alignment horizontal="left" vertical="top" wrapText="1"/>
    </xf>
    <xf numFmtId="0" fontId="25" fillId="5" borderId="0" xfId="0" applyFont="1" applyFill="1" applyAlignment="1">
      <alignment horizontal="left" vertical="top" wrapText="1"/>
    </xf>
    <xf numFmtId="0" fontId="2" fillId="0" borderId="16" xfId="0" applyFont="1" applyBorder="1" applyAlignment="1">
      <alignment horizontal="left" vertical="top" wrapText="1"/>
    </xf>
    <xf numFmtId="0" fontId="2" fillId="0" borderId="0" xfId="0" applyFont="1" applyAlignment="1">
      <alignment horizontal="left" vertical="top" wrapText="1"/>
    </xf>
    <xf numFmtId="0" fontId="25" fillId="5" borderId="10" xfId="0" applyFont="1" applyFill="1" applyBorder="1" applyAlignment="1">
      <alignment horizontal="left" vertical="top" wrapText="1"/>
    </xf>
    <xf numFmtId="0" fontId="11" fillId="2" borderId="1" xfId="0" applyFont="1" applyFill="1" applyBorder="1" applyAlignment="1">
      <alignment horizontal="center" textRotation="90"/>
    </xf>
    <xf numFmtId="0" fontId="1" fillId="2" borderId="5" xfId="0" applyFont="1" applyFill="1" applyBorder="1" applyAlignment="1">
      <alignment horizontal="center" textRotation="90"/>
    </xf>
    <xf numFmtId="10" fontId="15" fillId="3" borderId="2" xfId="2" applyNumberFormat="1" applyFont="1" applyFill="1" applyBorder="1" applyAlignment="1" applyProtection="1">
      <alignment horizontal="left" vertical="center"/>
      <protection locked="0"/>
    </xf>
    <xf numFmtId="10" fontId="15" fillId="3" borderId="0" xfId="2" applyNumberFormat="1" applyFont="1" applyFill="1" applyBorder="1" applyAlignment="1" applyProtection="1">
      <alignment horizontal="left" vertical="center"/>
      <protection locked="0"/>
    </xf>
    <xf numFmtId="0" fontId="19" fillId="0" borderId="14"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5" xfId="0" applyFont="1" applyBorder="1" applyAlignment="1">
      <alignment horizontal="left" vertical="top" wrapText="1"/>
    </xf>
    <xf numFmtId="0" fontId="19" fillId="0" borderId="0" xfId="0" applyFont="1" applyAlignment="1">
      <alignment horizontal="left" vertical="top" wrapText="1"/>
    </xf>
    <xf numFmtId="0" fontId="19" fillId="0" borderId="13" xfId="0" applyFont="1" applyBorder="1" applyAlignment="1">
      <alignment horizontal="left" vertical="top" wrapText="1"/>
    </xf>
  </cellXfs>
  <cellStyles count="5">
    <cellStyle name="Currency" xfId="1" builtinId="4"/>
    <cellStyle name="Hyperlink" xfId="4" builtinId="8" customBuiltin="1"/>
    <cellStyle name="Normal" xfId="0" builtinId="0"/>
    <cellStyle name="Normal 2" xfId="3" xr:uid="{00000000-0005-0000-0000-000003000000}"/>
    <cellStyle name="Percent" xfId="2" builtinId="5"/>
  </cellStyles>
  <dxfs count="1">
    <dxf>
      <fill>
        <patternFill>
          <bgColor theme="2" tint="-9.9948118533890809E-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color rgb="FFFFE7E7"/>
      <color rgb="FFFFFF66"/>
      <color rgb="FFFCD5C4"/>
      <color rgb="FFFBC6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illinoisedu-my.sharepoint.com/personal/bprogers_illinois_edu/Documents/Associate%20Director%20-%20Proposals/Templates/Budgets/WORKING%20BUDG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ance"/>
      <sheetName val="General"/>
      <sheetName val="State of IL"/>
      <sheetName val="USDA Cap"/>
      <sheetName val="General - Cost Share"/>
      <sheetName val="Research or Instr UIC Component"/>
      <sheetName val="location tool"/>
    </sheetNames>
    <sheetDataSet>
      <sheetData sheetId="0" refreshError="1"/>
      <sheetData sheetId="1" refreshError="1"/>
      <sheetData sheetId="2" refreshError="1"/>
      <sheetData sheetId="3">
        <row r="4">
          <cell r="AE4">
            <v>0.3</v>
          </cell>
        </row>
        <row r="5">
          <cell r="AE5">
            <v>0.22</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ervicerates.research.illinois.edu/" TargetMode="External"/><Relationship Id="rId3" Type="http://schemas.openxmlformats.org/officeDocument/2006/relationships/hyperlink" Target="https://www.obfs.uillinois.edu/government-costing/fringe-benefit-rates/" TargetMode="External"/><Relationship Id="rId7" Type="http://schemas.openxmlformats.org/officeDocument/2006/relationships/hyperlink" Target="https://www.obfs.uillinois.edu/government-costing/facilities-administrative/" TargetMode="External"/><Relationship Id="rId2" Type="http://schemas.openxmlformats.org/officeDocument/2006/relationships/hyperlink" Target="https://www.obfs.uillinois.edu/government-costing/fringe-benefit-rates/" TargetMode="External"/><Relationship Id="rId1" Type="http://schemas.openxmlformats.org/officeDocument/2006/relationships/hyperlink" Target="https://www.obfs.uillinois.edu/government-costing/fringe-benefit-rates/" TargetMode="External"/><Relationship Id="rId6" Type="http://schemas.openxmlformats.org/officeDocument/2006/relationships/hyperlink" Target="https://www.obfs.uillinois.edu/government-costing/facilities-administrative/" TargetMode="External"/><Relationship Id="rId5" Type="http://schemas.openxmlformats.org/officeDocument/2006/relationships/hyperlink" Target="https://www.obfs.uillinois.edu/government-costing/tuition-remission/" TargetMode="External"/><Relationship Id="rId10" Type="http://schemas.openxmlformats.org/officeDocument/2006/relationships/vmlDrawing" Target="../drawings/vmlDrawing1.vml"/><Relationship Id="rId4" Type="http://schemas.openxmlformats.org/officeDocument/2006/relationships/hyperlink" Target="https://www.obfs.uillinois.edu/government-costing/fringe-benefit-rates/"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9.9978637043366805E-2"/>
    <pageSetUpPr fitToPage="1"/>
  </sheetPr>
  <dimension ref="A1:AU160"/>
  <sheetViews>
    <sheetView showGridLines="0" tabSelected="1" zoomScale="115" zoomScaleNormal="115" workbookViewId="0">
      <pane ySplit="10" topLeftCell="A11" activePane="bottomLeft" state="frozen"/>
      <selection pane="bottomLeft" activeCell="L83" sqref="L83"/>
    </sheetView>
  </sheetViews>
  <sheetFormatPr defaultColWidth="9.1796875" defaultRowHeight="13" x14ac:dyDescent="0.3"/>
  <cols>
    <col min="1" max="1" width="4.81640625" style="10" customWidth="1"/>
    <col min="2" max="2" width="15.7265625" style="55" customWidth="1"/>
    <col min="3" max="3" width="7" style="18" customWidth="1"/>
    <col min="4" max="4" width="7.81640625" style="18" customWidth="1"/>
    <col min="5" max="5" width="12.81640625" style="33" customWidth="1"/>
    <col min="6" max="9" width="13.26953125" style="6" customWidth="1"/>
    <col min="10" max="10" width="13.26953125" style="30" customWidth="1"/>
    <col min="11" max="11" width="0.81640625" customWidth="1"/>
    <col min="12" max="12" width="104.81640625" customWidth="1"/>
    <col min="13" max="13" width="9.1796875" customWidth="1"/>
    <col min="19" max="19" width="104.81640625" customWidth="1"/>
    <col min="26" max="26" width="12" customWidth="1"/>
  </cols>
  <sheetData>
    <row r="1" spans="1:47" ht="12.5" x14ac:dyDescent="0.25">
      <c r="A1" s="44" t="s">
        <v>17</v>
      </c>
      <c r="B1" s="45"/>
      <c r="C1" s="109" t="s">
        <v>42</v>
      </c>
      <c r="D1" s="109"/>
      <c r="E1" s="109"/>
      <c r="F1" s="82" t="s">
        <v>8</v>
      </c>
      <c r="G1" s="46"/>
      <c r="H1" s="46"/>
      <c r="I1" s="46"/>
      <c r="J1" s="47">
        <f>IF(AND($C$1=$Z$4,$C$2=$AA$3),$AA$4,IF(AND($C$1=$Z$4,$C$2=$AB$3),$AB$4,IF(AND($C$1=$Z$5,$C$2=$AA$3),$AA$5,IF(AND($C$1=$Z$5,$C$2=$AB$3),$AB$5,IF(AND($C$1=$Z$6,$C$2=$AA$3),$AA$6,IF(AND($C$1=$Z$6,$C$2=$AB$3),$AB$6,IF($C$1=$Z$7,$AA$7,IF($C$1=$Z$8,$AA$8,IF(AND($C$1=$Z$9,$C$2=$AA$3),$AA$4,IF(AND($C$1=$Z$9,$C$2=$AB$3),$AB$4,"TBD"))))))))))</f>
        <v>0.58599999999999997</v>
      </c>
      <c r="K1" s="70"/>
      <c r="L1" s="102" t="s">
        <v>56</v>
      </c>
      <c r="N1" s="70"/>
      <c r="O1" s="70"/>
    </row>
    <row r="2" spans="1:47" ht="12.5" x14ac:dyDescent="0.25">
      <c r="A2" s="48" t="s">
        <v>16</v>
      </c>
      <c r="B2" s="49"/>
      <c r="C2" s="110" t="s">
        <v>13</v>
      </c>
      <c r="D2" s="110"/>
      <c r="E2" s="110"/>
      <c r="F2" s="83" t="s">
        <v>48</v>
      </c>
      <c r="G2" s="49"/>
      <c r="H2" s="49"/>
      <c r="I2" s="49"/>
      <c r="J2" s="50" t="str">
        <f>IF($C$1=$Z$4,$AD$4,IF($C$1=Z5,$AD$4,IF($C$1=Z6,$AD$4, IF($C$1=Z9,$AD$4,IF($C$1=$Z$7,$AD$5,IF($C$1=$Z$8,$AD$5,$AD$4))))))</f>
        <v>MTDC</v>
      </c>
      <c r="L2" s="103"/>
    </row>
    <row r="3" spans="1:47" ht="12.5" x14ac:dyDescent="0.25">
      <c r="A3" s="48" t="s">
        <v>32</v>
      </c>
      <c r="B3" s="49"/>
      <c r="C3" s="110" t="str">
        <f>IF(OR($C$4=0,$C$4&lt;&gt;$J$1),$AD$5,IF($C$4="TBD","MTDC",$AD$4))</f>
        <v>MTDC</v>
      </c>
      <c r="D3" s="110"/>
      <c r="E3" s="110"/>
      <c r="F3" s="83" t="s">
        <v>9</v>
      </c>
      <c r="G3" s="51"/>
      <c r="H3" s="51"/>
      <c r="I3" s="51"/>
      <c r="J3" s="50">
        <v>0.64</v>
      </c>
      <c r="L3" s="103"/>
      <c r="Z3" s="7"/>
      <c r="AA3" t="s">
        <v>13</v>
      </c>
      <c r="AB3" t="s">
        <v>14</v>
      </c>
      <c r="AD3" s="18" t="s">
        <v>25</v>
      </c>
    </row>
    <row r="4" spans="1:47" ht="12" customHeight="1" thickBot="1" x14ac:dyDescent="0.3">
      <c r="A4" s="48" t="s">
        <v>18</v>
      </c>
      <c r="B4" s="49"/>
      <c r="C4" s="110">
        <f>$J$1</f>
        <v>0.58599999999999997</v>
      </c>
      <c r="D4" s="110"/>
      <c r="E4" s="110"/>
      <c r="F4" s="83" t="s">
        <v>10</v>
      </c>
      <c r="G4" s="51"/>
      <c r="H4" s="51"/>
      <c r="I4" s="51"/>
      <c r="J4" s="50">
        <v>0.36930000000000002</v>
      </c>
      <c r="L4" s="103"/>
      <c r="Z4" t="s">
        <v>42</v>
      </c>
      <c r="AA4" s="8">
        <v>0.58599999999999997</v>
      </c>
      <c r="AB4" s="8">
        <v>0.26</v>
      </c>
      <c r="AD4" s="9" t="s">
        <v>26</v>
      </c>
    </row>
    <row r="5" spans="1:47" ht="12" customHeight="1" x14ac:dyDescent="0.25">
      <c r="A5" s="111" t="s">
        <v>84</v>
      </c>
      <c r="B5" s="112"/>
      <c r="C5" s="112"/>
      <c r="D5" s="112"/>
      <c r="E5" s="113"/>
      <c r="F5" s="83" t="s">
        <v>38</v>
      </c>
      <c r="G5" s="51"/>
      <c r="H5" s="51"/>
      <c r="I5" s="51"/>
      <c r="J5" s="50">
        <v>8.3400000000000002E-2</v>
      </c>
      <c r="L5" s="103"/>
      <c r="Z5" t="s">
        <v>43</v>
      </c>
      <c r="AA5" s="8">
        <v>0.45800000000000002</v>
      </c>
      <c r="AB5" s="8">
        <v>0.26</v>
      </c>
      <c r="AD5" s="9" t="s">
        <v>27</v>
      </c>
    </row>
    <row r="6" spans="1:47" ht="11.25" customHeight="1" x14ac:dyDescent="0.25">
      <c r="A6" s="114"/>
      <c r="B6" s="115"/>
      <c r="C6" s="115"/>
      <c r="D6" s="115"/>
      <c r="E6" s="116"/>
      <c r="F6" s="83" t="s">
        <v>40</v>
      </c>
      <c r="G6" s="51"/>
      <c r="H6" s="51"/>
      <c r="I6" s="51"/>
      <c r="J6" s="52">
        <v>1E-3</v>
      </c>
      <c r="L6" s="103"/>
      <c r="Z6" t="s">
        <v>15</v>
      </c>
      <c r="AA6" s="8">
        <v>0.31900000000000001</v>
      </c>
      <c r="AB6" s="8">
        <v>0.217</v>
      </c>
      <c r="AD6" s="9" t="s">
        <v>44</v>
      </c>
    </row>
    <row r="7" spans="1:47" ht="12" customHeight="1" x14ac:dyDescent="0.25">
      <c r="A7" s="114"/>
      <c r="B7" s="115"/>
      <c r="C7" s="115"/>
      <c r="D7" s="115"/>
      <c r="E7" s="116"/>
      <c r="F7" s="83" t="s">
        <v>39</v>
      </c>
      <c r="G7" s="51"/>
      <c r="H7" s="51"/>
      <c r="I7" s="51"/>
      <c r="J7" s="50">
        <v>7.7499999999999999E-2</v>
      </c>
      <c r="L7" s="103"/>
      <c r="Z7" t="s">
        <v>45</v>
      </c>
      <c r="AA7" s="40">
        <v>0</v>
      </c>
      <c r="AB7" s="40"/>
    </row>
    <row r="8" spans="1:47" ht="11.25" customHeight="1" x14ac:dyDescent="0.25">
      <c r="A8" s="114"/>
      <c r="B8" s="115"/>
      <c r="C8" s="115"/>
      <c r="D8" s="115"/>
      <c r="E8" s="116"/>
      <c r="F8" s="84" t="s">
        <v>35</v>
      </c>
      <c r="G8" s="51"/>
      <c r="H8" s="51"/>
      <c r="I8" s="51"/>
      <c r="J8" s="50">
        <v>0.03</v>
      </c>
      <c r="L8" s="103"/>
      <c r="Z8" t="s">
        <v>46</v>
      </c>
      <c r="AA8" s="40">
        <v>0.26</v>
      </c>
      <c r="AB8" s="40"/>
    </row>
    <row r="9" spans="1:47" ht="10" customHeight="1" x14ac:dyDescent="0.25">
      <c r="A9" s="114"/>
      <c r="B9" s="115"/>
      <c r="C9" s="115"/>
      <c r="D9" s="115"/>
      <c r="E9" s="116"/>
      <c r="F9" s="84" t="s">
        <v>36</v>
      </c>
      <c r="G9" s="69"/>
      <c r="H9" s="68"/>
      <c r="I9" s="73"/>
      <c r="J9" s="50">
        <v>0.04</v>
      </c>
      <c r="L9" s="103"/>
      <c r="Z9" t="s">
        <v>47</v>
      </c>
      <c r="AA9" s="40"/>
      <c r="AB9" s="40"/>
    </row>
    <row r="10" spans="1:47" thickBot="1" x14ac:dyDescent="0.3">
      <c r="A10" s="114"/>
      <c r="B10" s="115"/>
      <c r="C10" s="115"/>
      <c r="D10" s="115"/>
      <c r="E10" s="116"/>
      <c r="F10"/>
      <c r="G10"/>
      <c r="H10"/>
      <c r="I10"/>
      <c r="J10" s="92"/>
      <c r="K10" s="71"/>
      <c r="L10" s="106"/>
      <c r="N10" s="71"/>
      <c r="O10" s="71"/>
      <c r="AA10" s="8"/>
      <c r="AB10" s="8"/>
    </row>
    <row r="11" spans="1:47" s="11" customFormat="1" ht="15" customHeight="1" x14ac:dyDescent="0.3">
      <c r="A11" s="97"/>
      <c r="B11" s="98"/>
      <c r="C11" s="98"/>
      <c r="D11" s="98"/>
      <c r="E11" s="99" t="s">
        <v>55</v>
      </c>
      <c r="F11" s="93" t="s">
        <v>0</v>
      </c>
      <c r="G11"/>
      <c r="H11" s="104" t="str">
        <f ca="1">IF(ISNUMBER(SEARCH("Period 5",#REF!)),INDIRECT("S156"),"")</f>
        <v/>
      </c>
      <c r="I11"/>
      <c r="J11"/>
      <c r="K11"/>
      <c r="L11"/>
      <c r="M11"/>
      <c r="N11"/>
      <c r="P11"/>
      <c r="Q11"/>
      <c r="R11"/>
      <c r="S11"/>
      <c r="T11"/>
      <c r="U11"/>
      <c r="V11"/>
      <c r="W11"/>
      <c r="X11"/>
      <c r="Y11"/>
      <c r="Z11"/>
      <c r="AA11"/>
      <c r="AB11"/>
      <c r="AC11"/>
      <c r="AD11"/>
      <c r="AE11"/>
      <c r="AF11"/>
      <c r="AG11"/>
      <c r="AH11"/>
      <c r="AI11"/>
      <c r="AJ11"/>
      <c r="AK11"/>
      <c r="AL11"/>
      <c r="AM11"/>
      <c r="AN11"/>
      <c r="AO11"/>
      <c r="AP11"/>
      <c r="AQ11"/>
      <c r="AR11"/>
      <c r="AS11"/>
      <c r="AT11"/>
      <c r="AU11"/>
    </row>
    <row r="12" spans="1:47" s="11" customFormat="1" ht="15" customHeight="1" x14ac:dyDescent="0.3">
      <c r="A12" s="12" t="s">
        <v>1</v>
      </c>
      <c r="B12" s="100" t="s">
        <v>62</v>
      </c>
      <c r="F12" s="87"/>
      <c r="G12"/>
      <c r="H12" s="105"/>
      <c r="I12"/>
      <c r="J12"/>
      <c r="K12"/>
      <c r="L12"/>
      <c r="M12"/>
      <c r="N12"/>
      <c r="P12"/>
      <c r="Q12"/>
      <c r="R12"/>
      <c r="S12"/>
      <c r="T12"/>
      <c r="U12"/>
      <c r="V12"/>
      <c r="W12"/>
      <c r="X12"/>
      <c r="Y12"/>
      <c r="Z12"/>
      <c r="AA12"/>
      <c r="AB12"/>
      <c r="AC12"/>
      <c r="AD12"/>
      <c r="AE12"/>
      <c r="AF12"/>
      <c r="AG12"/>
      <c r="AH12"/>
      <c r="AI12"/>
      <c r="AJ12"/>
      <c r="AK12"/>
      <c r="AL12"/>
      <c r="AM12"/>
      <c r="AN12"/>
      <c r="AO12"/>
      <c r="AP12"/>
      <c r="AQ12"/>
      <c r="AR12"/>
      <c r="AS12"/>
      <c r="AT12"/>
      <c r="AU12"/>
    </row>
    <row r="13" spans="1:47" ht="12.75" customHeight="1" x14ac:dyDescent="0.25">
      <c r="A13" s="32"/>
      <c r="B13" s="41" t="s">
        <v>54</v>
      </c>
      <c r="C13" s="54" t="s">
        <v>19</v>
      </c>
      <c r="D13" s="101"/>
      <c r="E13" s="1">
        <v>64818</v>
      </c>
      <c r="F13" s="14">
        <f t="shared" ref="F13:F24" si="0">SUM(E13:E13)</f>
        <v>64818</v>
      </c>
      <c r="G13" s="15"/>
      <c r="H13" s="105"/>
      <c r="I13"/>
      <c r="J13"/>
    </row>
    <row r="14" spans="1:47" ht="12.75" customHeight="1" x14ac:dyDescent="0.3">
      <c r="A14" s="12"/>
      <c r="B14" s="96"/>
      <c r="C14" s="42" t="s">
        <v>20</v>
      </c>
      <c r="D14" s="43">
        <f>$J$4</f>
        <v>0.36930000000000002</v>
      </c>
      <c r="E14" s="66">
        <f>ROUND(E13*$D14,0)</f>
        <v>23937</v>
      </c>
      <c r="F14" s="67">
        <f t="shared" si="0"/>
        <v>23937</v>
      </c>
      <c r="G14" s="15"/>
      <c r="H14" s="105"/>
      <c r="I14"/>
      <c r="J14"/>
    </row>
    <row r="15" spans="1:47" ht="12.75" customHeight="1" x14ac:dyDescent="0.3">
      <c r="A15" s="12"/>
      <c r="B15" s="41" t="s">
        <v>50</v>
      </c>
      <c r="C15" s="54" t="s">
        <v>19</v>
      </c>
      <c r="D15" s="101"/>
      <c r="E15" s="1">
        <v>24285</v>
      </c>
      <c r="F15" s="14">
        <f t="shared" si="0"/>
        <v>24285</v>
      </c>
      <c r="G15" s="15"/>
      <c r="H15" s="105"/>
      <c r="I15"/>
      <c r="J15"/>
    </row>
    <row r="16" spans="1:47" ht="12.75" customHeight="1" x14ac:dyDescent="0.3">
      <c r="A16" s="12"/>
      <c r="B16" s="96"/>
      <c r="C16" s="42" t="s">
        <v>20</v>
      </c>
      <c r="D16" s="43">
        <f>$J$4</f>
        <v>0.36930000000000002</v>
      </c>
      <c r="E16" s="66">
        <f>ROUND(E15*$D16,0)</f>
        <v>8968</v>
      </c>
      <c r="F16" s="67">
        <f t="shared" si="0"/>
        <v>8968</v>
      </c>
      <c r="G16" s="15"/>
      <c r="H16"/>
      <c r="I16"/>
      <c r="J16"/>
    </row>
    <row r="17" spans="1:47" ht="12.75" customHeight="1" x14ac:dyDescent="0.3">
      <c r="A17" s="12"/>
      <c r="B17" s="41" t="s">
        <v>51</v>
      </c>
      <c r="C17" s="54" t="s">
        <v>19</v>
      </c>
      <c r="D17" s="101"/>
      <c r="E17" s="1">
        <v>9408</v>
      </c>
      <c r="F17" s="14">
        <f t="shared" si="0"/>
        <v>9408</v>
      </c>
      <c r="G17" s="15"/>
      <c r="H17"/>
      <c r="I17"/>
      <c r="J17"/>
    </row>
    <row r="18" spans="1:47" ht="12.75" customHeight="1" x14ac:dyDescent="0.3">
      <c r="A18" s="12"/>
      <c r="B18" s="96"/>
      <c r="C18" s="42" t="s">
        <v>20</v>
      </c>
      <c r="D18" s="43">
        <f>$J$4</f>
        <v>0.36930000000000002</v>
      </c>
      <c r="E18" s="66">
        <f>ROUND(E17*$D18,0)</f>
        <v>3474</v>
      </c>
      <c r="F18" s="67">
        <f t="shared" si="0"/>
        <v>3474</v>
      </c>
      <c r="G18" s="15"/>
      <c r="H18"/>
      <c r="I18"/>
      <c r="J18"/>
    </row>
    <row r="19" spans="1:47" ht="12.75" customHeight="1" x14ac:dyDescent="0.3">
      <c r="A19" s="12"/>
      <c r="B19" s="41" t="s">
        <v>52</v>
      </c>
      <c r="C19" s="54" t="s">
        <v>19</v>
      </c>
      <c r="D19" s="101"/>
      <c r="E19" s="1">
        <v>5912</v>
      </c>
      <c r="F19" s="14">
        <f t="shared" si="0"/>
        <v>5912</v>
      </c>
      <c r="G19" s="15"/>
      <c r="H19"/>
      <c r="I19"/>
      <c r="J19"/>
    </row>
    <row r="20" spans="1:47" ht="12.75" customHeight="1" x14ac:dyDescent="0.3">
      <c r="A20" s="12"/>
      <c r="B20" s="96"/>
      <c r="C20" s="42" t="s">
        <v>20</v>
      </c>
      <c r="D20" s="43">
        <f>$J$4</f>
        <v>0.36930000000000002</v>
      </c>
      <c r="E20" s="66">
        <f>ROUND(E19*$D20,0)</f>
        <v>2183</v>
      </c>
      <c r="F20" s="67">
        <f t="shared" si="0"/>
        <v>2183</v>
      </c>
      <c r="G20" s="15"/>
      <c r="H20"/>
      <c r="I20"/>
      <c r="J20"/>
    </row>
    <row r="21" spans="1:47" ht="12.75" customHeight="1" x14ac:dyDescent="0.3">
      <c r="A21" s="12"/>
      <c r="B21" s="41" t="s">
        <v>53</v>
      </c>
      <c r="C21" s="54" t="s">
        <v>19</v>
      </c>
      <c r="D21" s="101"/>
      <c r="E21" s="1">
        <v>13180</v>
      </c>
      <c r="F21" s="14">
        <f t="shared" si="0"/>
        <v>13180</v>
      </c>
      <c r="G21" s="15"/>
      <c r="H21"/>
      <c r="I21"/>
      <c r="J21"/>
    </row>
    <row r="22" spans="1:47" ht="12.75" customHeight="1" x14ac:dyDescent="0.3">
      <c r="A22" s="12"/>
      <c r="B22" s="96"/>
      <c r="C22" s="42" t="s">
        <v>20</v>
      </c>
      <c r="D22" s="43">
        <f>$J$4</f>
        <v>0.36930000000000002</v>
      </c>
      <c r="E22" s="66">
        <f>ROUND(E21*$D22,0)</f>
        <v>4867</v>
      </c>
      <c r="F22" s="67">
        <f t="shared" si="0"/>
        <v>4867</v>
      </c>
      <c r="G22" s="15"/>
      <c r="H22"/>
      <c r="I22"/>
      <c r="J22"/>
    </row>
    <row r="23" spans="1:47" ht="12.75" customHeight="1" x14ac:dyDescent="0.3">
      <c r="A23" s="12"/>
      <c r="B23" s="41" t="s">
        <v>21</v>
      </c>
      <c r="C23" s="54" t="s">
        <v>19</v>
      </c>
      <c r="D23" s="101"/>
      <c r="E23" s="1">
        <v>0</v>
      </c>
      <c r="F23" s="14">
        <f t="shared" si="0"/>
        <v>0</v>
      </c>
      <c r="G23" s="15"/>
      <c r="H23" s="74"/>
      <c r="I23"/>
      <c r="J23"/>
    </row>
    <row r="24" spans="1:47" ht="12.65" customHeight="1" x14ac:dyDescent="0.3">
      <c r="A24" s="12"/>
      <c r="B24" s="96"/>
      <c r="C24" s="42" t="s">
        <v>20</v>
      </c>
      <c r="D24" s="43">
        <f>$J$4</f>
        <v>0.36930000000000002</v>
      </c>
      <c r="E24" s="66">
        <f>ROUND(E23*$D24,0)</f>
        <v>0</v>
      </c>
      <c r="F24" s="67">
        <f t="shared" si="0"/>
        <v>0</v>
      </c>
      <c r="G24" s="15"/>
      <c r="H24" s="74"/>
      <c r="I24"/>
      <c r="J24"/>
    </row>
    <row r="25" spans="1:47" ht="4.5" customHeight="1" x14ac:dyDescent="0.3">
      <c r="A25" s="12"/>
      <c r="C25" s="13"/>
      <c r="D25" s="34"/>
      <c r="E25" s="5"/>
      <c r="F25" s="14"/>
      <c r="G25" s="15"/>
      <c r="H25"/>
      <c r="I25"/>
      <c r="J25"/>
    </row>
    <row r="26" spans="1:47" ht="12.75" customHeight="1" x14ac:dyDescent="0.3">
      <c r="A26" s="12"/>
      <c r="B26" s="81" t="s">
        <v>67</v>
      </c>
      <c r="C26" s="57" t="s">
        <v>19</v>
      </c>
      <c r="D26" s="34"/>
      <c r="E26" s="5">
        <f t="shared" ref="E26:E27" si="1">SUMIF($C$13:$C$25,$C26,E$13:E$25)</f>
        <v>117603</v>
      </c>
      <c r="F26" s="14">
        <f>SUM(E26:E26)</f>
        <v>117603</v>
      </c>
      <c r="G26" s="15"/>
      <c r="H26"/>
      <c r="I26"/>
      <c r="J26"/>
    </row>
    <row r="27" spans="1:47" s="18" customFormat="1" ht="12.75" customHeight="1" x14ac:dyDescent="0.3">
      <c r="A27" s="16"/>
      <c r="C27" s="58" t="s">
        <v>20</v>
      </c>
      <c r="D27" s="85"/>
      <c r="E27" s="91">
        <f t="shared" si="1"/>
        <v>43429</v>
      </c>
      <c r="F27" s="75">
        <f>SUM(E27:E27)</f>
        <v>43429</v>
      </c>
      <c r="G27" s="65"/>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row>
    <row r="28" spans="1:47" s="18" customFormat="1" ht="12.75" customHeight="1" x14ac:dyDescent="0.3">
      <c r="A28" s="16"/>
      <c r="C28" s="57" t="s">
        <v>0</v>
      </c>
      <c r="D28" s="59"/>
      <c r="E28" s="21">
        <f>SUM(E26:E27)</f>
        <v>161032</v>
      </c>
      <c r="F28" s="19">
        <f>SUM(E28:E28)</f>
        <v>161032</v>
      </c>
      <c r="G28" s="65"/>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row>
    <row r="29" spans="1:47" ht="12.65" customHeight="1" x14ac:dyDescent="0.3">
      <c r="A29" s="12" t="s">
        <v>2</v>
      </c>
      <c r="B29" s="56" t="s">
        <v>63</v>
      </c>
      <c r="E29" s="5"/>
      <c r="F29" s="14"/>
      <c r="G29"/>
      <c r="H29"/>
      <c r="I29"/>
      <c r="J29"/>
    </row>
    <row r="30" spans="1:47" ht="12.75" customHeight="1" x14ac:dyDescent="0.3">
      <c r="A30" s="12"/>
      <c r="B30" s="41" t="s">
        <v>86</v>
      </c>
      <c r="C30" s="54" t="s">
        <v>19</v>
      </c>
      <c r="D30" s="101"/>
      <c r="E30" s="2">
        <v>0</v>
      </c>
      <c r="F30" s="14">
        <f t="shared" ref="F30:F41" si="2">SUM(E30:E30)</f>
        <v>0</v>
      </c>
      <c r="G30"/>
      <c r="H30"/>
      <c r="I30"/>
      <c r="J30"/>
    </row>
    <row r="31" spans="1:47" ht="12.75" customHeight="1" x14ac:dyDescent="0.3">
      <c r="A31" s="12"/>
      <c r="B31" s="96"/>
      <c r="C31" s="42" t="s">
        <v>20</v>
      </c>
      <c r="D31" s="43">
        <f>$J$4</f>
        <v>0.36930000000000002</v>
      </c>
      <c r="E31" s="66">
        <f>ROUND(E30*$D31,0)</f>
        <v>0</v>
      </c>
      <c r="F31" s="67">
        <f t="shared" si="2"/>
        <v>0</v>
      </c>
      <c r="G31"/>
      <c r="H31"/>
      <c r="I31"/>
      <c r="J31"/>
    </row>
    <row r="32" spans="1:47" ht="12.75" customHeight="1" x14ac:dyDescent="0.3">
      <c r="A32" s="12"/>
      <c r="B32" s="41" t="s">
        <v>22</v>
      </c>
      <c r="C32" s="54" t="s">
        <v>19</v>
      </c>
      <c r="D32" s="101"/>
      <c r="E32" s="2">
        <v>40000</v>
      </c>
      <c r="F32" s="14">
        <f t="shared" si="2"/>
        <v>40000</v>
      </c>
      <c r="G32" s="15"/>
      <c r="H32"/>
      <c r="I32"/>
      <c r="J32"/>
    </row>
    <row r="33" spans="1:10" ht="12.75" customHeight="1" x14ac:dyDescent="0.3">
      <c r="A33" s="12"/>
      <c r="B33" s="96"/>
      <c r="C33" s="42" t="s">
        <v>20</v>
      </c>
      <c r="D33" s="43">
        <f>$J$4</f>
        <v>0.36930000000000002</v>
      </c>
      <c r="E33" s="66">
        <f>ROUND(E32*$D33,0)</f>
        <v>14772</v>
      </c>
      <c r="F33" s="67">
        <f t="shared" si="2"/>
        <v>14772</v>
      </c>
      <c r="G33" s="15"/>
      <c r="H33"/>
      <c r="I33"/>
      <c r="J33"/>
    </row>
    <row r="34" spans="1:10" ht="12.75" customHeight="1" x14ac:dyDescent="0.3">
      <c r="A34" s="12"/>
      <c r="B34" s="41" t="s">
        <v>85</v>
      </c>
      <c r="C34" s="54" t="s">
        <v>19</v>
      </c>
      <c r="D34" s="101"/>
      <c r="E34" s="2">
        <v>24681</v>
      </c>
      <c r="F34" s="14">
        <f t="shared" si="2"/>
        <v>24681</v>
      </c>
      <c r="G34"/>
      <c r="H34" s="72"/>
      <c r="I34"/>
      <c r="J34"/>
    </row>
    <row r="35" spans="1:10" ht="12.75" customHeight="1" x14ac:dyDescent="0.3">
      <c r="A35" s="12"/>
      <c r="B35" s="96"/>
      <c r="C35" s="42" t="s">
        <v>20</v>
      </c>
      <c r="D35" s="43">
        <f>$J$5</f>
        <v>8.3400000000000002E-2</v>
      </c>
      <c r="E35" s="66">
        <f>ROUND(E34*$D35,0)</f>
        <v>2058</v>
      </c>
      <c r="F35" s="67">
        <f t="shared" si="2"/>
        <v>2058</v>
      </c>
      <c r="G35"/>
      <c r="H35" s="72"/>
      <c r="I35"/>
      <c r="J35"/>
    </row>
    <row r="36" spans="1:10" ht="12.75" customHeight="1" x14ac:dyDescent="0.3">
      <c r="A36" s="12"/>
      <c r="B36" s="41" t="s">
        <v>23</v>
      </c>
      <c r="C36" s="54" t="s">
        <v>19</v>
      </c>
      <c r="D36" s="101"/>
      <c r="E36" s="2">
        <v>0</v>
      </c>
      <c r="F36" s="14">
        <f t="shared" si="2"/>
        <v>0</v>
      </c>
      <c r="G36"/>
      <c r="H36" s="72"/>
      <c r="I36"/>
      <c r="J36"/>
    </row>
    <row r="37" spans="1:10" ht="12.75" customHeight="1" x14ac:dyDescent="0.3">
      <c r="A37" s="12"/>
      <c r="B37" s="96"/>
      <c r="C37" s="42" t="s">
        <v>20</v>
      </c>
      <c r="D37" s="43">
        <f>$J$6</f>
        <v>1E-3</v>
      </c>
      <c r="E37" s="66">
        <f>ROUND(E36*$D37,0)</f>
        <v>0</v>
      </c>
      <c r="F37" s="67">
        <f t="shared" si="2"/>
        <v>0</v>
      </c>
      <c r="G37"/>
      <c r="H37" s="72"/>
      <c r="I37"/>
      <c r="J37"/>
    </row>
    <row r="38" spans="1:10" ht="12.75" customHeight="1" x14ac:dyDescent="0.3">
      <c r="A38" s="12"/>
      <c r="B38" s="41" t="s">
        <v>49</v>
      </c>
      <c r="C38" s="54" t="s">
        <v>19</v>
      </c>
      <c r="D38" s="101"/>
      <c r="E38" s="2">
        <v>0</v>
      </c>
      <c r="F38" s="14">
        <f t="shared" si="2"/>
        <v>0</v>
      </c>
      <c r="G38"/>
      <c r="H38" s="72"/>
      <c r="I38"/>
      <c r="J38"/>
    </row>
    <row r="39" spans="1:10" ht="12.75" customHeight="1" x14ac:dyDescent="0.3">
      <c r="A39" s="12"/>
      <c r="B39" s="96"/>
      <c r="C39" s="42" t="s">
        <v>20</v>
      </c>
      <c r="D39" s="43">
        <f>$J$4</f>
        <v>0.36930000000000002</v>
      </c>
      <c r="E39" s="66">
        <f>ROUND(E38*$D39,0)</f>
        <v>0</v>
      </c>
      <c r="F39" s="67">
        <f t="shared" si="2"/>
        <v>0</v>
      </c>
      <c r="G39"/>
      <c r="H39" s="72"/>
      <c r="I39"/>
      <c r="J39"/>
    </row>
    <row r="40" spans="1:10" x14ac:dyDescent="0.3">
      <c r="A40" s="12"/>
      <c r="B40" s="41" t="s">
        <v>24</v>
      </c>
      <c r="C40" s="54" t="s">
        <v>19</v>
      </c>
      <c r="D40" s="101"/>
      <c r="E40" s="2">
        <v>0</v>
      </c>
      <c r="F40" s="14">
        <f t="shared" si="2"/>
        <v>0</v>
      </c>
      <c r="G40"/>
      <c r="H40"/>
      <c r="I40"/>
      <c r="J40"/>
    </row>
    <row r="41" spans="1:10" x14ac:dyDescent="0.3">
      <c r="A41" s="12"/>
      <c r="B41" s="96"/>
      <c r="C41" s="42" t="s">
        <v>20</v>
      </c>
      <c r="D41" s="43">
        <f>$J$7</f>
        <v>7.7499999999999999E-2</v>
      </c>
      <c r="E41" s="66">
        <f>ROUND(E40*$D41,0)</f>
        <v>0</v>
      </c>
      <c r="F41" s="67">
        <f t="shared" si="2"/>
        <v>0</v>
      </c>
      <c r="G41"/>
      <c r="H41"/>
      <c r="I41"/>
      <c r="J41"/>
    </row>
    <row r="42" spans="1:10" ht="4.5" customHeight="1" x14ac:dyDescent="0.3">
      <c r="A42" s="12"/>
      <c r="C42" s="13"/>
      <c r="D42" s="34"/>
      <c r="E42" s="5"/>
      <c r="F42" s="14"/>
      <c r="G42"/>
      <c r="H42"/>
      <c r="I42"/>
      <c r="J42"/>
    </row>
    <row r="43" spans="1:10" x14ac:dyDescent="0.3">
      <c r="A43" s="12"/>
      <c r="B43" s="81" t="s">
        <v>67</v>
      </c>
      <c r="C43" s="57" t="s">
        <v>19</v>
      </c>
      <c r="D43" s="88"/>
      <c r="E43" s="5">
        <f>SUMIF($C$30:$C$42,$C43,E30:E42)</f>
        <v>64681</v>
      </c>
      <c r="F43" s="14">
        <f>SUM(E43:E43)</f>
        <v>64681</v>
      </c>
      <c r="G43"/>
      <c r="H43"/>
      <c r="I43"/>
      <c r="J43"/>
    </row>
    <row r="44" spans="1:10" x14ac:dyDescent="0.3">
      <c r="A44" s="12"/>
      <c r="B44" s="41"/>
      <c r="C44" s="58" t="s">
        <v>20</v>
      </c>
      <c r="D44" s="89"/>
      <c r="E44" s="91">
        <f>SUMIF($C$30:$C$42,$C44,E30:E42)</f>
        <v>16830</v>
      </c>
      <c r="F44" s="75">
        <f>SUM(E44:E44)</f>
        <v>16830</v>
      </c>
      <c r="G44"/>
      <c r="H44"/>
      <c r="I44"/>
      <c r="J44"/>
    </row>
    <row r="45" spans="1:10" x14ac:dyDescent="0.3">
      <c r="A45" s="12"/>
      <c r="C45" s="57" t="s">
        <v>0</v>
      </c>
      <c r="D45" s="59"/>
      <c r="E45" s="21">
        <f>SUM(E43:E44)</f>
        <v>81511</v>
      </c>
      <c r="F45" s="19">
        <f>SUM(E45:E45)</f>
        <v>81511</v>
      </c>
      <c r="G45"/>
      <c r="H45"/>
      <c r="I45"/>
      <c r="J45"/>
    </row>
    <row r="46" spans="1:10" ht="4.5" customHeight="1" x14ac:dyDescent="0.3">
      <c r="A46" s="12"/>
      <c r="B46"/>
      <c r="C46" s="13"/>
      <c r="D46" s="13"/>
      <c r="E46" s="21"/>
      <c r="F46" s="19"/>
      <c r="G46"/>
      <c r="H46"/>
      <c r="I46"/>
      <c r="J46"/>
    </row>
    <row r="47" spans="1:10" x14ac:dyDescent="0.3">
      <c r="A47" s="12"/>
      <c r="C47" s="57" t="s">
        <v>19</v>
      </c>
      <c r="D47" s="13"/>
      <c r="E47" s="5">
        <f t="shared" ref="E47:E48" si="3">E26+E43</f>
        <v>182284</v>
      </c>
      <c r="F47" s="14">
        <f>SUM(E47:E47)</f>
        <v>182284</v>
      </c>
      <c r="G47"/>
      <c r="H47"/>
      <c r="I47"/>
      <c r="J47"/>
    </row>
    <row r="48" spans="1:10" x14ac:dyDescent="0.3">
      <c r="A48" s="12" t="s">
        <v>3</v>
      </c>
      <c r="B48" s="76" t="s">
        <v>64</v>
      </c>
      <c r="C48" s="58" t="s">
        <v>20</v>
      </c>
      <c r="D48" s="85"/>
      <c r="E48" s="91">
        <f t="shared" si="3"/>
        <v>60259</v>
      </c>
      <c r="F48" s="75">
        <f>SUM(E48:E48)</f>
        <v>60259</v>
      </c>
      <c r="G48"/>
      <c r="H48"/>
      <c r="I48"/>
      <c r="J48"/>
    </row>
    <row r="49" spans="1:10" x14ac:dyDescent="0.3">
      <c r="A49" s="12"/>
      <c r="B49" s="56" t="s">
        <v>28</v>
      </c>
      <c r="C49" s="57" t="s">
        <v>0</v>
      </c>
      <c r="D49" s="13"/>
      <c r="E49" s="21">
        <f>SUM(E47:E48)</f>
        <v>242543</v>
      </c>
      <c r="F49" s="19">
        <f>SUM(E49:E49)</f>
        <v>242543</v>
      </c>
      <c r="G49"/>
      <c r="H49"/>
      <c r="I49"/>
      <c r="J49"/>
    </row>
    <row r="50" spans="1:10" ht="4.5" customHeight="1" x14ac:dyDescent="0.3">
      <c r="A50" s="12"/>
      <c r="C50" s="13"/>
      <c r="D50" s="13"/>
      <c r="E50" s="5"/>
      <c r="F50" s="14"/>
      <c r="G50"/>
      <c r="H50"/>
      <c r="I50"/>
      <c r="J50"/>
    </row>
    <row r="51" spans="1:10" x14ac:dyDescent="0.3">
      <c r="A51" s="12" t="s">
        <v>4</v>
      </c>
      <c r="B51" s="59" t="s">
        <v>73</v>
      </c>
      <c r="C51" s="41"/>
      <c r="D51" s="13"/>
      <c r="E51" s="4">
        <v>0</v>
      </c>
      <c r="F51" s="14">
        <f>SUM(E51:E51)</f>
        <v>0</v>
      </c>
      <c r="G51"/>
      <c r="H51"/>
      <c r="I51"/>
      <c r="J51"/>
    </row>
    <row r="52" spans="1:10" ht="5.15" customHeight="1" x14ac:dyDescent="0.3">
      <c r="A52" s="12"/>
      <c r="C52" s="13"/>
      <c r="D52" s="13"/>
      <c r="E52" s="35"/>
      <c r="F52" s="14"/>
      <c r="G52"/>
      <c r="H52"/>
      <c r="I52"/>
      <c r="J52"/>
    </row>
    <row r="53" spans="1:10" x14ac:dyDescent="0.3">
      <c r="A53" s="12" t="s">
        <v>5</v>
      </c>
      <c r="B53" s="13" t="s">
        <v>69</v>
      </c>
      <c r="D53" s="13"/>
      <c r="E53" s="2">
        <v>16000</v>
      </c>
      <c r="F53" s="14">
        <f>SUM(E53:E53)</f>
        <v>16000</v>
      </c>
      <c r="G53"/>
      <c r="H53"/>
      <c r="I53"/>
      <c r="J53"/>
    </row>
    <row r="54" spans="1:10" x14ac:dyDescent="0.3">
      <c r="A54" s="12"/>
      <c r="B54" s="13" t="s">
        <v>70</v>
      </c>
      <c r="D54" s="13"/>
      <c r="E54" s="2">
        <v>0</v>
      </c>
      <c r="F54" s="14">
        <f>SUM(E54:E54)</f>
        <v>0</v>
      </c>
      <c r="G54"/>
      <c r="H54"/>
      <c r="I54"/>
      <c r="J54"/>
    </row>
    <row r="55" spans="1:10" ht="4.5" customHeight="1" x14ac:dyDescent="0.3">
      <c r="A55" s="12"/>
      <c r="C55" s="13"/>
      <c r="D55" s="13"/>
      <c r="E55" s="5"/>
      <c r="F55" s="14"/>
      <c r="G55"/>
      <c r="H55"/>
      <c r="I55"/>
      <c r="J55"/>
    </row>
    <row r="56" spans="1:10" x14ac:dyDescent="0.3">
      <c r="A56" s="12" t="s">
        <v>33</v>
      </c>
      <c r="B56" s="56" t="s">
        <v>29</v>
      </c>
      <c r="C56" s="13"/>
      <c r="D56" s="13"/>
      <c r="E56" s="3">
        <v>0</v>
      </c>
      <c r="F56" s="14">
        <f>SUM(E56:E56)</f>
        <v>0</v>
      </c>
      <c r="G56"/>
      <c r="H56"/>
      <c r="I56"/>
      <c r="J56"/>
    </row>
    <row r="57" spans="1:10" ht="4.5" customHeight="1" x14ac:dyDescent="0.3">
      <c r="A57" s="12"/>
      <c r="C57" s="13"/>
      <c r="D57" s="13"/>
      <c r="E57" s="5"/>
      <c r="F57" s="14"/>
      <c r="G57"/>
      <c r="H57"/>
      <c r="I57"/>
      <c r="J57"/>
    </row>
    <row r="58" spans="1:10" ht="13" customHeight="1" x14ac:dyDescent="0.3">
      <c r="A58" s="12" t="s">
        <v>34</v>
      </c>
      <c r="B58" s="86" t="s">
        <v>61</v>
      </c>
      <c r="C58" s="13"/>
      <c r="D58" s="13"/>
      <c r="E58" s="5"/>
      <c r="F58" s="14"/>
      <c r="G58"/>
      <c r="H58"/>
      <c r="I58"/>
      <c r="J58"/>
    </row>
    <row r="59" spans="1:10" ht="12.5" x14ac:dyDescent="0.25">
      <c r="A59" s="32"/>
      <c r="B59" s="13" t="s">
        <v>11</v>
      </c>
      <c r="C59" s="13"/>
      <c r="D59" s="13"/>
      <c r="E59" s="2">
        <v>18726</v>
      </c>
      <c r="F59" s="14">
        <f t="shared" ref="F59:F71" si="4">SUM(E59:E59)</f>
        <v>18726</v>
      </c>
      <c r="G59"/>
      <c r="H59"/>
      <c r="I59"/>
      <c r="J59"/>
    </row>
    <row r="60" spans="1:10" x14ac:dyDescent="0.3">
      <c r="A60" s="12"/>
      <c r="B60" s="13" t="s">
        <v>79</v>
      </c>
      <c r="C60" s="13"/>
      <c r="D60" s="13"/>
      <c r="E60" s="2">
        <v>0</v>
      </c>
      <c r="F60" s="14">
        <f t="shared" si="4"/>
        <v>0</v>
      </c>
      <c r="G60"/>
      <c r="H60"/>
      <c r="I60"/>
      <c r="J60"/>
    </row>
    <row r="61" spans="1:10" x14ac:dyDescent="0.3">
      <c r="A61" s="12"/>
      <c r="B61" s="13" t="s">
        <v>78</v>
      </c>
      <c r="C61" s="13"/>
      <c r="D61" s="13"/>
      <c r="E61" s="2">
        <v>20000</v>
      </c>
      <c r="F61" s="14">
        <f t="shared" si="4"/>
        <v>20000</v>
      </c>
      <c r="G61"/>
      <c r="H61"/>
      <c r="I61"/>
      <c r="J61"/>
    </row>
    <row r="62" spans="1:10" x14ac:dyDescent="0.3">
      <c r="A62" s="12"/>
      <c r="B62" s="13" t="s">
        <v>57</v>
      </c>
      <c r="C62" s="13"/>
      <c r="D62" s="13"/>
      <c r="E62" s="2">
        <v>3691</v>
      </c>
      <c r="F62" s="14">
        <f t="shared" si="4"/>
        <v>3691</v>
      </c>
      <c r="G62"/>
      <c r="H62" s="18"/>
      <c r="I62" s="18"/>
      <c r="J62"/>
    </row>
    <row r="63" spans="1:10" x14ac:dyDescent="0.3">
      <c r="A63" s="12"/>
      <c r="B63" s="77" t="s">
        <v>81</v>
      </c>
      <c r="C63" s="13"/>
      <c r="D63" s="13"/>
      <c r="E63" s="3">
        <v>0</v>
      </c>
      <c r="F63" s="14">
        <f t="shared" si="4"/>
        <v>0</v>
      </c>
      <c r="G63"/>
      <c r="H63" s="18"/>
      <c r="I63" s="18"/>
      <c r="J63"/>
    </row>
    <row r="64" spans="1:10" x14ac:dyDescent="0.3">
      <c r="A64" s="12"/>
      <c r="B64" s="13" t="s">
        <v>71</v>
      </c>
      <c r="C64" s="54" t="s">
        <v>89</v>
      </c>
      <c r="D64" s="13"/>
      <c r="E64" s="36">
        <v>25000</v>
      </c>
      <c r="F64" s="14">
        <f t="shared" si="4"/>
        <v>25000</v>
      </c>
      <c r="G64"/>
      <c r="H64" s="53"/>
      <c r="I64" s="53"/>
      <c r="J64"/>
    </row>
    <row r="65" spans="1:10" x14ac:dyDescent="0.3">
      <c r="A65" s="12"/>
      <c r="B65" s="77" t="s">
        <v>59</v>
      </c>
      <c r="C65" s="13"/>
      <c r="D65" s="13"/>
      <c r="E65" s="4">
        <f>126904-25000</f>
        <v>101904</v>
      </c>
      <c r="F65" s="14">
        <f t="shared" si="4"/>
        <v>101904</v>
      </c>
      <c r="G65"/>
      <c r="H65" s="53"/>
      <c r="I65" s="53"/>
      <c r="J65"/>
    </row>
    <row r="66" spans="1:10" x14ac:dyDescent="0.3">
      <c r="A66" s="12"/>
      <c r="B66" s="13" t="s">
        <v>72</v>
      </c>
      <c r="C66" s="54" t="s">
        <v>92</v>
      </c>
      <c r="D66" s="13"/>
      <c r="E66" s="36">
        <v>20637</v>
      </c>
      <c r="F66" s="14">
        <f t="shared" si="4"/>
        <v>20637</v>
      </c>
      <c r="G66"/>
      <c r="H66" s="53"/>
      <c r="I66" s="53"/>
      <c r="J66"/>
    </row>
    <row r="67" spans="1:10" x14ac:dyDescent="0.3">
      <c r="A67" s="12"/>
      <c r="B67" s="77" t="s">
        <v>59</v>
      </c>
      <c r="C67" s="13"/>
      <c r="D67" s="13"/>
      <c r="E67" s="4">
        <v>0</v>
      </c>
      <c r="F67" s="14">
        <f t="shared" si="4"/>
        <v>0</v>
      </c>
      <c r="G67"/>
      <c r="H67" s="53"/>
      <c r="I67" s="53"/>
      <c r="J67"/>
    </row>
    <row r="68" spans="1:10" x14ac:dyDescent="0.3">
      <c r="A68" s="12"/>
      <c r="B68" s="13" t="s">
        <v>72</v>
      </c>
      <c r="C68" s="54" t="s">
        <v>90</v>
      </c>
      <c r="D68" s="13"/>
      <c r="E68" s="36">
        <v>25000</v>
      </c>
      <c r="F68" s="14">
        <f t="shared" si="4"/>
        <v>25000</v>
      </c>
      <c r="G68"/>
      <c r="H68"/>
      <c r="I68"/>
      <c r="J68"/>
    </row>
    <row r="69" spans="1:10" x14ac:dyDescent="0.3">
      <c r="A69" s="12"/>
      <c r="B69" s="77" t="s">
        <v>59</v>
      </c>
      <c r="C69" s="13"/>
      <c r="D69" s="13"/>
      <c r="E69" s="4">
        <f>64101-25000</f>
        <v>39101</v>
      </c>
      <c r="F69" s="14">
        <f t="shared" si="4"/>
        <v>39101</v>
      </c>
      <c r="G69"/>
      <c r="H69"/>
      <c r="I69"/>
      <c r="J69"/>
    </row>
    <row r="70" spans="1:10" x14ac:dyDescent="0.3">
      <c r="A70" s="12"/>
      <c r="B70" s="13" t="s">
        <v>72</v>
      </c>
      <c r="C70" s="54" t="s">
        <v>91</v>
      </c>
      <c r="D70" s="13"/>
      <c r="E70" s="36">
        <v>25000</v>
      </c>
      <c r="F70" s="14">
        <f t="shared" si="4"/>
        <v>25000</v>
      </c>
      <c r="G70"/>
      <c r="H70" s="18"/>
      <c r="I70" s="18"/>
      <c r="J70"/>
    </row>
    <row r="71" spans="1:10" x14ac:dyDescent="0.3">
      <c r="A71" s="12"/>
      <c r="B71" s="77" t="s">
        <v>59</v>
      </c>
      <c r="C71" s="13"/>
      <c r="D71" s="13"/>
      <c r="E71" s="4">
        <f>74423-25000</f>
        <v>49423</v>
      </c>
      <c r="F71" s="14">
        <f t="shared" si="4"/>
        <v>49423</v>
      </c>
      <c r="G71"/>
      <c r="H71" s="18"/>
      <c r="I71" s="18"/>
      <c r="J71"/>
    </row>
    <row r="72" spans="1:10" x14ac:dyDescent="0.3">
      <c r="A72" s="12"/>
      <c r="B72" s="13" t="s">
        <v>44</v>
      </c>
      <c r="C72" s="13"/>
      <c r="D72" s="13"/>
      <c r="E72" s="2"/>
      <c r="F72" s="14"/>
      <c r="G72"/>
      <c r="H72"/>
      <c r="I72"/>
      <c r="J72"/>
    </row>
    <row r="73" spans="1:10" x14ac:dyDescent="0.3">
      <c r="A73" s="12"/>
      <c r="B73" s="77" t="s">
        <v>58</v>
      </c>
      <c r="C73" s="13"/>
      <c r="D73" s="13"/>
      <c r="E73" s="3">
        <f>ROUND(SUMIF($B30:$B41,$B$34,E30:E41)*$J$3,0)</f>
        <v>15796</v>
      </c>
      <c r="F73" s="14">
        <f t="shared" ref="F73:F85" si="5">SUM(E73:E73)</f>
        <v>15796</v>
      </c>
      <c r="G73"/>
      <c r="H73"/>
      <c r="I73"/>
      <c r="J73"/>
    </row>
    <row r="74" spans="1:10" x14ac:dyDescent="0.3">
      <c r="A74" s="12"/>
      <c r="B74" s="77" t="s">
        <v>77</v>
      </c>
      <c r="C74" s="13"/>
      <c r="D74" s="13"/>
      <c r="E74" s="36">
        <v>0</v>
      </c>
      <c r="F74" s="14">
        <f t="shared" si="5"/>
        <v>0</v>
      </c>
      <c r="G74"/>
      <c r="H74"/>
      <c r="I74"/>
      <c r="J74"/>
    </row>
    <row r="75" spans="1:10" x14ac:dyDescent="0.3">
      <c r="A75" s="12"/>
      <c r="B75" s="77" t="s">
        <v>76</v>
      </c>
      <c r="C75" s="13"/>
      <c r="D75" s="13"/>
      <c r="E75" s="36">
        <v>0</v>
      </c>
      <c r="F75" s="14">
        <f t="shared" si="5"/>
        <v>0</v>
      </c>
      <c r="G75"/>
      <c r="H75" s="18"/>
      <c r="I75" s="18"/>
      <c r="J75"/>
    </row>
    <row r="76" spans="1:10" x14ac:dyDescent="0.3">
      <c r="A76" s="12"/>
      <c r="B76" s="77" t="s">
        <v>88</v>
      </c>
      <c r="C76" s="13"/>
      <c r="D76" s="13"/>
      <c r="E76" s="36">
        <v>0</v>
      </c>
      <c r="F76" s="14">
        <f t="shared" si="5"/>
        <v>0</v>
      </c>
      <c r="G76"/>
      <c r="H76" s="18"/>
      <c r="I76" s="18"/>
      <c r="J76"/>
    </row>
    <row r="77" spans="1:10" x14ac:dyDescent="0.3">
      <c r="A77" s="12"/>
      <c r="B77" s="77" t="s">
        <v>80</v>
      </c>
      <c r="C77" s="13"/>
      <c r="D77" s="13"/>
      <c r="E77" s="36">
        <v>0</v>
      </c>
      <c r="F77" s="14">
        <f t="shared" si="5"/>
        <v>0</v>
      </c>
      <c r="G77"/>
      <c r="H77" s="18"/>
      <c r="I77" s="18"/>
      <c r="J77"/>
    </row>
    <row r="78" spans="1:10" x14ac:dyDescent="0.3">
      <c r="A78" s="12"/>
      <c r="B78" s="90" t="s">
        <v>83</v>
      </c>
      <c r="C78" s="13"/>
      <c r="D78" s="13"/>
      <c r="E78" s="36">
        <v>0</v>
      </c>
      <c r="F78" s="14">
        <f t="shared" si="5"/>
        <v>0</v>
      </c>
      <c r="G78"/>
      <c r="H78" s="18"/>
      <c r="I78" s="18"/>
      <c r="J78"/>
    </row>
    <row r="79" spans="1:10" x14ac:dyDescent="0.3">
      <c r="A79" s="12"/>
      <c r="B79" s="77" t="s">
        <v>74</v>
      </c>
      <c r="C79" s="13"/>
      <c r="D79" s="13"/>
      <c r="E79" s="36">
        <v>0</v>
      </c>
      <c r="F79" s="14">
        <f t="shared" si="5"/>
        <v>0</v>
      </c>
      <c r="G79"/>
      <c r="H79" s="18"/>
      <c r="I79" s="18"/>
      <c r="J79"/>
    </row>
    <row r="80" spans="1:10" x14ac:dyDescent="0.3">
      <c r="A80" s="12"/>
      <c r="B80" s="77" t="s">
        <v>82</v>
      </c>
      <c r="C80" s="13"/>
      <c r="D80" s="13"/>
      <c r="E80" s="36">
        <v>0</v>
      </c>
      <c r="F80" s="14">
        <f t="shared" si="5"/>
        <v>0</v>
      </c>
      <c r="G80"/>
      <c r="H80" s="18"/>
      <c r="I80" s="18"/>
      <c r="J80"/>
    </row>
    <row r="81" spans="1:10" x14ac:dyDescent="0.3">
      <c r="A81" s="12"/>
      <c r="B81" s="77" t="s">
        <v>75</v>
      </c>
      <c r="C81" s="13"/>
      <c r="D81" s="13"/>
      <c r="E81" s="36">
        <v>0</v>
      </c>
      <c r="F81" s="14">
        <f t="shared" si="5"/>
        <v>0</v>
      </c>
      <c r="G81"/>
      <c r="H81"/>
      <c r="I81"/>
      <c r="J81"/>
    </row>
    <row r="82" spans="1:10" ht="14.5" customHeight="1" x14ac:dyDescent="0.3">
      <c r="A82" s="12"/>
      <c r="B82" s="77" t="s">
        <v>60</v>
      </c>
      <c r="C82" s="13"/>
      <c r="D82" s="13"/>
      <c r="E82" s="36">
        <v>0</v>
      </c>
      <c r="F82" s="14">
        <f t="shared" si="5"/>
        <v>0</v>
      </c>
      <c r="G82"/>
      <c r="H82"/>
      <c r="I82"/>
      <c r="J82"/>
    </row>
    <row r="83" spans="1:10" x14ac:dyDescent="0.3">
      <c r="A83" s="12"/>
      <c r="B83" s="79" t="s">
        <v>44</v>
      </c>
      <c r="C83" s="20"/>
      <c r="D83" s="20"/>
      <c r="E83" s="78">
        <v>8250</v>
      </c>
      <c r="F83" s="17">
        <f t="shared" si="5"/>
        <v>8250</v>
      </c>
      <c r="G83"/>
      <c r="H83" s="23"/>
      <c r="I83"/>
      <c r="J83"/>
    </row>
    <row r="84" spans="1:10" x14ac:dyDescent="0.3">
      <c r="A84" s="12"/>
      <c r="B84" s="95" t="s">
        <v>87</v>
      </c>
      <c r="C84" s="59"/>
      <c r="D84" s="59"/>
      <c r="E84" s="94">
        <f>SUM(E73:E83)</f>
        <v>24046</v>
      </c>
      <c r="F84" s="19">
        <f t="shared" si="5"/>
        <v>24046</v>
      </c>
      <c r="G84"/>
      <c r="H84"/>
      <c r="I84"/>
      <c r="J84"/>
    </row>
    <row r="85" spans="1:10" ht="13.5" customHeight="1" x14ac:dyDescent="0.3">
      <c r="A85" s="12"/>
      <c r="B85" s="57" t="s">
        <v>12</v>
      </c>
      <c r="C85" s="59"/>
      <c r="D85" s="13"/>
      <c r="E85" s="21">
        <f>SUM(E59:E83)</f>
        <v>352528</v>
      </c>
      <c r="F85" s="19">
        <f t="shared" si="5"/>
        <v>352528</v>
      </c>
      <c r="G85"/>
      <c r="H85"/>
      <c r="I85"/>
      <c r="J85"/>
    </row>
    <row r="86" spans="1:10" x14ac:dyDescent="0.3">
      <c r="A86" s="12"/>
      <c r="C86" s="13"/>
      <c r="D86" s="13"/>
      <c r="E86" s="5"/>
      <c r="F86" s="14"/>
      <c r="G86"/>
      <c r="H86"/>
      <c r="I86"/>
      <c r="J86"/>
    </row>
    <row r="87" spans="1:10" ht="14.15" customHeight="1" x14ac:dyDescent="0.3">
      <c r="A87" s="12" t="s">
        <v>6</v>
      </c>
      <c r="B87" s="59" t="s">
        <v>7</v>
      </c>
      <c r="D87" s="13"/>
      <c r="E87" s="22">
        <f>E49+E51+E53+E54+E56+E85</f>
        <v>611071</v>
      </c>
      <c r="F87" s="19">
        <f>SUM(E87:E87)</f>
        <v>611071</v>
      </c>
      <c r="G87"/>
      <c r="H87"/>
      <c r="I87"/>
      <c r="J87"/>
    </row>
    <row r="88" spans="1:10" x14ac:dyDescent="0.3">
      <c r="A88" s="12"/>
      <c r="B88" s="80" t="str">
        <f>IF($C$3="","",IF($C$3=AD4,"MTDC Base Cost",IF($C$3=AD5,"TDC Base Cost","Other Base Cost")))</f>
        <v>MTDC Base Cost</v>
      </c>
      <c r="C88" s="23"/>
      <c r="D88" s="23"/>
      <c r="E88" s="24">
        <f>IF($C$3="",0,IF($C$3=$AD$4,E87-E51-E56-SUMIF($B$59:$B$83,$B$65,E59:E83)-E73-E63,E87-E73))</f>
        <v>404847</v>
      </c>
      <c r="F88" s="25">
        <f>SUM(E88:E88)</f>
        <v>404847</v>
      </c>
      <c r="G88"/>
      <c r="H88"/>
      <c r="I88"/>
      <c r="J88"/>
    </row>
    <row r="89" spans="1:10" ht="4.5" customHeight="1" x14ac:dyDescent="0.3">
      <c r="A89" s="12"/>
      <c r="C89" s="23"/>
      <c r="D89" s="23"/>
      <c r="E89" s="24"/>
      <c r="F89" s="25"/>
      <c r="G89"/>
      <c r="H89"/>
      <c r="I89"/>
      <c r="J89"/>
    </row>
    <row r="90" spans="1:10" ht="12.75" customHeight="1" x14ac:dyDescent="0.3">
      <c r="A90" s="12" t="s">
        <v>65</v>
      </c>
      <c r="B90" s="59" t="s">
        <v>68</v>
      </c>
      <c r="D90" s="13"/>
      <c r="E90" s="22">
        <f>IF($C$4="TBD","TBD",IF(E87=0,"TBD",ROUND($C$4*E88,0)))</f>
        <v>237240</v>
      </c>
      <c r="F90" s="19">
        <f>SUM(E90:E90)</f>
        <v>237240</v>
      </c>
      <c r="G90"/>
      <c r="H90"/>
      <c r="I90"/>
      <c r="J90"/>
    </row>
    <row r="91" spans="1:10" x14ac:dyDescent="0.3">
      <c r="A91" s="12"/>
      <c r="C91" s="13"/>
      <c r="D91" s="13"/>
      <c r="E91" s="5"/>
      <c r="F91" s="14"/>
      <c r="G91"/>
      <c r="H91"/>
      <c r="I91"/>
      <c r="J91"/>
    </row>
    <row r="92" spans="1:10" ht="13.5" thickBot="1" x14ac:dyDescent="0.35">
      <c r="A92" s="26" t="s">
        <v>66</v>
      </c>
      <c r="B92" s="60" t="s">
        <v>30</v>
      </c>
      <c r="C92" s="27"/>
      <c r="D92" s="27"/>
      <c r="E92" s="28">
        <f>IF($C$4="TBD","TBD",IF(E87=0,"TBD",E90+E87))</f>
        <v>848311</v>
      </c>
      <c r="F92" s="29">
        <f>SUM(E92:E92)</f>
        <v>848311</v>
      </c>
      <c r="G92" s="33"/>
      <c r="H92" s="33"/>
      <c r="I92" s="33"/>
    </row>
    <row r="93" spans="1:10" thickBot="1" x14ac:dyDescent="0.3">
      <c r="A93"/>
      <c r="B93" s="18"/>
      <c r="C93"/>
      <c r="D93"/>
      <c r="E93"/>
      <c r="F93"/>
      <c r="G93" s="33"/>
      <c r="H93" s="33"/>
      <c r="I93" s="33"/>
    </row>
    <row r="94" spans="1:10" x14ac:dyDescent="0.3">
      <c r="A94" s="107" t="s">
        <v>41</v>
      </c>
      <c r="B94" s="61" t="s">
        <v>31</v>
      </c>
      <c r="C94" s="62"/>
      <c r="D94" s="61"/>
      <c r="E94" s="37">
        <f>IF(E92="TBD",0,E90/E92)</f>
        <v>0.27966158637575134</v>
      </c>
      <c r="F94" s="31">
        <f>IF(F92=0,0,F90/F92)</f>
        <v>0.27966158637575134</v>
      </c>
    </row>
    <row r="95" spans="1:10" ht="13.5" thickBot="1" x14ac:dyDescent="0.35">
      <c r="A95" s="108"/>
      <c r="B95" s="63" t="s">
        <v>37</v>
      </c>
      <c r="C95" s="64"/>
      <c r="D95" s="63"/>
      <c r="E95" s="39">
        <f>IF($C$4=$J$1,0,ROUND($J$1*(E87-E51-E56-E63-SUMIF($B$59:$B$83,$B$65,E59:E83)-E73),0)- ROUND($C$4*E88,0))</f>
        <v>0</v>
      </c>
      <c r="F95" s="38">
        <f>IF($C$4=$J$1,0,ROUND($J$1*(F87-F51-F56-F63-SUMIF($B$59:$B$83,$B$65,F59:F83)-F73),0)- ROUND($C$4*F88,0))</f>
        <v>0</v>
      </c>
    </row>
    <row r="96" spans="1:10" x14ac:dyDescent="0.3">
      <c r="F96" s="33"/>
    </row>
    <row r="97" spans="6:6" x14ac:dyDescent="0.3">
      <c r="F97" s="33"/>
    </row>
    <row r="156" spans="19:19" x14ac:dyDescent="0.3">
      <c r="S156" s="102" t="str">
        <f>"GUIDANCE FOR ALL BUDGET TABS: "&amp;CHAR(10)&amp;"1) Fringe Benefits calculate automatically once salary is entered in a personnel line of the budget. "&amp;CHAR(10)&amp;"2) Cells with red font are excluded from the MTDC indirect cost base. "&amp;CHAR(10)&amp;"3) Text bubbles and comments are placed throughout the spreadsheet with helpful tips/instructions."</f>
        <v>GUIDANCE FOR ALL BUDGET TABS: 
1) Fringe Benefits calculate automatically once salary is entered in a personnel line of the budget. 
2) Cells with red font are excluded from the MTDC indirect cost base. 
3) Text bubbles and comments are placed throughout the spreadsheet with helpful tips/instructions.</v>
      </c>
    </row>
    <row r="157" spans="19:19" x14ac:dyDescent="0.3">
      <c r="S157" s="103"/>
    </row>
    <row r="158" spans="19:19" x14ac:dyDescent="0.3">
      <c r="S158" s="103"/>
    </row>
    <row r="159" spans="19:19" x14ac:dyDescent="0.3">
      <c r="S159" s="103"/>
    </row>
    <row r="160" spans="19:19" x14ac:dyDescent="0.3">
      <c r="S160" s="103"/>
    </row>
  </sheetData>
  <scenarios current="5" show="1" sqref="D54">
    <scenario name="On-camp instr" locked="1" count="2" user="Grants and Contracts" comment="Created by Grants and Contracts on 6/13/96_x000a_Modified by Grants and Contracts on 6/13/96">
      <inputCells r="J1" val="0.519" numFmtId="165"/>
      <inputCells r="J3" val="0.5" numFmtId="165"/>
    </scenario>
    <scenario name="On-camp res" locked="1" count="2" user="Grants and Contracts" comment="Created by Grants and Contracts on 6/13/96_x000a_Modified by Grants and Contracts on 6/13/96">
      <inputCells r="J1" val="0.555" numFmtId="165"/>
      <inputCells r="J3" val="0.345" numFmtId="165"/>
    </scenario>
    <scenario name="On-camp - other" locked="1" count="2" user="Grants and Contracts" comment="Created by Grants and Contracts on 6/13/96_x000a_Modified by Grants and Contracts on 6/13/96">
      <inputCells r="J1" val="0.237" numFmtId="165"/>
      <inputCells r="J3" val="0.513" numFmtId="165"/>
    </scenario>
    <scenario name="Off-camp instr" locked="1" count="2" user="Grants and Contracts" comment="Created by Grants and Contracts on 6/13/96">
      <inputCells r="J1" val="0.24" numFmtId="165"/>
      <inputCells r="J3" val="0.5" numFmtId="165"/>
    </scenario>
    <scenario name="Off-camp research" locked="1" count="2" user="Grants and Contracts" comment="Created by Grants and Contracts on 6/13/96">
      <inputCells r="J1" val="0.24" numFmtId="165"/>
      <inputCells r="J3" val="0.345" numFmtId="165"/>
    </scenario>
    <scenario name="Off-camp - other" locked="1" count="2" user="Grants and Contracts" comment="Created by Grants and Contracts on 6/13/96">
      <inputCells r="J1" val="0.187" numFmtId="165"/>
      <inputCells r="J3" val="0.513" numFmtId="165"/>
    </scenario>
  </scenarios>
  <mergeCells count="9">
    <mergeCell ref="S156:S160"/>
    <mergeCell ref="H11:H15"/>
    <mergeCell ref="L1:L10"/>
    <mergeCell ref="A94:A95"/>
    <mergeCell ref="C1:E1"/>
    <mergeCell ref="C2:E2"/>
    <mergeCell ref="C3:E3"/>
    <mergeCell ref="C4:E4"/>
    <mergeCell ref="A5:E10"/>
  </mergeCells>
  <conditionalFormatting sqref="H11:H12">
    <cfRule type="expression" dxfId="0" priority="1">
      <formula>ISNUMBER(SEARCH("GUIDANCE",$H$11))</formula>
    </cfRule>
  </conditionalFormatting>
  <dataValidations count="25">
    <dataValidation allowBlank="1" showInputMessage="1" showErrorMessage="1" promptTitle="2 CFR 200.413(c)" prompt="Additional justification is required." sqref="B38" xr:uid="{00000000-0002-0000-0000-000000000000}"/>
    <dataValidation type="list" allowBlank="1" showInputMessage="1" showErrorMessage="1" promptTitle="F&amp;A Cost Basis" prompt="Select the basis for the F&amp;A costs._x000a_- Full Negotiated Rate = MTDC_x000a_- Reduced Rate = TDC (including (0% or 10%)_x000a_- Non-Standard Costs Assessed F&amp;A Rate = Other" sqref="C3:E3" xr:uid="{00000000-0002-0000-0000-000001000000}">
      <formula1>$AD$4:$AD$6</formula1>
    </dataValidation>
    <dataValidation allowBlank="1" showInputMessage="1" showErrorMessage="1" promptTitle="Notes" prompt="Add notes as necessary." sqref="A5:E10" xr:uid="{00000000-0002-0000-0000-000002000000}"/>
    <dataValidation allowBlank="1" showInputMessage="1" showErrorMessage="1" promptTitle="Applied F&amp;A Rate" prompt="If appplicable, then override the Applicable F&amp;A Rate with the F&amp;A Rate to be applied to this project." sqref="C4:E4" xr:uid="{00000000-0002-0000-0000-000003000000}"/>
    <dataValidation allowBlank="1" showInputMessage="1" showErrorMessage="1" promptTitle="Note" prompt="MTDC or TDC will display based on the value selected in cell I3." sqref="B88" xr:uid="{00000000-0002-0000-0000-000004000000}"/>
    <dataValidation allowBlank="1" showInputMessage="1" showErrorMessage="1" promptTitle="Applicable F&amp;A Rate" prompt="This field will dislpayed after inputting Activity Type and Location" sqref="J1" xr:uid="{00000000-0002-0000-0000-000005000000}"/>
    <dataValidation type="list" allowBlank="1" showInputMessage="1" showErrorMessage="1" promptTitle="Project Location" prompt="Select the Project Location." sqref="C2:E2" xr:uid="{00000000-0002-0000-0000-000006000000}">
      <formula1>$AA$3:$AB$3</formula1>
    </dataValidation>
    <dataValidation type="list" allowBlank="1" showInputMessage="1" showErrorMessage="1" promptTitle="Project Activity Type" prompt="Select the Project Activity Type." sqref="C1:E1" xr:uid="{00000000-0002-0000-0000-000007000000}">
      <formula1>$Z$4:$Z$9</formula1>
    </dataValidation>
    <dataValidation allowBlank="1" showInputMessage="1" showErrorMessage="1" promptTitle="2 CFR 200.33" prompt="Tangible personal property having a useful life of more than one year and a per-unit acquisition cost which equals or exceeds $5,000." sqref="B51" xr:uid="{00000000-0002-0000-0000-000008000000}"/>
    <dataValidation allowBlank="1" showInputMessage="1" showErrorMessage="1" promptTitle="2 CFR 200.75" prompt="Stipends or subsistence allowances, travel allowances, and registration fees paid to or on behalf of participants or trainees (but not employees) in connection with conferences, or training projects." sqref="B56" xr:uid="{00000000-0002-0000-0000-000009000000}"/>
    <dataValidation allowBlank="1" showInputMessage="1" showErrorMessage="1" promptTitle="2 CFR 200.92" prompt="With MTDC basis, the first $25,000 of each subaward is assessed F&amp;A costs. " sqref="E70 E64 E68 E66" xr:uid="{00000000-0002-0000-0000-00000A000000}"/>
    <dataValidation allowBlank="1" showInputMessage="1" showErrorMessage="1" promptTitle="2 CFR 200.92" prompt="Subaward" sqref="B70 B64 B68 B66" xr:uid="{00000000-0002-0000-0000-00000B000000}"/>
    <dataValidation allowBlank="1" showInputMessage="1" showErrorMessage="1" promptTitle="OBFS 15" prompt="Travel Reimbursement and Per Diem: https://www.obfs.uillinois.edu/bfpp/section-15-travel/travel-reimbursement-and-per-diem" sqref="B53:B54" xr:uid="{00000000-0002-0000-0000-00000C000000}"/>
    <dataValidation allowBlank="1" showInputMessage="1" showErrorMessage="1" promptTitle="2 CFR 200.431" prompt="Compensation-fringe benefits" sqref="B48" xr:uid="{00000000-0002-0000-0000-00000D000000}"/>
    <dataValidation allowBlank="1" showInputMessage="1" showErrorMessage="1" promptTitle="Graduate College-Assistantships" prompt="https://grad.illinois.edu/assistantships" sqref="B34" xr:uid="{00000000-0002-0000-0000-00000E000000}"/>
    <dataValidation allowBlank="1" showInputMessage="1" showErrorMessage="1" promptTitle="Service Activities" prompt="Description: https://www.obfs.uillinois.edu/government-costing/service-Activities/" sqref="B78" xr:uid="{00000000-0002-0000-0000-00000F000000}"/>
    <dataValidation allowBlank="1" showInputMessage="1" showErrorMessage="1" promptTitle="Internal Program Rate" prompt="May be deemed as prohibited voluntary cost share by NSF." sqref="B63" xr:uid="{00000000-0002-0000-0000-000010000000}"/>
    <dataValidation allowBlank="1" showInputMessage="1" showErrorMessage="1" promptTitle="2 CFR 200.459" prompt="Professional Service Costs" sqref="B61" xr:uid="{00000000-0002-0000-0000-000011000000}"/>
    <dataValidation allowBlank="1" showInputMessage="1" showErrorMessage="1" promptTitle="2 CFR 200.330(b)" prompt="Contractor (Vendor) Costs" sqref="B76" xr:uid="{00000000-0002-0000-0000-000012000000}"/>
    <dataValidation allowBlank="1" showInputMessage="1" showErrorMessage="1" promptTitle="2 CFR 200.414 and Appendix III" prompt="Indirect (F&amp;A) costs" sqref="B90" xr:uid="{00000000-0002-0000-0000-000013000000}"/>
    <dataValidation allowBlank="1" showInputMessage="1" showErrorMessage="1" promptTitle="2 CFR 200.430" prompt="Compensation-personal services" sqref="B12 B29" xr:uid="{00000000-0002-0000-0000-000014000000}"/>
    <dataValidation allowBlank="1" showInputMessage="1" showErrorMessage="1" promptTitle="2 CFR 200.461" prompt="Publication and printing costs" sqref="B60" xr:uid="{00000000-0002-0000-0000-000015000000}"/>
    <dataValidation allowBlank="1" showInputMessage="1" showErrorMessage="1" promptTitle="2 CFR 200.314" prompt="Supplies" sqref="B59" xr:uid="{00000000-0002-0000-0000-000016000000}"/>
    <dataValidation allowBlank="1" showInputMessage="1" showErrorMessage="1" promptTitle="2 CFR 200.330" prompt="Criteria for subrecipient versus contractor determination" sqref="B71 B69 B65 B67" xr:uid="{00000000-0002-0000-0000-000017000000}"/>
    <dataValidation allowBlank="1" showInputMessage="1" showErrorMessage="1" promptTitle="Minimum Salary" prompt="FY 2020 Campus Budget Guidelines: https://www.obfs.uillinois.edu/budgeting/urbana-champaign-campus/budget-guidelines/fy-2020" sqref="B30" xr:uid="{00000000-0002-0000-0000-000018000000}"/>
  </dataValidations>
  <hyperlinks>
    <hyperlink ref="F4" r:id="rId1" xr:uid="{00000000-0004-0000-0000-000000000000}"/>
    <hyperlink ref="F5" r:id="rId2" xr:uid="{00000000-0004-0000-0000-000001000000}"/>
    <hyperlink ref="F6" r:id="rId3" xr:uid="{00000000-0004-0000-0000-000002000000}"/>
    <hyperlink ref="F7" r:id="rId4" xr:uid="{00000000-0004-0000-0000-000003000000}"/>
    <hyperlink ref="F3" r:id="rId5" xr:uid="{00000000-0004-0000-0000-000004000000}"/>
    <hyperlink ref="F1" r:id="rId6" xr:uid="{00000000-0004-0000-0000-000005000000}"/>
    <hyperlink ref="F2" r:id="rId7" xr:uid="{00000000-0004-0000-0000-000006000000}"/>
    <hyperlink ref="B78" r:id="rId8" xr:uid="{00000000-0004-0000-0000-000007000000}"/>
  </hyperlinks>
  <printOptions horizontalCentered="1"/>
  <pageMargins left="0.25" right="0.25" top="0.75" bottom="0.75" header="0.3" footer="0.3"/>
  <pageSetup scale="90" fitToHeight="0" orientation="portrait" r:id="rId9"/>
  <headerFooter alignWithMargins="0">
    <oddHeader>&amp;L&amp;G&amp;C&amp;"Arial,Bold"&amp;12SPA Budget Template - FY20&amp;RPage &amp;P of &amp;N</oddHeader>
    <oddFooter>&amp;LSPA v.20200624&amp;C&amp;F (&amp;A)&amp;RLast Updated: &amp;D</oddFooter>
  </headerFooter>
  <legacyDrawingHF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9EAFD268956740AD3F7364857199AB" ma:contentTypeVersion="13" ma:contentTypeDescription="Create a new document." ma:contentTypeScope="" ma:versionID="c07745b6b6267bba4b88daa8f7084a59">
  <xsd:schema xmlns:xsd="http://www.w3.org/2001/XMLSchema" xmlns:xs="http://www.w3.org/2001/XMLSchema" xmlns:p="http://schemas.microsoft.com/office/2006/metadata/properties" xmlns:ns3="b584ba48-eeca-43e4-a7ed-8e2c43b34e2f" xmlns:ns4="2a2f5b97-709d-487a-9484-c81fa45e4daf" targetNamespace="http://schemas.microsoft.com/office/2006/metadata/properties" ma:root="true" ma:fieldsID="2e541a72cdc575993926c9e200a3df47" ns3:_="" ns4:_="">
    <xsd:import namespace="b584ba48-eeca-43e4-a7ed-8e2c43b34e2f"/>
    <xsd:import namespace="2a2f5b97-709d-487a-9484-c81fa45e4da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EventHashCode" minOccurs="0"/>
                <xsd:element ref="ns3:MediaServiceGenerationTime" minOccurs="0"/>
                <xsd:element ref="ns3:MediaServiceOCR"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4ba48-eeca-43e4-a7ed-8e2c43b34e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2f5b97-709d-487a-9484-c81fa45e4d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68FE93-235C-4C09-B8EB-E3DC52FC87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84ba48-eeca-43e4-a7ed-8e2c43b34e2f"/>
    <ds:schemaRef ds:uri="2a2f5b97-709d-487a-9484-c81fa45e4d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491068-4A18-4770-8BDA-B9E6B7C65036}">
  <ds:schemaRefs>
    <ds:schemaRef ds:uri="http://schemas.microsoft.com/sharepoint/v3/contenttype/forms"/>
  </ds:schemaRefs>
</ds:datastoreItem>
</file>

<file path=customXml/itemProps3.xml><?xml version="1.0" encoding="utf-8"?>
<ds:datastoreItem xmlns:ds="http://schemas.openxmlformats.org/officeDocument/2006/customXml" ds:itemID="{0546F590-D1E1-4480-8BB6-CD62A282C781}">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2a2f5b97-709d-487a-9484-c81fa45e4daf"/>
    <ds:schemaRef ds:uri="b584ba48-eeca-43e4-a7ed-8e2c43b34e2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General</vt:lpstr>
      <vt:lpstr>General!Print_Area</vt:lpstr>
      <vt:lpstr>General!Print_Titles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Rogers, Brian P</dc:creator>
  <cp:lastModifiedBy>Percy, Benjamin Howard</cp:lastModifiedBy>
  <cp:lastPrinted>2019-08-07T17:04:35Z</cp:lastPrinted>
  <dcterms:created xsi:type="dcterms:W3CDTF">1997-01-15T14:44:36Z</dcterms:created>
  <dcterms:modified xsi:type="dcterms:W3CDTF">2023-03-16T19:30:45Z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0x010100099EAFD268956740AD3F7364857199AB</vt:lpwstr>
  </property>
</Properties>
</file>