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bperc2\Documents\SPA - Software Engineer\Applicant Homework Excercise\"/>
    </mc:Choice>
  </mc:AlternateContent>
  <xr:revisionPtr revIDLastSave="0" documentId="8_{0150DA73-FE57-4D4E-8146-E677F216BCAD}" xr6:coauthVersionLast="47" xr6:coauthVersionMax="47" xr10:uidLastSave="{00000000-0000-0000-0000-000000000000}"/>
  <bookViews>
    <workbookView xWindow="28680" yWindow="-10095" windowWidth="38640" windowHeight="15840" xr2:uid="{00000000-000D-0000-FFFF-FFFF00000000}"/>
  </bookViews>
  <sheets>
    <sheet name="Cost Share" sheetId="10" r:id="rId1"/>
  </sheets>
  <externalReferences>
    <externalReference r:id="rId2"/>
  </externalReferences>
  <definedNames>
    <definedName name="lll">'[1]USDA Cap'!$AE$5</definedName>
    <definedName name="_xlnm.Print_Area" localSheetId="0">'Cost Share'!$A$1:$P$90</definedName>
    <definedName name="_xlnm.Print_Titles" localSheetId="0">'Cost Share'!$10:$11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 i="10" l="1"/>
  <c r="G69" i="10"/>
  <c r="H68" i="10"/>
  <c r="G68" i="10"/>
  <c r="E71" i="10"/>
  <c r="G71" i="10" s="1"/>
  <c r="F71" i="10"/>
  <c r="H71" i="10" s="1"/>
  <c r="E21" i="10"/>
  <c r="E19" i="10" l="1"/>
  <c r="AA156" i="10" l="1"/>
  <c r="F43" i="10" l="1"/>
  <c r="E43" i="10"/>
  <c r="F26" i="10"/>
  <c r="E26" i="10"/>
  <c r="E82" i="10" l="1"/>
  <c r="G64" i="10" l="1"/>
  <c r="H64" i="10"/>
  <c r="G65" i="10"/>
  <c r="H65" i="10"/>
  <c r="G66" i="10"/>
  <c r="H66" i="10"/>
  <c r="G67" i="10"/>
  <c r="H67" i="10"/>
  <c r="H79" i="10" l="1"/>
  <c r="H75" i="10"/>
  <c r="G78" i="10"/>
  <c r="G80" i="10"/>
  <c r="G76" i="10"/>
  <c r="G74" i="10"/>
  <c r="H77" i="10"/>
  <c r="H73" i="10"/>
  <c r="H61" i="10"/>
  <c r="G62" i="10"/>
  <c r="H63" i="10"/>
  <c r="G63" i="10"/>
  <c r="G81" i="10" l="1"/>
  <c r="H62" i="10"/>
  <c r="G75" i="10"/>
  <c r="G73" i="10"/>
  <c r="G79" i="10"/>
  <c r="H76" i="10"/>
  <c r="H78" i="10"/>
  <c r="H74" i="10"/>
  <c r="H80" i="10"/>
  <c r="G77" i="10"/>
  <c r="G72" i="10"/>
  <c r="G61" i="10"/>
  <c r="H72" i="10" l="1"/>
  <c r="I10" i="10"/>
  <c r="J2" i="10" l="1"/>
  <c r="J1" i="10" l="1"/>
  <c r="C4" i="10" s="1"/>
  <c r="H95" i="10" l="1"/>
  <c r="G95" i="10"/>
  <c r="C3" i="10"/>
  <c r="C5" i="10"/>
  <c r="H51" i="10" l="1"/>
  <c r="G51" i="10"/>
  <c r="B86" i="10" l="1"/>
  <c r="D41" i="10"/>
  <c r="D39" i="10"/>
  <c r="D37" i="10"/>
  <c r="D35" i="10"/>
  <c r="D33" i="10"/>
  <c r="D31" i="10"/>
  <c r="D24" i="10"/>
  <c r="D22" i="10"/>
  <c r="D20" i="10"/>
  <c r="D18" i="10"/>
  <c r="D16" i="10"/>
  <c r="D14" i="10"/>
  <c r="E33" i="10" l="1"/>
  <c r="F33" i="10"/>
  <c r="E16" i="10"/>
  <c r="F16" i="10"/>
  <c r="E39" i="10"/>
  <c r="F39" i="10"/>
  <c r="F24" i="10"/>
  <c r="E24" i="10"/>
  <c r="E31" i="10"/>
  <c r="F31" i="10"/>
  <c r="F14" i="10"/>
  <c r="E14" i="10"/>
  <c r="F35" i="10"/>
  <c r="E35" i="10"/>
  <c r="E37" i="10"/>
  <c r="F37" i="10"/>
  <c r="E18" i="10"/>
  <c r="F18" i="10"/>
  <c r="F20" i="10"/>
  <c r="E20" i="10"/>
  <c r="F41" i="10"/>
  <c r="E41" i="10"/>
  <c r="F22" i="10"/>
  <c r="E22" i="10"/>
  <c r="F82" i="10"/>
  <c r="H81" i="10"/>
  <c r="G60" i="10"/>
  <c r="E83" i="10"/>
  <c r="H54" i="10"/>
  <c r="F47" i="10"/>
  <c r="E47" i="10"/>
  <c r="H60" i="10"/>
  <c r="F83" i="10"/>
  <c r="F27" i="10" l="1"/>
  <c r="E44" i="10"/>
  <c r="E27" i="10"/>
  <c r="F44" i="10"/>
  <c r="F45" i="10" s="1"/>
  <c r="H21" i="10"/>
  <c r="G59" i="10"/>
  <c r="H17" i="10"/>
  <c r="G56" i="10"/>
  <c r="H22" i="10"/>
  <c r="G54" i="10"/>
  <c r="H56" i="10"/>
  <c r="H53" i="10"/>
  <c r="G53" i="10"/>
  <c r="H18" i="10" l="1"/>
  <c r="H34" i="10"/>
  <c r="H39" i="10"/>
  <c r="H30" i="10"/>
  <c r="H38" i="10"/>
  <c r="H13" i="10"/>
  <c r="E45" i="10"/>
  <c r="F48" i="10"/>
  <c r="F28" i="10"/>
  <c r="E48" i="10"/>
  <c r="E28" i="10"/>
  <c r="G43" i="10" l="1"/>
  <c r="H26" i="10"/>
  <c r="G15" i="10"/>
  <c r="H82" i="10"/>
  <c r="H35" i="10"/>
  <c r="G21" i="10"/>
  <c r="G22" i="10"/>
  <c r="H15" i="10"/>
  <c r="G32" i="10"/>
  <c r="G82" i="10"/>
  <c r="G40" i="10"/>
  <c r="G37" i="10"/>
  <c r="G13" i="10"/>
  <c r="G26" i="10"/>
  <c r="H32" i="10"/>
  <c r="H59" i="10"/>
  <c r="G36" i="10"/>
  <c r="G34" i="10"/>
  <c r="G20" i="10"/>
  <c r="H41" i="10"/>
  <c r="G18" i="10"/>
  <c r="G23" i="10"/>
  <c r="G19" i="10"/>
  <c r="G31" i="10"/>
  <c r="G30" i="10"/>
  <c r="H43" i="10"/>
  <c r="G38" i="10"/>
  <c r="H23" i="10"/>
  <c r="H36" i="10"/>
  <c r="G39" i="10"/>
  <c r="H20" i="10"/>
  <c r="H19" i="10"/>
  <c r="H40" i="10"/>
  <c r="G17" i="10"/>
  <c r="G41" i="10"/>
  <c r="E49" i="10"/>
  <c r="E85" i="10" s="1"/>
  <c r="H24" i="10"/>
  <c r="F49" i="10"/>
  <c r="F85" i="10" s="1"/>
  <c r="F86" i="10" s="1"/>
  <c r="G14" i="10"/>
  <c r="H33" i="10"/>
  <c r="G35" i="10"/>
  <c r="G33" i="10"/>
  <c r="H37" i="10"/>
  <c r="F88" i="10" l="1"/>
  <c r="F95" i="10"/>
  <c r="E86" i="10"/>
  <c r="E88" i="10" s="1"/>
  <c r="E91" i="10" s="1"/>
  <c r="E94" i="10" s="1"/>
  <c r="F89" i="10"/>
  <c r="E95" i="10"/>
  <c r="H83" i="10"/>
  <c r="H27" i="10"/>
  <c r="H14" i="10"/>
  <c r="H31" i="10"/>
  <c r="G44" i="10"/>
  <c r="G83" i="10"/>
  <c r="G16" i="10"/>
  <c r="G24" i="10"/>
  <c r="H16" i="10"/>
  <c r="H47" i="10"/>
  <c r="H44" i="10"/>
  <c r="G47" i="10"/>
  <c r="G27" i="10"/>
  <c r="H28" i="10" l="1"/>
  <c r="G45" i="10"/>
  <c r="H45" i="10"/>
  <c r="H48" i="10"/>
  <c r="G28" i="10"/>
  <c r="G48" i="10" l="1"/>
  <c r="G49" i="10" l="1"/>
  <c r="H85" i="10"/>
  <c r="H49" i="10"/>
  <c r="F91" i="10"/>
  <c r="E92" i="10" s="1"/>
  <c r="G85" i="10" l="1"/>
  <c r="F94" i="10"/>
  <c r="H89" i="10" l="1"/>
  <c r="G88" i="10"/>
  <c r="G86" i="10"/>
  <c r="H86" i="10"/>
  <c r="H88" i="10"/>
  <c r="G91" i="10" l="1"/>
  <c r="G94" i="10" s="1"/>
  <c r="H91" i="10"/>
  <c r="H94" i="10" s="1"/>
  <c r="G9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Fellmann, Stephanie Lyn</author>
  </authors>
  <commentList>
    <comment ref="E78" authorId="0" shapeId="0" xr:uid="{00000000-0006-0000-0000-000001000000}">
      <text>
        <r>
          <rPr>
            <b/>
            <sz val="9"/>
            <color indexed="81"/>
            <rFont val="Tahoma"/>
            <family val="2"/>
          </rPr>
          <t xml:space="preserve">The first $25,000 of each subaward should be inserted in this row. </t>
        </r>
      </text>
    </comment>
  </commentList>
</comments>
</file>

<file path=xl/sharedStrings.xml><?xml version="1.0" encoding="utf-8"?>
<sst xmlns="http://schemas.openxmlformats.org/spreadsheetml/2006/main" count="144" uniqueCount="99">
  <si>
    <t>Total</t>
  </si>
  <si>
    <t>A.</t>
  </si>
  <si>
    <t>B.</t>
  </si>
  <si>
    <t>C.</t>
  </si>
  <si>
    <t>D.</t>
  </si>
  <si>
    <t>E.</t>
  </si>
  <si>
    <t>H.</t>
  </si>
  <si>
    <t>Total Direct Costs</t>
  </si>
  <si>
    <t>Applicable F&amp;A Rate</t>
  </si>
  <si>
    <t>Tuition Remission Rate</t>
  </si>
  <si>
    <t>Fringe Benefit Rate (SURS)</t>
  </si>
  <si>
    <t>Materials &amp; Supplies</t>
  </si>
  <si>
    <t>Total Other Direct Costs</t>
  </si>
  <si>
    <t>On Campus</t>
  </si>
  <si>
    <t>Off Campus</t>
  </si>
  <si>
    <t>Other Sponsored Activity</t>
  </si>
  <si>
    <t>Location</t>
  </si>
  <si>
    <t>Activity Type</t>
  </si>
  <si>
    <t>Salary</t>
  </si>
  <si>
    <t>Fringe</t>
  </si>
  <si>
    <t>Other Professional</t>
  </si>
  <si>
    <t>Student Hourly</t>
  </si>
  <si>
    <t>Other (non-SURS)</t>
  </si>
  <si>
    <t>Basis</t>
  </si>
  <si>
    <t>MTDC</t>
  </si>
  <si>
    <t>TDC</t>
  </si>
  <si>
    <t>All Personnel</t>
  </si>
  <si>
    <t>Participant Support Costs</t>
  </si>
  <si>
    <t>Total F&amp;A Costs</t>
  </si>
  <si>
    <t>Total Direct and F&amp;A Costs</t>
  </si>
  <si>
    <t>Effective F&amp;A Rate</t>
  </si>
  <si>
    <t>Base Costs</t>
  </si>
  <si>
    <t>F&amp;A Basis</t>
  </si>
  <si>
    <t>F.</t>
  </si>
  <si>
    <t>G.</t>
  </si>
  <si>
    <t>Inflation Rate - Salaries</t>
  </si>
  <si>
    <t>Inflation Rate - Expenses</t>
  </si>
  <si>
    <t>Unrecovered F&amp;A Costs</t>
  </si>
  <si>
    <t>Fringe Benefit Rate (GRA)</t>
  </si>
  <si>
    <t>Fringe Benefit Rate (Non-SURS &amp; Hourly &lt; Half Time)</t>
  </si>
  <si>
    <t>Sponsor</t>
  </si>
  <si>
    <t>Cost Share</t>
  </si>
  <si>
    <t>Fringe Benefit Rate (Hourly ≥ Half Time)</t>
  </si>
  <si>
    <t>Unrecovered F&amp;A</t>
  </si>
  <si>
    <t>Unrecoverd F&amp;A</t>
  </si>
  <si>
    <t>Yes</t>
  </si>
  <si>
    <t>No</t>
  </si>
  <si>
    <t>SPA</t>
  </si>
  <si>
    <t>Unrecovered F&amp;A as C/S?</t>
  </si>
  <si>
    <t>F&amp;A Rate for Cost Share</t>
  </si>
  <si>
    <t>F&amp;A Rate for Sponsor</t>
  </si>
  <si>
    <t>Sponsored Research</t>
  </si>
  <si>
    <t>Sponsored Instruction</t>
  </si>
  <si>
    <t>Other</t>
  </si>
  <si>
    <t>Fellowship</t>
  </si>
  <si>
    <t>Clinical Trial (Industry)</t>
  </si>
  <si>
    <t>Clinical Trial (Non-Industry)</t>
  </si>
  <si>
    <t>Applicable F&amp;A Basis</t>
  </si>
  <si>
    <t>Admin. Salary*</t>
  </si>
  <si>
    <t>Co-PI/Co-I 1</t>
  </si>
  <si>
    <t>PI/PD</t>
  </si>
  <si>
    <t>Period 1</t>
  </si>
  <si>
    <t xml:space="preserve">Period Total </t>
  </si>
  <si>
    <r>
      <rPr>
        <b/>
        <sz val="11"/>
        <rFont val="Arial"/>
        <family val="2"/>
      </rPr>
      <t>INSTRUCTION:</t>
    </r>
    <r>
      <rPr>
        <sz val="11"/>
        <rFont val="Arial"/>
        <family val="2"/>
      </rPr>
      <t xml:space="preserve">
1) Select the Project Activity Type from drop down list
2) Select the Project Location from drop down list
3) Select the F&amp;A Basis from drop down list
4) The applicable F&amp;A Rate for Sponsor will auto-populate. You can override the rate, if the sponsor has a published rate that is lower than the negotiated rate. 
5) Select if Unrecovered F&amp;A will be used as cost share. Unrecovered F&amp;A will auto-calculate if selected Yes. 
6) Complete the Sponsor and Cost Share columns of the budget based on the costs requested by the Investigator(s).</t>
    </r>
  </si>
  <si>
    <t>Computer Services</t>
  </si>
  <si>
    <t>Tuition Remission</t>
  </si>
  <si>
    <t>Exempt Subaward Costs (&gt;$25k)</t>
  </si>
  <si>
    <t>Shipping</t>
  </si>
  <si>
    <t>Other Direct Costs</t>
  </si>
  <si>
    <t>Senior Personnel</t>
  </si>
  <si>
    <t>Other Personnel</t>
  </si>
  <si>
    <t>Fringe Benefits</t>
  </si>
  <si>
    <t>I.</t>
  </si>
  <si>
    <t>J.</t>
  </si>
  <si>
    <t>Subtotal</t>
  </si>
  <si>
    <r>
      <rPr>
        <b/>
        <sz val="10"/>
        <rFont val="Arial"/>
        <family val="2"/>
      </rPr>
      <t>Travel</t>
    </r>
    <r>
      <rPr>
        <sz val="10"/>
        <rFont val="Arial"/>
        <family val="2"/>
      </rPr>
      <t xml:space="preserve"> - Domestic</t>
    </r>
  </si>
  <si>
    <r>
      <rPr>
        <b/>
        <sz val="10"/>
        <rFont val="Arial"/>
        <family val="2"/>
      </rPr>
      <t>Travel</t>
    </r>
    <r>
      <rPr>
        <sz val="10"/>
        <rFont val="Arial"/>
        <family val="2"/>
      </rPr>
      <t xml:space="preserve"> - International</t>
    </r>
  </si>
  <si>
    <t>Equipment</t>
  </si>
  <si>
    <t>Administered Programs via RFP</t>
  </si>
  <si>
    <t>Conference Hosting Costs (Room Rental, Honorariums)</t>
  </si>
  <si>
    <t xml:space="preserve">Non-Employee Travel </t>
  </si>
  <si>
    <t>Conference Registration</t>
  </si>
  <si>
    <t>Consultant Services (Professional Service Costs)</t>
  </si>
  <si>
    <t>Publication / Dissemination</t>
  </si>
  <si>
    <t>Animal Costs / Human Incentive Costs</t>
  </si>
  <si>
    <t>Exempt Computer Services (AWS, ICCP)</t>
  </si>
  <si>
    <t>Equipment Rental</t>
  </si>
  <si>
    <t>Service Activity (Internal)</t>
  </si>
  <si>
    <t>Add Your Notes Here</t>
  </si>
  <si>
    <t>Graduate Assistants</t>
  </si>
  <si>
    <t>Postdoctoral Research Assistant(s)</t>
  </si>
  <si>
    <t>Subtotal Other-Other</t>
  </si>
  <si>
    <t>Other Contractor Costs: (Advisory Board, Printing Services)</t>
  </si>
  <si>
    <t>Patel</t>
  </si>
  <si>
    <t>Brownstein &amp; Gioja</t>
  </si>
  <si>
    <t>Baroi &amp; Dexter</t>
  </si>
  <si>
    <t>Subaward: Ecotek</t>
  </si>
  <si>
    <t>Subaward: Mayo</t>
  </si>
  <si>
    <t>Subaward: Purdue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</si>
</sst>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0.0%"/>
    <numFmt numFmtId="165" formatCode="0.000%"/>
    <numFmt numFmtId="166" formatCode="_(&quot;$&quot;* #,##0_);_(&quot;$&quot;* \(#,##0\);_(&quot;$&quot;* &quot;-&quot;??_);_(@_)"/>
    <numFmt numFmtId="167" formatCode="&quot;$&quot;#,##0"/>
  </numFmts>
  <fonts count="34" x14ac:knownFonts="1">
    <font>
      <sz val="10"/>
      <name val="Arial"/>
    </font>
    <font>
      <b/>
      <sz val="10"/>
      <name val="Arial"/>
      <family val="2"/>
    </font>
    <font>
      <sz val="10"/>
      <name val="Arial"/>
      <family val="2"/>
    </font>
    <font>
      <sz val="10"/>
      <color indexed="8"/>
      <name val="Arial"/>
      <family val="2"/>
    </font>
    <font>
      <sz val="10"/>
      <color indexed="12"/>
      <name val="Arial"/>
      <family val="2"/>
    </font>
    <font>
      <sz val="10"/>
      <color indexed="10"/>
      <name val="Arial"/>
      <family val="2"/>
    </font>
    <font>
      <sz val="10"/>
      <name val="Arial"/>
      <family val="2"/>
    </font>
    <font>
      <b/>
      <sz val="10"/>
      <color indexed="12"/>
      <name val="Arial"/>
      <family val="2"/>
    </font>
    <font>
      <b/>
      <sz val="10"/>
      <color indexed="8"/>
      <name val="Arial"/>
      <family val="2"/>
    </font>
    <font>
      <b/>
      <sz val="10"/>
      <color indexed="8"/>
      <name val="Arial"/>
      <family val="2"/>
    </font>
    <font>
      <sz val="10"/>
      <color indexed="10"/>
      <name val="Arial"/>
      <family val="2"/>
    </font>
    <font>
      <b/>
      <u val="singleAccounting"/>
      <sz val="10"/>
      <name val="Arial"/>
      <family val="2"/>
    </font>
    <font>
      <b/>
      <u val="singleAccounting"/>
      <sz val="10"/>
      <color indexed="12"/>
      <name val="Arial"/>
      <family val="2"/>
    </font>
    <font>
      <sz val="10"/>
      <name val="Arial"/>
      <family val="2"/>
    </font>
    <font>
      <b/>
      <sz val="10"/>
      <name val="Arial"/>
      <family val="2"/>
    </font>
    <font>
      <i/>
      <sz val="10"/>
      <name val="Arial"/>
      <family val="2"/>
    </font>
    <font>
      <i/>
      <sz val="10"/>
      <color indexed="12"/>
      <name val="Arial"/>
      <family val="2"/>
    </font>
    <font>
      <sz val="10"/>
      <color rgb="FFFF0000"/>
      <name val="Arial"/>
      <family val="2"/>
    </font>
    <font>
      <b/>
      <sz val="10"/>
      <color indexed="12"/>
      <name val="Arial"/>
      <family val="2"/>
    </font>
    <font>
      <b/>
      <u/>
      <sz val="10"/>
      <name val="Arial"/>
      <family val="2"/>
    </font>
    <font>
      <b/>
      <sz val="10"/>
      <color rgb="FF0070C0"/>
      <name val="Arial"/>
      <family val="2"/>
    </font>
    <font>
      <u/>
      <sz val="10"/>
      <color theme="10"/>
      <name val="Arial"/>
      <family val="2"/>
    </font>
    <font>
      <sz val="9"/>
      <name val="Arial"/>
      <family val="2"/>
    </font>
    <font>
      <sz val="9"/>
      <color indexed="8"/>
      <name val="Arial"/>
      <family val="2"/>
    </font>
    <font>
      <b/>
      <sz val="9"/>
      <name val="Arial"/>
      <family val="2"/>
    </font>
    <font>
      <sz val="9"/>
      <color indexed="10"/>
      <name val="Arial"/>
      <family val="2"/>
    </font>
    <font>
      <b/>
      <sz val="9"/>
      <color rgb="FFFF0000"/>
      <name val="Arial"/>
      <family val="2"/>
    </font>
    <font>
      <b/>
      <sz val="9"/>
      <color indexed="8"/>
      <name val="Arial"/>
      <family val="2"/>
    </font>
    <font>
      <b/>
      <sz val="9"/>
      <color indexed="81"/>
      <name val="Tahoma"/>
      <family val="2"/>
    </font>
    <font>
      <sz val="11"/>
      <name val="Arial"/>
      <family val="2"/>
    </font>
    <font>
      <sz val="9"/>
      <color indexed="12"/>
      <name val="Arial"/>
      <family val="2"/>
    </font>
    <font>
      <b/>
      <sz val="11"/>
      <name val="Arial"/>
      <family val="2"/>
    </font>
    <font>
      <u/>
      <sz val="9"/>
      <name val="Arial"/>
      <family val="2"/>
    </font>
    <font>
      <sz val="8"/>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right/>
      <top style="medium">
        <color rgb="FFFF0000"/>
      </top>
      <bottom/>
      <diagonal/>
    </border>
    <border>
      <left/>
      <right style="medium">
        <color rgb="FFFF0000"/>
      </right>
      <top style="medium">
        <color rgb="FFFF0000"/>
      </top>
      <bottom/>
      <diagonal/>
    </border>
    <border>
      <left/>
      <right style="medium">
        <color rgb="FFFF0000"/>
      </right>
      <top/>
      <bottom/>
      <diagonal/>
    </border>
    <border>
      <left style="medium">
        <color rgb="FFFF0000"/>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1" fillId="0" borderId="0" applyNumberFormat="0" applyFill="0" applyBorder="0" applyAlignment="0" applyProtection="0"/>
  </cellStyleXfs>
  <cellXfs count="192">
    <xf numFmtId="0" fontId="0" fillId="0" borderId="0" xfId="0"/>
    <xf numFmtId="166" fontId="3" fillId="0" borderId="0" xfId="1" quotePrefix="1" applyNumberFormat="1" applyFont="1" applyBorder="1" applyProtection="1">
      <protection locked="0"/>
    </xf>
    <xf numFmtId="166" fontId="3" fillId="0" borderId="0" xfId="1" applyNumberFormat="1" applyFont="1" applyBorder="1" applyProtection="1">
      <protection locked="0"/>
    </xf>
    <xf numFmtId="166" fontId="10" fillId="0" borderId="0" xfId="1" applyNumberFormat="1" applyFont="1" applyBorder="1" applyProtection="1">
      <protection locked="0"/>
    </xf>
    <xf numFmtId="166" fontId="17" fillId="0" borderId="0" xfId="1" applyNumberFormat="1" applyFont="1" applyBorder="1" applyProtection="1">
      <protection locked="0"/>
    </xf>
    <xf numFmtId="166" fontId="5" fillId="0" borderId="0" xfId="1" applyNumberFormat="1" applyFont="1" applyBorder="1" applyProtection="1">
      <protection locked="0"/>
    </xf>
    <xf numFmtId="10" fontId="13" fillId="0" borderId="0" xfId="2" applyNumberFormat="1" applyFont="1" applyFill="1" applyBorder="1" applyProtection="1"/>
    <xf numFmtId="0" fontId="14" fillId="0" borderId="0" xfId="0" applyFont="1" applyAlignment="1">
      <alignment horizontal="left"/>
    </xf>
    <xf numFmtId="0" fontId="13" fillId="0" borderId="0" xfId="0" applyFont="1" applyAlignment="1">
      <alignment horizontal="center"/>
    </xf>
    <xf numFmtId="166" fontId="6" fillId="0" borderId="0" xfId="1" applyNumberFormat="1" applyFont="1" applyProtection="1"/>
    <xf numFmtId="0" fontId="13" fillId="0" borderId="0" xfId="0" applyFont="1"/>
    <xf numFmtId="0" fontId="6" fillId="0" borderId="0" xfId="0" applyFont="1"/>
    <xf numFmtId="166" fontId="3" fillId="0" borderId="0" xfId="1" applyNumberFormat="1" applyFont="1" applyBorder="1" applyProtection="1"/>
    <xf numFmtId="166" fontId="3" fillId="0" borderId="0" xfId="1" applyNumberFormat="1" applyFont="1" applyProtection="1"/>
    <xf numFmtId="49" fontId="0" fillId="0" borderId="0" xfId="0" applyNumberFormat="1"/>
    <xf numFmtId="164" fontId="17" fillId="0" borderId="0" xfId="2" applyNumberFormat="1" applyFont="1" applyProtection="1"/>
    <xf numFmtId="0" fontId="17" fillId="0" borderId="0" xfId="0" applyFont="1"/>
    <xf numFmtId="0" fontId="1" fillId="0" borderId="0" xfId="0" applyFont="1" applyAlignment="1">
      <alignment horizontal="center"/>
    </xf>
    <xf numFmtId="0" fontId="1" fillId="0" borderId="0" xfId="0" applyFont="1"/>
    <xf numFmtId="0" fontId="1" fillId="0" borderId="3" xfId="0" applyFont="1" applyBorder="1" applyAlignment="1">
      <alignment horizontal="center"/>
    </xf>
    <xf numFmtId="0" fontId="13" fillId="0" borderId="0" xfId="0" applyFont="1" applyAlignment="1">
      <alignment horizontal="left"/>
    </xf>
    <xf numFmtId="1" fontId="13" fillId="0" borderId="0" xfId="0" applyNumberFormat="1" applyFont="1" applyAlignment="1">
      <alignment horizontal="left"/>
    </xf>
    <xf numFmtId="1" fontId="2" fillId="0" borderId="0" xfId="0" applyNumberFormat="1" applyFont="1"/>
    <xf numFmtId="166" fontId="3" fillId="0" borderId="0" xfId="1" applyNumberFormat="1" applyFont="1" applyFill="1" applyBorder="1" applyProtection="1"/>
    <xf numFmtId="1" fontId="13" fillId="0" borderId="0" xfId="0" applyNumberFormat="1" applyFont="1"/>
    <xf numFmtId="0" fontId="2" fillId="0" borderId="3" xfId="0" applyFont="1" applyBorder="1" applyAlignment="1">
      <alignment horizontal="center"/>
    </xf>
    <xf numFmtId="166" fontId="9" fillId="0" borderId="0" xfId="1" applyNumberFormat="1" applyFont="1" applyFill="1" applyBorder="1" applyProtection="1"/>
    <xf numFmtId="1" fontId="14" fillId="0" borderId="0" xfId="0" applyNumberFormat="1" applyFont="1" applyAlignment="1">
      <alignment horizontal="left"/>
    </xf>
    <xf numFmtId="1" fontId="14" fillId="0" borderId="0" xfId="0" applyNumberFormat="1" applyFont="1"/>
    <xf numFmtId="166" fontId="9" fillId="0" borderId="0" xfId="1" applyNumberFormat="1" applyFont="1" applyBorder="1" applyProtection="1"/>
    <xf numFmtId="0" fontId="2" fillId="0" borderId="0" xfId="0" applyFont="1"/>
    <xf numFmtId="0" fontId="14" fillId="0" borderId="3" xfId="0" applyFont="1" applyBorder="1" applyAlignment="1">
      <alignment horizontal="center"/>
    </xf>
    <xf numFmtId="1" fontId="2" fillId="0" borderId="10" xfId="0" applyNumberFormat="1" applyFont="1" applyBorder="1"/>
    <xf numFmtId="166" fontId="8" fillId="0" borderId="0" xfId="1" applyNumberFormat="1" applyFont="1" applyBorder="1" applyProtection="1"/>
    <xf numFmtId="166" fontId="1" fillId="0" borderId="0" xfId="1" applyNumberFormat="1" applyFont="1" applyBorder="1" applyProtection="1"/>
    <xf numFmtId="1" fontId="15" fillId="0" borderId="0" xfId="0" applyNumberFormat="1" applyFont="1"/>
    <xf numFmtId="0" fontId="15" fillId="0" borderId="0" xfId="0" applyFont="1" applyAlignment="1">
      <alignment horizontal="right"/>
    </xf>
    <xf numFmtId="166" fontId="15" fillId="0" borderId="0" xfId="1" applyNumberFormat="1" applyFont="1" applyBorder="1" applyProtection="1"/>
    <xf numFmtId="0" fontId="1" fillId="0" borderId="5" xfId="0" applyFont="1" applyBorder="1" applyAlignment="1">
      <alignment horizontal="center"/>
    </xf>
    <xf numFmtId="0" fontId="14" fillId="0" borderId="6" xfId="0" applyFont="1" applyBorder="1" applyAlignment="1">
      <alignment horizontal="left"/>
    </xf>
    <xf numFmtId="1" fontId="2" fillId="0" borderId="6" xfId="0" applyNumberFormat="1" applyFont="1" applyBorder="1"/>
    <xf numFmtId="166" fontId="1" fillId="0" borderId="6" xfId="1" applyNumberFormat="1" applyFont="1" applyBorder="1" applyProtection="1"/>
    <xf numFmtId="1" fontId="13" fillId="2" borderId="2" xfId="0" applyNumberFormat="1" applyFont="1" applyFill="1" applyBorder="1"/>
    <xf numFmtId="0" fontId="13" fillId="2" borderId="2" xfId="0" applyFont="1" applyFill="1" applyBorder="1"/>
    <xf numFmtId="164" fontId="13" fillId="2" borderId="2" xfId="2" applyNumberFormat="1" applyFont="1" applyFill="1" applyBorder="1" applyProtection="1"/>
    <xf numFmtId="1" fontId="13" fillId="2" borderId="6" xfId="0" applyNumberFormat="1" applyFont="1" applyFill="1" applyBorder="1"/>
    <xf numFmtId="0" fontId="13" fillId="2" borderId="6" xfId="0" applyFont="1" applyFill="1" applyBorder="1"/>
    <xf numFmtId="166" fontId="4" fillId="0" borderId="0" xfId="1" applyNumberFormat="1" applyFont="1" applyProtection="1"/>
    <xf numFmtId="164" fontId="20" fillId="2" borderId="7" xfId="2" applyNumberFormat="1" applyFont="1" applyFill="1" applyBorder="1" applyProtection="1"/>
    <xf numFmtId="1" fontId="14" fillId="0" borderId="10" xfId="0" applyNumberFormat="1" applyFont="1" applyBorder="1" applyAlignment="1">
      <alignment horizontal="left"/>
    </xf>
    <xf numFmtId="164" fontId="20" fillId="2" borderId="2" xfId="2" applyNumberFormat="1" applyFont="1" applyFill="1" applyBorder="1" applyProtection="1"/>
    <xf numFmtId="166" fontId="4" fillId="0" borderId="0" xfId="1" applyNumberFormat="1" applyFont="1" applyBorder="1" applyProtection="1"/>
    <xf numFmtId="166" fontId="4" fillId="0" borderId="10" xfId="1" applyNumberFormat="1" applyFont="1" applyBorder="1" applyProtection="1"/>
    <xf numFmtId="166" fontId="18" fillId="0" borderId="0" xfId="1" applyNumberFormat="1" applyFont="1" applyBorder="1" applyProtection="1"/>
    <xf numFmtId="166" fontId="7" fillId="0" borderId="0" xfId="1" applyNumberFormat="1" applyFont="1" applyBorder="1" applyProtection="1"/>
    <xf numFmtId="166" fontId="16" fillId="0" borderId="0" xfId="1" applyNumberFormat="1" applyFont="1" applyBorder="1" applyProtection="1"/>
    <xf numFmtId="0" fontId="0" fillId="0" borderId="3" xfId="0" applyBorder="1"/>
    <xf numFmtId="166" fontId="16" fillId="0" borderId="0" xfId="1" applyNumberFormat="1" applyFont="1" applyBorder="1" applyAlignment="1" applyProtection="1">
      <alignment horizontal="center"/>
    </xf>
    <xf numFmtId="0" fontId="15" fillId="3" borderId="0" xfId="0" applyFont="1" applyFill="1" applyAlignment="1">
      <alignment horizontal="center"/>
    </xf>
    <xf numFmtId="166" fontId="3" fillId="3" borderId="0" xfId="1" quotePrefix="1" applyNumberFormat="1" applyFont="1" applyFill="1" applyBorder="1" applyProtection="1">
      <protection locked="0"/>
    </xf>
    <xf numFmtId="166" fontId="3" fillId="3" borderId="0" xfId="1" applyNumberFormat="1" applyFont="1" applyFill="1" applyBorder="1" applyProtection="1">
      <protection locked="0"/>
    </xf>
    <xf numFmtId="166" fontId="3" fillId="3" borderId="0" xfId="1" applyNumberFormat="1" applyFont="1" applyFill="1" applyBorder="1" applyProtection="1"/>
    <xf numFmtId="166" fontId="9" fillId="3" borderId="0" xfId="1" applyNumberFormat="1" applyFont="1" applyFill="1" applyBorder="1" applyProtection="1"/>
    <xf numFmtId="166" fontId="10" fillId="3" borderId="0" xfId="1" applyNumberFormat="1" applyFont="1" applyFill="1" applyBorder="1" applyProtection="1">
      <protection locked="0"/>
    </xf>
    <xf numFmtId="166" fontId="17" fillId="3" borderId="0" xfId="1" applyNumberFormat="1" applyFont="1" applyFill="1" applyBorder="1" applyProtection="1">
      <protection locked="0"/>
    </xf>
    <xf numFmtId="166" fontId="13" fillId="3" borderId="0" xfId="1" applyNumberFormat="1" applyFont="1" applyFill="1" applyBorder="1" applyProtection="1">
      <protection locked="0"/>
    </xf>
    <xf numFmtId="166" fontId="8" fillId="3" borderId="0" xfId="1" applyNumberFormat="1" applyFont="1" applyFill="1" applyBorder="1" applyProtection="1"/>
    <xf numFmtId="166" fontId="1" fillId="3" borderId="0" xfId="1" applyNumberFormat="1" applyFont="1" applyFill="1" applyBorder="1" applyProtection="1"/>
    <xf numFmtId="166" fontId="15" fillId="3" borderId="0" xfId="1" applyNumberFormat="1" applyFont="1" applyFill="1" applyBorder="1" applyProtection="1"/>
    <xf numFmtId="166" fontId="1" fillId="3" borderId="6" xfId="1" applyNumberFormat="1" applyFont="1" applyFill="1" applyBorder="1" applyProtection="1"/>
    <xf numFmtId="166" fontId="16" fillId="3" borderId="4" xfId="1" applyNumberFormat="1" applyFont="1" applyFill="1" applyBorder="1" applyAlignment="1" applyProtection="1">
      <alignment horizontal="center"/>
    </xf>
    <xf numFmtId="166" fontId="4" fillId="3" borderId="4" xfId="1" applyNumberFormat="1" applyFont="1" applyFill="1" applyBorder="1" applyProtection="1"/>
    <xf numFmtId="166" fontId="4" fillId="3" borderId="9" xfId="1" applyNumberFormat="1" applyFont="1" applyFill="1" applyBorder="1" applyProtection="1"/>
    <xf numFmtId="166" fontId="7" fillId="3" borderId="4" xfId="1" applyNumberFormat="1" applyFont="1" applyFill="1" applyBorder="1" applyProtection="1"/>
    <xf numFmtId="166" fontId="16" fillId="3" borderId="4" xfId="1" applyNumberFormat="1" applyFont="1" applyFill="1" applyBorder="1" applyProtection="1"/>
    <xf numFmtId="166" fontId="2" fillId="0" borderId="0" xfId="1" applyNumberFormat="1" applyFont="1" applyBorder="1" applyProtection="1">
      <protection locked="0"/>
    </xf>
    <xf numFmtId="166" fontId="7" fillId="3" borderId="8" xfId="1" applyNumberFormat="1" applyFont="1" applyFill="1" applyBorder="1" applyProtection="1"/>
    <xf numFmtId="166" fontId="15" fillId="0" borderId="0" xfId="1" applyNumberFormat="1" applyFont="1" applyBorder="1" applyAlignment="1" applyProtection="1">
      <alignment horizontal="center"/>
    </xf>
    <xf numFmtId="0" fontId="21" fillId="0" borderId="0" xfId="4"/>
    <xf numFmtId="166" fontId="7" fillId="0" borderId="6" xfId="1" applyNumberFormat="1" applyFont="1" applyBorder="1" applyProtection="1"/>
    <xf numFmtId="42" fontId="20" fillId="2" borderId="8" xfId="1" applyNumberFormat="1" applyFont="1" applyFill="1" applyBorder="1" applyProtection="1"/>
    <xf numFmtId="42" fontId="3" fillId="2" borderId="6" xfId="1" applyNumberFormat="1" applyFont="1" applyFill="1" applyBorder="1" applyProtection="1"/>
    <xf numFmtId="42" fontId="20" fillId="2" borderId="6" xfId="1" applyNumberFormat="1" applyFont="1" applyFill="1" applyBorder="1" applyProtection="1"/>
    <xf numFmtId="0" fontId="2" fillId="0" borderId="0" xfId="0" applyFont="1" applyAlignment="1">
      <alignment horizontal="left"/>
    </xf>
    <xf numFmtId="1" fontId="22" fillId="0" borderId="0" xfId="0" applyNumberFormat="1" applyFont="1" applyAlignment="1">
      <alignment horizontal="left"/>
    </xf>
    <xf numFmtId="10" fontId="22" fillId="4" borderId="0" xfId="2" applyNumberFormat="1" applyFont="1" applyFill="1" applyBorder="1" applyProtection="1">
      <protection locked="0"/>
    </xf>
    <xf numFmtId="0" fontId="24" fillId="0" borderId="1" xfId="0" applyFont="1" applyBorder="1" applyAlignment="1">
      <alignment horizontal="left" vertical="center"/>
    </xf>
    <xf numFmtId="0" fontId="22" fillId="0" borderId="2" xfId="0" applyFont="1" applyBorder="1" applyAlignment="1">
      <alignment horizontal="center"/>
    </xf>
    <xf numFmtId="0" fontId="22" fillId="0" borderId="2" xfId="0" applyFont="1" applyBorder="1" applyAlignment="1">
      <alignment vertical="center"/>
    </xf>
    <xf numFmtId="10" fontId="25" fillId="0" borderId="7" xfId="2" applyNumberFormat="1" applyFont="1" applyBorder="1" applyAlignment="1" applyProtection="1">
      <alignment horizontal="left" vertical="center"/>
    </xf>
    <xf numFmtId="0" fontId="24" fillId="0" borderId="3" xfId="0" applyFont="1" applyBorder="1" applyAlignment="1">
      <alignment vertical="center"/>
    </xf>
    <xf numFmtId="166" fontId="23" fillId="0" borderId="0" xfId="1" applyNumberFormat="1" applyFont="1" applyBorder="1" applyProtection="1"/>
    <xf numFmtId="10" fontId="25" fillId="0" borderId="4" xfId="2" applyNumberFormat="1" applyFont="1" applyBorder="1" applyAlignment="1" applyProtection="1">
      <alignment horizontal="left" vertical="center"/>
    </xf>
    <xf numFmtId="0" fontId="22" fillId="0" borderId="0" xfId="0" applyFont="1" applyAlignment="1">
      <alignment vertical="center"/>
    </xf>
    <xf numFmtId="10" fontId="25" fillId="0" borderId="4" xfId="0" applyNumberFormat="1" applyFont="1" applyBorder="1" applyAlignment="1">
      <alignment horizontal="left" vertical="center"/>
    </xf>
    <xf numFmtId="0" fontId="1" fillId="0" borderId="0" xfId="0" applyFont="1" applyAlignment="1">
      <alignment horizontal="left"/>
    </xf>
    <xf numFmtId="1" fontId="1" fillId="0" borderId="0" xfId="0" applyNumberFormat="1" applyFont="1"/>
    <xf numFmtId="166" fontId="23" fillId="5" borderId="0" xfId="1" quotePrefix="1" applyNumberFormat="1" applyFont="1" applyFill="1" applyBorder="1" applyProtection="1">
      <protection locked="0"/>
    </xf>
    <xf numFmtId="166" fontId="30" fillId="5" borderId="0" xfId="1" applyNumberFormat="1" applyFont="1" applyFill="1" applyBorder="1" applyProtection="1"/>
    <xf numFmtId="166" fontId="23" fillId="6" borderId="0" xfId="1" quotePrefix="1" applyNumberFormat="1" applyFont="1" applyFill="1" applyBorder="1" applyProtection="1">
      <protection locked="0"/>
    </xf>
    <xf numFmtId="166" fontId="30" fillId="6" borderId="4" xfId="1" applyNumberFormat="1" applyFont="1" applyFill="1" applyBorder="1" applyProtection="1"/>
    <xf numFmtId="0" fontId="22" fillId="0" borderId="0" xfId="0" applyFont="1" applyAlignment="1">
      <alignment horizontal="center"/>
    </xf>
    <xf numFmtId="0" fontId="24" fillId="0" borderId="19" xfId="0" applyFont="1" applyBorder="1" applyAlignment="1">
      <alignment vertical="center"/>
    </xf>
    <xf numFmtId="166" fontId="27" fillId="0" borderId="17" xfId="1" applyNumberFormat="1" applyFont="1" applyBorder="1" applyProtection="1"/>
    <xf numFmtId="166" fontId="23" fillId="0" borderId="0" xfId="1" applyNumberFormat="1" applyFont="1" applyBorder="1" applyAlignment="1" applyProtection="1">
      <alignment vertical="center"/>
    </xf>
    <xf numFmtId="166" fontId="27" fillId="0" borderId="0" xfId="1" applyNumberFormat="1" applyFont="1" applyBorder="1" applyAlignment="1" applyProtection="1">
      <alignment horizontal="right" vertical="center"/>
    </xf>
    <xf numFmtId="0" fontId="29" fillId="0" borderId="0" xfId="0" applyFont="1" applyAlignment="1">
      <alignment vertical="top" wrapText="1"/>
    </xf>
    <xf numFmtId="0" fontId="24" fillId="0" borderId="0" xfId="0" applyFont="1" applyAlignment="1">
      <alignment horizontal="right" vertical="center"/>
    </xf>
    <xf numFmtId="0" fontId="2" fillId="0" borderId="0" xfId="0" applyFont="1" applyAlignment="1">
      <alignment wrapText="1"/>
    </xf>
    <xf numFmtId="0" fontId="2" fillId="0" borderId="0" xfId="0" applyFont="1" applyAlignment="1">
      <alignment vertical="top" wrapText="1"/>
    </xf>
    <xf numFmtId="0" fontId="1" fillId="0" borderId="10" xfId="0" applyFont="1" applyBorder="1" applyAlignment="1">
      <alignment horizontal="left"/>
    </xf>
    <xf numFmtId="1" fontId="2" fillId="0" borderId="0" xfId="0" applyNumberFormat="1" applyFont="1" applyAlignment="1">
      <alignment horizontal="left" indent="1"/>
    </xf>
    <xf numFmtId="1" fontId="15" fillId="0" borderId="10" xfId="0" applyNumberFormat="1" applyFont="1" applyBorder="1" applyAlignment="1">
      <alignment horizontal="left" indent="1"/>
    </xf>
    <xf numFmtId="0" fontId="1" fillId="0" borderId="0" xfId="0" applyFont="1" applyAlignment="1">
      <alignment horizontal="right"/>
    </xf>
    <xf numFmtId="0" fontId="32" fillId="0" borderId="2" xfId="4" applyFont="1" applyBorder="1" applyAlignment="1" applyProtection="1">
      <alignment horizontal="left" vertical="center" indent="1"/>
    </xf>
    <xf numFmtId="0" fontId="32" fillId="0" borderId="0" xfId="4" applyFont="1" applyBorder="1" applyAlignment="1" applyProtection="1">
      <alignment horizontal="left" vertical="center" indent="1"/>
    </xf>
    <xf numFmtId="0" fontId="22" fillId="0" borderId="0" xfId="0" applyFont="1" applyAlignment="1">
      <alignment horizontal="left" vertical="center" indent="1"/>
    </xf>
    <xf numFmtId="0" fontId="1" fillId="0" borderId="0" xfId="0" applyFont="1" applyAlignment="1">
      <alignment vertical="center"/>
    </xf>
    <xf numFmtId="1" fontId="2" fillId="0" borderId="0" xfId="4" applyNumberFormat="1" applyFont="1" applyBorder="1" applyAlignment="1" applyProtection="1">
      <alignment horizontal="left" indent="1"/>
    </xf>
    <xf numFmtId="10" fontId="13" fillId="5" borderId="10" xfId="2" applyNumberFormat="1" applyFont="1" applyFill="1" applyBorder="1" applyProtection="1"/>
    <xf numFmtId="1" fontId="13" fillId="5" borderId="10" xfId="0" applyNumberFormat="1" applyFont="1" applyFill="1" applyBorder="1"/>
    <xf numFmtId="166" fontId="3" fillId="0" borderId="10" xfId="1" applyNumberFormat="1" applyFont="1" applyBorder="1" applyProtection="1">
      <protection locked="0"/>
    </xf>
    <xf numFmtId="166" fontId="2" fillId="3" borderId="0" xfId="1" applyNumberFormat="1" applyFont="1" applyFill="1" applyBorder="1" applyProtection="1">
      <protection locked="0"/>
    </xf>
    <xf numFmtId="166" fontId="2" fillId="3" borderId="10" xfId="1" applyNumberFormat="1" applyFont="1" applyFill="1" applyBorder="1" applyProtection="1">
      <protection locked="0"/>
    </xf>
    <xf numFmtId="166" fontId="17" fillId="0" borderId="0" xfId="1" applyNumberFormat="1" applyFont="1" applyBorder="1" applyProtection="1"/>
    <xf numFmtId="166" fontId="17" fillId="3" borderId="4" xfId="1" applyNumberFormat="1" applyFont="1" applyFill="1" applyBorder="1" applyProtection="1"/>
    <xf numFmtId="166" fontId="4" fillId="0" borderId="0" xfId="1" applyNumberFormat="1" applyFont="1" applyFill="1" applyBorder="1" applyProtection="1"/>
    <xf numFmtId="166" fontId="4" fillId="0" borderId="4" xfId="1" applyNumberFormat="1" applyFont="1" applyFill="1" applyBorder="1" applyProtection="1"/>
    <xf numFmtId="166" fontId="15" fillId="0" borderId="0" xfId="1" applyNumberFormat="1" applyFont="1" applyFill="1" applyBorder="1" applyAlignment="1" applyProtection="1">
      <alignment horizontal="center"/>
    </xf>
    <xf numFmtId="0" fontId="15" fillId="0" borderId="0" xfId="0" applyFont="1" applyAlignment="1">
      <alignment horizontal="center"/>
    </xf>
    <xf numFmtId="166" fontId="16" fillId="0" borderId="0" xfId="1" applyNumberFormat="1" applyFont="1" applyFill="1" applyBorder="1" applyAlignment="1" applyProtection="1">
      <alignment horizontal="center"/>
    </xf>
    <xf numFmtId="166" fontId="16" fillId="0" borderId="4" xfId="1" applyNumberFormat="1" applyFont="1" applyFill="1" applyBorder="1" applyAlignment="1" applyProtection="1">
      <alignment horizontal="center"/>
    </xf>
    <xf numFmtId="166" fontId="7" fillId="0" borderId="0" xfId="1" applyNumberFormat="1" applyFont="1" applyFill="1" applyBorder="1" applyProtection="1"/>
    <xf numFmtId="166" fontId="7" fillId="0" borderId="4" xfId="1" applyNumberFormat="1" applyFont="1" applyFill="1" applyBorder="1" applyProtection="1"/>
    <xf numFmtId="166" fontId="10" fillId="0" borderId="0" xfId="1" applyNumberFormat="1" applyFont="1" applyFill="1" applyBorder="1" applyProtection="1"/>
    <xf numFmtId="166" fontId="3" fillId="0" borderId="0" xfId="1" applyNumberFormat="1" applyFont="1" applyFill="1" applyBorder="1" applyProtection="1">
      <protection locked="0"/>
    </xf>
    <xf numFmtId="166" fontId="15" fillId="0" borderId="0" xfId="1" applyNumberFormat="1" applyFont="1" applyFill="1" applyBorder="1" applyProtection="1"/>
    <xf numFmtId="166" fontId="16" fillId="0" borderId="0" xfId="1" applyNumberFormat="1" applyFont="1" applyFill="1" applyBorder="1" applyProtection="1"/>
    <xf numFmtId="166" fontId="16" fillId="0" borderId="4" xfId="1" applyNumberFormat="1" applyFont="1" applyFill="1" applyBorder="1" applyProtection="1"/>
    <xf numFmtId="0" fontId="0" fillId="0" borderId="20" xfId="0" applyBorder="1"/>
    <xf numFmtId="0" fontId="2" fillId="0" borderId="22" xfId="0" applyFont="1" applyBorder="1"/>
    <xf numFmtId="0" fontId="0" fillId="0" borderId="22" xfId="0" applyBorder="1"/>
    <xf numFmtId="0" fontId="0" fillId="0" borderId="21" xfId="0" applyBorder="1"/>
    <xf numFmtId="0" fontId="0" fillId="0" borderId="4" xfId="0" applyBorder="1"/>
    <xf numFmtId="166" fontId="8" fillId="0" borderId="0" xfId="1" applyNumberFormat="1" applyFont="1" applyBorder="1" applyProtection="1">
      <protection locked="0"/>
    </xf>
    <xf numFmtId="166" fontId="1" fillId="3" borderId="0" xfId="1" applyNumberFormat="1" applyFont="1" applyFill="1" applyBorder="1" applyProtection="1">
      <protection locked="0"/>
    </xf>
    <xf numFmtId="0" fontId="1" fillId="0" borderId="0" xfId="0" applyFont="1" applyAlignment="1">
      <alignment horizontal="left" indent="1"/>
    </xf>
    <xf numFmtId="166" fontId="3" fillId="5" borderId="10" xfId="1" applyNumberFormat="1" applyFont="1" applyFill="1" applyBorder="1" applyProtection="1"/>
    <xf numFmtId="166" fontId="4" fillId="5" borderId="10" xfId="1" applyNumberFormat="1" applyFont="1" applyFill="1" applyBorder="1" applyProtection="1"/>
    <xf numFmtId="0" fontId="13" fillId="0" borderId="0" xfId="0" applyFont="1" applyAlignment="1">
      <alignment horizontal="left" indent="1"/>
    </xf>
    <xf numFmtId="10" fontId="22" fillId="0" borderId="0" xfId="2" applyNumberFormat="1" applyFont="1" applyFill="1" applyBorder="1" applyProtection="1">
      <protection locked="0"/>
    </xf>
    <xf numFmtId="166" fontId="23" fillId="0" borderId="0" xfId="1" quotePrefix="1" applyNumberFormat="1" applyFont="1" applyFill="1" applyBorder="1" applyProtection="1">
      <protection locked="0"/>
    </xf>
    <xf numFmtId="166" fontId="30" fillId="0" borderId="0" xfId="1" applyNumberFormat="1" applyFont="1" applyFill="1" applyBorder="1" applyProtection="1"/>
    <xf numFmtId="166" fontId="30" fillId="0" borderId="4" xfId="1" applyNumberFormat="1" applyFont="1" applyFill="1" applyBorder="1" applyProtection="1"/>
    <xf numFmtId="167" fontId="0" fillId="0" borderId="0" xfId="0" applyNumberFormat="1" applyAlignment="1">
      <alignment horizontal="center"/>
    </xf>
    <xf numFmtId="166" fontId="3" fillId="6" borderId="10" xfId="1" applyNumberFormat="1" applyFont="1" applyFill="1" applyBorder="1" applyProtection="1"/>
    <xf numFmtId="166" fontId="4" fillId="6" borderId="9" xfId="1" applyNumberFormat="1" applyFont="1" applyFill="1" applyBorder="1" applyProtection="1"/>
    <xf numFmtId="0" fontId="33" fillId="0" borderId="0" xfId="0" applyFont="1" applyAlignment="1">
      <alignment horizontal="left" indent="1"/>
    </xf>
    <xf numFmtId="167" fontId="33" fillId="0" borderId="0" xfId="0" applyNumberFormat="1" applyFont="1"/>
    <xf numFmtId="0" fontId="19" fillId="2" borderId="1" xfId="0" applyFont="1" applyFill="1" applyBorder="1" applyAlignment="1">
      <alignment horizontal="center" textRotation="90"/>
    </xf>
    <xf numFmtId="0" fontId="14" fillId="2" borderId="5" xfId="0" applyFont="1" applyFill="1" applyBorder="1" applyAlignment="1">
      <alignment horizontal="center" textRotation="90"/>
    </xf>
    <xf numFmtId="166" fontId="11" fillId="0" borderId="0" xfId="1" applyNumberFormat="1" applyFont="1" applyBorder="1" applyAlignment="1" applyProtection="1">
      <alignment horizontal="center"/>
    </xf>
    <xf numFmtId="166" fontId="11" fillId="0" borderId="2" xfId="1" applyNumberFormat="1" applyFont="1" applyBorder="1" applyAlignment="1" applyProtection="1">
      <alignment horizontal="center"/>
    </xf>
    <xf numFmtId="10" fontId="22" fillId="4" borderId="0" xfId="0" applyNumberFormat="1" applyFont="1" applyFill="1" applyAlignment="1">
      <alignment horizontal="left"/>
    </xf>
    <xf numFmtId="0" fontId="22" fillId="4" borderId="0" xfId="0" applyFont="1" applyFill="1" applyAlignment="1">
      <alignment horizontal="left"/>
    </xf>
    <xf numFmtId="0" fontId="26" fillId="0" borderId="14" xfId="0" applyFont="1" applyBorder="1" applyAlignment="1">
      <alignment horizontal="left" vertical="top" wrapText="1"/>
    </xf>
    <xf numFmtId="0" fontId="26" fillId="0" borderId="11" xfId="0" applyFont="1" applyBorder="1" applyAlignment="1">
      <alignment horizontal="left" vertical="top" wrapText="1"/>
    </xf>
    <xf numFmtId="0" fontId="26" fillId="0" borderId="12"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Alignment="1">
      <alignment horizontal="left" vertical="top" wrapText="1"/>
    </xf>
    <xf numFmtId="0" fontId="26" fillId="0" borderId="13"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167" fontId="0" fillId="0" borderId="20" xfId="0" applyNumberFormat="1" applyBorder="1" applyAlignment="1">
      <alignment horizontal="center"/>
    </xf>
    <xf numFmtId="167" fontId="0" fillId="0" borderId="21" xfId="0" applyNumberFormat="1" applyBorder="1" applyAlignment="1">
      <alignment horizontal="center"/>
    </xf>
    <xf numFmtId="0" fontId="29" fillId="7" borderId="1" xfId="0" applyFont="1" applyFill="1" applyBorder="1" applyAlignment="1">
      <alignment horizontal="left" vertical="top" wrapText="1"/>
    </xf>
    <xf numFmtId="0" fontId="29" fillId="7" borderId="2" xfId="0" applyFont="1" applyFill="1" applyBorder="1" applyAlignment="1">
      <alignment horizontal="left" vertical="top" wrapText="1"/>
    </xf>
    <xf numFmtId="0" fontId="29" fillId="7" borderId="7" xfId="0" applyFont="1" applyFill="1" applyBorder="1" applyAlignment="1">
      <alignment horizontal="left" vertical="top" wrapText="1"/>
    </xf>
    <xf numFmtId="0" fontId="29" fillId="7" borderId="3" xfId="0" applyFont="1" applyFill="1" applyBorder="1" applyAlignment="1">
      <alignment horizontal="left" vertical="top" wrapText="1"/>
    </xf>
    <xf numFmtId="0" fontId="29" fillId="7" borderId="0" xfId="0" applyFont="1" applyFill="1" applyAlignment="1">
      <alignment horizontal="left" vertical="top" wrapText="1"/>
    </xf>
    <xf numFmtId="0" fontId="29" fillId="7" borderId="4" xfId="0" applyFont="1" applyFill="1" applyBorder="1" applyAlignment="1">
      <alignment horizontal="left" vertical="top" wrapText="1"/>
    </xf>
    <xf numFmtId="0" fontId="29" fillId="7" borderId="5" xfId="0" applyFont="1" applyFill="1" applyBorder="1" applyAlignment="1">
      <alignment horizontal="left" vertical="top" wrapText="1"/>
    </xf>
    <xf numFmtId="0" fontId="29" fillId="7" borderId="6" xfId="0" applyFont="1" applyFill="1" applyBorder="1" applyAlignment="1">
      <alignment horizontal="left" vertical="top" wrapText="1"/>
    </xf>
    <xf numFmtId="0" fontId="29" fillId="7" borderId="8" xfId="0" applyFont="1" applyFill="1" applyBorder="1" applyAlignment="1">
      <alignment horizontal="left" vertical="top" wrapText="1"/>
    </xf>
    <xf numFmtId="166" fontId="12" fillId="0" borderId="2" xfId="1" applyNumberFormat="1" applyFont="1" applyBorder="1" applyAlignment="1" applyProtection="1">
      <alignment horizontal="center"/>
    </xf>
    <xf numFmtId="166" fontId="12" fillId="0" borderId="7" xfId="1" applyNumberFormat="1" applyFont="1" applyBorder="1" applyAlignment="1" applyProtection="1">
      <alignment horizontal="center"/>
    </xf>
    <xf numFmtId="0" fontId="2" fillId="0" borderId="2" xfId="0" applyFont="1" applyBorder="1" applyAlignment="1">
      <alignment horizontal="left" vertical="top" wrapText="1"/>
    </xf>
    <xf numFmtId="0" fontId="2" fillId="0" borderId="0" xfId="0" applyFont="1" applyAlignment="1">
      <alignment horizontal="left" vertical="top" wrapText="1"/>
    </xf>
    <xf numFmtId="10" fontId="22" fillId="4" borderId="2" xfId="2" applyNumberFormat="1" applyFont="1" applyFill="1" applyBorder="1" applyAlignment="1" applyProtection="1">
      <alignment horizontal="left" vertical="center"/>
      <protection locked="0"/>
    </xf>
    <xf numFmtId="10" fontId="22" fillId="4" borderId="0" xfId="2" applyNumberFormat="1" applyFont="1" applyFill="1" applyBorder="1" applyAlignment="1" applyProtection="1">
      <alignment horizontal="left" vertical="center"/>
      <protection locked="0"/>
    </xf>
    <xf numFmtId="10" fontId="22" fillId="4" borderId="17" xfId="2" applyNumberFormat="1" applyFont="1" applyFill="1" applyBorder="1" applyAlignment="1" applyProtection="1">
      <alignment horizontal="left" vertical="center"/>
      <protection locked="0"/>
    </xf>
  </cellXfs>
  <cellStyles count="5">
    <cellStyle name="Currency" xfId="1" builtinId="4"/>
    <cellStyle name="Hyperlink" xfId="4" builtinId="8" customBuiltin="1"/>
    <cellStyle name="Normal" xfId="0" builtinId="0"/>
    <cellStyle name="Normal 2" xfId="3" xr:uid="{00000000-0005-0000-0000-000003000000}"/>
    <cellStyle name="Percent" xfId="2" builtinId="5"/>
  </cellStyles>
  <dxfs count="1">
    <dxf>
      <fill>
        <patternFill>
          <bgColor theme="6"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color rgb="FFFFE7E7"/>
      <color rgb="FFFFFF66"/>
      <color rgb="FFFCD5C4"/>
      <color rgb="FFFBC6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illinoisedu-my.sharepoint.com/personal/bprogers_illinois_edu/Documents/Associate%20Director%20-%20Proposals/Templates/Budgets/WORKING%20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ance"/>
      <sheetName val="General"/>
      <sheetName val="State of IL"/>
      <sheetName val="USDA Cap"/>
      <sheetName val="General - Cost Share"/>
      <sheetName val="Research or Instr UIC Component"/>
      <sheetName val="location tool"/>
    </sheetNames>
    <sheetDataSet>
      <sheetData sheetId="0" refreshError="1"/>
      <sheetData sheetId="1" refreshError="1"/>
      <sheetData sheetId="2" refreshError="1"/>
      <sheetData sheetId="3">
        <row r="4">
          <cell r="AE4">
            <v>0.3</v>
          </cell>
        </row>
        <row r="5">
          <cell r="AE5">
            <v>0.22</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bfs.uillinois.edu/government-costing/facilities-administrative/" TargetMode="External"/><Relationship Id="rId3" Type="http://schemas.openxmlformats.org/officeDocument/2006/relationships/hyperlink" Target="https://www.obfs.uillinois.edu/government-costing/fringe-benefit-rates/" TargetMode="External"/><Relationship Id="rId7" Type="http://schemas.openxmlformats.org/officeDocument/2006/relationships/hyperlink" Target="https://www.obfs.uillinois.edu/government-costing/facilities-administrative/" TargetMode="External"/><Relationship Id="rId12" Type="http://schemas.openxmlformats.org/officeDocument/2006/relationships/comments" Target="../comments1.xml"/><Relationship Id="rId2" Type="http://schemas.openxmlformats.org/officeDocument/2006/relationships/hyperlink" Target="https://www.obfs.uillinois.edu/government-costing/fringe-benefit-rates/" TargetMode="External"/><Relationship Id="rId1" Type="http://schemas.openxmlformats.org/officeDocument/2006/relationships/hyperlink" Target="https://servicerates.research.illinois.edu/" TargetMode="External"/><Relationship Id="rId6" Type="http://schemas.openxmlformats.org/officeDocument/2006/relationships/hyperlink" Target="https://www.obfs.uillinois.edu/government-costing/tuition-remission/" TargetMode="External"/><Relationship Id="rId11" Type="http://schemas.openxmlformats.org/officeDocument/2006/relationships/vmlDrawing" Target="../drawings/vmlDrawing2.vml"/><Relationship Id="rId5" Type="http://schemas.openxmlformats.org/officeDocument/2006/relationships/hyperlink" Target="https://www.obfs.uillinois.edu/government-costing/fringe-benefit-rates/" TargetMode="External"/><Relationship Id="rId10" Type="http://schemas.openxmlformats.org/officeDocument/2006/relationships/vmlDrawing" Target="../drawings/vmlDrawing1.vml"/><Relationship Id="rId4" Type="http://schemas.openxmlformats.org/officeDocument/2006/relationships/hyperlink" Target="https://www.obfs.uillinois.edu/government-costing/fringe-benefit-rates/"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pageSetUpPr fitToPage="1"/>
  </sheetPr>
  <dimension ref="A1:AS164"/>
  <sheetViews>
    <sheetView showGridLines="0" tabSelected="1" zoomScaleNormal="100" workbookViewId="0">
      <pane ySplit="9" topLeftCell="A49" activePane="bottomLeft" state="frozen"/>
      <selection activeCell="A5" sqref="A5:E9"/>
      <selection pane="bottomLeft" activeCell="K64" sqref="K64"/>
    </sheetView>
  </sheetViews>
  <sheetFormatPr defaultColWidth="9.1796875" defaultRowHeight="13" x14ac:dyDescent="0.3"/>
  <cols>
    <col min="1" max="1" width="4.81640625" style="17" customWidth="1"/>
    <col min="2" max="2" width="15.7265625" style="8" customWidth="1"/>
    <col min="3" max="3" width="7" style="11" customWidth="1"/>
    <col min="4" max="4" width="7.81640625" style="11" customWidth="1"/>
    <col min="5" max="5" width="13.26953125" style="9" customWidth="1"/>
    <col min="6" max="9" width="13.26953125" style="13" customWidth="1"/>
    <col min="10" max="10" width="13.26953125" style="47" customWidth="1"/>
    <col min="11" max="16" width="13.26953125" customWidth="1"/>
    <col min="17" max="17" width="61.81640625" customWidth="1"/>
    <col min="18" max="18" width="12.81640625" customWidth="1"/>
    <col min="19" max="19" width="5.7265625" hidden="1" customWidth="1"/>
    <col min="20" max="20" width="2.453125" hidden="1" customWidth="1"/>
    <col min="21" max="21" width="7.81640625" hidden="1" customWidth="1"/>
    <col min="22" max="22" width="9.1796875" hidden="1" customWidth="1"/>
  </cols>
  <sheetData>
    <row r="1" spans="1:45" ht="17.25" customHeight="1" x14ac:dyDescent="0.25">
      <c r="A1" s="86" t="s">
        <v>17</v>
      </c>
      <c r="B1" s="87"/>
      <c r="C1" s="189" t="s">
        <v>51</v>
      </c>
      <c r="D1" s="189"/>
      <c r="E1" s="189"/>
      <c r="F1" s="114" t="s">
        <v>8</v>
      </c>
      <c r="G1" s="88"/>
      <c r="H1" s="88"/>
      <c r="I1" s="88"/>
      <c r="J1" s="89">
        <f>IF(AND($C$1=$AB$4,$C$2=$AC$3),$AC$4,IF(AND($C$1=$AB$4,$C$2=$AD$3),$AD$4,IF(AND($C$1=$AB$5,$C$2=$AC$3),$AC$5,IF(AND($C$1=$AB$5,$C$2=$AD$3),$AD$5,IF(AND($C$1=$AB$6,$C$2=$AC$3),$AC$6,IF(AND($C$1=$AB$6,$C$2=$AD$3),AD6,IF($C$1=$AB$7,$AC$7,IF($C$1=$AB$8,$AC$8,IF(AND($C$1=$AB$9,$C$2=$AC$3),$AC$4,IF(AND($C$1=$AB$9,$C$2=$AD$3),$AD$4,"TBD"))))))))))</f>
        <v>0.58599999999999997</v>
      </c>
      <c r="Q1" s="176" t="s">
        <v>63</v>
      </c>
      <c r="R1" s="177"/>
      <c r="S1" s="177"/>
      <c r="T1" s="177"/>
      <c r="U1" s="177"/>
      <c r="V1" s="178"/>
    </row>
    <row r="2" spans="1:45" ht="17.25" customHeight="1" x14ac:dyDescent="0.25">
      <c r="A2" s="90" t="s">
        <v>16</v>
      </c>
      <c r="B2" s="91"/>
      <c r="C2" s="190" t="s">
        <v>13</v>
      </c>
      <c r="D2" s="190"/>
      <c r="E2" s="190"/>
      <c r="F2" s="115" t="s">
        <v>57</v>
      </c>
      <c r="G2" s="91"/>
      <c r="H2" s="91"/>
      <c r="I2" s="91"/>
      <c r="J2" s="92" t="str">
        <f>IF($C$1=$AB$4,"MTDC",IF($C$1=$AB$5,"MTDC",IF($C$1=$AB$6,"MTDC",IF($C$1=$AB$9,"MTDC",IF($C$1=$AB$7,"TDC",IF($C$1=$AB$8,"TDC","MTDC"))))))</f>
        <v>MTDC</v>
      </c>
      <c r="Q2" s="179"/>
      <c r="R2" s="180"/>
      <c r="S2" s="180"/>
      <c r="T2" s="180"/>
      <c r="U2" s="180"/>
      <c r="V2" s="181"/>
    </row>
    <row r="3" spans="1:45" ht="17.25" customHeight="1" x14ac:dyDescent="0.25">
      <c r="A3" s="90" t="s">
        <v>32</v>
      </c>
      <c r="B3" s="91"/>
      <c r="C3" s="190" t="str">
        <f>IF($C$4=$J$1,$AF$4,IF(OR($C$4=0,$C$1=$AB$7),$AF$5))</f>
        <v>MTDC</v>
      </c>
      <c r="D3" s="190"/>
      <c r="E3" s="190"/>
      <c r="F3" s="115" t="s">
        <v>9</v>
      </c>
      <c r="G3" s="93"/>
      <c r="H3" s="93"/>
      <c r="I3" s="93"/>
      <c r="J3" s="92">
        <v>0.64</v>
      </c>
      <c r="Q3" s="179"/>
      <c r="R3" s="180"/>
      <c r="S3" s="180"/>
      <c r="T3" s="180"/>
      <c r="U3" s="180"/>
      <c r="V3" s="181"/>
      <c r="AB3" s="14"/>
      <c r="AC3" t="s">
        <v>13</v>
      </c>
      <c r="AD3" t="s">
        <v>14</v>
      </c>
      <c r="AF3" s="10" t="s">
        <v>23</v>
      </c>
      <c r="AG3" s="10" t="s">
        <v>44</v>
      </c>
    </row>
    <row r="4" spans="1:45" ht="17.25" customHeight="1" x14ac:dyDescent="0.25">
      <c r="A4" s="90" t="s">
        <v>50</v>
      </c>
      <c r="B4" s="91"/>
      <c r="C4" s="190">
        <f>J1</f>
        <v>0.58599999999999997</v>
      </c>
      <c r="D4" s="190"/>
      <c r="E4" s="190"/>
      <c r="F4" s="115" t="s">
        <v>10</v>
      </c>
      <c r="G4" s="93"/>
      <c r="H4" s="93"/>
      <c r="I4" s="93"/>
      <c r="J4" s="92">
        <v>0.36930000000000002</v>
      </c>
      <c r="Q4" s="179"/>
      <c r="R4" s="180"/>
      <c r="S4" s="180"/>
      <c r="T4" s="180"/>
      <c r="U4" s="180"/>
      <c r="V4" s="181"/>
      <c r="AB4" t="s">
        <v>51</v>
      </c>
      <c r="AC4" s="15">
        <v>0.58599999999999997</v>
      </c>
      <c r="AD4" s="15">
        <v>0.26</v>
      </c>
      <c r="AF4" s="16" t="s">
        <v>24</v>
      </c>
      <c r="AG4" s="16" t="s">
        <v>45</v>
      </c>
    </row>
    <row r="5" spans="1:45" ht="17.25" customHeight="1" x14ac:dyDescent="0.25">
      <c r="A5" s="90" t="s">
        <v>49</v>
      </c>
      <c r="B5" s="101"/>
      <c r="C5" s="163">
        <f>$C$4</f>
        <v>0.58599999999999997</v>
      </c>
      <c r="D5" s="164"/>
      <c r="E5" s="164"/>
      <c r="F5" s="115" t="s">
        <v>38</v>
      </c>
      <c r="G5" s="93"/>
      <c r="H5" s="93"/>
      <c r="I5" s="93"/>
      <c r="J5" s="92">
        <v>8.3400000000000002E-2</v>
      </c>
      <c r="Q5" s="179"/>
      <c r="R5" s="180"/>
      <c r="S5" s="180"/>
      <c r="T5" s="180"/>
      <c r="U5" s="180"/>
      <c r="V5" s="181"/>
      <c r="AB5" t="s">
        <v>52</v>
      </c>
      <c r="AC5" s="15">
        <v>0.45800000000000002</v>
      </c>
      <c r="AD5" s="15">
        <v>0.26</v>
      </c>
      <c r="AF5" s="16" t="s">
        <v>25</v>
      </c>
      <c r="AG5" s="16" t="s">
        <v>46</v>
      </c>
    </row>
    <row r="6" spans="1:45" ht="17.25" customHeight="1" thickBot="1" x14ac:dyDescent="0.3">
      <c r="A6" s="102" t="s">
        <v>48</v>
      </c>
      <c r="B6" s="103"/>
      <c r="C6" s="191" t="s">
        <v>46</v>
      </c>
      <c r="D6" s="191"/>
      <c r="E6" s="191"/>
      <c r="F6" s="115" t="s">
        <v>42</v>
      </c>
      <c r="G6" s="93"/>
      <c r="H6" s="93"/>
      <c r="I6" s="93"/>
      <c r="J6" s="94">
        <v>1E-3</v>
      </c>
      <c r="Q6" s="179"/>
      <c r="R6" s="180"/>
      <c r="S6" s="180"/>
      <c r="T6" s="180"/>
      <c r="U6" s="180"/>
      <c r="V6" s="181"/>
      <c r="AB6" t="s">
        <v>15</v>
      </c>
      <c r="AC6" s="15">
        <v>0.31900000000000001</v>
      </c>
      <c r="AD6" s="15">
        <v>0.23599999999999999</v>
      </c>
      <c r="AF6" s="16" t="s">
        <v>53</v>
      </c>
    </row>
    <row r="7" spans="1:45" ht="17.25" customHeight="1" x14ac:dyDescent="0.25">
      <c r="A7" s="165" t="s">
        <v>88</v>
      </c>
      <c r="B7" s="166"/>
      <c r="C7" s="166"/>
      <c r="D7" s="166"/>
      <c r="E7" s="167"/>
      <c r="F7" s="115" t="s">
        <v>39</v>
      </c>
      <c r="G7" s="93"/>
      <c r="H7" s="93"/>
      <c r="I7" s="93"/>
      <c r="J7" s="92">
        <v>7.7499999999999999E-2</v>
      </c>
      <c r="Q7" s="179"/>
      <c r="R7" s="180"/>
      <c r="S7" s="180"/>
      <c r="T7" s="180"/>
      <c r="U7" s="180"/>
      <c r="V7" s="181"/>
      <c r="AB7" t="s">
        <v>54</v>
      </c>
      <c r="AC7" s="15">
        <v>0</v>
      </c>
      <c r="AD7" s="15">
        <v>0</v>
      </c>
    </row>
    <row r="8" spans="1:45" ht="17.25" customHeight="1" x14ac:dyDescent="0.25">
      <c r="A8" s="168"/>
      <c r="B8" s="169"/>
      <c r="C8" s="169"/>
      <c r="D8" s="169"/>
      <c r="E8" s="170"/>
      <c r="F8" s="116" t="s">
        <v>35</v>
      </c>
      <c r="G8" s="93"/>
      <c r="H8" s="93"/>
      <c r="I8" s="93"/>
      <c r="J8" s="92">
        <v>0.03</v>
      </c>
      <c r="Q8" s="179"/>
      <c r="R8" s="180"/>
      <c r="S8" s="180"/>
      <c r="T8" s="180"/>
      <c r="U8" s="180"/>
      <c r="V8" s="181"/>
      <c r="AB8" t="s">
        <v>55</v>
      </c>
      <c r="AC8" s="15">
        <v>0.26</v>
      </c>
      <c r="AD8" s="15"/>
    </row>
    <row r="9" spans="1:45" ht="17.25" customHeight="1" thickBot="1" x14ac:dyDescent="0.3">
      <c r="A9" s="171"/>
      <c r="B9" s="172"/>
      <c r="C9" s="172"/>
      <c r="D9" s="172"/>
      <c r="E9" s="173"/>
      <c r="F9" s="116" t="s">
        <v>36</v>
      </c>
      <c r="G9" s="105"/>
      <c r="H9" s="104"/>
      <c r="I9" s="107"/>
      <c r="J9" s="92">
        <v>0.04</v>
      </c>
      <c r="Q9" s="182"/>
      <c r="R9" s="183"/>
      <c r="S9" s="183"/>
      <c r="T9" s="183"/>
      <c r="U9" s="183"/>
      <c r="V9" s="184"/>
      <c r="AB9" t="s">
        <v>56</v>
      </c>
    </row>
    <row r="10" spans="1:45" s="18" customFormat="1" ht="15" customHeight="1" x14ac:dyDescent="0.6">
      <c r="A10" s="19"/>
      <c r="B10" s="8"/>
      <c r="E10" s="161" t="s">
        <v>61</v>
      </c>
      <c r="F10" s="162"/>
      <c r="G10" s="185" t="s">
        <v>0</v>
      </c>
      <c r="H10" s="186"/>
      <c r="I10" s="187" t="str">
        <f ca="1">IF(ISNUMBER(SEARCH("Period 5",#REF!)),INDIRECT("AA156"),"")</f>
        <v/>
      </c>
      <c r="J10" s="187"/>
      <c r="K10"/>
      <c r="L10"/>
      <c r="M10"/>
      <c r="N10"/>
      <c r="O10"/>
      <c r="P10"/>
      <c r="Q10"/>
      <c r="R10"/>
      <c r="S10"/>
      <c r="T10"/>
      <c r="U10"/>
      <c r="V10"/>
      <c r="W10"/>
      <c r="X10"/>
      <c r="Y10"/>
      <c r="Z10"/>
      <c r="AA10"/>
      <c r="AB10"/>
      <c r="AC10"/>
      <c r="AD10"/>
      <c r="AE10"/>
      <c r="AF10"/>
      <c r="AG10"/>
      <c r="AH10"/>
      <c r="AI10"/>
      <c r="AJ10"/>
      <c r="AK10"/>
      <c r="AL10"/>
      <c r="AM10"/>
      <c r="AN10"/>
      <c r="AO10"/>
      <c r="AP10"/>
      <c r="AQ10"/>
      <c r="AR10"/>
      <c r="AS10"/>
    </row>
    <row r="11" spans="1:45" s="18" customFormat="1" ht="12.75" customHeight="1" x14ac:dyDescent="0.3">
      <c r="A11" s="19"/>
      <c r="B11" s="8"/>
      <c r="E11" s="77" t="s">
        <v>40</v>
      </c>
      <c r="F11" s="58" t="s">
        <v>41</v>
      </c>
      <c r="G11" s="57" t="s">
        <v>40</v>
      </c>
      <c r="H11" s="70" t="s">
        <v>41</v>
      </c>
      <c r="I11" s="188"/>
      <c r="J11" s="188"/>
      <c r="K11"/>
      <c r="L11"/>
      <c r="M11"/>
      <c r="N11"/>
      <c r="O11"/>
      <c r="P11"/>
      <c r="Q11"/>
      <c r="R11"/>
      <c r="S11"/>
      <c r="T11"/>
      <c r="U11"/>
      <c r="V11"/>
      <c r="W11"/>
      <c r="X11"/>
      <c r="Y11"/>
      <c r="Z11"/>
      <c r="AA11"/>
      <c r="AB11"/>
      <c r="AC11"/>
      <c r="AD11"/>
      <c r="AE11"/>
      <c r="AF11"/>
      <c r="AG11"/>
      <c r="AH11"/>
      <c r="AI11"/>
      <c r="AJ11"/>
      <c r="AK11"/>
      <c r="AL11"/>
      <c r="AM11"/>
      <c r="AN11"/>
      <c r="AO11"/>
      <c r="AP11"/>
      <c r="AQ11"/>
      <c r="AR11"/>
      <c r="AS11"/>
    </row>
    <row r="12" spans="1:45" s="18" customFormat="1" ht="12.75" customHeight="1" x14ac:dyDescent="0.3">
      <c r="A12" s="19" t="s">
        <v>1</v>
      </c>
      <c r="B12" s="95" t="s">
        <v>69</v>
      </c>
      <c r="E12" s="128"/>
      <c r="F12" s="129"/>
      <c r="G12" s="130"/>
      <c r="H12" s="131"/>
      <c r="I12" s="188"/>
      <c r="J12" s="188"/>
      <c r="K12"/>
      <c r="L12"/>
      <c r="M12"/>
      <c r="N12"/>
      <c r="O12"/>
      <c r="P12"/>
      <c r="Q12"/>
      <c r="R12"/>
      <c r="S12"/>
      <c r="T12"/>
      <c r="U12"/>
      <c r="V12"/>
      <c r="W12"/>
      <c r="X12"/>
      <c r="Y12"/>
      <c r="Z12"/>
      <c r="AA12"/>
      <c r="AB12"/>
      <c r="AC12"/>
      <c r="AD12"/>
      <c r="AE12"/>
      <c r="AF12"/>
      <c r="AG12"/>
      <c r="AH12"/>
      <c r="AI12"/>
      <c r="AJ12"/>
      <c r="AK12"/>
      <c r="AL12"/>
      <c r="AM12"/>
      <c r="AN12"/>
      <c r="AO12"/>
      <c r="AP12"/>
      <c r="AQ12"/>
      <c r="AR12"/>
      <c r="AS12"/>
    </row>
    <row r="13" spans="1:45" ht="12.75" customHeight="1" x14ac:dyDescent="0.25">
      <c r="A13" s="56"/>
      <c r="B13" s="83" t="s">
        <v>60</v>
      </c>
      <c r="C13" s="21" t="s">
        <v>18</v>
      </c>
      <c r="D13" s="158"/>
      <c r="E13" s="1">
        <v>0</v>
      </c>
      <c r="F13" s="59">
        <v>5944</v>
      </c>
      <c r="G13" s="51">
        <f t="shared" ref="G13:G24" si="0">SUMIF($E$11:$F$11,$G$11,E13:F13)</f>
        <v>0</v>
      </c>
      <c r="H13" s="71">
        <f t="shared" ref="H13:H24" si="1">SUMIF($E$11:$F$11,$H$11,E13:F13)</f>
        <v>5944</v>
      </c>
      <c r="I13" s="188"/>
      <c r="J13" s="188"/>
    </row>
    <row r="14" spans="1:45" ht="12.75" customHeight="1" x14ac:dyDescent="0.3">
      <c r="A14" s="19"/>
      <c r="B14" s="157"/>
      <c r="C14" s="84" t="s">
        <v>19</v>
      </c>
      <c r="D14" s="85">
        <f>$J$4</f>
        <v>0.36930000000000002</v>
      </c>
      <c r="E14" s="97">
        <f t="shared" ref="E14:F14" si="2">ROUND(E13*$D14,0)</f>
        <v>0</v>
      </c>
      <c r="F14" s="99">
        <f t="shared" si="2"/>
        <v>2195</v>
      </c>
      <c r="G14" s="98">
        <f t="shared" si="0"/>
        <v>0</v>
      </c>
      <c r="H14" s="100">
        <f t="shared" si="1"/>
        <v>2195</v>
      </c>
      <c r="I14" s="188"/>
      <c r="J14" s="188"/>
    </row>
    <row r="15" spans="1:45" ht="12.75" customHeight="1" x14ac:dyDescent="0.3">
      <c r="A15" s="19"/>
      <c r="B15" s="83" t="s">
        <v>59</v>
      </c>
      <c r="C15" s="21" t="s">
        <v>18</v>
      </c>
      <c r="D15" s="158"/>
      <c r="E15" s="2">
        <v>0</v>
      </c>
      <c r="F15" s="60">
        <v>0</v>
      </c>
      <c r="G15" s="51">
        <f t="shared" si="0"/>
        <v>0</v>
      </c>
      <c r="H15" s="71">
        <f t="shared" si="1"/>
        <v>0</v>
      </c>
      <c r="I15" s="188"/>
      <c r="J15" s="188"/>
    </row>
    <row r="16" spans="1:45" ht="12.75" customHeight="1" x14ac:dyDescent="0.3">
      <c r="A16" s="19"/>
      <c r="B16" s="157"/>
      <c r="C16" s="84" t="s">
        <v>19</v>
      </c>
      <c r="D16" s="85">
        <f>$J$4</f>
        <v>0.36930000000000002</v>
      </c>
      <c r="E16" s="97">
        <f t="shared" ref="E16:F16" si="3">ROUND(E15*$D16,0)</f>
        <v>0</v>
      </c>
      <c r="F16" s="99">
        <f t="shared" si="3"/>
        <v>0</v>
      </c>
      <c r="G16" s="98">
        <f t="shared" si="0"/>
        <v>0</v>
      </c>
      <c r="H16" s="100">
        <f t="shared" si="1"/>
        <v>0</v>
      </c>
      <c r="I16" s="109"/>
      <c r="J16" s="109"/>
    </row>
    <row r="17" spans="1:45" ht="12.75" customHeight="1" x14ac:dyDescent="0.3">
      <c r="A17" s="19"/>
      <c r="B17" s="83" t="s">
        <v>69</v>
      </c>
      <c r="C17" s="21" t="s">
        <v>18</v>
      </c>
      <c r="D17" s="158"/>
      <c r="E17" s="2">
        <v>0</v>
      </c>
      <c r="F17" s="60">
        <v>3300</v>
      </c>
      <c r="G17" s="51">
        <f t="shared" si="0"/>
        <v>0</v>
      </c>
      <c r="H17" s="71">
        <f t="shared" si="1"/>
        <v>3300</v>
      </c>
      <c r="I17" s="108"/>
      <c r="J17" s="108"/>
    </row>
    <row r="18" spans="1:45" ht="12.75" customHeight="1" x14ac:dyDescent="0.3">
      <c r="A18" s="19"/>
      <c r="B18" s="157" t="s">
        <v>93</v>
      </c>
      <c r="C18" s="84" t="s">
        <v>19</v>
      </c>
      <c r="D18" s="85">
        <f>$J$4</f>
        <v>0.36930000000000002</v>
      </c>
      <c r="E18" s="97">
        <f t="shared" ref="E18:F18" si="4">ROUND(E17*$D18,0)</f>
        <v>0</v>
      </c>
      <c r="F18" s="99">
        <f t="shared" si="4"/>
        <v>1219</v>
      </c>
      <c r="G18" s="98">
        <f t="shared" si="0"/>
        <v>0</v>
      </c>
      <c r="H18" s="100">
        <f t="shared" si="1"/>
        <v>1219</v>
      </c>
      <c r="I18" s="108"/>
      <c r="J18" s="108"/>
    </row>
    <row r="19" spans="1:45" ht="12.75" customHeight="1" x14ac:dyDescent="0.3">
      <c r="A19" s="19"/>
      <c r="B19" s="83" t="s">
        <v>69</v>
      </c>
      <c r="C19" s="21" t="s">
        <v>18</v>
      </c>
      <c r="D19" s="158"/>
      <c r="E19" s="2">
        <f>2189+4283</f>
        <v>6472</v>
      </c>
      <c r="F19" s="60">
        <v>0</v>
      </c>
      <c r="G19" s="51">
        <f t="shared" si="0"/>
        <v>6472</v>
      </c>
      <c r="H19" s="71">
        <f t="shared" si="1"/>
        <v>0</v>
      </c>
      <c r="I19" s="108"/>
      <c r="J19" s="108"/>
    </row>
    <row r="20" spans="1:45" ht="12.75" customHeight="1" x14ac:dyDescent="0.3">
      <c r="A20" s="19"/>
      <c r="B20" s="157" t="s">
        <v>94</v>
      </c>
      <c r="C20" s="84" t="s">
        <v>19</v>
      </c>
      <c r="D20" s="85">
        <f>$J$4</f>
        <v>0.36930000000000002</v>
      </c>
      <c r="E20" s="97">
        <f t="shared" ref="E20:F20" si="5">ROUND(E19*$D20,0)</f>
        <v>2390</v>
      </c>
      <c r="F20" s="99">
        <f t="shared" si="5"/>
        <v>0</v>
      </c>
      <c r="G20" s="98">
        <f t="shared" si="0"/>
        <v>2390</v>
      </c>
      <c r="H20" s="100">
        <f t="shared" si="1"/>
        <v>0</v>
      </c>
      <c r="I20"/>
      <c r="J20"/>
    </row>
    <row r="21" spans="1:45" ht="12.75" customHeight="1" x14ac:dyDescent="0.3">
      <c r="A21" s="19"/>
      <c r="B21" s="83" t="s">
        <v>69</v>
      </c>
      <c r="C21" s="21" t="s">
        <v>18</v>
      </c>
      <c r="D21" s="158"/>
      <c r="E21" s="2">
        <f>2943+1051</f>
        <v>3994</v>
      </c>
      <c r="F21" s="60">
        <v>0</v>
      </c>
      <c r="G21" s="51">
        <f t="shared" si="0"/>
        <v>3994</v>
      </c>
      <c r="H21" s="71">
        <f t="shared" si="1"/>
        <v>0</v>
      </c>
      <c r="I21"/>
      <c r="J21" s="106"/>
    </row>
    <row r="22" spans="1:45" ht="12.75" customHeight="1" x14ac:dyDescent="0.3">
      <c r="A22" s="19"/>
      <c r="B22" s="157" t="s">
        <v>95</v>
      </c>
      <c r="C22" s="84" t="s">
        <v>19</v>
      </c>
      <c r="D22" s="85">
        <f>$J$4</f>
        <v>0.36930000000000002</v>
      </c>
      <c r="E22" s="97">
        <f t="shared" ref="E22:F22" si="6">ROUND(E21*$D22,0)</f>
        <v>1475</v>
      </c>
      <c r="F22" s="99">
        <f t="shared" si="6"/>
        <v>0</v>
      </c>
      <c r="G22" s="98">
        <f t="shared" si="0"/>
        <v>1475</v>
      </c>
      <c r="H22" s="100">
        <f t="shared" si="1"/>
        <v>0</v>
      </c>
      <c r="I22"/>
      <c r="J22" s="106"/>
    </row>
    <row r="23" spans="1:45" ht="12.75" customHeight="1" x14ac:dyDescent="0.3">
      <c r="A23" s="19"/>
      <c r="B23" s="83" t="s">
        <v>69</v>
      </c>
      <c r="C23" s="21" t="s">
        <v>18</v>
      </c>
      <c r="D23" s="158"/>
      <c r="E23" s="2">
        <v>0</v>
      </c>
      <c r="F23" s="60">
        <v>0</v>
      </c>
      <c r="G23" s="51">
        <f t="shared" si="0"/>
        <v>0</v>
      </c>
      <c r="H23" s="71">
        <f t="shared" si="1"/>
        <v>0</v>
      </c>
      <c r="I23"/>
      <c r="J23" s="106"/>
      <c r="L23" s="78"/>
    </row>
    <row r="24" spans="1:45" ht="12.75" customHeight="1" x14ac:dyDescent="0.3">
      <c r="A24" s="19"/>
      <c r="B24" s="157"/>
      <c r="C24" s="84" t="s">
        <v>19</v>
      </c>
      <c r="D24" s="85">
        <f>$J$4</f>
        <v>0.36930000000000002</v>
      </c>
      <c r="E24" s="97">
        <f t="shared" ref="E24:F24" si="7">ROUND(E23*$D24,0)</f>
        <v>0</v>
      </c>
      <c r="F24" s="99">
        <f t="shared" si="7"/>
        <v>0</v>
      </c>
      <c r="G24" s="98">
        <f t="shared" si="0"/>
        <v>0</v>
      </c>
      <c r="H24" s="100">
        <f t="shared" si="1"/>
        <v>0</v>
      </c>
      <c r="I24"/>
      <c r="J24" s="106"/>
    </row>
    <row r="25" spans="1:45" ht="4.5" customHeight="1" x14ac:dyDescent="0.3">
      <c r="A25" s="19"/>
      <c r="B25" s="149"/>
      <c r="C25" s="84"/>
      <c r="D25" s="150"/>
      <c r="E25" s="151"/>
      <c r="F25" s="151"/>
      <c r="G25" s="152"/>
      <c r="H25" s="153"/>
      <c r="I25"/>
      <c r="J25" s="106"/>
    </row>
    <row r="26" spans="1:45" ht="11.25" customHeight="1" x14ac:dyDescent="0.3">
      <c r="A26" s="19"/>
      <c r="B26" s="113" t="s">
        <v>74</v>
      </c>
      <c r="C26" s="27" t="s">
        <v>18</v>
      </c>
      <c r="D26" s="6"/>
      <c r="E26" s="12">
        <f t="shared" ref="E26:F27" si="8">SUMIF($C$13:$C$25,$C26,E$13:E$25)</f>
        <v>10466</v>
      </c>
      <c r="F26" s="61">
        <f t="shared" si="8"/>
        <v>9244</v>
      </c>
      <c r="G26" s="51">
        <f>SUMIF($E$11:$F$11,$G$11,E26:F26)</f>
        <v>10466</v>
      </c>
      <c r="H26" s="71">
        <f>SUMIF($E$11:$F$11,$H$11,E26:F26)</f>
        <v>9244</v>
      </c>
      <c r="I26"/>
      <c r="J26" s="106"/>
    </row>
    <row r="27" spans="1:45" s="11" customFormat="1" ht="11.25" customHeight="1" x14ac:dyDescent="0.3">
      <c r="A27" s="25"/>
      <c r="B27" s="10"/>
      <c r="C27" s="49" t="s">
        <v>19</v>
      </c>
      <c r="D27" s="120"/>
      <c r="E27" s="147">
        <f t="shared" si="8"/>
        <v>3865</v>
      </c>
      <c r="F27" s="155">
        <f t="shared" si="8"/>
        <v>3414</v>
      </c>
      <c r="G27" s="148">
        <f>SUMIF($E$11:$F$11,$G$11,E27:F27)</f>
        <v>3865</v>
      </c>
      <c r="H27" s="156">
        <f>SUMIF($E$11:$F$11,$H$11,E27:F27)</f>
        <v>3414</v>
      </c>
      <c r="I27"/>
      <c r="J27" s="106"/>
      <c r="K27"/>
      <c r="L27"/>
      <c r="M27"/>
      <c r="N27"/>
      <c r="O27"/>
      <c r="P27"/>
      <c r="Q27"/>
      <c r="R27"/>
      <c r="S27"/>
      <c r="T27"/>
      <c r="U27"/>
      <c r="V27"/>
      <c r="W27"/>
      <c r="X27"/>
      <c r="Y27"/>
      <c r="Z27"/>
      <c r="AA27"/>
      <c r="AB27"/>
      <c r="AC27"/>
      <c r="AD27"/>
      <c r="AE27"/>
      <c r="AF27"/>
      <c r="AG27"/>
      <c r="AH27"/>
      <c r="AI27"/>
      <c r="AJ27"/>
      <c r="AK27"/>
      <c r="AL27"/>
      <c r="AM27"/>
      <c r="AN27"/>
      <c r="AO27"/>
      <c r="AP27"/>
      <c r="AQ27"/>
      <c r="AR27"/>
      <c r="AS27"/>
    </row>
    <row r="28" spans="1:45" s="11" customFormat="1" ht="12.75" customHeight="1" x14ac:dyDescent="0.3">
      <c r="A28" s="25"/>
      <c r="B28" s="10"/>
      <c r="C28" s="27" t="s">
        <v>0</v>
      </c>
      <c r="D28" s="28"/>
      <c r="E28" s="29">
        <f>SUM(E26:E27)</f>
        <v>14331</v>
      </c>
      <c r="F28" s="62">
        <f>SUM(F26:F27)</f>
        <v>12658</v>
      </c>
      <c r="G28" s="54">
        <f>SUMIF($E$11:$F$11,$G$11,E28:F28)</f>
        <v>14331</v>
      </c>
      <c r="H28" s="73">
        <f>SUMIF($E$11:$F$11,$H$11,E28:F28)</f>
        <v>12658</v>
      </c>
      <c r="I28"/>
      <c r="J28" s="106"/>
      <c r="K28"/>
      <c r="L28"/>
      <c r="M28"/>
      <c r="N28"/>
      <c r="O28"/>
      <c r="P28"/>
      <c r="Q28"/>
      <c r="R28"/>
      <c r="S28"/>
      <c r="T28"/>
      <c r="U28"/>
      <c r="V28"/>
      <c r="W28"/>
      <c r="X28"/>
      <c r="Y28"/>
      <c r="Z28"/>
      <c r="AA28"/>
      <c r="AB28"/>
      <c r="AC28"/>
      <c r="AD28"/>
      <c r="AE28"/>
      <c r="AF28"/>
      <c r="AG28"/>
      <c r="AH28"/>
      <c r="AI28"/>
      <c r="AJ28"/>
      <c r="AK28"/>
      <c r="AL28"/>
      <c r="AM28"/>
      <c r="AN28"/>
      <c r="AO28"/>
      <c r="AP28"/>
      <c r="AQ28"/>
      <c r="AR28"/>
      <c r="AS28"/>
    </row>
    <row r="29" spans="1:45" ht="12.75" customHeight="1" x14ac:dyDescent="0.3">
      <c r="A29" s="19" t="s">
        <v>2</v>
      </c>
      <c r="B29" s="95" t="s">
        <v>70</v>
      </c>
      <c r="C29" s="30"/>
      <c r="D29" s="30"/>
      <c r="E29" s="23"/>
      <c r="F29" s="23"/>
      <c r="G29" s="126"/>
      <c r="H29" s="127"/>
      <c r="I29"/>
      <c r="J29" s="106"/>
    </row>
    <row r="30" spans="1:45" ht="12.75" customHeight="1" x14ac:dyDescent="0.3">
      <c r="A30" s="19"/>
      <c r="B30" s="83" t="s">
        <v>90</v>
      </c>
      <c r="C30" s="21" t="s">
        <v>18</v>
      </c>
      <c r="D30" s="158"/>
      <c r="E30" s="2">
        <v>0</v>
      </c>
      <c r="F30" s="60">
        <v>0</v>
      </c>
      <c r="G30" s="51">
        <f t="shared" ref="G30:G41" si="9">SUMIF($E$11:$F$11,$G$11,E30:F30)</f>
        <v>0</v>
      </c>
      <c r="H30" s="71">
        <f t="shared" ref="H30:H41" si="10">SUMIF($E$11:$F$11,$H$11,E30:F30)</f>
        <v>0</v>
      </c>
      <c r="I30"/>
      <c r="J30" s="106"/>
    </row>
    <row r="31" spans="1:45" ht="12.75" customHeight="1" x14ac:dyDescent="0.3">
      <c r="A31" s="19"/>
      <c r="B31" s="157"/>
      <c r="C31" s="84" t="s">
        <v>19</v>
      </c>
      <c r="D31" s="85">
        <f>$J$4</f>
        <v>0.36930000000000002</v>
      </c>
      <c r="E31" s="97">
        <f t="shared" ref="E31:F31" si="11">ROUND(E30*$D31,0)</f>
        <v>0</v>
      </c>
      <c r="F31" s="99">
        <f t="shared" si="11"/>
        <v>0</v>
      </c>
      <c r="G31" s="98">
        <f t="shared" si="9"/>
        <v>0</v>
      </c>
      <c r="H31" s="100">
        <f t="shared" si="10"/>
        <v>0</v>
      </c>
      <c r="I31"/>
      <c r="J31" s="106"/>
    </row>
    <row r="32" spans="1:45" x14ac:dyDescent="0.3">
      <c r="A32" s="19"/>
      <c r="B32" s="20" t="s">
        <v>20</v>
      </c>
      <c r="C32" s="21" t="s">
        <v>18</v>
      </c>
      <c r="D32" s="158"/>
      <c r="E32" s="2">
        <v>0</v>
      </c>
      <c r="F32" s="60">
        <v>0</v>
      </c>
      <c r="G32" s="51">
        <f t="shared" si="9"/>
        <v>0</v>
      </c>
      <c r="H32" s="71">
        <f t="shared" si="10"/>
        <v>0</v>
      </c>
      <c r="I32"/>
      <c r="J32"/>
    </row>
    <row r="33" spans="1:10" x14ac:dyDescent="0.3">
      <c r="A33" s="19"/>
      <c r="B33" s="157"/>
      <c r="C33" s="84" t="s">
        <v>19</v>
      </c>
      <c r="D33" s="85">
        <f>$J$4</f>
        <v>0.36930000000000002</v>
      </c>
      <c r="E33" s="97">
        <f t="shared" ref="E33:F33" si="12">ROUND(E32*$D33,0)</f>
        <v>0</v>
      </c>
      <c r="F33" s="99">
        <f t="shared" si="12"/>
        <v>0</v>
      </c>
      <c r="G33" s="98">
        <f t="shared" si="9"/>
        <v>0</v>
      </c>
      <c r="H33" s="100">
        <f t="shared" si="10"/>
        <v>0</v>
      </c>
      <c r="I33"/>
      <c r="J33"/>
    </row>
    <row r="34" spans="1:10" x14ac:dyDescent="0.3">
      <c r="A34" s="19"/>
      <c r="B34" s="83" t="s">
        <v>89</v>
      </c>
      <c r="C34" s="21" t="s">
        <v>18</v>
      </c>
      <c r="D34" s="158"/>
      <c r="E34" s="2">
        <v>0</v>
      </c>
      <c r="F34" s="60">
        <v>0</v>
      </c>
      <c r="G34" s="51">
        <f t="shared" si="9"/>
        <v>0</v>
      </c>
      <c r="H34" s="71">
        <f t="shared" si="10"/>
        <v>0</v>
      </c>
      <c r="I34"/>
      <c r="J34"/>
    </row>
    <row r="35" spans="1:10" x14ac:dyDescent="0.3">
      <c r="A35" s="19"/>
      <c r="B35" s="157"/>
      <c r="C35" s="84" t="s">
        <v>19</v>
      </c>
      <c r="D35" s="85">
        <f>$J$5</f>
        <v>8.3400000000000002E-2</v>
      </c>
      <c r="E35" s="97">
        <f t="shared" ref="E35:F35" si="13">ROUND(E34*$D35,0)</f>
        <v>0</v>
      </c>
      <c r="F35" s="99">
        <f t="shared" si="13"/>
        <v>0</v>
      </c>
      <c r="G35" s="98">
        <f t="shared" si="9"/>
        <v>0</v>
      </c>
      <c r="H35" s="100">
        <f t="shared" si="10"/>
        <v>0</v>
      </c>
      <c r="I35"/>
      <c r="J35"/>
    </row>
    <row r="36" spans="1:10" x14ac:dyDescent="0.3">
      <c r="A36" s="19"/>
      <c r="B36" s="20" t="s">
        <v>21</v>
      </c>
      <c r="C36" s="21" t="s">
        <v>18</v>
      </c>
      <c r="D36" s="158"/>
      <c r="E36" s="2">
        <v>0</v>
      </c>
      <c r="F36" s="60">
        <v>0</v>
      </c>
      <c r="G36" s="51">
        <f t="shared" si="9"/>
        <v>0</v>
      </c>
      <c r="H36" s="71">
        <f t="shared" si="10"/>
        <v>0</v>
      </c>
      <c r="I36"/>
      <c r="J36"/>
    </row>
    <row r="37" spans="1:10" x14ac:dyDescent="0.3">
      <c r="A37" s="19"/>
      <c r="B37" s="157"/>
      <c r="C37" s="84" t="s">
        <v>19</v>
      </c>
      <c r="D37" s="85">
        <f>$J$6</f>
        <v>1E-3</v>
      </c>
      <c r="E37" s="97">
        <f t="shared" ref="E37:F37" si="14">ROUND(E36*$D37,0)</f>
        <v>0</v>
      </c>
      <c r="F37" s="99">
        <f t="shared" si="14"/>
        <v>0</v>
      </c>
      <c r="G37" s="98">
        <f t="shared" si="9"/>
        <v>0</v>
      </c>
      <c r="H37" s="100">
        <f t="shared" si="10"/>
        <v>0</v>
      </c>
      <c r="I37"/>
      <c r="J37"/>
    </row>
    <row r="38" spans="1:10" x14ac:dyDescent="0.3">
      <c r="A38" s="19"/>
      <c r="B38" s="83" t="s">
        <v>58</v>
      </c>
      <c r="C38" s="21" t="s">
        <v>18</v>
      </c>
      <c r="D38" s="158"/>
      <c r="E38" s="2">
        <v>0</v>
      </c>
      <c r="F38" s="60">
        <v>0</v>
      </c>
      <c r="G38" s="51">
        <f t="shared" si="9"/>
        <v>0</v>
      </c>
      <c r="H38" s="71">
        <f t="shared" si="10"/>
        <v>0</v>
      </c>
      <c r="I38"/>
      <c r="J38"/>
    </row>
    <row r="39" spans="1:10" x14ac:dyDescent="0.3">
      <c r="A39" s="19"/>
      <c r="B39" s="157"/>
      <c r="C39" s="84" t="s">
        <v>19</v>
      </c>
      <c r="D39" s="85">
        <f>$J$4</f>
        <v>0.36930000000000002</v>
      </c>
      <c r="E39" s="97">
        <f t="shared" ref="E39:F39" si="15">ROUND(E38*$D39,0)</f>
        <v>0</v>
      </c>
      <c r="F39" s="99">
        <f t="shared" si="15"/>
        <v>0</v>
      </c>
      <c r="G39" s="98">
        <f t="shared" si="9"/>
        <v>0</v>
      </c>
      <c r="H39" s="100">
        <f t="shared" si="10"/>
        <v>0</v>
      </c>
      <c r="I39"/>
      <c r="J39"/>
    </row>
    <row r="40" spans="1:10" x14ac:dyDescent="0.3">
      <c r="A40" s="19"/>
      <c r="B40" s="20" t="s">
        <v>22</v>
      </c>
      <c r="C40" s="21" t="s">
        <v>18</v>
      </c>
      <c r="D40" s="158"/>
      <c r="E40" s="2">
        <v>0</v>
      </c>
      <c r="F40" s="60">
        <v>0</v>
      </c>
      <c r="G40" s="51">
        <f t="shared" si="9"/>
        <v>0</v>
      </c>
      <c r="H40" s="71">
        <f t="shared" si="10"/>
        <v>0</v>
      </c>
      <c r="I40"/>
      <c r="J40"/>
    </row>
    <row r="41" spans="1:10" x14ac:dyDescent="0.3">
      <c r="A41" s="19"/>
      <c r="B41" s="157"/>
      <c r="C41" s="84" t="s">
        <v>19</v>
      </c>
      <c r="D41" s="85">
        <f>$J$7</f>
        <v>7.7499999999999999E-2</v>
      </c>
      <c r="E41" s="97">
        <f t="shared" ref="E41:F41" si="16">ROUND(E40*$D41,0)</f>
        <v>0</v>
      </c>
      <c r="F41" s="99">
        <f t="shared" si="16"/>
        <v>0</v>
      </c>
      <c r="G41" s="98">
        <f t="shared" si="9"/>
        <v>0</v>
      </c>
      <c r="H41" s="100">
        <f t="shared" si="10"/>
        <v>0</v>
      </c>
      <c r="I41"/>
      <c r="J41"/>
    </row>
    <row r="42" spans="1:10" ht="4.5" customHeight="1" x14ac:dyDescent="0.3">
      <c r="A42" s="19"/>
      <c r="B42" s="149"/>
      <c r="C42" s="84"/>
      <c r="D42" s="150"/>
      <c r="E42" s="151"/>
      <c r="F42" s="151"/>
      <c r="G42" s="152"/>
      <c r="H42" s="153"/>
      <c r="I42"/>
      <c r="J42"/>
    </row>
    <row r="43" spans="1:10" x14ac:dyDescent="0.3">
      <c r="A43" s="19"/>
      <c r="B43" s="113" t="s">
        <v>74</v>
      </c>
      <c r="C43" s="27" t="s">
        <v>18</v>
      </c>
      <c r="D43" s="6"/>
      <c r="E43" s="12">
        <f t="shared" ref="E43:F44" si="17">SUMIF($C$30:$C$42,$C43,E$30:E$42)</f>
        <v>0</v>
      </c>
      <c r="F43" s="61">
        <f t="shared" si="17"/>
        <v>0</v>
      </c>
      <c r="G43" s="51">
        <f>SUMIF($E$11:$F$11,$G$11,E43:F43)</f>
        <v>0</v>
      </c>
      <c r="H43" s="71">
        <f>SUMIF($E$11:$F$11,$H$11,E43:F43)</f>
        <v>0</v>
      </c>
      <c r="I43"/>
      <c r="J43"/>
    </row>
    <row r="44" spans="1:10" x14ac:dyDescent="0.3">
      <c r="A44" s="19"/>
      <c r="B44" s="20"/>
      <c r="C44" s="49" t="s">
        <v>19</v>
      </c>
      <c r="D44" s="119"/>
      <c r="E44" s="147">
        <f t="shared" si="17"/>
        <v>0</v>
      </c>
      <c r="F44" s="155">
        <f t="shared" si="17"/>
        <v>0</v>
      </c>
      <c r="G44" s="148">
        <f>SUMIF($E$11:$F$11,$G$11,E44:F44)</f>
        <v>0</v>
      </c>
      <c r="H44" s="156">
        <f>SUMIF($E$11:$F$11,$H$11,E44:F44)</f>
        <v>0</v>
      </c>
      <c r="I44"/>
      <c r="J44"/>
    </row>
    <row r="45" spans="1:10" x14ac:dyDescent="0.3">
      <c r="A45" s="19"/>
      <c r="C45" s="27" t="s">
        <v>0</v>
      </c>
      <c r="D45" s="24"/>
      <c r="E45" s="29">
        <f>SUM(E43:E44)</f>
        <v>0</v>
      </c>
      <c r="F45" s="62">
        <f>SUM(F43:F44)</f>
        <v>0</v>
      </c>
      <c r="G45" s="54">
        <f>SUMIF($E$11:$F$11,$G$11,E45:F45)</f>
        <v>0</v>
      </c>
      <c r="H45" s="73">
        <f>SUMIF($E$11:$F$11,$H$11,E45:F45)</f>
        <v>0</v>
      </c>
      <c r="I45"/>
      <c r="J45"/>
    </row>
    <row r="46" spans="1:10" ht="3" customHeight="1" x14ac:dyDescent="0.3">
      <c r="A46" s="19"/>
      <c r="C46" s="24"/>
      <c r="D46" s="24"/>
      <c r="E46" s="26"/>
      <c r="F46" s="26"/>
      <c r="G46" s="132"/>
      <c r="H46" s="133"/>
      <c r="I46"/>
      <c r="J46"/>
    </row>
    <row r="47" spans="1:10" x14ac:dyDescent="0.3">
      <c r="A47" s="19"/>
      <c r="C47" s="27" t="s">
        <v>18</v>
      </c>
      <c r="D47" s="24"/>
      <c r="E47" s="12">
        <f t="shared" ref="E47:F47" si="18">E26+E43</f>
        <v>10466</v>
      </c>
      <c r="F47" s="61">
        <f t="shared" si="18"/>
        <v>9244</v>
      </c>
      <c r="G47" s="51">
        <f>SUMIF($E$11:$F$11,$G$11,E47:F47)</f>
        <v>10466</v>
      </c>
      <c r="H47" s="71">
        <f>SUMIF($E$11:$F$11,$H$11,E47:F47)</f>
        <v>9244</v>
      </c>
      <c r="I47"/>
      <c r="J47"/>
    </row>
    <row r="48" spans="1:10" x14ac:dyDescent="0.3">
      <c r="A48" s="19" t="s">
        <v>3</v>
      </c>
      <c r="B48" s="110" t="s">
        <v>71</v>
      </c>
      <c r="C48" s="49" t="s">
        <v>19</v>
      </c>
      <c r="D48" s="120"/>
      <c r="E48" s="147">
        <f t="shared" ref="E48:F48" si="19">E27+E44</f>
        <v>3865</v>
      </c>
      <c r="F48" s="155">
        <f t="shared" si="19"/>
        <v>3414</v>
      </c>
      <c r="G48" s="148">
        <f>SUMIF($E$11:$F$11,$G$11,E48:F48)</f>
        <v>3865</v>
      </c>
      <c r="H48" s="156">
        <f>SUMIF($E$11:$F$11,$H$11,E48:F48)</f>
        <v>3414</v>
      </c>
      <c r="I48"/>
      <c r="J48"/>
    </row>
    <row r="49" spans="1:10" x14ac:dyDescent="0.3">
      <c r="A49" s="31"/>
      <c r="B49" s="7" t="s">
        <v>26</v>
      </c>
      <c r="C49" s="27" t="s">
        <v>0</v>
      </c>
      <c r="D49" s="24"/>
      <c r="E49" s="29">
        <f>SUM(E47:E48)</f>
        <v>14331</v>
      </c>
      <c r="F49" s="62">
        <f>SUM(F47:F48)</f>
        <v>12658</v>
      </c>
      <c r="G49" s="54">
        <f>SUMIF($E$11:$F$11,$G$11,E49:F49)</f>
        <v>14331</v>
      </c>
      <c r="H49" s="73">
        <f>SUMIF($E$11:$F$11,$H$11,E49:F49)</f>
        <v>12658</v>
      </c>
      <c r="I49"/>
      <c r="J49"/>
    </row>
    <row r="50" spans="1:10" ht="4.5" customHeight="1" x14ac:dyDescent="0.3">
      <c r="A50" s="19"/>
      <c r="C50" s="22"/>
      <c r="D50" s="22"/>
      <c r="E50" s="23"/>
      <c r="F50" s="23"/>
      <c r="G50" s="126"/>
      <c r="H50" s="127"/>
      <c r="I50"/>
      <c r="J50"/>
    </row>
    <row r="51" spans="1:10" x14ac:dyDescent="0.3">
      <c r="A51" s="19" t="s">
        <v>4</v>
      </c>
      <c r="B51" s="96" t="s">
        <v>77</v>
      </c>
      <c r="D51" s="22"/>
      <c r="E51" s="3">
        <v>0</v>
      </c>
      <c r="F51" s="63">
        <v>0</v>
      </c>
      <c r="G51" s="124">
        <f>SUMIF($E$11:$F$11,$G$11,E51:F51)</f>
        <v>0</v>
      </c>
      <c r="H51" s="125">
        <f>SUMIF($E$11:$F$11,$H$11,E51:F51)</f>
        <v>0</v>
      </c>
      <c r="I51"/>
      <c r="J51"/>
    </row>
    <row r="52" spans="1:10" ht="4.5" customHeight="1" x14ac:dyDescent="0.3">
      <c r="A52" s="19"/>
      <c r="C52" s="22"/>
      <c r="D52" s="22"/>
      <c r="E52" s="134"/>
      <c r="F52" s="134"/>
      <c r="G52" s="126"/>
      <c r="H52" s="127"/>
      <c r="I52"/>
      <c r="J52"/>
    </row>
    <row r="53" spans="1:10" x14ac:dyDescent="0.3">
      <c r="A53" s="19" t="s">
        <v>5</v>
      </c>
      <c r="B53" s="22" t="s">
        <v>75</v>
      </c>
      <c r="D53" s="22"/>
      <c r="E53" s="2">
        <v>500</v>
      </c>
      <c r="F53" s="60">
        <v>0</v>
      </c>
      <c r="G53" s="51">
        <f>SUMIF($E$11:$F$11,$G$11,E53:F53)</f>
        <v>500</v>
      </c>
      <c r="H53" s="71">
        <f>SUMIF($E$11:$F$11,$H$11,E53:F53)</f>
        <v>0</v>
      </c>
      <c r="I53"/>
      <c r="J53"/>
    </row>
    <row r="54" spans="1:10" x14ac:dyDescent="0.3">
      <c r="A54" s="19"/>
      <c r="B54" s="22" t="s">
        <v>76</v>
      </c>
      <c r="D54" s="22"/>
      <c r="E54" s="2">
        <v>0</v>
      </c>
      <c r="F54" s="60">
        <v>0</v>
      </c>
      <c r="G54" s="51">
        <f>SUMIF($E$11:$F$11,$G$11,E54:F54)</f>
        <v>0</v>
      </c>
      <c r="H54" s="71">
        <f>SUMIF($E$11:$F$11,$H$11,E54:F54)</f>
        <v>0</v>
      </c>
      <c r="I54"/>
      <c r="J54"/>
    </row>
    <row r="55" spans="1:10" ht="4.5" customHeight="1" x14ac:dyDescent="0.3">
      <c r="A55" s="19"/>
      <c r="C55" s="22"/>
      <c r="D55" s="22"/>
      <c r="E55" s="23"/>
      <c r="F55" s="23"/>
      <c r="G55" s="126"/>
      <c r="H55" s="127"/>
      <c r="I55"/>
      <c r="J55"/>
    </row>
    <row r="56" spans="1:10" x14ac:dyDescent="0.3">
      <c r="A56" s="19" t="s">
        <v>33</v>
      </c>
      <c r="B56" s="95" t="s">
        <v>27</v>
      </c>
      <c r="C56" s="22"/>
      <c r="D56" s="22"/>
      <c r="E56" s="4">
        <v>0</v>
      </c>
      <c r="F56" s="64">
        <v>0</v>
      </c>
      <c r="G56" s="51">
        <f>SUMIF($E$11:$F$11,$G$11,E56:F56)</f>
        <v>0</v>
      </c>
      <c r="H56" s="71">
        <f>SUMIF($E$11:$F$11,$H$11,E56:F56)</f>
        <v>0</v>
      </c>
      <c r="I56"/>
      <c r="J56"/>
    </row>
    <row r="57" spans="1:10" ht="4.5" customHeight="1" x14ac:dyDescent="0.3">
      <c r="A57" s="19"/>
      <c r="C57" s="22"/>
      <c r="D57" s="22"/>
      <c r="E57" s="23"/>
      <c r="F57" s="23"/>
      <c r="G57" s="126"/>
      <c r="H57" s="127"/>
      <c r="I57"/>
      <c r="J57"/>
    </row>
    <row r="58" spans="1:10" x14ac:dyDescent="0.3">
      <c r="A58" s="19" t="s">
        <v>34</v>
      </c>
      <c r="B58" s="117" t="s">
        <v>68</v>
      </c>
      <c r="C58" s="24"/>
      <c r="D58" s="22"/>
      <c r="E58"/>
      <c r="F58"/>
      <c r="G58"/>
      <c r="H58" s="143"/>
      <c r="I58"/>
      <c r="J58"/>
    </row>
    <row r="59" spans="1:10" x14ac:dyDescent="0.3">
      <c r="A59" s="19"/>
      <c r="B59" s="22" t="s">
        <v>11</v>
      </c>
      <c r="C59" s="24"/>
      <c r="D59" s="22"/>
      <c r="E59" s="2">
        <v>140</v>
      </c>
      <c r="F59" s="60">
        <v>0</v>
      </c>
      <c r="G59" s="51">
        <f t="shared" ref="G59:G69" si="20">SUMIF($E$11:$F$11,$G$11,E59:F59)</f>
        <v>140</v>
      </c>
      <c r="H59" s="71">
        <f t="shared" ref="H59:H69" si="21">SUMIF($E$11:$F$11,$H$11,E59:F59)</f>
        <v>0</v>
      </c>
      <c r="I59"/>
      <c r="J59"/>
    </row>
    <row r="60" spans="1:10" x14ac:dyDescent="0.3">
      <c r="A60" s="19"/>
      <c r="B60" s="22" t="s">
        <v>83</v>
      </c>
      <c r="C60" s="22"/>
      <c r="D60" s="22"/>
      <c r="E60" s="2">
        <v>0</v>
      </c>
      <c r="F60" s="60">
        <v>0</v>
      </c>
      <c r="G60" s="51">
        <f t="shared" si="20"/>
        <v>0</v>
      </c>
      <c r="H60" s="71">
        <f t="shared" si="21"/>
        <v>0</v>
      </c>
      <c r="I60"/>
      <c r="J60"/>
    </row>
    <row r="61" spans="1:10" x14ac:dyDescent="0.3">
      <c r="A61" s="19"/>
      <c r="B61" s="22" t="s">
        <v>82</v>
      </c>
      <c r="C61" s="22"/>
      <c r="D61" s="22"/>
      <c r="E61" s="2">
        <v>0</v>
      </c>
      <c r="F61" s="60">
        <v>0</v>
      </c>
      <c r="G61" s="51">
        <f t="shared" si="20"/>
        <v>0</v>
      </c>
      <c r="H61" s="71">
        <f t="shared" si="21"/>
        <v>0</v>
      </c>
      <c r="I61"/>
      <c r="J61"/>
    </row>
    <row r="62" spans="1:10" x14ac:dyDescent="0.3">
      <c r="A62" s="19"/>
      <c r="B62" s="22" t="s">
        <v>64</v>
      </c>
      <c r="C62" s="22"/>
      <c r="D62" s="22"/>
      <c r="E62" s="2">
        <v>0</v>
      </c>
      <c r="F62" s="60">
        <v>0</v>
      </c>
      <c r="G62" s="51">
        <f t="shared" si="20"/>
        <v>0</v>
      </c>
      <c r="H62" s="71">
        <f t="shared" si="21"/>
        <v>0</v>
      </c>
      <c r="I62"/>
      <c r="J62"/>
    </row>
    <row r="63" spans="1:10" x14ac:dyDescent="0.3">
      <c r="A63" s="19"/>
      <c r="B63" s="111" t="s">
        <v>85</v>
      </c>
      <c r="C63" s="22"/>
      <c r="D63" s="22"/>
      <c r="E63" s="5">
        <v>0</v>
      </c>
      <c r="F63" s="64">
        <v>0</v>
      </c>
      <c r="G63" s="124">
        <f t="shared" si="20"/>
        <v>0</v>
      </c>
      <c r="H63" s="125">
        <f t="shared" si="21"/>
        <v>0</v>
      </c>
      <c r="I63"/>
      <c r="J63"/>
    </row>
    <row r="64" spans="1:10" x14ac:dyDescent="0.3">
      <c r="A64" s="19"/>
      <c r="B64" s="22" t="s">
        <v>96</v>
      </c>
      <c r="C64" s="22"/>
      <c r="D64" s="22"/>
      <c r="E64" s="75">
        <v>25000</v>
      </c>
      <c r="F64" s="60">
        <v>0</v>
      </c>
      <c r="G64" s="51">
        <f t="shared" si="20"/>
        <v>25000</v>
      </c>
      <c r="H64" s="71">
        <f t="shared" si="21"/>
        <v>0</v>
      </c>
      <c r="I64"/>
      <c r="J64"/>
    </row>
    <row r="65" spans="1:10" x14ac:dyDescent="0.3">
      <c r="A65" s="19"/>
      <c r="B65" s="111" t="s">
        <v>66</v>
      </c>
      <c r="C65" s="22"/>
      <c r="D65" s="22"/>
      <c r="E65" s="5">
        <v>55000</v>
      </c>
      <c r="F65" s="64">
        <v>20000</v>
      </c>
      <c r="G65" s="124">
        <f t="shared" si="20"/>
        <v>55000</v>
      </c>
      <c r="H65" s="125">
        <f t="shared" si="21"/>
        <v>20000</v>
      </c>
      <c r="I65"/>
      <c r="J65"/>
    </row>
    <row r="66" spans="1:10" x14ac:dyDescent="0.3">
      <c r="A66" s="19"/>
      <c r="B66" s="22" t="s">
        <v>98</v>
      </c>
      <c r="C66" s="22"/>
      <c r="D66" s="22"/>
      <c r="E66" s="75">
        <v>20000</v>
      </c>
      <c r="F66" s="60">
        <v>0</v>
      </c>
      <c r="G66" s="51">
        <f t="shared" si="20"/>
        <v>20000</v>
      </c>
      <c r="H66" s="71">
        <f t="shared" si="21"/>
        <v>0</v>
      </c>
      <c r="I66"/>
      <c r="J66"/>
    </row>
    <row r="67" spans="1:10" x14ac:dyDescent="0.3">
      <c r="A67" s="19"/>
      <c r="B67" s="111" t="s">
        <v>66</v>
      </c>
      <c r="C67" s="22"/>
      <c r="D67" s="22"/>
      <c r="E67" s="5">
        <v>0</v>
      </c>
      <c r="F67" s="64">
        <v>5000</v>
      </c>
      <c r="G67" s="124">
        <f t="shared" si="20"/>
        <v>0</v>
      </c>
      <c r="H67" s="125">
        <f t="shared" si="21"/>
        <v>5000</v>
      </c>
      <c r="I67"/>
      <c r="J67"/>
    </row>
    <row r="68" spans="1:10" x14ac:dyDescent="0.3">
      <c r="A68" s="19"/>
      <c r="B68" s="22" t="s">
        <v>97</v>
      </c>
      <c r="C68" s="22"/>
      <c r="D68" s="22"/>
      <c r="E68" s="75">
        <v>19782</v>
      </c>
      <c r="F68" s="60">
        <v>0</v>
      </c>
      <c r="G68" s="51">
        <f t="shared" si="20"/>
        <v>19782</v>
      </c>
      <c r="H68" s="71">
        <f t="shared" si="21"/>
        <v>0</v>
      </c>
      <c r="I68"/>
      <c r="J68"/>
    </row>
    <row r="69" spans="1:10" x14ac:dyDescent="0.3">
      <c r="A69" s="19"/>
      <c r="B69" s="111" t="s">
        <v>66</v>
      </c>
      <c r="C69" s="22"/>
      <c r="D69" s="22"/>
      <c r="E69" s="5">
        <v>0</v>
      </c>
      <c r="F69" s="64">
        <v>4945</v>
      </c>
      <c r="G69" s="124">
        <f t="shared" si="20"/>
        <v>0</v>
      </c>
      <c r="H69" s="125">
        <f t="shared" si="21"/>
        <v>4945</v>
      </c>
      <c r="I69"/>
      <c r="J69"/>
    </row>
    <row r="70" spans="1:10" x14ac:dyDescent="0.3">
      <c r="A70" s="19"/>
      <c r="B70" s="22" t="s">
        <v>53</v>
      </c>
      <c r="C70" s="22"/>
      <c r="D70" s="22"/>
      <c r="E70" s="135"/>
      <c r="F70" s="135"/>
      <c r="G70" s="126"/>
      <c r="H70" s="127"/>
      <c r="I70"/>
      <c r="J70"/>
    </row>
    <row r="71" spans="1:10" x14ac:dyDescent="0.3">
      <c r="A71" s="19"/>
      <c r="B71" s="111" t="s">
        <v>65</v>
      </c>
      <c r="C71" s="22"/>
      <c r="D71" s="22"/>
      <c r="E71" s="5">
        <f>ROUND(SUMIF($B30:$B41,$B$34,E30:E41)*$J$3,0)</f>
        <v>0</v>
      </c>
      <c r="F71" s="64">
        <f>ROUND(SUMIF($B30:$B41,$B$34,F30:F41)*$J$3,0)</f>
        <v>0</v>
      </c>
      <c r="G71" s="124">
        <f t="shared" ref="G71:G83" si="22">SUMIF($E$11:$F$11,$G$11,E71:F71)</f>
        <v>0</v>
      </c>
      <c r="H71" s="125">
        <f t="shared" ref="H71:H83" si="23">SUMIF($E$11:$F$11,$H$11,E71:F71)</f>
        <v>0</v>
      </c>
      <c r="I71"/>
      <c r="J71"/>
    </row>
    <row r="72" spans="1:10" x14ac:dyDescent="0.3">
      <c r="A72" s="19"/>
      <c r="B72" s="111" t="s">
        <v>81</v>
      </c>
      <c r="C72" s="22"/>
      <c r="D72" s="22"/>
      <c r="E72" s="2">
        <v>0</v>
      </c>
      <c r="F72" s="60">
        <v>0</v>
      </c>
      <c r="G72" s="51">
        <f t="shared" si="22"/>
        <v>0</v>
      </c>
      <c r="H72" s="71">
        <f t="shared" si="23"/>
        <v>0</v>
      </c>
      <c r="I72"/>
      <c r="J72"/>
    </row>
    <row r="73" spans="1:10" x14ac:dyDescent="0.3">
      <c r="A73" s="19"/>
      <c r="B73" s="111" t="s">
        <v>80</v>
      </c>
      <c r="C73" s="22"/>
      <c r="D73" s="22"/>
      <c r="E73" s="2">
        <v>0</v>
      </c>
      <c r="F73" s="60">
        <v>0</v>
      </c>
      <c r="G73" s="51">
        <f t="shared" si="22"/>
        <v>0</v>
      </c>
      <c r="H73" s="71">
        <f t="shared" si="23"/>
        <v>0</v>
      </c>
      <c r="I73"/>
      <c r="J73"/>
    </row>
    <row r="74" spans="1:10" x14ac:dyDescent="0.3">
      <c r="A74" s="19"/>
      <c r="B74" s="111" t="s">
        <v>92</v>
      </c>
      <c r="C74" s="22"/>
      <c r="D74" s="22"/>
      <c r="E74" s="2">
        <v>0</v>
      </c>
      <c r="F74" s="60">
        <v>0</v>
      </c>
      <c r="G74" s="51">
        <f t="shared" si="22"/>
        <v>0</v>
      </c>
      <c r="H74" s="71">
        <f t="shared" si="23"/>
        <v>0</v>
      </c>
      <c r="I74"/>
      <c r="J74"/>
    </row>
    <row r="75" spans="1:10" x14ac:dyDescent="0.3">
      <c r="A75" s="19"/>
      <c r="B75" s="111" t="s">
        <v>84</v>
      </c>
      <c r="C75" s="22"/>
      <c r="D75" s="22"/>
      <c r="E75" s="2">
        <v>0</v>
      </c>
      <c r="F75" s="60">
        <v>0</v>
      </c>
      <c r="G75" s="51">
        <f t="shared" si="22"/>
        <v>0</v>
      </c>
      <c r="H75" s="71">
        <f t="shared" si="23"/>
        <v>0</v>
      </c>
      <c r="I75"/>
      <c r="J75"/>
    </row>
    <row r="76" spans="1:10" x14ac:dyDescent="0.3">
      <c r="A76" s="19"/>
      <c r="B76" s="118" t="s">
        <v>87</v>
      </c>
      <c r="C76" s="24"/>
      <c r="D76" s="22"/>
      <c r="E76" s="2">
        <v>11000</v>
      </c>
      <c r="F76" s="60">
        <v>0</v>
      </c>
      <c r="G76" s="51">
        <f t="shared" si="22"/>
        <v>11000</v>
      </c>
      <c r="H76" s="71">
        <f t="shared" si="23"/>
        <v>0</v>
      </c>
      <c r="I76"/>
      <c r="J76"/>
    </row>
    <row r="77" spans="1:10" x14ac:dyDescent="0.3">
      <c r="A77" s="19"/>
      <c r="B77" s="111" t="s">
        <v>78</v>
      </c>
      <c r="C77" s="24"/>
      <c r="D77" s="22"/>
      <c r="E77" s="2">
        <v>0</v>
      </c>
      <c r="F77" s="122">
        <v>0</v>
      </c>
      <c r="G77" s="51">
        <f t="shared" si="22"/>
        <v>0</v>
      </c>
      <c r="H77" s="71">
        <f t="shared" si="23"/>
        <v>0</v>
      </c>
      <c r="I77"/>
      <c r="J77"/>
    </row>
    <row r="78" spans="1:10" x14ac:dyDescent="0.3">
      <c r="A78" s="19"/>
      <c r="B78" s="111" t="s">
        <v>86</v>
      </c>
      <c r="C78" s="24"/>
      <c r="D78" s="22"/>
      <c r="E78" s="2">
        <v>0</v>
      </c>
      <c r="F78" s="65">
        <v>0</v>
      </c>
      <c r="G78" s="51">
        <f t="shared" si="22"/>
        <v>0</v>
      </c>
      <c r="H78" s="71">
        <f t="shared" si="23"/>
        <v>0</v>
      </c>
      <c r="I78"/>
      <c r="J78"/>
    </row>
    <row r="79" spans="1:10" x14ac:dyDescent="0.3">
      <c r="A79" s="19"/>
      <c r="B79" s="111" t="s">
        <v>79</v>
      </c>
      <c r="C79" s="24"/>
      <c r="D79" s="22"/>
      <c r="E79" s="2">
        <v>0</v>
      </c>
      <c r="F79" s="122">
        <v>0</v>
      </c>
      <c r="G79" s="51">
        <f t="shared" si="22"/>
        <v>0</v>
      </c>
      <c r="H79" s="71">
        <f t="shared" si="23"/>
        <v>0</v>
      </c>
      <c r="I79"/>
      <c r="J79"/>
    </row>
    <row r="80" spans="1:10" x14ac:dyDescent="0.3">
      <c r="A80" s="19"/>
      <c r="B80" s="111" t="s">
        <v>67</v>
      </c>
      <c r="C80" s="22"/>
      <c r="D80" s="22"/>
      <c r="E80" s="2">
        <v>0</v>
      </c>
      <c r="F80" s="60">
        <v>0</v>
      </c>
      <c r="G80" s="51">
        <f t="shared" si="22"/>
        <v>0</v>
      </c>
      <c r="H80" s="71">
        <f t="shared" si="23"/>
        <v>0</v>
      </c>
      <c r="I80"/>
      <c r="J80"/>
    </row>
    <row r="81" spans="1:10" x14ac:dyDescent="0.3">
      <c r="A81" s="19"/>
      <c r="B81" s="112" t="s">
        <v>53</v>
      </c>
      <c r="C81" s="32"/>
      <c r="D81" s="32"/>
      <c r="E81" s="121">
        <v>660</v>
      </c>
      <c r="F81" s="123">
        <v>0</v>
      </c>
      <c r="G81" s="52">
        <f t="shared" si="22"/>
        <v>660</v>
      </c>
      <c r="H81" s="72">
        <f t="shared" si="23"/>
        <v>0</v>
      </c>
      <c r="I81"/>
      <c r="J81"/>
    </row>
    <row r="82" spans="1:10" ht="13.5" customHeight="1" x14ac:dyDescent="0.3">
      <c r="A82" s="19"/>
      <c r="B82" s="146" t="s">
        <v>91</v>
      </c>
      <c r="C82" s="22"/>
      <c r="D82" s="22"/>
      <c r="E82" s="144">
        <f t="shared" ref="E82:F82" si="24">SUM(E71:E81)</f>
        <v>11660</v>
      </c>
      <c r="F82" s="145">
        <f t="shared" si="24"/>
        <v>0</v>
      </c>
      <c r="G82" s="54">
        <f t="shared" si="22"/>
        <v>11660</v>
      </c>
      <c r="H82" s="73">
        <f t="shared" si="23"/>
        <v>0</v>
      </c>
      <c r="I82"/>
      <c r="J82"/>
    </row>
    <row r="83" spans="1:10" x14ac:dyDescent="0.3">
      <c r="A83" s="19"/>
      <c r="B83" s="28" t="s">
        <v>12</v>
      </c>
      <c r="C83" s="24"/>
      <c r="D83" s="22"/>
      <c r="E83" s="33">
        <f>SUM(E59:E81)</f>
        <v>131582</v>
      </c>
      <c r="F83" s="66">
        <f>SUM(F59:F81)</f>
        <v>29945</v>
      </c>
      <c r="G83" s="54">
        <f t="shared" si="22"/>
        <v>131582</v>
      </c>
      <c r="H83" s="73">
        <f t="shared" si="23"/>
        <v>29945</v>
      </c>
      <c r="I83"/>
      <c r="J83"/>
    </row>
    <row r="84" spans="1:10" x14ac:dyDescent="0.3">
      <c r="A84" s="19"/>
      <c r="C84" s="22"/>
      <c r="D84" s="22"/>
      <c r="E84" s="23"/>
      <c r="F84" s="23"/>
      <c r="G84" s="126"/>
      <c r="H84" s="127"/>
      <c r="I84"/>
      <c r="J84"/>
    </row>
    <row r="85" spans="1:10" ht="12.75" customHeight="1" x14ac:dyDescent="0.3">
      <c r="A85" s="19"/>
      <c r="B85" s="28" t="s">
        <v>7</v>
      </c>
      <c r="D85" s="24"/>
      <c r="E85" s="34">
        <f>E49+E51+E53+E54+E56+E83</f>
        <v>146413</v>
      </c>
      <c r="F85" s="67">
        <f>F49+F51+F53+F54+F56+F83</f>
        <v>42603</v>
      </c>
      <c r="G85" s="54">
        <f>SUMIF($E$11:$F$11,$G$11,E85:F85)</f>
        <v>146413</v>
      </c>
      <c r="H85" s="73">
        <f>SUMIF($E$11:$F$11,$H$11,E85:F85)</f>
        <v>42603</v>
      </c>
      <c r="I85"/>
      <c r="J85"/>
    </row>
    <row r="86" spans="1:10" x14ac:dyDescent="0.3">
      <c r="A86" s="19" t="s">
        <v>6</v>
      </c>
      <c r="B86" s="36" t="str">
        <f>IF(C3="","",IF(C3=AF4,"MTDC:","TDC:"))</f>
        <v>MTDC:</v>
      </c>
      <c r="C86" s="35" t="s">
        <v>31</v>
      </c>
      <c r="D86" s="35"/>
      <c r="E86" s="37">
        <f>IF($C$3="",0,IF($C$3=$AF$4,E85-E51-E56-SUMIF($B$59:$B$81,$B$65,E59:E81)-E71-E63,E85-E71))</f>
        <v>91413</v>
      </c>
      <c r="F86" s="68">
        <f>IF($C$3="",0,IF($C$3=$AF$4,F85-F51-F56-SUMIF($B$59:$B$81,$B$65,F59:F81)-F71-F63,F85-F71))</f>
        <v>12658</v>
      </c>
      <c r="G86" s="55">
        <f>SUMIF($E$11:$F$11,$G$11,E86:F86)</f>
        <v>91413</v>
      </c>
      <c r="H86" s="74">
        <f>SUMIF($E$11:$F$11,$H$11,E86:F86)</f>
        <v>12658</v>
      </c>
      <c r="I86"/>
      <c r="J86"/>
    </row>
    <row r="87" spans="1:10" x14ac:dyDescent="0.3">
      <c r="A87" s="19"/>
      <c r="C87" s="35"/>
      <c r="D87" s="35"/>
      <c r="E87" s="136"/>
      <c r="F87" s="136"/>
      <c r="G87" s="137"/>
      <c r="H87" s="138"/>
      <c r="I87"/>
      <c r="J87"/>
    </row>
    <row r="88" spans="1:10" ht="12" customHeight="1" x14ac:dyDescent="0.3">
      <c r="A88" s="19"/>
      <c r="B88" s="28" t="s">
        <v>28</v>
      </c>
      <c r="D88" s="24"/>
      <c r="E88" s="34">
        <f>IF($C$4="TBD","TBD",IF(E85=0,"TBD",ROUND($C$4*E86,0)))</f>
        <v>53568</v>
      </c>
      <c r="F88" s="67">
        <f>IF($C$5="TBD",0,ROUND($C$5*F86,0))</f>
        <v>7418</v>
      </c>
      <c r="G88" s="54">
        <f>SUMIF($E$11:$F$11,$G$11,E88:F88)</f>
        <v>53568</v>
      </c>
      <c r="H88" s="73">
        <f>SUMIF($E$11:$F$11,$H$11,E88:F88)</f>
        <v>7418</v>
      </c>
      <c r="I88"/>
      <c r="J88"/>
    </row>
    <row r="89" spans="1:10" x14ac:dyDescent="0.3">
      <c r="A89" s="19" t="s">
        <v>72</v>
      </c>
      <c r="B89" s="28" t="s">
        <v>43</v>
      </c>
      <c r="D89" s="24"/>
      <c r="E89" s="34"/>
      <c r="F89" s="67">
        <f>IF(OR($C$4="TBD",$C$6=$AG$5),0,($J$1*(E85-E51-E56-SUMIF($B$59:$B$81,$B$65,E59:E81)-E71-E63))-($C$4*E86))</f>
        <v>0</v>
      </c>
      <c r="G89" s="53"/>
      <c r="H89" s="73">
        <f>SUMIF($E$11:$F$11,$H$11,E89:F89)</f>
        <v>0</v>
      </c>
      <c r="I89"/>
      <c r="J89"/>
    </row>
    <row r="90" spans="1:10" ht="12" customHeight="1" x14ac:dyDescent="0.3">
      <c r="A90" s="19"/>
      <c r="C90" s="22"/>
      <c r="D90" s="22"/>
      <c r="E90" s="23"/>
      <c r="F90" s="23"/>
      <c r="G90" s="126"/>
      <c r="H90" s="127"/>
      <c r="I90"/>
      <c r="J90"/>
    </row>
    <row r="91" spans="1:10" ht="13.5" customHeight="1" thickBot="1" x14ac:dyDescent="0.35">
      <c r="A91" s="19"/>
      <c r="B91" s="39" t="s">
        <v>29</v>
      </c>
      <c r="C91" s="40"/>
      <c r="D91" s="40"/>
      <c r="E91" s="41">
        <f>IF($C$4="TBD","TBD",IF(E85=0,"TBD",E88+E85))</f>
        <v>199981</v>
      </c>
      <c r="F91" s="69">
        <f>F88+F85+F89</f>
        <v>50021</v>
      </c>
      <c r="G91" s="79">
        <f>SUMIF($E$11:$F$11,$G$11,E91:F91)</f>
        <v>199981</v>
      </c>
      <c r="H91" s="76">
        <f>SUMIF($E$11:$F$11,$H$11,E91:F91)</f>
        <v>50021</v>
      </c>
      <c r="I91"/>
      <c r="J91"/>
    </row>
    <row r="92" spans="1:10" ht="12.75" customHeight="1" thickBot="1" x14ac:dyDescent="0.35">
      <c r="A92" s="38" t="s">
        <v>73</v>
      </c>
      <c r="B92" s="140" t="s">
        <v>62</v>
      </c>
      <c r="C92" s="141"/>
      <c r="D92" s="142"/>
      <c r="E92" s="174">
        <f>IF(E91="TBD","TBD",E91+F91)</f>
        <v>250002</v>
      </c>
      <c r="F92" s="175"/>
      <c r="G92" s="174">
        <f>G91+H91</f>
        <v>250002</v>
      </c>
      <c r="H92" s="175"/>
      <c r="I92"/>
      <c r="J92"/>
    </row>
    <row r="93" spans="1:10" thickBot="1" x14ac:dyDescent="0.3">
      <c r="A93" s="139"/>
      <c r="B93" s="30"/>
      <c r="C93"/>
      <c r="D93"/>
      <c r="E93" s="154"/>
      <c r="F93" s="154"/>
      <c r="G93" s="154"/>
      <c r="H93" s="154"/>
      <c r="I93"/>
      <c r="J93"/>
    </row>
    <row r="94" spans="1:10" x14ac:dyDescent="0.3">
      <c r="A94" s="159" t="s">
        <v>47</v>
      </c>
      <c r="B94" s="42" t="s">
        <v>30</v>
      </c>
      <c r="C94" s="43"/>
      <c r="D94" s="42"/>
      <c r="E94" s="44">
        <f>IF(E91="TBD",0,E88/E91)</f>
        <v>0.26786544721748567</v>
      </c>
      <c r="F94" s="44">
        <f t="shared" ref="F94:H94" si="25">IF(F91&gt;0,F88/F85,0)</f>
        <v>0.17411919348402694</v>
      </c>
      <c r="G94" s="50">
        <f>IF(G91=0,0,G88/G91)</f>
        <v>0.26786544721748567</v>
      </c>
      <c r="H94" s="48">
        <f t="shared" si="25"/>
        <v>0.17411919348402694</v>
      </c>
      <c r="I94" s="9"/>
    </row>
    <row r="95" spans="1:10" ht="13.5" thickBot="1" x14ac:dyDescent="0.35">
      <c r="A95" s="160"/>
      <c r="B95" s="45" t="s">
        <v>37</v>
      </c>
      <c r="C95" s="46"/>
      <c r="D95" s="45"/>
      <c r="E95" s="81">
        <f>IF($C$4=$J$1,0,ROUND($J$1*(E85-E51-E56-E63-SUMIF($B$59:$B$81,$B$65,E59:E81)-E71),0)- ROUND($C$4*E86,0))</f>
        <v>0</v>
      </c>
      <c r="F95" s="81">
        <f>IF($C$4=$J$1,0,ROUND($J$1*(F85-F51-F56-F63-SUMIF($B$59:$B$81,$B$65,F59:F81)-F71),0)- ROUND($C$4*F86,0))</f>
        <v>0</v>
      </c>
      <c r="G95" s="82">
        <f>IF($C$4=$J$1,0,ROUND($J$1*(G85-G51-G56-G63-SUMIF($B$59:$B$81,$B$65,G59:G81)-G71),0)- ROUND($C$4*G86,0))</f>
        <v>0</v>
      </c>
      <c r="H95" s="80">
        <f>IF($C$4=$J$1,0,ROUND($J$1*(H85-H51-H56-H63-SUMIF($B$59:$B$81,$B$65,H59:H81)-H71),0)- ROUND($C$4*H86,0))</f>
        <v>0</v>
      </c>
      <c r="I95" s="9"/>
    </row>
    <row r="96" spans="1:10" x14ac:dyDescent="0.3">
      <c r="F96" s="9"/>
      <c r="G96" s="9"/>
      <c r="H96" s="9"/>
    </row>
    <row r="97" spans="6:8" x14ac:dyDescent="0.3">
      <c r="F97" s="9"/>
      <c r="G97" s="9"/>
      <c r="H97" s="9"/>
    </row>
    <row r="155" spans="27:27" ht="13.5" thickBot="1" x14ac:dyDescent="0.35"/>
    <row r="156" spans="27:27" x14ac:dyDescent="0.3">
      <c r="AA156" s="176" t="str">
        <f>"GUIDANCE FOR ALL BUDGET TABS: "&amp;CHAR(10)&amp;"1) Fringe Benefits calculate automatically once salary is entered in a personnel line of the budget. "&amp;CHAR(10)&amp;"2) Cells with red font are excluded from the MTDC indirect cost base. "&amp;CHAR(10)&amp;"3) Text bubbles and comments are placed throughout the spreadsheet with helpful tips/instructions."</f>
        <v>GUIDANCE FOR ALL BUDGET TABS: 
1) Fringe Benefits calculate automatically once salary is entered in a personnel line of the budget. 
2) Cells with red font are excluded from the MTDC indirect cost base. 
3) Text bubbles and comments are placed throughout the spreadsheet with helpful tips/instructions.</v>
      </c>
    </row>
    <row r="157" spans="27:27" x14ac:dyDescent="0.3">
      <c r="AA157" s="179"/>
    </row>
    <row r="158" spans="27:27" x14ac:dyDescent="0.3">
      <c r="AA158" s="179"/>
    </row>
    <row r="159" spans="27:27" x14ac:dyDescent="0.3">
      <c r="AA159" s="179"/>
    </row>
    <row r="160" spans="27:27" x14ac:dyDescent="0.3">
      <c r="AA160" s="179"/>
    </row>
    <row r="161" spans="27:27" x14ac:dyDescent="0.3">
      <c r="AA161" s="179"/>
    </row>
    <row r="162" spans="27:27" x14ac:dyDescent="0.3">
      <c r="AA162" s="179"/>
    </row>
    <row r="163" spans="27:27" x14ac:dyDescent="0.3">
      <c r="AA163" s="179"/>
    </row>
    <row r="164" spans="27:27" ht="13.5" thickBot="1" x14ac:dyDescent="0.35">
      <c r="AA164" s="182"/>
    </row>
  </sheetData>
  <scenarios current="5" show="1" sqref="D54">
    <scenario name="On-camp instr" locked="1" count="2" user="Grants and Contracts" comment="Created by Grants and Contracts on 6/13/96_x000a_Modified by Grants and Contracts on 6/13/96">
      <inputCells r="J1" val="0.519" numFmtId="165"/>
      <inputCells r="J3" val="0.5" numFmtId="165"/>
    </scenario>
    <scenario name="On-camp res" locked="1" count="2" user="Grants and Contracts" comment="Created by Grants and Contracts on 6/13/96_x000a_Modified by Grants and Contracts on 6/13/96">
      <inputCells r="J1" val="0.555" numFmtId="165"/>
      <inputCells r="J3" val="0.345" numFmtId="165"/>
    </scenario>
    <scenario name="On-camp - other" locked="1" count="2" user="Grants and Contracts" comment="Created by Grants and Contracts on 6/13/96_x000a_Modified by Grants and Contracts on 6/13/96">
      <inputCells r="J1" val="0.237" numFmtId="165"/>
      <inputCells r="J3" val="0.513" numFmtId="165"/>
    </scenario>
    <scenario name="Off-camp instr" locked="1" count="2" user="Grants and Contracts" comment="Created by Grants and Contracts on 6/13/96">
      <inputCells r="J1" val="0.24" numFmtId="165"/>
      <inputCells r="J3" val="0.5" numFmtId="165"/>
    </scenario>
    <scenario name="Off-camp research" locked="1" count="2" user="Grants and Contracts" comment="Created by Grants and Contracts on 6/13/96">
      <inputCells r="J1" val="0.24" numFmtId="165"/>
      <inputCells r="J3" val="0.345" numFmtId="165"/>
    </scenario>
    <scenario name="Off-camp - other" locked="1" count="2" user="Grants and Contracts" comment="Created by Grants and Contracts on 6/13/96">
      <inputCells r="J1" val="0.187" numFmtId="165"/>
      <inputCells r="J3" val="0.513" numFmtId="165"/>
    </scenario>
  </scenarios>
  <mergeCells count="15">
    <mergeCell ref="C1:E1"/>
    <mergeCell ref="C2:E2"/>
    <mergeCell ref="C3:E3"/>
    <mergeCell ref="C4:E4"/>
    <mergeCell ref="C6:E6"/>
    <mergeCell ref="Q1:V9"/>
    <mergeCell ref="AA156:AA164"/>
    <mergeCell ref="G10:H10"/>
    <mergeCell ref="I10:J15"/>
    <mergeCell ref="G92:H92"/>
    <mergeCell ref="A94:A95"/>
    <mergeCell ref="E10:F10"/>
    <mergeCell ref="C5:E5"/>
    <mergeCell ref="A7:E9"/>
    <mergeCell ref="E92:F92"/>
  </mergeCells>
  <conditionalFormatting sqref="I10">
    <cfRule type="expression" dxfId="0" priority="1">
      <formula>ISNUMBER(SEARCH("GUIDANCE",$I$10))</formula>
    </cfRule>
  </conditionalFormatting>
  <dataValidations xWindow="480" yWindow="326" count="26">
    <dataValidation allowBlank="1" showInputMessage="1" showErrorMessage="1" promptTitle="Notes" prompt="Add notes as necessary." sqref="A7" xr:uid="{00000000-0002-0000-0000-000000000000}"/>
    <dataValidation allowBlank="1" showInputMessage="1" showErrorMessage="1" promptTitle="Applied F&amp;A Rate" prompt="If appplicable, then override the Applicable F&amp;A Rate with the F&amp;A Rate to be applied to this project." sqref="C4:E4" xr:uid="{00000000-0002-0000-0000-000001000000}"/>
    <dataValidation type="list" allowBlank="1" showInputMessage="1" showErrorMessage="1" promptTitle="Project Activity Type" prompt="Select the Project Activity Type." sqref="C1:E1" xr:uid="{00000000-0002-0000-0000-000002000000}">
      <formula1>$AB$4:$AB$9</formula1>
    </dataValidation>
    <dataValidation allowBlank="1" showInputMessage="1" showErrorMessage="1" promptTitle="Note" prompt="MTDC or TDC will display based on the value selected in cell I3." sqref="B86" xr:uid="{00000000-0002-0000-0000-000003000000}"/>
    <dataValidation allowBlank="1" showInputMessage="1" showErrorMessage="1" promptTitle="Applicable F&amp;A Rate" prompt="This field will dislpayed after inputting Activity Type and Location" sqref="J1" xr:uid="{00000000-0002-0000-0000-000004000000}"/>
    <dataValidation type="list" allowBlank="1" showInputMessage="1" showErrorMessage="1" promptTitle="Project Location" prompt="Select the Project Location." sqref="C2:E2" xr:uid="{00000000-0002-0000-0000-000005000000}">
      <formula1>$AC$3:$AD$3</formula1>
    </dataValidation>
    <dataValidation type="list" allowBlank="1" showInputMessage="1" showErrorMessage="1" promptTitle="F&amp;A as Cost Share" prompt="Select whether Sponsor F&amp;A costs will be listed as Cost Share." sqref="C6:E6" xr:uid="{00000000-0002-0000-0000-000006000000}">
      <formula1>$AG$4:$AG$5</formula1>
    </dataValidation>
    <dataValidation allowBlank="1" showInputMessage="1" showErrorMessage="1" promptTitle="F&amp;A Rate for Cost Share" prompt="The F&amp;A Rate for the Cost Share column will match the F&amp;A Rate for the Sponsor column in most circumstances. However, if using an Internal Program Rate or a Waiver Rate, then use the Applicable F&amp;A Rate." sqref="C5:E5" xr:uid="{00000000-0002-0000-0000-000007000000}"/>
    <dataValidation type="list" allowBlank="1" showInputMessage="1" showErrorMessage="1" promptTitle="F&amp;A Cost Basis" prompt="Select the basis for the F&amp;A costs._x000a_- Full Negotiated Rate = MTDC_x000a_- Reduced Federal or State = MTDC_x000a_- Reduced Rate = TDC (including (0% or 10%)_x000a_- Industry Sponsored Clinical Trial = 26% TDC_x000a_- Non-Standard Costs Assessed F&amp;A Rate = 'Other&quot;" sqref="C3:E3" xr:uid="{00000000-0002-0000-0000-000008000000}">
      <formula1>$AF$4:$AF$6</formula1>
    </dataValidation>
    <dataValidation allowBlank="1" showInputMessage="1" showErrorMessage="1" promptTitle="Additional Justification" prompt="Additional Justification is required." sqref="B38" xr:uid="{00000000-0002-0000-0000-000009000000}"/>
    <dataValidation allowBlank="1" showInputMessage="1" showErrorMessage="1" promptTitle="2 CFR 200.92" prompt="Subaward" sqref="B64 B66 B68" xr:uid="{00000000-0002-0000-0000-00000A000000}"/>
    <dataValidation allowBlank="1" showInputMessage="1" showErrorMessage="1" promptTitle="2 CFR 200.330" prompt="Criteria for subrecipient versus contractor determination" sqref="B65 B67 B69" xr:uid="{00000000-0002-0000-0000-00000B000000}"/>
    <dataValidation allowBlank="1" showInputMessage="1" showErrorMessage="1" promptTitle="2 CFR 200.314" prompt="Supplies" sqref="B59" xr:uid="{00000000-0002-0000-0000-00000C000000}"/>
    <dataValidation allowBlank="1" showInputMessage="1" showErrorMessage="1" promptTitle="2 CFR 200.461" prompt="Publication and printing costs" sqref="B60" xr:uid="{00000000-0002-0000-0000-00000D000000}"/>
    <dataValidation allowBlank="1" showInputMessage="1" showErrorMessage="1" promptTitle="2 CFR 200.330(b)" prompt="Contractor (Vendor) Costs" sqref="B74" xr:uid="{00000000-0002-0000-0000-00000E000000}"/>
    <dataValidation allowBlank="1" showInputMessage="1" showErrorMessage="1" promptTitle="2 CFR 200.459" prompt="Professional Service Costs" sqref="B61" xr:uid="{00000000-0002-0000-0000-00000F000000}"/>
    <dataValidation allowBlank="1" showInputMessage="1" showErrorMessage="1" promptTitle="Internal Program Rate" prompt="May be deemed as prohibited voluntary cost share by NSF." sqref="B63" xr:uid="{00000000-0002-0000-0000-000010000000}"/>
    <dataValidation allowBlank="1" showInputMessage="1" showErrorMessage="1" promptTitle="Service Activities" prompt="Description: https://www.obfs.uillinois.edu/government-costing/service-Activities/" sqref="B76" xr:uid="{00000000-0002-0000-0000-000011000000}"/>
    <dataValidation allowBlank="1" showInputMessage="1" showErrorMessage="1" promptTitle="2 CFR 200.92" prompt="With MTDC basis, the first $25,000 of each subaward is assessed F&amp;A costs. " sqref="E64 E66 E68" xr:uid="{00000000-0002-0000-0000-000012000000}"/>
    <dataValidation allowBlank="1" showInputMessage="1" showErrorMessage="1" promptTitle="2 CFR 200.33" prompt="Tangible personal property having a useful life of more than one year and a per-unit acquisition cost which equals or exceeds $5,000." sqref="B51" xr:uid="{00000000-0002-0000-0000-000013000000}"/>
    <dataValidation allowBlank="1" showInputMessage="1" showErrorMessage="1" promptTitle="OBFS 15" prompt="Travel Reimbursement and Per Diem: https://www.obfs.uillinois.edu/bfpp/section-15-travel/travel-reimbursement-and-per-diem" sqref="B53:B54" xr:uid="{00000000-0002-0000-0000-000014000000}"/>
    <dataValidation allowBlank="1" showInputMessage="1" showErrorMessage="1" promptTitle="2 CFR 200.75" prompt="Stipends or subsistence allowances, travel allowances, and registration fees paid to or on behalf of participants or trainees (but not employees) in connection with conferences, or training projects." sqref="B56" xr:uid="{00000000-0002-0000-0000-000015000000}"/>
    <dataValidation allowBlank="1" showInputMessage="1" showErrorMessage="1" promptTitle="2 CFR 200.431" prompt="Compensation-fringe benefits" sqref="B48" xr:uid="{00000000-0002-0000-0000-000016000000}"/>
    <dataValidation allowBlank="1" showInputMessage="1" showErrorMessage="1" promptTitle="2 CFR 200.430" prompt="Compensation-personal services" sqref="B29 B12" xr:uid="{00000000-0002-0000-0000-000017000000}"/>
    <dataValidation allowBlank="1" showInputMessage="1" showErrorMessage="1" promptTitle="Graduate College-Assistantships" prompt="https://grad.illinois.edu/assistantships" sqref="B34" xr:uid="{00000000-0002-0000-0000-000018000000}"/>
    <dataValidation allowBlank="1" showInputMessage="1" showErrorMessage="1" promptTitle="Minimum Salary" prompt="FY 2020 Campus Budget Guidelines: https://www.obfs.uillinois.edu/budgeting/urbana-champaign-campus/budget-guidelines/fy-2020" sqref="B30" xr:uid="{00000000-0002-0000-0000-000019000000}"/>
  </dataValidations>
  <hyperlinks>
    <hyperlink ref="B76" r:id="rId1" xr:uid="{00000000-0004-0000-0000-000000000000}"/>
    <hyperlink ref="F4" r:id="rId2" xr:uid="{00000000-0004-0000-0000-000001000000}"/>
    <hyperlink ref="F5" r:id="rId3" xr:uid="{00000000-0004-0000-0000-000002000000}"/>
    <hyperlink ref="F6" r:id="rId4" xr:uid="{00000000-0004-0000-0000-000003000000}"/>
    <hyperlink ref="F7" r:id="rId5" xr:uid="{00000000-0004-0000-0000-000004000000}"/>
    <hyperlink ref="F3" r:id="rId6" xr:uid="{00000000-0004-0000-0000-000005000000}"/>
    <hyperlink ref="F1" r:id="rId7" xr:uid="{00000000-0004-0000-0000-000006000000}"/>
    <hyperlink ref="F2" r:id="rId8" xr:uid="{00000000-0004-0000-0000-000007000000}"/>
  </hyperlinks>
  <printOptions horizontalCentered="1"/>
  <pageMargins left="0.7" right="0.7" top="0.75" bottom="0.75" header="0.3" footer="0.3"/>
  <pageSetup scale="64" fitToHeight="0" orientation="landscape" r:id="rId9"/>
  <headerFooter alignWithMargins="0">
    <oddHeader>&amp;L&amp;G&amp;C&amp;"Arial,Bold"&amp;12SPA Budget Template - FY20&amp;RPage &amp;P of &amp;N</oddHeader>
    <oddFooter>&amp;LSPA v.20191017&amp;C&amp;F (&amp;A)&amp;RLast Updated: &amp;D</oddFooter>
  </headerFooter>
  <legacyDrawing r:id="rId10"/>
  <legacyDrawingHF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5D73B7CD65C048B0BE99B653253B7E" ma:contentTypeVersion="1" ma:contentTypeDescription="Create a new document." ma:contentTypeScope="" ma:versionID="45554949ca06c1375ec2e881efb0dd91">
  <xsd:schema xmlns:xsd="http://www.w3.org/2001/XMLSchema" xmlns:xs="http://www.w3.org/2001/XMLSchema" xmlns:p="http://schemas.microsoft.com/office/2006/metadata/properties" xmlns:ns2="8349cf81-c575-4cc4-82d1-875e6d39b16f" targetNamespace="http://schemas.microsoft.com/office/2006/metadata/properties" ma:root="true" ma:fieldsID="48ae6874014b628306f12410581d7aa9" ns2:_="">
    <xsd:import namespace="8349cf81-c575-4cc4-82d1-875e6d39b16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9cf81-c575-4cc4-82d1-875e6d39b16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46F590-D1E1-4480-8BB6-CD62A282C781}">
  <ds:schemaRefs>
    <ds:schemaRef ds:uri="http://schemas.openxmlformats.org/package/2006/metadata/core-properties"/>
    <ds:schemaRef ds:uri="http://purl.org/dc/terms/"/>
    <ds:schemaRef ds:uri="9c42e046-e8a5-4fe3-8fad-d637863f861e"/>
    <ds:schemaRef ds:uri="http://schemas.microsoft.com/office/2006/documentManagement/types"/>
    <ds:schemaRef ds:uri="http://schemas.microsoft.com/office/2006/metadata/properties"/>
    <ds:schemaRef ds:uri="http://schemas.microsoft.com/office/infopath/2007/PartnerControls"/>
    <ds:schemaRef ds:uri="http://purl.org/dc/elements/1.1/"/>
    <ds:schemaRef ds:uri="2276d30c-881c-4459-9482-db0160211839"/>
    <ds:schemaRef ds:uri="http://www.w3.org/XML/1998/namespace"/>
    <ds:schemaRef ds:uri="http://purl.org/dc/dcmitype/"/>
  </ds:schemaRefs>
</ds:datastoreItem>
</file>

<file path=customXml/itemProps2.xml><?xml version="1.0" encoding="utf-8"?>
<ds:datastoreItem xmlns:ds="http://schemas.openxmlformats.org/officeDocument/2006/customXml" ds:itemID="{B6491068-4A18-4770-8BDA-B9E6B7C65036}">
  <ds:schemaRefs>
    <ds:schemaRef ds:uri="http://schemas.microsoft.com/sharepoint/v3/contenttype/forms"/>
  </ds:schemaRefs>
</ds:datastoreItem>
</file>

<file path=customXml/itemProps3.xml><?xml version="1.0" encoding="utf-8"?>
<ds:datastoreItem xmlns:ds="http://schemas.openxmlformats.org/officeDocument/2006/customXml" ds:itemID="{C9E4C4A3-E188-4137-88B0-6AAF8AF517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9cf81-c575-4cc4-82d1-875e6d39b1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Cost Share</vt:lpstr>
      <vt:lpstr>'Cost Share'!Print_Area</vt:lpstr>
      <vt:lpstr>'Cost Share'!Print_Titles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Rogers, Brian P</dc:creator>
  <cp:lastModifiedBy>Percy, Benjamin Howard</cp:lastModifiedBy>
  <cp:lastPrinted>2019-08-07T17:04:35Z</cp:lastPrinted>
  <dcterms:created xsi:type="dcterms:W3CDTF">1997-01-15T14:44:36Z</dcterms:created>
  <dcterms:modified xsi:type="dcterms:W3CDTF">2023-03-16T19:36:03Z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0x010100FB5D73B7CD65C048B0BE99B653253B7E</vt:lpwstr>
  </property>
</Properties>
</file>