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drania-my.sharepoint.com/personal/ravi_kumar_formidium_com/Documents/Desktop/New folder/"/>
    </mc:Choice>
  </mc:AlternateContent>
  <xr:revisionPtr revIDLastSave="21" documentId="11_73050891E43164FCC095834D96E66D2CC7C7AD2F" xr6:coauthVersionLast="47" xr6:coauthVersionMax="47" xr10:uidLastSave="{EB965655-FFBA-45C0-8163-F8ADB36B73D7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CNA" sheetId="3" r:id="rId3"/>
    <sheet name="SOI" sheetId="4" r:id="rId4"/>
    <sheet name="Cash_Flow_Statement" sheetId="5" r:id="rId5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C21" i="5"/>
  <c r="C28" i="5" s="1"/>
  <c r="C32" i="5" s="1"/>
  <c r="G202" i="4"/>
  <c r="E202" i="4"/>
  <c r="G200" i="4"/>
  <c r="E200" i="4"/>
  <c r="G191" i="4"/>
  <c r="E191" i="4"/>
  <c r="G189" i="4"/>
  <c r="E189" i="4"/>
  <c r="G180" i="4"/>
  <c r="E180" i="4"/>
  <c r="G172" i="4"/>
  <c r="E172" i="4"/>
  <c r="G164" i="4"/>
  <c r="E164" i="4"/>
  <c r="G150" i="4"/>
  <c r="E150" i="4"/>
  <c r="G148" i="4"/>
  <c r="E148" i="4"/>
  <c r="G143" i="4"/>
  <c r="E143" i="4"/>
  <c r="G135" i="4"/>
  <c r="E135" i="4"/>
  <c r="G130" i="4"/>
  <c r="E130" i="4"/>
  <c r="G109" i="4"/>
  <c r="E109" i="4"/>
  <c r="G107" i="4"/>
  <c r="E107" i="4"/>
  <c r="G98" i="4"/>
  <c r="E98" i="4"/>
  <c r="G96" i="4"/>
  <c r="E96" i="4"/>
  <c r="G93" i="4"/>
  <c r="E93" i="4"/>
  <c r="G85" i="4"/>
  <c r="E85" i="4"/>
  <c r="G77" i="4"/>
  <c r="E77" i="4"/>
  <c r="G55" i="4"/>
  <c r="E55" i="4"/>
  <c r="G53" i="4"/>
  <c r="E53" i="4"/>
  <c r="G44" i="4"/>
  <c r="E44" i="4"/>
  <c r="G42" i="4"/>
  <c r="E42" i="4"/>
  <c r="G39" i="4"/>
  <c r="E39" i="4"/>
  <c r="G31" i="4"/>
  <c r="E31" i="4"/>
  <c r="G23" i="4"/>
  <c r="E23" i="4"/>
  <c r="C18" i="3"/>
  <c r="G16" i="3"/>
  <c r="G18" i="3" s="1"/>
  <c r="E16" i="3"/>
  <c r="E18" i="3" s="1"/>
  <c r="C16" i="3"/>
  <c r="J15" i="3"/>
  <c r="J12" i="3"/>
  <c r="I10" i="3"/>
  <c r="J8" i="3"/>
  <c r="B23" i="2"/>
  <c r="B15" i="2"/>
  <c r="B5" i="2"/>
  <c r="B17" i="2" s="1"/>
  <c r="B25" i="2" s="1"/>
  <c r="B22" i="1"/>
  <c r="B18" i="1"/>
  <c r="B24" i="1" s="1"/>
  <c r="B8" i="1"/>
  <c r="J18" i="3" l="1"/>
  <c r="J16" i="3"/>
</calcChain>
</file>

<file path=xl/sharedStrings.xml><?xml version="1.0" encoding="utf-8"?>
<sst xmlns="http://schemas.openxmlformats.org/spreadsheetml/2006/main" count="303" uniqueCount="144">
  <si>
    <t>DIAMETRIC PARTNERS, LP</t>
  </si>
  <si>
    <t>Assets</t>
  </si>
  <si>
    <t xml:space="preserve">     Investments in securities, at fair value (cost $18,748,463)</t>
  </si>
  <si>
    <t xml:space="preserve">     Investments in securities, at fair value  (cost $1)</t>
  </si>
  <si>
    <t xml:space="preserve">     Due from broker</t>
  </si>
  <si>
    <t xml:space="preserve">     Cash</t>
  </si>
  <si>
    <t xml:space="preserve">     Interest receivable</t>
  </si>
  <si>
    <t xml:space="preserve">     Other assets</t>
  </si>
  <si>
    <t>Total assets</t>
  </si>
  <si>
    <t>Liabilities and partners' capital</t>
  </si>
  <si>
    <t>Liabilities</t>
  </si>
  <si>
    <t xml:space="preserve">     Securities sold short, at fair value (proceeds $12,228,787)</t>
  </si>
  <si>
    <t xml:space="preserve">     Derivative contracts, at fair value (proceeds $1)</t>
  </si>
  <si>
    <t xml:space="preserve">     Management fees payable</t>
  </si>
  <si>
    <t xml:space="preserve">     Professional fee payable</t>
  </si>
  <si>
    <t xml:space="preserve">     Capital withdrawals payable</t>
  </si>
  <si>
    <t xml:space="preserve">     Accrued expenses and other liabilities</t>
  </si>
  <si>
    <t>Total liabilities</t>
  </si>
  <si>
    <t>Partners' capital</t>
  </si>
  <si>
    <t xml:space="preserve">      Limited partners</t>
  </si>
  <si>
    <t>Total partners' capital</t>
  </si>
  <si>
    <t>Total liabilities and partners' capital</t>
  </si>
  <si>
    <t>FOR THE YEAR ENDED JUNE 30, 2022</t>
  </si>
  <si>
    <t>Investment income</t>
  </si>
  <si>
    <t xml:space="preserve">     Dividend income</t>
  </si>
  <si>
    <t xml:space="preserve">     Interest income</t>
  </si>
  <si>
    <t xml:space="preserve">     Other income</t>
  </si>
  <si>
    <t>Total investment income</t>
  </si>
  <si>
    <t>Expenses</t>
  </si>
  <si>
    <t xml:space="preserve">     Stock borrow fees</t>
  </si>
  <si>
    <t xml:space="preserve">     Management fees</t>
  </si>
  <si>
    <t xml:space="preserve">     Interest expenses</t>
  </si>
  <si>
    <t xml:space="preserve">     Administrative fee</t>
  </si>
  <si>
    <t xml:space="preserve">     Professional fees </t>
  </si>
  <si>
    <t xml:space="preserve">     Statutory tax dues</t>
  </si>
  <si>
    <t xml:space="preserve">     Other expenses</t>
  </si>
  <si>
    <t>Total expenses</t>
  </si>
  <si>
    <t/>
  </si>
  <si>
    <t>Net investment loss</t>
  </si>
  <si>
    <t>Realized and unrealized gain (loss) on investments</t>
  </si>
  <si>
    <t xml:space="preserve">     Net realized gain on investment and derivative contracts</t>
  </si>
  <si>
    <t xml:space="preserve">     Net unrealized appreciation on investments and derivative contracts</t>
  </si>
  <si>
    <t xml:space="preserve">     Other trading gain</t>
  </si>
  <si>
    <t>Net realized and unrealized loss on investments</t>
  </si>
  <si>
    <t>Net loss</t>
  </si>
  <si>
    <t>STATEMENT OF CHANGES IN PARTNERS' CAPITAL</t>
  </si>
  <si>
    <t>General Partner</t>
  </si>
  <si>
    <t>Limited partners</t>
  </si>
  <si>
    <t>Total</t>
  </si>
  <si>
    <t>Class Founders Interests</t>
  </si>
  <si>
    <t>Class A Interests</t>
  </si>
  <si>
    <t>Partners' capital, beginning of the year</t>
  </si>
  <si>
    <t>Capital contributions</t>
  </si>
  <si>
    <t>Capital withdrawals</t>
  </si>
  <si>
    <t>Allocation of net loss</t>
  </si>
  <si>
    <t xml:space="preserve">  Pro-rata allocation</t>
  </si>
  <si>
    <t>Partners' capital, end of the year</t>
  </si>
  <si>
    <t>CONDENSED SCHEDULE OF INVESTMENTS</t>
  </si>
  <si>
    <t>(Expressed in United States Dollars)</t>
  </si>
  <si>
    <t>JUNE, 30, 2022</t>
  </si>
  <si>
    <t>Number of</t>
  </si>
  <si>
    <t>Percentage of</t>
  </si>
  <si>
    <t>shares</t>
  </si>
  <si>
    <t>partners' capital</t>
  </si>
  <si>
    <t>Fair value</t>
  </si>
  <si>
    <r>
      <rPr>
        <b/>
        <sz val="10"/>
        <color indexed="8"/>
        <rFont val="Arial"/>
      </rPr>
      <t>Investments in securities,</t>
    </r>
    <r>
      <rPr>
        <sz val="10"/>
        <color indexed="8"/>
        <rFont val="Arial"/>
      </rPr>
      <t xml:space="preserve"> at fair value </t>
    </r>
  </si>
  <si>
    <t xml:space="preserve">  Common Stocks</t>
  </si>
  <si>
    <t xml:space="preserve">     United States</t>
  </si>
  <si>
    <t xml:space="preserve">        Technology</t>
  </si>
  <si>
    <t>%</t>
  </si>
  <si>
    <t xml:space="preserve">        Consumer, Cyclical</t>
  </si>
  <si>
    <t xml:space="preserve">        Energy</t>
  </si>
  <si>
    <t xml:space="preserve">        Health Care</t>
  </si>
  <si>
    <t xml:space="preserve">        Industrials</t>
  </si>
  <si>
    <t xml:space="preserve">        Basic Materials</t>
  </si>
  <si>
    <t xml:space="preserve">        Financial</t>
  </si>
  <si>
    <t xml:space="preserve">        Communications</t>
  </si>
  <si>
    <t xml:space="preserve">        Consumer, Non-cyclical</t>
  </si>
  <si>
    <t xml:space="preserve">     Total United States (cost $7,350,582)</t>
  </si>
  <si>
    <t xml:space="preserve">     Ireland</t>
  </si>
  <si>
    <t xml:space="preserve">     United Kingdom</t>
  </si>
  <si>
    <t xml:space="preserve">  Total Common Stocks (cost $7,575,372)</t>
  </si>
  <si>
    <t xml:space="preserve">  Exchange Traded Funds</t>
  </si>
  <si>
    <t xml:space="preserve">        Index</t>
  </si>
  <si>
    <t xml:space="preserve">           Proshares tr ii</t>
  </si>
  <si>
    <t xml:space="preserve">           Invesco qqq tr</t>
  </si>
  <si>
    <t xml:space="preserve">           Others*</t>
  </si>
  <si>
    <t xml:space="preserve">        Total Index (cost $10,426,647)</t>
  </si>
  <si>
    <t xml:space="preserve">     Total United States (cost $10,651,330)</t>
  </si>
  <si>
    <t xml:space="preserve">  Total Exchange Traded Funds (cost $10,651,330)</t>
  </si>
  <si>
    <t xml:space="preserve">  Global Depositary Receipts</t>
  </si>
  <si>
    <t xml:space="preserve">     Singapore</t>
  </si>
  <si>
    <t xml:space="preserve">     Israel</t>
  </si>
  <si>
    <t xml:space="preserve">  Total Global Depositary Receipts (cost $521,760)</t>
  </si>
  <si>
    <r>
      <rPr>
        <b/>
        <sz val="10"/>
        <color indexed="8"/>
        <rFont val="Arial"/>
      </rPr>
      <t>Total investments in securities,</t>
    </r>
    <r>
      <rPr>
        <sz val="10"/>
        <color indexed="8"/>
        <rFont val="Arial"/>
      </rPr>
      <t xml:space="preserve"> at fair value  (cost $18,748,463)</t>
    </r>
  </si>
  <si>
    <r>
      <rPr>
        <b/>
        <sz val="10"/>
        <color indexed="8"/>
        <rFont val="Arial"/>
      </rPr>
      <t xml:space="preserve">Investments in securities, at fair value </t>
    </r>
    <r>
      <rPr>
        <sz val="10"/>
        <color indexed="8"/>
        <rFont val="Arial"/>
      </rPr>
      <t xml:space="preserve"> at fair value </t>
    </r>
  </si>
  <si>
    <r>
      <rPr>
        <b/>
        <sz val="10"/>
        <color indexed="8"/>
        <rFont val="Arial"/>
      </rPr>
      <t xml:space="preserve">Investments in securities, at fair value </t>
    </r>
    <r>
      <rPr>
        <sz val="10"/>
        <color indexed="8"/>
        <rFont val="Arial"/>
      </rPr>
      <t xml:space="preserve"> at fair value (continued)</t>
    </r>
  </si>
  <si>
    <r>
      <rPr>
        <b/>
        <sz val="10"/>
        <color indexed="8"/>
        <rFont val="Arial"/>
      </rPr>
      <t xml:space="preserve">Total investments in securities, at fair value </t>
    </r>
    <r>
      <rPr>
        <sz val="10"/>
        <color indexed="8"/>
        <rFont val="Arial"/>
      </rPr>
      <t xml:space="preserve"> at fair value </t>
    </r>
  </si>
  <si>
    <r>
      <rPr>
        <b/>
        <sz val="10"/>
        <color indexed="8"/>
        <rFont val="Arial"/>
      </rPr>
      <t>Securities sold short,</t>
    </r>
    <r>
      <rPr>
        <sz val="10"/>
        <color indexed="8"/>
        <rFont val="Arial"/>
      </rPr>
      <t xml:space="preserve"> at fair value </t>
    </r>
  </si>
  <si>
    <r>
      <rPr>
        <b/>
        <sz val="10"/>
        <color indexed="8"/>
        <rFont val="Arial"/>
      </rPr>
      <t>Securities sold short,</t>
    </r>
    <r>
      <rPr>
        <sz val="10"/>
        <color indexed="8"/>
        <rFont val="Arial"/>
      </rPr>
      <t xml:space="preserve"> at fair value (continued)</t>
    </r>
  </si>
  <si>
    <t xml:space="preserve">     Total United States (proceeds $844,850)</t>
  </si>
  <si>
    <t xml:space="preserve">  Total Common Stocks (proceeds $859,178)</t>
  </si>
  <si>
    <t xml:space="preserve">           Select sector spdr tr</t>
  </si>
  <si>
    <t xml:space="preserve">           Others</t>
  </si>
  <si>
    <t xml:space="preserve">        Total Index (proceeds $11,345,453)</t>
  </si>
  <si>
    <t xml:space="preserve">     Switzerland</t>
  </si>
  <si>
    <t xml:space="preserve">  Total Exchange Traded Funds (proceeds $11,369,608)</t>
  </si>
  <si>
    <r>
      <rPr>
        <b/>
        <sz val="10"/>
        <color indexed="8"/>
        <rFont val="Arial"/>
      </rPr>
      <t>Total securities sold short,</t>
    </r>
    <r>
      <rPr>
        <sz val="10"/>
        <color indexed="8"/>
        <rFont val="Arial"/>
      </rPr>
      <t xml:space="preserve"> at fair value  (proceeds $12,228,786)</t>
    </r>
  </si>
  <si>
    <r>
      <rPr>
        <b/>
        <sz val="10"/>
        <color indexed="8"/>
        <rFont val="Arial"/>
      </rPr>
      <t>Derivative contracts, at fair value</t>
    </r>
    <r>
      <rPr>
        <sz val="10"/>
        <color indexed="8"/>
        <rFont val="Arial"/>
      </rPr>
      <t xml:space="preserve"> at fair value </t>
    </r>
  </si>
  <si>
    <t xml:space="preserve">     Total United States (proceeds $7,350,582)</t>
  </si>
  <si>
    <t xml:space="preserve">  Total Common Stocks (proceeds $7,575,372)</t>
  </si>
  <si>
    <t xml:space="preserve">        Total Index (proceeds $10,426,647)</t>
  </si>
  <si>
    <r>
      <rPr>
        <b/>
        <sz val="10"/>
        <color indexed="8"/>
        <rFont val="Arial"/>
      </rPr>
      <t>Derivative contracts, at fair value</t>
    </r>
    <r>
      <rPr>
        <sz val="10"/>
        <color indexed="8"/>
        <rFont val="Arial"/>
      </rPr>
      <t xml:space="preserve"> at fair value (continued)</t>
    </r>
  </si>
  <si>
    <t xml:space="preserve">     Total United States (proceeds $10,651,330)</t>
  </si>
  <si>
    <t xml:space="preserve">  Total Exchange Traded Funds (proceeds $10,651,330)</t>
  </si>
  <si>
    <t xml:space="preserve">  Total Global Depositary Receipts (proceeds $521,760)</t>
  </si>
  <si>
    <r>
      <rPr>
        <b/>
        <sz val="10"/>
        <color indexed="8"/>
        <rFont val="Arial"/>
      </rPr>
      <t>Total derivative contracts, at fair value</t>
    </r>
    <r>
      <rPr>
        <sz val="10"/>
        <color indexed="8"/>
        <rFont val="Arial"/>
      </rPr>
      <t xml:space="preserve"> at fair value </t>
    </r>
  </si>
  <si>
    <t>*No individual investment is greater than 5% of partners' capital.</t>
  </si>
  <si>
    <t>STATEMENT OF CASH FLOWS</t>
  </si>
  <si>
    <t>Cash flows from operating activities</t>
  </si>
  <si>
    <t xml:space="preserve">      Net realized gain on investment and derivative contracts</t>
  </si>
  <si>
    <t xml:space="preserve">      Net unrealized appreciation on investments and derivative contracts</t>
  </si>
  <si>
    <t xml:space="preserve">      Purchases of Equity Option</t>
  </si>
  <si>
    <t xml:space="preserve">      Purchases of Equity</t>
  </si>
  <si>
    <t xml:space="preserve">      Proceeds from sales of Equity Option</t>
  </si>
  <si>
    <t xml:space="preserve">      Proceeds from sales of Equity</t>
  </si>
  <si>
    <t xml:space="preserve">   Changes in operating assets and liabilities:</t>
  </si>
  <si>
    <t xml:space="preserve">      Due from broker</t>
  </si>
  <si>
    <t xml:space="preserve">      Accrued expenses and other liabilities</t>
  </si>
  <si>
    <t xml:space="preserve">      Due to general partner</t>
  </si>
  <si>
    <t xml:space="preserve">      Capital withdrawals payable</t>
  </si>
  <si>
    <t xml:space="preserve">      Management fees payable</t>
  </si>
  <si>
    <t xml:space="preserve">      Other assets</t>
  </si>
  <si>
    <t xml:space="preserve">   Adjustments to reconcile net loss to net cash provided by operating activities:</t>
  </si>
  <si>
    <t>Net cash provided by operating activities</t>
  </si>
  <si>
    <t>Cash flows from financing activities</t>
  </si>
  <si>
    <t>Proceeds from capital contributions</t>
  </si>
  <si>
    <t>Payments for withdrawals</t>
  </si>
  <si>
    <t>Net cash used in financing activities</t>
  </si>
  <si>
    <t>Net decrease in cash</t>
  </si>
  <si>
    <t>Cash, beginning of year</t>
  </si>
  <si>
    <t>Cash, end of year</t>
  </si>
  <si>
    <t>Supplemental disclosure of cash flow information:</t>
  </si>
  <si>
    <t>Cash paid during the year for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</si>
</sst>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\ #,##0_);_(\ \(#,##0\);_(\ &quot;-&quot;_);_(@_)"/>
    <numFmt numFmtId="165" formatCode="_(\$* #,##0_);_(\$* \(#,##0\);_(\$* &quot;-&quot;_);_(@_)"/>
    <numFmt numFmtId="166" formatCode="#,##0.00;\(#,##0.00\)"/>
  </numFmts>
  <fonts count="16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2"/>
      <color indexed="8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2"/>
      <color indexed="8"/>
      <name val="Arial"/>
    </font>
    <font>
      <b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1" fillId="0" borderId="1" xfId="0" applyNumberFormat="1" applyFont="1" applyBorder="1"/>
    <xf numFmtId="164" fontId="2" fillId="0" borderId="0" xfId="0" applyNumberFormat="1" applyFont="1"/>
    <xf numFmtId="0" fontId="1" fillId="0" borderId="0" xfId="0" applyFont="1" applyAlignment="1">
      <alignment horizontal="left"/>
    </xf>
    <xf numFmtId="165" fontId="2" fillId="0" borderId="0" xfId="0" applyNumberFormat="1" applyFont="1"/>
    <xf numFmtId="165" fontId="1" fillId="0" borderId="3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164" fontId="3" fillId="0" borderId="1" xfId="0" applyNumberFormat="1" applyFont="1" applyBorder="1"/>
    <xf numFmtId="164" fontId="4" fillId="0" borderId="0" xfId="0" applyNumberFormat="1" applyFont="1"/>
    <xf numFmtId="0" fontId="4" fillId="0" borderId="0" xfId="0" applyFont="1"/>
    <xf numFmtId="164" fontId="3" fillId="0" borderId="4" xfId="0" applyNumberFormat="1" applyFont="1" applyBorder="1"/>
    <xf numFmtId="165" fontId="4" fillId="0" borderId="0" xfId="0" applyNumberFormat="1" applyFont="1"/>
    <xf numFmtId="165" fontId="3" fillId="0" borderId="2" xfId="0" applyNumberFormat="1" applyFont="1" applyBorder="1"/>
    <xf numFmtId="0" fontId="5" fillId="0" borderId="0" xfId="0" applyFont="1"/>
    <xf numFmtId="0" fontId="6" fillId="0" borderId="4" xfId="0" applyFont="1" applyBorder="1" applyAlignment="1">
      <alignment horizontal="center"/>
    </xf>
    <xf numFmtId="164" fontId="7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6" fillId="0" borderId="0" xfId="0" applyFont="1"/>
    <xf numFmtId="165" fontId="7" fillId="0" borderId="2" xfId="0" applyNumberFormat="1" applyFont="1" applyBorder="1"/>
    <xf numFmtId="164" fontId="7" fillId="0" borderId="1" xfId="0" applyNumberFormat="1" applyFont="1" applyBorder="1"/>
    <xf numFmtId="0" fontId="9" fillId="0" borderId="4" xfId="0" applyFont="1" applyBorder="1" applyAlignment="1">
      <alignment horizontal="left"/>
    </xf>
    <xf numFmtId="164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0" fontId="11" fillId="2" borderId="4" xfId="0" applyFont="1" applyFill="1" applyBorder="1"/>
    <xf numFmtId="0" fontId="9" fillId="0" borderId="0" xfId="0" applyFont="1"/>
    <xf numFmtId="0" fontId="10" fillId="0" borderId="0" xfId="0" applyFont="1"/>
    <xf numFmtId="0" fontId="11" fillId="0" borderId="4" xfId="0" applyFont="1" applyBorder="1"/>
    <xf numFmtId="37" fontId="11" fillId="0" borderId="4" xfId="0" applyNumberFormat="1" applyFont="1" applyBorder="1" applyAlignment="1">
      <alignment horizontal="right"/>
    </xf>
    <xf numFmtId="0" fontId="11" fillId="0" borderId="0" xfId="0" applyFont="1"/>
    <xf numFmtId="164" fontId="11" fillId="0" borderId="1" xfId="0" applyNumberFormat="1" applyFont="1" applyBorder="1" applyAlignment="1">
      <alignment horizontal="right"/>
    </xf>
    <xf numFmtId="166" fontId="11" fillId="0" borderId="1" xfId="0" applyNumberFormat="1" applyFont="1" applyBorder="1" applyAlignment="1">
      <alignment horizontal="right"/>
    </xf>
    <xf numFmtId="166" fontId="9" fillId="0" borderId="3" xfId="0" applyNumberFormat="1" applyFont="1" applyBorder="1" applyAlignment="1">
      <alignment horizontal="right"/>
    </xf>
    <xf numFmtId="165" fontId="9" fillId="0" borderId="3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3" fillId="0" borderId="0" xfId="0" applyFont="1"/>
    <xf numFmtId="164" fontId="13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13" fillId="0" borderId="3" xfId="0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workbookViewId="0">
      <selection sqref="A1:XFD4"/>
    </sheetView>
  </sheetViews>
  <sheetFormatPr defaultRowHeight="14.4" x14ac:dyDescent="0.3"/>
  <cols>
    <col min="1" max="1" width="56.5546875" style="6" customWidth="1"/>
    <col min="2" max="2" width="16.33203125" style="6" customWidth="1"/>
    <col min="3" max="6" width="8" style="6"/>
  </cols>
  <sheetData>
    <row r="1" spans="1:2" x14ac:dyDescent="0.3">
      <c r="A1" s="3" t="s">
        <v>1</v>
      </c>
    </row>
    <row r="2" spans="1:2" x14ac:dyDescent="0.3">
      <c r="A2" s="4" t="s">
        <v>2</v>
      </c>
      <c r="B2" s="4">
        <v>16282469</v>
      </c>
    </row>
    <row r="3" spans="1:2" x14ac:dyDescent="0.3">
      <c r="A3" s="2" t="s">
        <v>3</v>
      </c>
      <c r="B3" s="2">
        <v>1</v>
      </c>
    </row>
    <row r="4" spans="1:2" x14ac:dyDescent="0.3">
      <c r="A4" s="2" t="s">
        <v>4</v>
      </c>
      <c r="B4" s="2">
        <v>36106405</v>
      </c>
    </row>
    <row r="5" spans="1:2" x14ac:dyDescent="0.3">
      <c r="A5" s="2" t="s">
        <v>5</v>
      </c>
      <c r="B5" s="2">
        <v>3324132</v>
      </c>
    </row>
    <row r="6" spans="1:2" x14ac:dyDescent="0.3">
      <c r="A6" s="2" t="s">
        <v>6</v>
      </c>
      <c r="B6" s="2">
        <v>63578</v>
      </c>
    </row>
    <row r="7" spans="1:2" x14ac:dyDescent="0.3">
      <c r="A7" s="2" t="s">
        <v>7</v>
      </c>
      <c r="B7" s="2">
        <v>39567</v>
      </c>
    </row>
    <row r="8" spans="1:2" x14ac:dyDescent="0.3">
      <c r="A8" s="3" t="s">
        <v>8</v>
      </c>
      <c r="B8" s="5">
        <f>SUM(B2:B7)</f>
        <v>55816152</v>
      </c>
    </row>
    <row r="10" spans="1:2" x14ac:dyDescent="0.3">
      <c r="A10" s="3" t="s">
        <v>9</v>
      </c>
    </row>
    <row r="11" spans="1:2" x14ac:dyDescent="0.3">
      <c r="A11" s="3" t="s">
        <v>10</v>
      </c>
    </row>
    <row r="12" spans="1:2" x14ac:dyDescent="0.3">
      <c r="A12" s="4" t="s">
        <v>11</v>
      </c>
      <c r="B12" s="4">
        <v>10841452</v>
      </c>
    </row>
    <row r="13" spans="1:2" x14ac:dyDescent="0.3">
      <c r="A13" s="2" t="s">
        <v>12</v>
      </c>
      <c r="B13" s="2">
        <v>1</v>
      </c>
    </row>
    <row r="14" spans="1:2" x14ac:dyDescent="0.3">
      <c r="A14" s="2" t="s">
        <v>13</v>
      </c>
      <c r="B14" s="2">
        <v>26643</v>
      </c>
    </row>
    <row r="15" spans="1:2" x14ac:dyDescent="0.3">
      <c r="A15" s="2" t="s">
        <v>14</v>
      </c>
      <c r="B15" s="2">
        <v>15750</v>
      </c>
    </row>
    <row r="16" spans="1:2" x14ac:dyDescent="0.3">
      <c r="A16" s="2" t="s">
        <v>15</v>
      </c>
      <c r="B16" s="2">
        <v>9046</v>
      </c>
    </row>
    <row r="17" spans="1:2" x14ac:dyDescent="0.3">
      <c r="A17" s="2" t="s">
        <v>16</v>
      </c>
      <c r="B17" s="2">
        <v>41159</v>
      </c>
    </row>
    <row r="18" spans="1:2" x14ac:dyDescent="0.3">
      <c r="A18" s="3" t="s">
        <v>17</v>
      </c>
      <c r="B18" s="1">
        <f>SUM(B12:B17)</f>
        <v>10934051</v>
      </c>
    </row>
    <row r="20" spans="1:2" x14ac:dyDescent="0.3">
      <c r="A20" s="3" t="s">
        <v>18</v>
      </c>
    </row>
    <row r="21" spans="1:2" x14ac:dyDescent="0.3">
      <c r="A21" s="6" t="s">
        <v>19</v>
      </c>
      <c r="B21" s="2">
        <v>50546630</v>
      </c>
    </row>
    <row r="22" spans="1:2" x14ac:dyDescent="0.3">
      <c r="A22" s="3" t="s">
        <v>20</v>
      </c>
      <c r="B22" s="1">
        <f>SUM(B21:B21)</f>
        <v>50546630</v>
      </c>
    </row>
    <row r="24" spans="1:2" x14ac:dyDescent="0.3">
      <c r="A24" s="3" t="s">
        <v>21</v>
      </c>
      <c r="B24" s="5">
        <f>SUM(B18+B22)</f>
        <v>61480681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tabSelected="1" workbookViewId="0">
      <selection activeCell="A13" sqref="A13"/>
    </sheetView>
  </sheetViews>
  <sheetFormatPr defaultRowHeight="14.4" x14ac:dyDescent="0.3"/>
  <cols>
    <col min="1" max="1" width="60.88671875" style="10" bestFit="1" customWidth="1"/>
    <col min="2" max="2" width="12.21875" style="10" customWidth="1"/>
    <col min="3" max="6" width="8" style="10"/>
  </cols>
  <sheetData>
    <row r="1" spans="1:2" x14ac:dyDescent="0.3">
      <c r="A1" s="7" t="s">
        <v>23</v>
      </c>
    </row>
    <row r="2" spans="1:2" x14ac:dyDescent="0.3">
      <c r="A2" s="12" t="s">
        <v>24</v>
      </c>
      <c r="B2" s="12">
        <v>93234</v>
      </c>
    </row>
    <row r="3" spans="1:2" x14ac:dyDescent="0.3">
      <c r="A3" s="9" t="s">
        <v>25</v>
      </c>
      <c r="B3" s="9">
        <v>71037</v>
      </c>
    </row>
    <row r="4" spans="1:2" x14ac:dyDescent="0.3">
      <c r="A4" s="9" t="s">
        <v>26</v>
      </c>
      <c r="B4" s="9">
        <v>1308</v>
      </c>
    </row>
    <row r="5" spans="1:2" x14ac:dyDescent="0.3">
      <c r="A5" s="7" t="s">
        <v>27</v>
      </c>
      <c r="B5" s="8">
        <f>SUM(B2:B4)</f>
        <v>165579</v>
      </c>
    </row>
    <row r="7" spans="1:2" x14ac:dyDescent="0.3">
      <c r="A7" s="7" t="s">
        <v>28</v>
      </c>
    </row>
    <row r="8" spans="1:2" x14ac:dyDescent="0.3">
      <c r="A8" s="9" t="s">
        <v>29</v>
      </c>
      <c r="B8" s="9">
        <v>3628328</v>
      </c>
    </row>
    <row r="9" spans="1:2" x14ac:dyDescent="0.3">
      <c r="A9" s="9" t="s">
        <v>30</v>
      </c>
      <c r="B9" s="9">
        <v>175191</v>
      </c>
    </row>
    <row r="10" spans="1:2" x14ac:dyDescent="0.3">
      <c r="A10" s="9" t="s">
        <v>31</v>
      </c>
      <c r="B10" s="9">
        <v>113690</v>
      </c>
    </row>
    <row r="11" spans="1:2" x14ac:dyDescent="0.3">
      <c r="A11" s="9" t="s">
        <v>32</v>
      </c>
      <c r="B11" s="9">
        <v>9000</v>
      </c>
    </row>
    <row r="12" spans="1:2" x14ac:dyDescent="0.3">
      <c r="A12" s="9" t="s">
        <v>33</v>
      </c>
      <c r="B12" s="9">
        <v>5675</v>
      </c>
    </row>
    <row r="13" spans="1:2" x14ac:dyDescent="0.3">
      <c r="A13" s="9" t="s">
        <v>34</v>
      </c>
      <c r="B13" s="9">
        <v>600</v>
      </c>
    </row>
    <row r="14" spans="1:2" x14ac:dyDescent="0.3">
      <c r="A14" s="9" t="s">
        <v>35</v>
      </c>
      <c r="B14" s="9">
        <v>3457</v>
      </c>
    </row>
    <row r="15" spans="1:2" x14ac:dyDescent="0.3">
      <c r="A15" s="7" t="s">
        <v>36</v>
      </c>
      <c r="B15" s="8">
        <f>SUM(B8:B14)</f>
        <v>3935941</v>
      </c>
    </row>
    <row r="16" spans="1:2" x14ac:dyDescent="0.3">
      <c r="A16" t="s">
        <v>37</v>
      </c>
    </row>
    <row r="17" spans="1:2" x14ac:dyDescent="0.3">
      <c r="A17" s="7" t="s">
        <v>38</v>
      </c>
      <c r="B17" s="11">
        <f>B5-B15</f>
        <v>-3770362</v>
      </c>
    </row>
    <row r="18" spans="1:2" x14ac:dyDescent="0.3">
      <c r="A18" t="s">
        <v>37</v>
      </c>
    </row>
    <row r="19" spans="1:2" x14ac:dyDescent="0.3">
      <c r="A19" s="7" t="s">
        <v>39</v>
      </c>
    </row>
    <row r="20" spans="1:2" x14ac:dyDescent="0.3">
      <c r="A20" s="9" t="s">
        <v>40</v>
      </c>
      <c r="B20" s="9">
        <v>5110833</v>
      </c>
    </row>
    <row r="21" spans="1:2" x14ac:dyDescent="0.3">
      <c r="A21" s="9" t="s">
        <v>41</v>
      </c>
      <c r="B21" s="9">
        <v>-5635374</v>
      </c>
    </row>
    <row r="22" spans="1:2" x14ac:dyDescent="0.3">
      <c r="A22" s="9" t="s">
        <v>42</v>
      </c>
      <c r="B22" s="9">
        <v>-890</v>
      </c>
    </row>
    <row r="23" spans="1:2" x14ac:dyDescent="0.3">
      <c r="A23" s="7" t="s">
        <v>43</v>
      </c>
      <c r="B23" s="8">
        <f>SUM(B20:B22)</f>
        <v>-525431</v>
      </c>
    </row>
    <row r="24" spans="1:2" x14ac:dyDescent="0.3">
      <c r="A24" t="s">
        <v>37</v>
      </c>
    </row>
    <row r="25" spans="1:2" x14ac:dyDescent="0.3">
      <c r="A25" s="7" t="s">
        <v>44</v>
      </c>
      <c r="B25" s="13">
        <f>SUM(B17+B23)</f>
        <v>-4295793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8"/>
  <sheetViews>
    <sheetView showGridLines="0" workbookViewId="0"/>
  </sheetViews>
  <sheetFormatPr defaultRowHeight="14.4" x14ac:dyDescent="0.3"/>
  <cols>
    <col min="1" max="1" width="71.21875" style="18" bestFit="1" customWidth="1"/>
    <col min="2" max="2" width="8" style="18"/>
    <col min="3" max="3" width="15.88671875" style="18" bestFit="1" customWidth="1"/>
    <col min="4" max="4" width="2" style="18" customWidth="1"/>
    <col min="5" max="5" width="24.77734375" style="18" bestFit="1" customWidth="1"/>
    <col min="6" max="6" width="8" style="18" bestFit="1" customWidth="1"/>
    <col min="7" max="7" width="17.109375" style="18" bestFit="1" customWidth="1"/>
    <col min="8" max="8" width="0.88671875" style="18" bestFit="1" customWidth="1"/>
    <col min="9" max="9" width="3.6640625" style="18" bestFit="1" customWidth="1"/>
    <col min="10" max="10" width="5.77734375" style="18" bestFit="1" customWidth="1"/>
    <col min="11" max="11" width="2" style="18" customWidth="1"/>
    <col min="12" max="20" width="8" style="18"/>
  </cols>
  <sheetData>
    <row r="1" spans="1:11" ht="17.55" customHeight="1" x14ac:dyDescent="0.3">
      <c r="A1" s="14" t="s">
        <v>0</v>
      </c>
    </row>
    <row r="2" spans="1:11" ht="17.55" customHeight="1" x14ac:dyDescent="0.3">
      <c r="A2" s="14" t="s">
        <v>45</v>
      </c>
    </row>
    <row r="3" spans="1:11" ht="17.55" customHeight="1" x14ac:dyDescent="0.3">
      <c r="A3" s="14" t="s">
        <v>22</v>
      </c>
    </row>
    <row r="4" spans="1:11" ht="17.55" customHeight="1" x14ac:dyDescent="0.3">
      <c r="C4" s="15" t="s">
        <v>46</v>
      </c>
      <c r="D4"/>
      <c r="E4" s="46" t="s">
        <v>47</v>
      </c>
      <c r="F4" s="46"/>
      <c r="G4" s="46"/>
      <c r="H4" s="46"/>
      <c r="I4"/>
      <c r="J4" s="15" t="s">
        <v>48</v>
      </c>
      <c r="K4"/>
    </row>
    <row r="6" spans="1:11" x14ac:dyDescent="0.3">
      <c r="E6" s="15" t="s">
        <v>49</v>
      </c>
      <c r="F6" s="18" t="s">
        <v>37</v>
      </c>
      <c r="G6" s="15" t="s">
        <v>50</v>
      </c>
      <c r="H6" s="18" t="s">
        <v>37</v>
      </c>
    </row>
    <row r="8" spans="1:11" x14ac:dyDescent="0.3">
      <c r="A8" s="19" t="s">
        <v>51</v>
      </c>
      <c r="C8" s="17">
        <v>0</v>
      </c>
      <c r="E8" s="17">
        <v>71676528</v>
      </c>
      <c r="G8" s="17">
        <v>3584095</v>
      </c>
      <c r="J8" s="17">
        <f>SUM(C8:G8)</f>
        <v>75260623</v>
      </c>
    </row>
    <row r="10" spans="1:11" x14ac:dyDescent="0.3">
      <c r="A10" s="18" t="s">
        <v>52</v>
      </c>
      <c r="C10" s="16">
        <v>0</v>
      </c>
      <c r="F10" s="16">
        <v>161000</v>
      </c>
      <c r="I10" s="16">
        <f>SUM(C10:F10)</f>
        <v>161000</v>
      </c>
    </row>
    <row r="12" spans="1:11" x14ac:dyDescent="0.3">
      <c r="A12" s="18" t="s">
        <v>53</v>
      </c>
      <c r="C12" s="16">
        <v>0</v>
      </c>
      <c r="E12" s="16">
        <v>-20414459</v>
      </c>
      <c r="G12" s="16">
        <v>-164742</v>
      </c>
      <c r="J12" s="16">
        <f>SUM(C12:G12)</f>
        <v>-20579201</v>
      </c>
    </row>
    <row r="14" spans="1:11" x14ac:dyDescent="0.3">
      <c r="A14" s="18" t="s">
        <v>54</v>
      </c>
    </row>
    <row r="15" spans="1:11" x14ac:dyDescent="0.3">
      <c r="A15" s="18" t="s">
        <v>55</v>
      </c>
      <c r="C15" s="16">
        <v>0</v>
      </c>
      <c r="E15" s="16">
        <v>-4025590</v>
      </c>
      <c r="G15" s="16">
        <v>-270202</v>
      </c>
      <c r="J15" s="16">
        <f>SUM(C15:G15)</f>
        <v>-4295792</v>
      </c>
    </row>
    <row r="16" spans="1:11" x14ac:dyDescent="0.3">
      <c r="A16" s="18" t="s">
        <v>37</v>
      </c>
      <c r="C16" s="21">
        <f>SUM(C15)</f>
        <v>0</v>
      </c>
      <c r="E16" s="21">
        <f>SUM(E15)</f>
        <v>-4025590</v>
      </c>
      <c r="G16" s="21">
        <f>SUM(G15)</f>
        <v>-270202</v>
      </c>
      <c r="J16" s="21">
        <f>SUM(C16:G16)</f>
        <v>-4295792</v>
      </c>
    </row>
    <row r="18" spans="1:10" x14ac:dyDescent="0.3">
      <c r="A18" s="19" t="s">
        <v>56</v>
      </c>
      <c r="C18" s="20">
        <f>SUM(C8+C10+C12+C16)</f>
        <v>0</v>
      </c>
      <c r="E18" s="20">
        <f>SUM(E8+E10+E12+E16)</f>
        <v>47236479</v>
      </c>
      <c r="G18" s="20">
        <f>SUM(G8+G10+G12+G16)</f>
        <v>3149151</v>
      </c>
      <c r="J18" s="20">
        <f>SUM(C18:G18)</f>
        <v>50385630</v>
      </c>
    </row>
  </sheetData>
  <mergeCells count="1">
    <mergeCell ref="E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4"/>
  <sheetViews>
    <sheetView showGridLines="0" workbookViewId="0">
      <selection sqref="A1:G1"/>
    </sheetView>
  </sheetViews>
  <sheetFormatPr defaultColWidth="16.88671875" defaultRowHeight="14.4" x14ac:dyDescent="0.3"/>
  <cols>
    <col min="1" max="1" width="62.109375" style="31" bestFit="1" customWidth="1"/>
    <col min="2" max="2" width="2" style="31" customWidth="1"/>
    <col min="3" max="3" width="16" style="31"/>
    <col min="4" max="4" width="3.88671875" style="31" customWidth="1"/>
    <col min="5" max="5" width="16" style="31"/>
    <col min="6" max="6" width="3.88671875" style="31" customWidth="1"/>
    <col min="7" max="9" width="16" style="31"/>
  </cols>
  <sheetData>
    <row r="1" spans="1:8" ht="30" customHeight="1" x14ac:dyDescent="0.3">
      <c r="A1" s="48" t="s">
        <v>0</v>
      </c>
      <c r="B1" s="47"/>
      <c r="C1" s="47"/>
      <c r="D1" s="47"/>
      <c r="E1" s="47"/>
      <c r="F1" s="47"/>
      <c r="G1" s="47"/>
    </row>
    <row r="2" spans="1:8" ht="13.95" customHeight="1" x14ac:dyDescent="0.3">
      <c r="H2" s="30">
        <v>50546629.826000698</v>
      </c>
    </row>
    <row r="3" spans="1:8" ht="13.95" customHeight="1" x14ac:dyDescent="0.3">
      <c r="A3" s="27" t="s">
        <v>57</v>
      </c>
    </row>
    <row r="4" spans="1:8" ht="13.95" customHeight="1" x14ac:dyDescent="0.3">
      <c r="A4" s="28" t="s">
        <v>58</v>
      </c>
    </row>
    <row r="6" spans="1:8" ht="13.95" customHeight="1" x14ac:dyDescent="0.3">
      <c r="A6" s="26"/>
      <c r="B6" s="26"/>
      <c r="C6" s="26"/>
      <c r="D6" s="26"/>
      <c r="E6" s="26"/>
      <c r="F6" s="26"/>
      <c r="G6" s="26"/>
    </row>
    <row r="7" spans="1:8" ht="13.95" customHeight="1" x14ac:dyDescent="0.3">
      <c r="A7" s="22" t="s">
        <v>59</v>
      </c>
      <c r="B7" s="29"/>
      <c r="C7" s="29"/>
      <c r="D7" s="29"/>
      <c r="E7" s="29"/>
      <c r="F7" s="29"/>
      <c r="G7" s="29"/>
    </row>
    <row r="9" spans="1:8" ht="13.95" customHeight="1" x14ac:dyDescent="0.3">
      <c r="C9" s="36" t="s">
        <v>60</v>
      </c>
      <c r="E9" s="36" t="s">
        <v>61</v>
      </c>
    </row>
    <row r="10" spans="1:8" ht="13.95" customHeight="1" x14ac:dyDescent="0.3">
      <c r="C10" s="38" t="s">
        <v>62</v>
      </c>
      <c r="E10" s="38" t="s">
        <v>63</v>
      </c>
      <c r="G10" s="38" t="s">
        <v>64</v>
      </c>
    </row>
    <row r="11" spans="1:8" ht="13.95" customHeight="1" x14ac:dyDescent="0.3">
      <c r="A11" s="47" t="s">
        <v>65</v>
      </c>
      <c r="B11" s="47"/>
    </row>
    <row r="12" spans="1:8" ht="13.95" customHeight="1" x14ac:dyDescent="0.3">
      <c r="A12" s="31" t="s">
        <v>66</v>
      </c>
    </row>
    <row r="13" spans="1:8" ht="13.95" customHeight="1" x14ac:dyDescent="0.3">
      <c r="A13" s="31" t="s">
        <v>67</v>
      </c>
    </row>
    <row r="14" spans="1:8" ht="13.95" customHeight="1" x14ac:dyDescent="0.3">
      <c r="A14" s="31" t="s">
        <v>68</v>
      </c>
      <c r="E14" s="25">
        <v>4.8342134943743984</v>
      </c>
      <c r="F14" t="s">
        <v>69</v>
      </c>
      <c r="G14" s="24">
        <v>2443532</v>
      </c>
    </row>
    <row r="15" spans="1:8" ht="13.95" customHeight="1" x14ac:dyDescent="0.3">
      <c r="A15" s="31" t="s">
        <v>70</v>
      </c>
      <c r="E15" s="25">
        <v>2.371548813692383</v>
      </c>
      <c r="G15" s="23">
        <v>1198738</v>
      </c>
    </row>
    <row r="16" spans="1:8" ht="13.95" customHeight="1" x14ac:dyDescent="0.3">
      <c r="A16" s="31" t="s">
        <v>71</v>
      </c>
      <c r="E16" s="25">
        <v>1.9072369479796756</v>
      </c>
      <c r="G16" s="23">
        <v>964044</v>
      </c>
    </row>
    <row r="17" spans="1:7" ht="13.95" customHeight="1" x14ac:dyDescent="0.3">
      <c r="A17" s="31" t="s">
        <v>72</v>
      </c>
      <c r="E17" s="25">
        <v>1.4654231202947177</v>
      </c>
      <c r="G17" s="23">
        <v>740722</v>
      </c>
    </row>
    <row r="18" spans="1:7" ht="13.95" customHeight="1" x14ac:dyDescent="0.3">
      <c r="A18" s="31" t="s">
        <v>73</v>
      </c>
      <c r="E18" s="25">
        <v>1.0115649683472785</v>
      </c>
      <c r="G18" s="23">
        <v>511312</v>
      </c>
    </row>
    <row r="19" spans="1:7" ht="13.95" customHeight="1" x14ac:dyDescent="0.3">
      <c r="A19" s="31" t="s">
        <v>74</v>
      </c>
      <c r="E19" s="25">
        <v>0.52078645184884687</v>
      </c>
      <c r="G19" s="23">
        <v>263240</v>
      </c>
    </row>
    <row r="20" spans="1:7" ht="13.95" customHeight="1" x14ac:dyDescent="0.3">
      <c r="A20" s="31" t="s">
        <v>75</v>
      </c>
      <c r="E20" s="25">
        <v>0.31197332155048002</v>
      </c>
      <c r="G20" s="23">
        <v>157692</v>
      </c>
    </row>
    <row r="21" spans="1:7" ht="13.95" customHeight="1" x14ac:dyDescent="0.3">
      <c r="A21" s="31" t="s">
        <v>76</v>
      </c>
      <c r="E21" s="25">
        <v>0.25125315067924153</v>
      </c>
      <c r="G21" s="23">
        <v>126999.99999999999</v>
      </c>
    </row>
    <row r="22" spans="1:7" ht="13.95" customHeight="1" x14ac:dyDescent="0.3">
      <c r="A22" s="31" t="s">
        <v>77</v>
      </c>
      <c r="E22" s="25">
        <v>6.4554254383178328E-2</v>
      </c>
      <c r="G22" s="23">
        <v>32629.999999999978</v>
      </c>
    </row>
    <row r="23" spans="1:7" ht="13.95" customHeight="1" x14ac:dyDescent="0.3">
      <c r="A23" s="31" t="s">
        <v>78</v>
      </c>
      <c r="E23" s="33">
        <f>E14+E15+E16+E17+E18+E19+E20+E21+E22</f>
        <v>12.738554523150201</v>
      </c>
      <c r="G23" s="32">
        <f>G14+G15+G16+G17+G18+G19+G20+G21+G22</f>
        <v>6438910</v>
      </c>
    </row>
    <row r="24" spans="1:7" ht="13.95" customHeight="1" x14ac:dyDescent="0.3">
      <c r="A24" t="s">
        <v>37</v>
      </c>
    </row>
    <row r="25" spans="1:7" ht="13.95" customHeight="1" x14ac:dyDescent="0.3">
      <c r="A25" s="31" t="s">
        <v>79</v>
      </c>
    </row>
    <row r="26" spans="1:7" ht="13.95" customHeight="1" x14ac:dyDescent="0.3">
      <c r="A26" s="31" t="s">
        <v>74</v>
      </c>
      <c r="E26" s="25">
        <v>0.39818876291623334</v>
      </c>
      <c r="G26" s="23">
        <v>201271</v>
      </c>
    </row>
    <row r="27" spans="1:7" ht="13.95" customHeight="1" x14ac:dyDescent="0.3">
      <c r="A27" t="s">
        <v>37</v>
      </c>
    </row>
    <row r="28" spans="1:7" ht="13.95" customHeight="1" x14ac:dyDescent="0.3">
      <c r="A28" s="31" t="s">
        <v>80</v>
      </c>
    </row>
    <row r="29" spans="1:7" ht="13.95" customHeight="1" x14ac:dyDescent="0.3">
      <c r="A29" s="31" t="s">
        <v>68</v>
      </c>
      <c r="E29" s="25">
        <v>7.4149355019354143E-2</v>
      </c>
      <c r="G29" s="23">
        <v>37480.000000000007</v>
      </c>
    </row>
    <row r="30" spans="1:7" ht="13.95" customHeight="1" x14ac:dyDescent="0.3">
      <c r="A30" t="s">
        <v>37</v>
      </c>
    </row>
    <row r="31" spans="1:7" ht="13.95" customHeight="1" x14ac:dyDescent="0.3">
      <c r="A31" s="31" t="s">
        <v>81</v>
      </c>
      <c r="E31" s="33">
        <f>E14+E15+E16+E17+E18+E19+E20+E21+E22+E26+E29</f>
        <v>13.210892641085788</v>
      </c>
      <c r="G31" s="32">
        <f>G14+G15+G16+G17+G18+G19+G20+G21+G22+G26+G29</f>
        <v>6677661</v>
      </c>
    </row>
    <row r="32" spans="1:7" ht="13.95" customHeight="1" x14ac:dyDescent="0.3">
      <c r="A32" t="s">
        <v>37</v>
      </c>
    </row>
    <row r="33" spans="1:7" ht="13.95" customHeight="1" x14ac:dyDescent="0.3">
      <c r="A33" s="31" t="s">
        <v>82</v>
      </c>
    </row>
    <row r="34" spans="1:7" ht="13.95" customHeight="1" x14ac:dyDescent="0.3">
      <c r="A34" s="31" t="s">
        <v>67</v>
      </c>
    </row>
    <row r="35" spans="1:7" ht="13.95" customHeight="1" x14ac:dyDescent="0.3">
      <c r="A35" s="31" t="s">
        <v>83</v>
      </c>
    </row>
    <row r="36" spans="1:7" ht="13.95" customHeight="1" x14ac:dyDescent="0.3">
      <c r="A36" s="31" t="s">
        <v>84</v>
      </c>
      <c r="C36" s="23">
        <v>-240000</v>
      </c>
      <c r="E36" s="25">
        <v>5.4616895518124586</v>
      </c>
      <c r="G36" s="23">
        <v>2760700</v>
      </c>
    </row>
    <row r="37" spans="1:7" ht="13.95" customHeight="1" x14ac:dyDescent="0.3">
      <c r="A37" s="31" t="s">
        <v>85</v>
      </c>
      <c r="C37" s="23">
        <v>9600</v>
      </c>
      <c r="E37" s="25">
        <v>5.3231798227939136</v>
      </c>
      <c r="G37" s="23">
        <v>2690687.9999999995</v>
      </c>
    </row>
    <row r="38" spans="1:7" ht="13.95" customHeight="1" x14ac:dyDescent="0.3">
      <c r="A38" s="31" t="s">
        <v>86</v>
      </c>
      <c r="C38" s="23"/>
      <c r="E38" s="25">
        <v>7.4521387735773281</v>
      </c>
      <c r="G38" s="23">
        <v>3766805.0000000005</v>
      </c>
    </row>
    <row r="39" spans="1:7" ht="13.95" customHeight="1" x14ac:dyDescent="0.3">
      <c r="A39" s="31" t="s">
        <v>87</v>
      </c>
      <c r="E39" s="33">
        <f>E36+E37+E38</f>
        <v>18.237008148183701</v>
      </c>
      <c r="G39" s="32">
        <f>G36+G37+G38</f>
        <v>9218193</v>
      </c>
    </row>
    <row r="40" spans="1:7" ht="13.95" customHeight="1" x14ac:dyDescent="0.3">
      <c r="A40" t="s">
        <v>37</v>
      </c>
    </row>
    <row r="41" spans="1:7" ht="13.95" customHeight="1" x14ac:dyDescent="0.3">
      <c r="A41" s="31" t="s">
        <v>71</v>
      </c>
      <c r="E41" s="25">
        <v>0.37608837751278579</v>
      </c>
      <c r="G41" s="23">
        <v>190099.99999999988</v>
      </c>
    </row>
    <row r="42" spans="1:7" ht="13.95" customHeight="1" x14ac:dyDescent="0.3">
      <c r="A42" s="31" t="s">
        <v>88</v>
      </c>
      <c r="E42" s="33">
        <f>E36+E37+E38+E41</f>
        <v>18.613096525696488</v>
      </c>
      <c r="G42" s="32">
        <f>G36+G37+G38+G41</f>
        <v>9408293</v>
      </c>
    </row>
    <row r="43" spans="1:7" ht="13.95" customHeight="1" x14ac:dyDescent="0.3">
      <c r="A43" t="s">
        <v>37</v>
      </c>
    </row>
    <row r="44" spans="1:7" ht="13.95" customHeight="1" x14ac:dyDescent="0.3">
      <c r="A44" s="31" t="s">
        <v>89</v>
      </c>
      <c r="E44" s="33">
        <f>E36+E37+E38+E41</f>
        <v>18.613096525696488</v>
      </c>
      <c r="G44" s="32">
        <f>G36+G37+G38+G41</f>
        <v>9408293</v>
      </c>
    </row>
    <row r="45" spans="1:7" ht="13.95" customHeight="1" x14ac:dyDescent="0.3">
      <c r="A45" t="s">
        <v>37</v>
      </c>
    </row>
    <row r="46" spans="1:7" ht="13.95" customHeight="1" x14ac:dyDescent="0.3">
      <c r="A46" s="31" t="s">
        <v>90</v>
      </c>
    </row>
    <row r="47" spans="1:7" ht="13.95" customHeight="1" x14ac:dyDescent="0.3">
      <c r="A47" s="31" t="s">
        <v>91</v>
      </c>
    </row>
    <row r="48" spans="1:7" ht="13.95" customHeight="1" x14ac:dyDescent="0.3">
      <c r="A48" s="31" t="s">
        <v>68</v>
      </c>
      <c r="E48" s="25">
        <v>0.19841085418599319</v>
      </c>
      <c r="G48" s="23">
        <v>100289.99999999999</v>
      </c>
    </row>
    <row r="49" spans="1:7" ht="13.95" customHeight="1" x14ac:dyDescent="0.3">
      <c r="A49" t="s">
        <v>37</v>
      </c>
    </row>
    <row r="50" spans="1:7" ht="13.95" customHeight="1" x14ac:dyDescent="0.3">
      <c r="A50" s="31" t="s">
        <v>92</v>
      </c>
    </row>
    <row r="51" spans="1:7" ht="13.95" customHeight="1" x14ac:dyDescent="0.3">
      <c r="A51" s="31" t="s">
        <v>68</v>
      </c>
      <c r="E51" s="25">
        <v>0.19036877499299229</v>
      </c>
      <c r="G51" s="23">
        <v>96225</v>
      </c>
    </row>
    <row r="52" spans="1:7" ht="13.95" customHeight="1" x14ac:dyDescent="0.3">
      <c r="A52" t="s">
        <v>37</v>
      </c>
    </row>
    <row r="53" spans="1:7" ht="13.95" customHeight="1" x14ac:dyDescent="0.3">
      <c r="A53" s="31" t="s">
        <v>93</v>
      </c>
      <c r="E53" s="33">
        <f>E48+E51</f>
        <v>0.38877962917898545</v>
      </c>
      <c r="G53" s="32">
        <f>G48+G51</f>
        <v>196515</v>
      </c>
    </row>
    <row r="54" spans="1:7" ht="13.95" customHeight="1" x14ac:dyDescent="0.3">
      <c r="A54" t="s">
        <v>37</v>
      </c>
    </row>
    <row r="55" spans="1:7" ht="13.95" customHeight="1" x14ac:dyDescent="0.3">
      <c r="A55" s="37" t="s">
        <v>94</v>
      </c>
      <c r="E55" s="34">
        <f>E14+E15+E16+E17+E18+E19+E20+E21+E22+E26+E29+E36+E37+E38+E41+E48+E51</f>
        <v>32.21276879596126</v>
      </c>
      <c r="F55" s="27" t="s">
        <v>69</v>
      </c>
      <c r="G55" s="35">
        <f>G14+G15+G16+G17+G18+G19+G20+G21+G22+G26+G29+G36+G37+G38+G41+G48+G51</f>
        <v>16282469</v>
      </c>
    </row>
    <row r="56" spans="1:7" ht="13.95" customHeight="1" x14ac:dyDescent="0.3">
      <c r="A56" t="s">
        <v>37</v>
      </c>
    </row>
    <row r="57" spans="1:7" ht="13.95" customHeight="1" x14ac:dyDescent="0.3">
      <c r="A57" s="47" t="s">
        <v>95</v>
      </c>
      <c r="B57" s="47"/>
    </row>
    <row r="58" spans="1:7" ht="13.95" customHeight="1" x14ac:dyDescent="0.3">
      <c r="A58" s="31" t="s">
        <v>66</v>
      </c>
    </row>
    <row r="60" spans="1:7" ht="13.95" customHeight="1" x14ac:dyDescent="0.3">
      <c r="A60" t="s">
        <v>37</v>
      </c>
    </row>
    <row r="62" spans="1:7" ht="13.95" customHeight="1" x14ac:dyDescent="0.3">
      <c r="C62" s="36" t="s">
        <v>60</v>
      </c>
      <c r="E62" s="36" t="s">
        <v>61</v>
      </c>
    </row>
    <row r="63" spans="1:7" ht="13.95" customHeight="1" x14ac:dyDescent="0.3">
      <c r="C63" s="38" t="s">
        <v>62</v>
      </c>
      <c r="E63" s="38" t="s">
        <v>18</v>
      </c>
      <c r="G63" s="38" t="s">
        <v>64</v>
      </c>
    </row>
    <row r="65" spans="1:7" ht="13.95" customHeight="1" x14ac:dyDescent="0.3">
      <c r="A65" s="47" t="s">
        <v>96</v>
      </c>
      <c r="B65" s="47"/>
    </row>
    <row r="66" spans="1:7" ht="13.95" customHeight="1" x14ac:dyDescent="0.3">
      <c r="A66" s="31" t="s">
        <v>66</v>
      </c>
    </row>
    <row r="67" spans="1:7" ht="13.95" customHeight="1" x14ac:dyDescent="0.3">
      <c r="A67" s="31" t="s">
        <v>67</v>
      </c>
    </row>
    <row r="68" spans="1:7" ht="13.95" customHeight="1" x14ac:dyDescent="0.3">
      <c r="A68" s="31" t="s">
        <v>68</v>
      </c>
      <c r="E68" s="25">
        <v>4.8342134943743984</v>
      </c>
      <c r="F68" t="s">
        <v>69</v>
      </c>
      <c r="G68" s="24">
        <v>2443532</v>
      </c>
    </row>
    <row r="69" spans="1:7" ht="13.95" customHeight="1" x14ac:dyDescent="0.3">
      <c r="A69" s="31" t="s">
        <v>70</v>
      </c>
      <c r="E69" s="25">
        <v>2.371548813692383</v>
      </c>
      <c r="G69" s="23">
        <v>1198738</v>
      </c>
    </row>
    <row r="70" spans="1:7" ht="13.95" customHeight="1" x14ac:dyDescent="0.3">
      <c r="A70" s="31" t="s">
        <v>71</v>
      </c>
      <c r="E70" s="25">
        <v>1.9072369479796756</v>
      </c>
      <c r="G70" s="23">
        <v>964044</v>
      </c>
    </row>
    <row r="71" spans="1:7" ht="13.95" customHeight="1" x14ac:dyDescent="0.3">
      <c r="A71" s="31" t="s">
        <v>72</v>
      </c>
      <c r="E71" s="25">
        <v>1.4654231202947177</v>
      </c>
      <c r="G71" s="23">
        <v>740722</v>
      </c>
    </row>
    <row r="72" spans="1:7" ht="13.95" customHeight="1" x14ac:dyDescent="0.3">
      <c r="A72" s="31" t="s">
        <v>73</v>
      </c>
      <c r="E72" s="25">
        <v>1.0115649683472785</v>
      </c>
      <c r="G72" s="23">
        <v>511312</v>
      </c>
    </row>
    <row r="73" spans="1:7" ht="13.95" customHeight="1" x14ac:dyDescent="0.3">
      <c r="A73" s="31" t="s">
        <v>74</v>
      </c>
      <c r="E73" s="25">
        <v>0.52078645184884687</v>
      </c>
      <c r="G73" s="23">
        <v>263240</v>
      </c>
    </row>
    <row r="74" spans="1:7" ht="13.95" customHeight="1" x14ac:dyDescent="0.3">
      <c r="A74" s="31" t="s">
        <v>75</v>
      </c>
      <c r="E74" s="25">
        <v>0.31197332155048002</v>
      </c>
      <c r="G74" s="23">
        <v>157692</v>
      </c>
    </row>
    <row r="75" spans="1:7" ht="13.95" customHeight="1" x14ac:dyDescent="0.3">
      <c r="A75" s="31" t="s">
        <v>76</v>
      </c>
      <c r="E75" s="25">
        <v>0.25125315067924153</v>
      </c>
      <c r="G75" s="23">
        <v>126999.99999999999</v>
      </c>
    </row>
    <row r="76" spans="1:7" ht="13.95" customHeight="1" x14ac:dyDescent="0.3">
      <c r="A76" s="31" t="s">
        <v>77</v>
      </c>
      <c r="E76" s="25">
        <v>6.4554254383178328E-2</v>
      </c>
      <c r="G76" s="23">
        <v>32629.999999999978</v>
      </c>
    </row>
    <row r="77" spans="1:7" ht="13.95" customHeight="1" x14ac:dyDescent="0.3">
      <c r="A77" s="31" t="s">
        <v>78</v>
      </c>
      <c r="E77" s="33">
        <f>E68+E69+E70+E71+E72+E73+E74+E75+E76</f>
        <v>12.738554523150201</v>
      </c>
      <c r="G77" s="32">
        <f>G68+G69+G70+G71+G72+G73+G74+G75+G76</f>
        <v>6438910</v>
      </c>
    </row>
    <row r="78" spans="1:7" ht="13.95" customHeight="1" x14ac:dyDescent="0.3">
      <c r="A78" t="s">
        <v>37</v>
      </c>
    </row>
    <row r="79" spans="1:7" ht="13.95" customHeight="1" x14ac:dyDescent="0.3">
      <c r="A79" s="31" t="s">
        <v>79</v>
      </c>
    </row>
    <row r="80" spans="1:7" ht="13.95" customHeight="1" x14ac:dyDescent="0.3">
      <c r="A80" s="31" t="s">
        <v>74</v>
      </c>
      <c r="E80" s="25">
        <v>0.39818876291623334</v>
      </c>
      <c r="G80" s="23">
        <v>201271</v>
      </c>
    </row>
    <row r="81" spans="1:7" ht="13.95" customHeight="1" x14ac:dyDescent="0.3">
      <c r="A81" t="s">
        <v>37</v>
      </c>
    </row>
    <row r="82" spans="1:7" ht="13.95" customHeight="1" x14ac:dyDescent="0.3">
      <c r="A82" s="31" t="s">
        <v>80</v>
      </c>
    </row>
    <row r="83" spans="1:7" ht="13.95" customHeight="1" x14ac:dyDescent="0.3">
      <c r="A83" s="31" t="s">
        <v>68</v>
      </c>
      <c r="E83" s="25">
        <v>7.4149355019354143E-2</v>
      </c>
      <c r="G83" s="23">
        <v>37480.000000000007</v>
      </c>
    </row>
    <row r="84" spans="1:7" ht="13.95" customHeight="1" x14ac:dyDescent="0.3">
      <c r="A84" t="s">
        <v>37</v>
      </c>
    </row>
    <row r="85" spans="1:7" ht="13.95" customHeight="1" x14ac:dyDescent="0.3">
      <c r="A85" s="31" t="s">
        <v>81</v>
      </c>
      <c r="E85" s="33">
        <f>E68+E69+E70+E71+E72+E73+E74+E75+E76+E80+E83</f>
        <v>13.210892641085788</v>
      </c>
      <c r="G85" s="32">
        <f>G68+G69+G70+G71+G72+G73+G74+G75+G76+G80+G83</f>
        <v>6677661</v>
      </c>
    </row>
    <row r="86" spans="1:7" ht="13.95" customHeight="1" x14ac:dyDescent="0.3">
      <c r="A86" t="s">
        <v>37</v>
      </c>
    </row>
    <row r="87" spans="1:7" ht="13.95" customHeight="1" x14ac:dyDescent="0.3">
      <c r="A87" s="31" t="s">
        <v>82</v>
      </c>
    </row>
    <row r="88" spans="1:7" ht="13.95" customHeight="1" x14ac:dyDescent="0.3">
      <c r="A88" s="31" t="s">
        <v>67</v>
      </c>
    </row>
    <row r="89" spans="1:7" ht="13.95" customHeight="1" x14ac:dyDescent="0.3">
      <c r="A89" s="31" t="s">
        <v>83</v>
      </c>
    </row>
    <row r="90" spans="1:7" ht="13.95" customHeight="1" x14ac:dyDescent="0.3">
      <c r="A90" s="31" t="s">
        <v>84</v>
      </c>
      <c r="C90" s="23">
        <v>-240000</v>
      </c>
      <c r="E90" s="25">
        <v>5.4616895518124586</v>
      </c>
      <c r="G90" s="23">
        <v>2760700</v>
      </c>
    </row>
    <row r="91" spans="1:7" ht="13.95" customHeight="1" x14ac:dyDescent="0.3">
      <c r="A91" s="31" t="s">
        <v>85</v>
      </c>
      <c r="C91" s="23">
        <v>9600</v>
      </c>
      <c r="E91" s="25">
        <v>5.3231798227939136</v>
      </c>
      <c r="G91" s="23">
        <v>2690687.9999999995</v>
      </c>
    </row>
    <row r="92" spans="1:7" ht="13.95" customHeight="1" x14ac:dyDescent="0.3">
      <c r="A92" s="31" t="s">
        <v>86</v>
      </c>
      <c r="C92" s="23"/>
      <c r="E92" s="25">
        <v>7.4521387735773281</v>
      </c>
      <c r="G92" s="23">
        <v>3766805.0000000005</v>
      </c>
    </row>
    <row r="93" spans="1:7" ht="13.95" customHeight="1" x14ac:dyDescent="0.3">
      <c r="A93" s="31" t="s">
        <v>87</v>
      </c>
      <c r="E93" s="33">
        <f>E90+E91+E92</f>
        <v>18.237008148183701</v>
      </c>
      <c r="G93" s="32">
        <f>G90+G91+G92</f>
        <v>9218193</v>
      </c>
    </row>
    <row r="94" spans="1:7" ht="13.95" customHeight="1" x14ac:dyDescent="0.3">
      <c r="A94" t="s">
        <v>37</v>
      </c>
    </row>
    <row r="95" spans="1:7" ht="13.95" customHeight="1" x14ac:dyDescent="0.3">
      <c r="A95" s="31" t="s">
        <v>71</v>
      </c>
      <c r="E95" s="25">
        <v>0.37608837751278579</v>
      </c>
      <c r="G95" s="23">
        <v>190099.99999999988</v>
      </c>
    </row>
    <row r="96" spans="1:7" ht="13.95" customHeight="1" x14ac:dyDescent="0.3">
      <c r="A96" s="31" t="s">
        <v>88</v>
      </c>
      <c r="E96" s="33">
        <f>E90+E91+E92+E95</f>
        <v>18.613096525696488</v>
      </c>
      <c r="G96" s="32">
        <f>G90+G91+G92+G95</f>
        <v>9408293</v>
      </c>
    </row>
    <row r="97" spans="1:7" ht="13.95" customHeight="1" x14ac:dyDescent="0.3">
      <c r="A97" t="s">
        <v>37</v>
      </c>
    </row>
    <row r="98" spans="1:7" ht="13.95" customHeight="1" x14ac:dyDescent="0.3">
      <c r="A98" s="31" t="s">
        <v>89</v>
      </c>
      <c r="E98" s="33">
        <f>E90+E91+E92+E95</f>
        <v>18.613096525696488</v>
      </c>
      <c r="G98" s="32">
        <f>G90+G91+G92+G95</f>
        <v>9408293</v>
      </c>
    </row>
    <row r="99" spans="1:7" ht="13.95" customHeight="1" x14ac:dyDescent="0.3">
      <c r="A99" t="s">
        <v>37</v>
      </c>
    </row>
    <row r="100" spans="1:7" ht="13.95" customHeight="1" x14ac:dyDescent="0.3">
      <c r="A100" s="31" t="s">
        <v>90</v>
      </c>
    </row>
    <row r="101" spans="1:7" ht="13.95" customHeight="1" x14ac:dyDescent="0.3">
      <c r="A101" s="31" t="s">
        <v>91</v>
      </c>
    </row>
    <row r="102" spans="1:7" ht="13.95" customHeight="1" x14ac:dyDescent="0.3">
      <c r="A102" s="31" t="s">
        <v>68</v>
      </c>
      <c r="E102" s="25">
        <v>0.19841085418599319</v>
      </c>
      <c r="G102" s="23">
        <v>100289.99999999999</v>
      </c>
    </row>
    <row r="103" spans="1:7" ht="13.95" customHeight="1" x14ac:dyDescent="0.3">
      <c r="A103" t="s">
        <v>37</v>
      </c>
    </row>
    <row r="104" spans="1:7" ht="13.95" customHeight="1" x14ac:dyDescent="0.3">
      <c r="A104" s="31" t="s">
        <v>92</v>
      </c>
    </row>
    <row r="105" spans="1:7" ht="13.95" customHeight="1" x14ac:dyDescent="0.3">
      <c r="A105" s="31" t="s">
        <v>68</v>
      </c>
      <c r="E105" s="25">
        <v>0.19036877499299229</v>
      </c>
      <c r="G105" s="23">
        <v>96225</v>
      </c>
    </row>
    <row r="106" spans="1:7" ht="13.95" customHeight="1" x14ac:dyDescent="0.3">
      <c r="A106" t="s">
        <v>37</v>
      </c>
    </row>
    <row r="107" spans="1:7" ht="13.95" customHeight="1" x14ac:dyDescent="0.3">
      <c r="A107" s="31" t="s">
        <v>93</v>
      </c>
      <c r="E107" s="33">
        <f>E102+E105</f>
        <v>0.38877962917898545</v>
      </c>
      <c r="G107" s="32">
        <f>G102+G105</f>
        <v>196515</v>
      </c>
    </row>
    <row r="108" spans="1:7" ht="13.95" customHeight="1" x14ac:dyDescent="0.3">
      <c r="A108" t="s">
        <v>37</v>
      </c>
    </row>
    <row r="109" spans="1:7" ht="13.95" customHeight="1" x14ac:dyDescent="0.3">
      <c r="A109" s="37" t="s">
        <v>97</v>
      </c>
      <c r="E109" s="34">
        <f>E68+E69+E70+E71+E72+E73+E74+E75+E76+E80+E83+E90+E91+E92+E95+E102+E105</f>
        <v>32.21276879596126</v>
      </c>
      <c r="F109" s="27" t="s">
        <v>69</v>
      </c>
      <c r="G109" s="35">
        <f>G68+G69+G70+G71+G72+G73+G74+G75+G76+G80+G83+G90+G91+G92+G95+G102+G105</f>
        <v>16282469</v>
      </c>
    </row>
    <row r="110" spans="1:7" ht="13.95" customHeight="1" x14ac:dyDescent="0.3">
      <c r="A110" t="s">
        <v>37</v>
      </c>
    </row>
    <row r="111" spans="1:7" ht="13.95" customHeight="1" x14ac:dyDescent="0.3">
      <c r="A111" s="47" t="s">
        <v>98</v>
      </c>
      <c r="B111" s="47"/>
    </row>
    <row r="112" spans="1:7" ht="13.95" customHeight="1" x14ac:dyDescent="0.3">
      <c r="A112" s="31" t="s">
        <v>66</v>
      </c>
    </row>
    <row r="113" spans="1:7" ht="13.95" customHeight="1" x14ac:dyDescent="0.3">
      <c r="A113" s="31" t="s">
        <v>67</v>
      </c>
    </row>
    <row r="114" spans="1:7" ht="13.95" customHeight="1" x14ac:dyDescent="0.3">
      <c r="A114" s="31" t="s">
        <v>72</v>
      </c>
      <c r="E114" s="25">
        <v>0.53119268470375092</v>
      </c>
      <c r="F114" t="s">
        <v>69</v>
      </c>
      <c r="G114" s="24">
        <v>268500</v>
      </c>
    </row>
    <row r="115" spans="1:7" ht="13.95" customHeight="1" x14ac:dyDescent="0.3">
      <c r="A115" s="31" t="s">
        <v>77</v>
      </c>
      <c r="E115" s="25">
        <v>0.21792582844630676</v>
      </c>
      <c r="G115" s="23">
        <v>110154.1618</v>
      </c>
    </row>
    <row r="116" spans="1:7" ht="13.95" customHeight="1" x14ac:dyDescent="0.3">
      <c r="A116" s="31" t="s">
        <v>68</v>
      </c>
      <c r="E116" s="25">
        <v>0.16492767230371821</v>
      </c>
      <c r="G116" s="23">
        <v>83365.379999999917</v>
      </c>
    </row>
    <row r="122" spans="1:7" ht="13.95" customHeight="1" x14ac:dyDescent="0.3">
      <c r="C122" s="36" t="s">
        <v>60</v>
      </c>
      <c r="E122" s="36" t="s">
        <v>61</v>
      </c>
    </row>
    <row r="123" spans="1:7" ht="13.95" customHeight="1" x14ac:dyDescent="0.3">
      <c r="C123" s="38" t="s">
        <v>62</v>
      </c>
      <c r="E123" s="38" t="s">
        <v>18</v>
      </c>
      <c r="G123" s="38" t="s">
        <v>64</v>
      </c>
    </row>
    <row r="125" spans="1:7" ht="13.95" customHeight="1" x14ac:dyDescent="0.3">
      <c r="A125" s="47" t="s">
        <v>99</v>
      </c>
      <c r="B125" s="47"/>
    </row>
    <row r="126" spans="1:7" ht="13.95" customHeight="1" x14ac:dyDescent="0.3">
      <c r="A126" s="31" t="s">
        <v>66</v>
      </c>
    </row>
    <row r="127" spans="1:7" ht="13.95" customHeight="1" x14ac:dyDescent="0.3">
      <c r="A127" s="31" t="s">
        <v>67</v>
      </c>
    </row>
    <row r="128" spans="1:7" ht="13.95" customHeight="1" x14ac:dyDescent="0.3">
      <c r="A128" s="31" t="s">
        <v>74</v>
      </c>
      <c r="E128" s="25">
        <v>2.7064118907811251E-2</v>
      </c>
      <c r="F128" t="s">
        <v>69</v>
      </c>
      <c r="G128" s="24">
        <v>13680.000000000016</v>
      </c>
    </row>
    <row r="129" spans="1:7" ht="13.95" customHeight="1" x14ac:dyDescent="0.3">
      <c r="A129" s="31" t="s">
        <v>70</v>
      </c>
      <c r="E129" s="25">
        <v>4.6942793380449956E-3</v>
      </c>
      <c r="G129" s="23">
        <v>2372.8000000000397</v>
      </c>
    </row>
    <row r="130" spans="1:7" ht="13.95" customHeight="1" x14ac:dyDescent="0.3">
      <c r="A130" s="31" t="s">
        <v>100</v>
      </c>
      <c r="E130" s="33">
        <f>E114+E115+E116+E128+E129</f>
        <v>0.94580458369963216</v>
      </c>
      <c r="G130" s="32">
        <f>G114+G115+G116+G128+G129</f>
        <v>478072.34179999994</v>
      </c>
    </row>
    <row r="131" spans="1:7" ht="13.95" customHeight="1" x14ac:dyDescent="0.3">
      <c r="A131" t="s">
        <v>37</v>
      </c>
    </row>
    <row r="132" spans="1:7" ht="13.95" customHeight="1" x14ac:dyDescent="0.3">
      <c r="A132" s="31" t="s">
        <v>92</v>
      </c>
    </row>
    <row r="133" spans="1:7" ht="13.95" customHeight="1" x14ac:dyDescent="0.3">
      <c r="A133" s="31" t="s">
        <v>72</v>
      </c>
      <c r="E133" s="25">
        <v>8.9422381186627705E-3</v>
      </c>
      <c r="G133" s="23">
        <v>4519.9999999999991</v>
      </c>
    </row>
    <row r="134" spans="1:7" ht="13.95" customHeight="1" x14ac:dyDescent="0.3">
      <c r="A134" t="s">
        <v>37</v>
      </c>
    </row>
    <row r="135" spans="1:7" ht="13.95" customHeight="1" x14ac:dyDescent="0.3">
      <c r="A135" s="31" t="s">
        <v>101</v>
      </c>
      <c r="E135" s="33">
        <f>E114+E115+E116+E128+E129+E133</f>
        <v>0.95474682181829496</v>
      </c>
      <c r="G135" s="32">
        <f>G114+G115+G116+G128+G129+G133</f>
        <v>482592.34179999994</v>
      </c>
    </row>
    <row r="136" spans="1:7" ht="13.95" customHeight="1" x14ac:dyDescent="0.3">
      <c r="A136" t="s">
        <v>37</v>
      </c>
    </row>
    <row r="137" spans="1:7" ht="13.95" customHeight="1" x14ac:dyDescent="0.3">
      <c r="A137" s="31" t="s">
        <v>82</v>
      </c>
    </row>
    <row r="138" spans="1:7" ht="13.95" customHeight="1" x14ac:dyDescent="0.3">
      <c r="A138" s="31" t="s">
        <v>67</v>
      </c>
    </row>
    <row r="139" spans="1:7" ht="13.95" customHeight="1" x14ac:dyDescent="0.3">
      <c r="A139" s="31" t="s">
        <v>83</v>
      </c>
    </row>
    <row r="140" spans="1:7" ht="13.95" customHeight="1" x14ac:dyDescent="0.3">
      <c r="A140" s="31" t="s">
        <v>84</v>
      </c>
      <c r="C140" s="23">
        <v>240000</v>
      </c>
      <c r="E140" s="25">
        <v>12.360665827786091</v>
      </c>
      <c r="G140" s="23">
        <v>6247900</v>
      </c>
    </row>
    <row r="141" spans="1:7" ht="13.95" customHeight="1" x14ac:dyDescent="0.3">
      <c r="A141" s="31" t="s">
        <v>102</v>
      </c>
      <c r="C141" s="23">
        <v>25000</v>
      </c>
      <c r="E141" s="25">
        <v>6.2872638807766128</v>
      </c>
      <c r="G141" s="23">
        <v>3178000</v>
      </c>
    </row>
    <row r="142" spans="1:7" ht="13.95" customHeight="1" x14ac:dyDescent="0.3">
      <c r="A142" s="31" t="s">
        <v>103</v>
      </c>
      <c r="C142" s="23"/>
      <c r="E142" s="25">
        <v>1.8431891566403857</v>
      </c>
      <c r="G142" s="23">
        <v>931670</v>
      </c>
    </row>
    <row r="143" spans="1:7" ht="13.95" customHeight="1" x14ac:dyDescent="0.3">
      <c r="A143" s="31" t="s">
        <v>104</v>
      </c>
      <c r="E143" s="33">
        <f>E140+E141+E142</f>
        <v>20.491118865203088</v>
      </c>
      <c r="G143" s="32">
        <f>G140+G141+G142</f>
        <v>10357570</v>
      </c>
    </row>
    <row r="144" spans="1:7" ht="13.95" customHeight="1" x14ac:dyDescent="0.3">
      <c r="A144" t="s">
        <v>37</v>
      </c>
    </row>
    <row r="145" spans="1:7" ht="13.95" customHeight="1" x14ac:dyDescent="0.3">
      <c r="A145" s="31" t="s">
        <v>105</v>
      </c>
    </row>
    <row r="146" spans="1:7" ht="13.95" customHeight="1" x14ac:dyDescent="0.3">
      <c r="A146" s="31" t="s">
        <v>75</v>
      </c>
      <c r="E146" s="25">
        <v>2.5520989320962336E-3</v>
      </c>
      <c r="G146" s="23">
        <v>1290</v>
      </c>
    </row>
    <row r="147" spans="1:7" ht="13.95" customHeight="1" x14ac:dyDescent="0.3">
      <c r="A147" t="s">
        <v>37</v>
      </c>
    </row>
    <row r="148" spans="1:7" ht="13.95" customHeight="1" x14ac:dyDescent="0.3">
      <c r="A148" s="31" t="s">
        <v>106</v>
      </c>
      <c r="E148" s="33">
        <f>E140+E141+E142+E146</f>
        <v>20.493670964135184</v>
      </c>
      <c r="G148" s="32">
        <f>G140+G141+G142+G146</f>
        <v>10358860</v>
      </c>
    </row>
    <row r="149" spans="1:7" ht="13.95" customHeight="1" x14ac:dyDescent="0.3">
      <c r="A149" t="s">
        <v>37</v>
      </c>
    </row>
    <row r="150" spans="1:7" ht="13.95" customHeight="1" x14ac:dyDescent="0.3">
      <c r="A150" s="37" t="s">
        <v>107</v>
      </c>
      <c r="E150" s="34">
        <f>E114+E115+E116+E128+E129+E133+E140+E141+E142+E146</f>
        <v>21.448417785953481</v>
      </c>
      <c r="F150" s="27" t="s">
        <v>69</v>
      </c>
      <c r="G150" s="35">
        <f>G114+G115+G116+G128+G129+G133+G140+G141+G142+G146</f>
        <v>10841452.341800001</v>
      </c>
    </row>
    <row r="151" spans="1:7" ht="13.95" customHeight="1" x14ac:dyDescent="0.3">
      <c r="A151" t="s">
        <v>37</v>
      </c>
    </row>
    <row r="152" spans="1:7" ht="13.95" customHeight="1" x14ac:dyDescent="0.3">
      <c r="A152" s="47" t="s">
        <v>108</v>
      </c>
      <c r="B152" s="47"/>
    </row>
    <row r="153" spans="1:7" ht="13.95" customHeight="1" x14ac:dyDescent="0.3">
      <c r="A153" s="31" t="s">
        <v>66</v>
      </c>
    </row>
    <row r="154" spans="1:7" ht="13.95" customHeight="1" x14ac:dyDescent="0.3">
      <c r="A154" s="31" t="s">
        <v>67</v>
      </c>
    </row>
    <row r="155" spans="1:7" ht="13.95" customHeight="1" x14ac:dyDescent="0.3">
      <c r="A155" s="31" t="s">
        <v>68</v>
      </c>
      <c r="E155" s="25">
        <v>4.8342134943743984</v>
      </c>
      <c r="F155" t="s">
        <v>69</v>
      </c>
      <c r="G155" s="24">
        <v>2443532</v>
      </c>
    </row>
    <row r="156" spans="1:7" ht="13.95" customHeight="1" x14ac:dyDescent="0.3">
      <c r="A156" s="31" t="s">
        <v>70</v>
      </c>
      <c r="E156" s="25">
        <v>2.371548813692383</v>
      </c>
      <c r="G156" s="23">
        <v>1198738</v>
      </c>
    </row>
    <row r="157" spans="1:7" ht="13.95" customHeight="1" x14ac:dyDescent="0.3">
      <c r="A157" s="31" t="s">
        <v>71</v>
      </c>
      <c r="E157" s="25">
        <v>1.9072369479796756</v>
      </c>
      <c r="G157" s="23">
        <v>964044</v>
      </c>
    </row>
    <row r="158" spans="1:7" ht="13.95" customHeight="1" x14ac:dyDescent="0.3">
      <c r="A158" s="31" t="s">
        <v>72</v>
      </c>
      <c r="E158" s="25">
        <v>1.4654231202947177</v>
      </c>
      <c r="G158" s="23">
        <v>740722</v>
      </c>
    </row>
    <row r="159" spans="1:7" ht="13.95" customHeight="1" x14ac:dyDescent="0.3">
      <c r="A159" s="31" t="s">
        <v>73</v>
      </c>
      <c r="E159" s="25">
        <v>1.0115649683472785</v>
      </c>
      <c r="G159" s="23">
        <v>511312</v>
      </c>
    </row>
    <row r="160" spans="1:7" ht="13.95" customHeight="1" x14ac:dyDescent="0.3">
      <c r="A160" s="31" t="s">
        <v>74</v>
      </c>
      <c r="E160" s="25">
        <v>0.52078645184884687</v>
      </c>
      <c r="G160" s="23">
        <v>263240</v>
      </c>
    </row>
    <row r="161" spans="1:7" ht="13.95" customHeight="1" x14ac:dyDescent="0.3">
      <c r="A161" s="31" t="s">
        <v>75</v>
      </c>
      <c r="E161" s="25">
        <v>0.31197332155048002</v>
      </c>
      <c r="G161" s="23">
        <v>157692</v>
      </c>
    </row>
    <row r="162" spans="1:7" ht="13.95" customHeight="1" x14ac:dyDescent="0.3">
      <c r="A162" s="31" t="s">
        <v>76</v>
      </c>
      <c r="E162" s="25">
        <v>0.25125315067924153</v>
      </c>
      <c r="G162" s="23">
        <v>126999.99999999999</v>
      </c>
    </row>
    <row r="163" spans="1:7" ht="13.95" customHeight="1" x14ac:dyDescent="0.3">
      <c r="A163" s="31" t="s">
        <v>77</v>
      </c>
      <c r="E163" s="25">
        <v>6.4554254383178328E-2</v>
      </c>
      <c r="G163" s="23">
        <v>32629.999999999978</v>
      </c>
    </row>
    <row r="164" spans="1:7" ht="13.95" customHeight="1" x14ac:dyDescent="0.3">
      <c r="A164" s="31" t="s">
        <v>109</v>
      </c>
      <c r="E164" s="33">
        <f>E155+E156+E157+E158+E159+E160+E161+E162+E163</f>
        <v>12.738554523150201</v>
      </c>
      <c r="G164" s="32">
        <f>G155+G156+G157+G158+G159+G160+G161+G162+G163</f>
        <v>6438910</v>
      </c>
    </row>
    <row r="165" spans="1:7" ht="13.95" customHeight="1" x14ac:dyDescent="0.3">
      <c r="A165" t="s">
        <v>37</v>
      </c>
    </row>
    <row r="166" spans="1:7" ht="13.95" customHeight="1" x14ac:dyDescent="0.3">
      <c r="A166" s="31" t="s">
        <v>79</v>
      </c>
    </row>
    <row r="167" spans="1:7" ht="13.95" customHeight="1" x14ac:dyDescent="0.3">
      <c r="A167" s="31" t="s">
        <v>74</v>
      </c>
      <c r="E167" s="25">
        <v>0.39818876291623334</v>
      </c>
      <c r="G167" s="23">
        <v>201271</v>
      </c>
    </row>
    <row r="168" spans="1:7" ht="13.95" customHeight="1" x14ac:dyDescent="0.3">
      <c r="A168" t="s">
        <v>37</v>
      </c>
    </row>
    <row r="169" spans="1:7" ht="13.95" customHeight="1" x14ac:dyDescent="0.3">
      <c r="A169" s="31" t="s">
        <v>80</v>
      </c>
    </row>
    <row r="170" spans="1:7" ht="13.95" customHeight="1" x14ac:dyDescent="0.3">
      <c r="A170" s="31" t="s">
        <v>68</v>
      </c>
      <c r="E170" s="25">
        <v>7.4149355019354143E-2</v>
      </c>
      <c r="G170" s="23">
        <v>37480.000000000007</v>
      </c>
    </row>
    <row r="171" spans="1:7" ht="13.95" customHeight="1" x14ac:dyDescent="0.3">
      <c r="A171" t="s">
        <v>37</v>
      </c>
    </row>
    <row r="172" spans="1:7" ht="13.95" customHeight="1" x14ac:dyDescent="0.3">
      <c r="A172" s="31" t="s">
        <v>110</v>
      </c>
      <c r="E172" s="33">
        <f>E155+E156+E157+E158+E159+E160+E161+E162+E163+E167+E170</f>
        <v>13.210892641085788</v>
      </c>
      <c r="G172" s="32">
        <f>G155+G156+G157+G158+G159+G160+G161+G162+G163+G167+G170</f>
        <v>6677661</v>
      </c>
    </row>
    <row r="173" spans="1:7" ht="13.95" customHeight="1" x14ac:dyDescent="0.3">
      <c r="A173" t="s">
        <v>37</v>
      </c>
    </row>
    <row r="174" spans="1:7" ht="13.95" customHeight="1" x14ac:dyDescent="0.3">
      <c r="A174" s="31" t="s">
        <v>82</v>
      </c>
    </row>
    <row r="175" spans="1:7" ht="13.95" customHeight="1" x14ac:dyDescent="0.3">
      <c r="A175" s="31" t="s">
        <v>67</v>
      </c>
    </row>
    <row r="176" spans="1:7" ht="13.95" customHeight="1" x14ac:dyDescent="0.3">
      <c r="A176" s="31" t="s">
        <v>83</v>
      </c>
    </row>
    <row r="177" spans="1:7" ht="13.95" customHeight="1" x14ac:dyDescent="0.3">
      <c r="A177" s="31" t="s">
        <v>84</v>
      </c>
      <c r="C177" s="23">
        <v>-240000</v>
      </c>
      <c r="E177" s="25">
        <v>5.4616895518124586</v>
      </c>
      <c r="G177" s="23">
        <v>2760700</v>
      </c>
    </row>
    <row r="178" spans="1:7" ht="13.95" customHeight="1" x14ac:dyDescent="0.3">
      <c r="A178" s="31" t="s">
        <v>85</v>
      </c>
      <c r="C178" s="23">
        <v>9600</v>
      </c>
      <c r="E178" s="25">
        <v>5.3231798227939136</v>
      </c>
      <c r="G178" s="23">
        <v>2690687.9999999995</v>
      </c>
    </row>
    <row r="179" spans="1:7" ht="13.95" customHeight="1" x14ac:dyDescent="0.3">
      <c r="A179" s="31" t="s">
        <v>86</v>
      </c>
      <c r="C179" s="23"/>
      <c r="E179" s="25">
        <v>7.4521387735773281</v>
      </c>
      <c r="G179" s="23">
        <v>3766805.0000000005</v>
      </c>
    </row>
    <row r="180" spans="1:7" ht="13.95" customHeight="1" x14ac:dyDescent="0.3">
      <c r="A180" s="31" t="s">
        <v>111</v>
      </c>
      <c r="E180" s="33">
        <f>E177+E178+E179</f>
        <v>18.237008148183701</v>
      </c>
      <c r="G180" s="32">
        <f>G177+G178+G179</f>
        <v>9218193</v>
      </c>
    </row>
    <row r="181" spans="1:7" ht="13.95" customHeight="1" x14ac:dyDescent="0.3">
      <c r="A181" t="s">
        <v>37</v>
      </c>
    </row>
    <row r="182" spans="1:7" ht="13.95" customHeight="1" x14ac:dyDescent="0.3">
      <c r="C182" s="36" t="s">
        <v>60</v>
      </c>
      <c r="E182" s="36" t="s">
        <v>61</v>
      </c>
    </row>
    <row r="183" spans="1:7" ht="13.95" customHeight="1" x14ac:dyDescent="0.3">
      <c r="C183" s="38" t="s">
        <v>62</v>
      </c>
      <c r="E183" s="38" t="s">
        <v>18</v>
      </c>
      <c r="G183" s="38" t="s">
        <v>64</v>
      </c>
    </row>
    <row r="185" spans="1:7" ht="13.95" customHeight="1" x14ac:dyDescent="0.3">
      <c r="A185" s="47" t="s">
        <v>112</v>
      </c>
      <c r="B185" s="47"/>
    </row>
    <row r="186" spans="1:7" ht="13.95" customHeight="1" x14ac:dyDescent="0.3">
      <c r="A186" s="31" t="s">
        <v>82</v>
      </c>
    </row>
    <row r="187" spans="1:7" ht="13.95" customHeight="1" x14ac:dyDescent="0.3">
      <c r="A187" s="31" t="s">
        <v>67</v>
      </c>
    </row>
    <row r="188" spans="1:7" ht="13.95" customHeight="1" x14ac:dyDescent="0.3">
      <c r="A188" s="31" t="s">
        <v>71</v>
      </c>
      <c r="E188" s="25">
        <v>0.37608837751278579</v>
      </c>
      <c r="F188" t="s">
        <v>69</v>
      </c>
      <c r="G188" s="24">
        <v>190099.99999999988</v>
      </c>
    </row>
    <row r="189" spans="1:7" ht="13.95" customHeight="1" x14ac:dyDescent="0.3">
      <c r="A189" s="31" t="s">
        <v>113</v>
      </c>
      <c r="E189" s="33">
        <f>E177+E178+E179+E188</f>
        <v>18.613096525696488</v>
      </c>
      <c r="G189" s="32">
        <f>G177+G178+G179+G188</f>
        <v>9408293</v>
      </c>
    </row>
    <row r="190" spans="1:7" ht="13.95" customHeight="1" x14ac:dyDescent="0.3">
      <c r="A190" t="s">
        <v>37</v>
      </c>
    </row>
    <row r="191" spans="1:7" ht="13.95" customHeight="1" x14ac:dyDescent="0.3">
      <c r="A191" s="31" t="s">
        <v>114</v>
      </c>
      <c r="E191" s="33">
        <f>E177+E178+E179+E188</f>
        <v>18.613096525696488</v>
      </c>
      <c r="G191" s="32">
        <f>G177+G178+G179+G188</f>
        <v>9408293</v>
      </c>
    </row>
    <row r="192" spans="1:7" ht="13.95" customHeight="1" x14ac:dyDescent="0.3">
      <c r="A192" t="s">
        <v>37</v>
      </c>
    </row>
    <row r="193" spans="1:7" ht="13.95" customHeight="1" x14ac:dyDescent="0.3">
      <c r="A193" s="31" t="s">
        <v>90</v>
      </c>
    </row>
    <row r="194" spans="1:7" ht="13.95" customHeight="1" x14ac:dyDescent="0.3">
      <c r="A194" s="31" t="s">
        <v>91</v>
      </c>
    </row>
    <row r="195" spans="1:7" ht="13.95" customHeight="1" x14ac:dyDescent="0.3">
      <c r="A195" s="31" t="s">
        <v>68</v>
      </c>
      <c r="E195" s="25">
        <v>0.19841085418599319</v>
      </c>
      <c r="G195" s="23">
        <v>100289.99999999999</v>
      </c>
    </row>
    <row r="196" spans="1:7" ht="13.95" customHeight="1" x14ac:dyDescent="0.3">
      <c r="A196" t="s">
        <v>37</v>
      </c>
    </row>
    <row r="197" spans="1:7" ht="13.95" customHeight="1" x14ac:dyDescent="0.3">
      <c r="A197" s="31" t="s">
        <v>92</v>
      </c>
    </row>
    <row r="198" spans="1:7" ht="13.95" customHeight="1" x14ac:dyDescent="0.3">
      <c r="A198" s="31" t="s">
        <v>68</v>
      </c>
      <c r="E198" s="25">
        <v>0.19036877499299229</v>
      </c>
      <c r="G198" s="23">
        <v>96225</v>
      </c>
    </row>
    <row r="199" spans="1:7" ht="13.95" customHeight="1" x14ac:dyDescent="0.3">
      <c r="A199" t="s">
        <v>37</v>
      </c>
    </row>
    <row r="200" spans="1:7" ht="13.95" customHeight="1" x14ac:dyDescent="0.3">
      <c r="A200" s="31" t="s">
        <v>115</v>
      </c>
      <c r="E200" s="33">
        <f>E195+E198</f>
        <v>0.38877962917898545</v>
      </c>
      <c r="G200" s="32">
        <f>G195+G198</f>
        <v>196515</v>
      </c>
    </row>
    <row r="201" spans="1:7" ht="13.95" customHeight="1" x14ac:dyDescent="0.3">
      <c r="A201" t="s">
        <v>37</v>
      </c>
    </row>
    <row r="202" spans="1:7" ht="13.95" customHeight="1" x14ac:dyDescent="0.3">
      <c r="A202" s="37" t="s">
        <v>116</v>
      </c>
      <c r="E202" s="34">
        <f>E155+E156+E157+E158+E159+E160+E161+E162+E163+E167+E170+E177+E178+E179+E188+E195+E198</f>
        <v>32.21276879596126</v>
      </c>
      <c r="F202" s="27" t="s">
        <v>69</v>
      </c>
      <c r="G202" s="35">
        <f>G155+G156+G157+G158+G159+G160+G161+G162+G163+G167+G170+G177+G178+G179+G188+G195+G198</f>
        <v>16282469</v>
      </c>
    </row>
    <row r="203" spans="1:7" ht="13.95" customHeight="1" x14ac:dyDescent="0.3">
      <c r="A203" t="s">
        <v>37</v>
      </c>
    </row>
    <row r="204" spans="1:7" ht="13.95" customHeight="1" x14ac:dyDescent="0.3">
      <c r="A204" s="27" t="s">
        <v>117</v>
      </c>
    </row>
  </sheetData>
  <mergeCells count="8">
    <mergeCell ref="A125:B125"/>
    <mergeCell ref="A152:B152"/>
    <mergeCell ref="A185:B185"/>
    <mergeCell ref="A1:G1"/>
    <mergeCell ref="A11:B11"/>
    <mergeCell ref="A57:B57"/>
    <mergeCell ref="A65:B65"/>
    <mergeCell ref="A111:B1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5"/>
  <sheetViews>
    <sheetView showGridLines="0" workbookViewId="0">
      <selection activeCell="A20" sqref="A20"/>
    </sheetView>
  </sheetViews>
  <sheetFormatPr defaultRowHeight="14.4" x14ac:dyDescent="0.3"/>
  <cols>
    <col min="1" max="1" width="69.109375" style="41" bestFit="1" customWidth="1"/>
    <col min="2" max="2" width="8" style="41"/>
    <col min="3" max="3" width="13.33203125" style="41" bestFit="1" customWidth="1"/>
    <col min="4" max="6" width="8" style="41"/>
  </cols>
  <sheetData>
    <row r="1" spans="1:3" ht="17.55" customHeight="1" x14ac:dyDescent="0.3">
      <c r="A1" s="39" t="s">
        <v>0</v>
      </c>
    </row>
    <row r="2" spans="1:3" ht="17.55" customHeight="1" x14ac:dyDescent="0.3">
      <c r="A2" s="39" t="s">
        <v>118</v>
      </c>
    </row>
    <row r="3" spans="1:3" ht="17.55" customHeight="1" x14ac:dyDescent="0.3">
      <c r="A3" s="39" t="s">
        <v>22</v>
      </c>
    </row>
    <row r="5" spans="1:3" x14ac:dyDescent="0.3">
      <c r="A5" s="40" t="s">
        <v>119</v>
      </c>
    </row>
    <row r="6" spans="1:3" x14ac:dyDescent="0.3">
      <c r="A6" s="41" t="s">
        <v>44</v>
      </c>
      <c r="C6" s="43">
        <v>-4295792</v>
      </c>
    </row>
    <row r="7" spans="1:3" x14ac:dyDescent="0.3">
      <c r="A7" s="41" t="s">
        <v>133</v>
      </c>
    </row>
    <row r="8" spans="1:3" x14ac:dyDescent="0.3">
      <c r="A8" s="41" t="s">
        <v>120</v>
      </c>
      <c r="C8" s="42">
        <v>-5110833</v>
      </c>
    </row>
    <row r="9" spans="1:3" x14ac:dyDescent="0.3">
      <c r="A9" s="41" t="s">
        <v>121</v>
      </c>
      <c r="C9" s="42">
        <v>5635374</v>
      </c>
    </row>
    <row r="10" spans="1:3" x14ac:dyDescent="0.3">
      <c r="A10" s="41" t="s">
        <v>122</v>
      </c>
      <c r="C10" s="42">
        <v>-66090938</v>
      </c>
    </row>
    <row r="11" spans="1:3" x14ac:dyDescent="0.3">
      <c r="A11" s="41" t="s">
        <v>123</v>
      </c>
      <c r="C11" s="42">
        <v>-583411244</v>
      </c>
    </row>
    <row r="12" spans="1:3" x14ac:dyDescent="0.3">
      <c r="A12" s="41" t="s">
        <v>124</v>
      </c>
      <c r="C12" s="42">
        <v>76366987</v>
      </c>
    </row>
    <row r="13" spans="1:3" x14ac:dyDescent="0.3">
      <c r="A13" s="41" t="s">
        <v>125</v>
      </c>
      <c r="C13" s="42">
        <v>567331747</v>
      </c>
    </row>
    <row r="14" spans="1:3" x14ac:dyDescent="0.3">
      <c r="A14" s="41" t="s">
        <v>126</v>
      </c>
    </row>
    <row r="15" spans="1:3" x14ac:dyDescent="0.3">
      <c r="A15" s="41" t="s">
        <v>127</v>
      </c>
      <c r="C15" s="42">
        <v>20947620</v>
      </c>
    </row>
    <row r="16" spans="1:3" x14ac:dyDescent="0.3">
      <c r="A16" s="41" t="s">
        <v>128</v>
      </c>
      <c r="C16" s="42">
        <v>-4467</v>
      </c>
    </row>
    <row r="17" spans="1:3" x14ac:dyDescent="0.3">
      <c r="A17" s="41" t="s">
        <v>129</v>
      </c>
      <c r="C17" s="42">
        <v>-4197</v>
      </c>
    </row>
    <row r="18" spans="1:3" x14ac:dyDescent="0.3">
      <c r="A18" s="41" t="s">
        <v>130</v>
      </c>
      <c r="C18" s="42">
        <v>6866</v>
      </c>
    </row>
    <row r="19" spans="1:3" x14ac:dyDescent="0.3">
      <c r="A19" s="41" t="s">
        <v>131</v>
      </c>
      <c r="C19" s="42">
        <v>-3807</v>
      </c>
    </row>
    <row r="20" spans="1:3" x14ac:dyDescent="0.3">
      <c r="A20" s="41" t="s">
        <v>132</v>
      </c>
      <c r="C20" s="42">
        <v>-10609</v>
      </c>
    </row>
    <row r="21" spans="1:3" x14ac:dyDescent="0.3">
      <c r="A21" s="40" t="s">
        <v>134</v>
      </c>
      <c r="C21" s="45">
        <f>SUM(C6,C8:C13,C15:C20)</f>
        <v>11356707</v>
      </c>
    </row>
    <row r="23" spans="1:3" x14ac:dyDescent="0.3">
      <c r="A23" s="40" t="s">
        <v>135</v>
      </c>
    </row>
    <row r="24" spans="1:3" x14ac:dyDescent="0.3">
      <c r="A24" s="41" t="s">
        <v>136</v>
      </c>
      <c r="C24" s="42">
        <v>161000</v>
      </c>
    </row>
    <row r="25" spans="1:3" x14ac:dyDescent="0.3">
      <c r="A25" s="41" t="s">
        <v>137</v>
      </c>
      <c r="C25" s="42">
        <v>-20579201</v>
      </c>
    </row>
    <row r="26" spans="1:3" x14ac:dyDescent="0.3">
      <c r="A26" s="40" t="s">
        <v>138</v>
      </c>
      <c r="C26" s="45">
        <f>SUM(C24:C25)</f>
        <v>-20418201</v>
      </c>
    </row>
    <row r="28" spans="1:3" x14ac:dyDescent="0.3">
      <c r="A28" s="40" t="s">
        <v>139</v>
      </c>
      <c r="C28" s="42">
        <f>C21+C26</f>
        <v>-9061494</v>
      </c>
    </row>
    <row r="30" spans="1:3" x14ac:dyDescent="0.3">
      <c r="A30" s="40" t="s">
        <v>140</v>
      </c>
      <c r="C30" s="42">
        <v>2922339</v>
      </c>
    </row>
    <row r="32" spans="1:3" x14ac:dyDescent="0.3">
      <c r="A32" s="40" t="s">
        <v>141</v>
      </c>
      <c r="C32" s="44">
        <f>SUM(C28+C30)</f>
        <v>-6139155</v>
      </c>
    </row>
    <row r="34" spans="1:3" x14ac:dyDescent="0.3">
      <c r="A34" s="40" t="s">
        <v>142</v>
      </c>
    </row>
    <row r="35" spans="1:3" x14ac:dyDescent="0.3">
      <c r="A35" s="41" t="s">
        <v>143</v>
      </c>
      <c r="C35" s="44">
        <v>98207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SCNA</vt:lpstr>
      <vt:lpstr>SOI</vt:lpstr>
      <vt:lpstr>Cash_Flow_Statement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Ravi Kumar (JAI)</cp:lastModifiedBy>
  <dcterms:created xsi:type="dcterms:W3CDTF">2023-01-17T15:19:14Z</dcterms:created>
  <dcterms:modified xsi:type="dcterms:W3CDTF">2023-04-07T07:17:32Z</dcterms:modified>
</cp:coreProperties>
</file>