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AU FALL\"/>
    </mc:Choice>
  </mc:AlternateContent>
  <bookViews>
    <workbookView xWindow="0" yWindow="0" windowWidth="23040" windowHeight="9072" firstSheet="2" activeTab="5"/>
  </bookViews>
  <sheets>
    <sheet name="Payroll Project" sheetId="1" r:id="rId1"/>
    <sheet name="Employee Screening Test" sheetId="2" r:id="rId2"/>
    <sheet name="Sales Report" sheetId="3" r:id="rId3"/>
    <sheet name="Pivot table" sheetId="5" r:id="rId4"/>
    <sheet name="Car Salesd-Pivot Table" sheetId="8" r:id="rId5"/>
    <sheet name="Car Inventory" sheetId="7" r:id="rId6"/>
  </sheets>
  <definedNames>
    <definedName name="_xlnm._FilterDatabase" localSheetId="2" hidden="1">'Sales Report'!$A$2:$K$55</definedName>
  </definedNames>
  <calcPr calcId="162913"/>
  <pivotCaches>
    <pivotCache cacheId="5" r:id="rId7"/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2" i="7"/>
  <c r="M44" i="7"/>
  <c r="M45" i="7"/>
  <c r="M46" i="7"/>
  <c r="M47" i="7"/>
  <c r="M48" i="7"/>
  <c r="M49" i="7"/>
  <c r="M50" i="7"/>
  <c r="M51" i="7"/>
  <c r="M52" i="7"/>
  <c r="M53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" i="7"/>
  <c r="I42" i="7"/>
  <c r="I43" i="7"/>
  <c r="I44" i="7"/>
  <c r="I45" i="7"/>
  <c r="I46" i="7"/>
  <c r="I47" i="7"/>
  <c r="I48" i="7"/>
  <c r="I49" i="7"/>
  <c r="I50" i="7"/>
  <c r="I51" i="7"/>
  <c r="I52" i="7"/>
  <c r="I5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E19" i="7"/>
  <c r="D41" i="7"/>
  <c r="E41" i="7" s="1"/>
  <c r="E49" i="7"/>
  <c r="E50" i="7"/>
  <c r="E51" i="7"/>
  <c r="E52" i="7"/>
  <c r="E53" i="7"/>
  <c r="E34" i="7"/>
  <c r="E35" i="7"/>
  <c r="E36" i="7"/>
  <c r="E37" i="7"/>
  <c r="E39" i="7"/>
  <c r="E40" i="7"/>
  <c r="E42" i="7"/>
  <c r="E43" i="7"/>
  <c r="E44" i="7"/>
  <c r="E45" i="7"/>
  <c r="E46" i="7"/>
  <c r="E47" i="7"/>
  <c r="E48" i="7"/>
  <c r="E16" i="7"/>
  <c r="E17" i="7"/>
  <c r="E18" i="7"/>
  <c r="E20" i="7"/>
  <c r="E26" i="7"/>
  <c r="E27" i="7"/>
  <c r="E28" i="7"/>
  <c r="E29" i="7"/>
  <c r="E31" i="7"/>
  <c r="E32" i="7"/>
  <c r="E33" i="7"/>
  <c r="E3" i="7"/>
  <c r="E4" i="7"/>
  <c r="E5" i="7"/>
  <c r="E6" i="7"/>
  <c r="E8" i="7"/>
  <c r="E9" i="7"/>
  <c r="E10" i="7"/>
  <c r="E11" i="7"/>
  <c r="E12" i="7"/>
  <c r="E13" i="7"/>
  <c r="E14" i="7"/>
  <c r="D3" i="7"/>
  <c r="D4" i="7"/>
  <c r="D5" i="7"/>
  <c r="D6" i="7"/>
  <c r="D7" i="7"/>
  <c r="E7" i="7" s="1"/>
  <c r="D8" i="7"/>
  <c r="D9" i="7"/>
  <c r="D10" i="7"/>
  <c r="D11" i="7"/>
  <c r="D12" i="7"/>
  <c r="D13" i="7"/>
  <c r="D14" i="7"/>
  <c r="D15" i="7"/>
  <c r="E15" i="7" s="1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E38" i="7" s="1"/>
  <c r="D39" i="7"/>
  <c r="D40" i="7"/>
  <c r="D42" i="7"/>
  <c r="D43" i="7"/>
  <c r="D44" i="7"/>
  <c r="D45" i="7"/>
  <c r="D46" i="7"/>
  <c r="D47" i="7"/>
  <c r="D48" i="7"/>
  <c r="D49" i="7"/>
  <c r="D50" i="7"/>
  <c r="D51" i="7"/>
  <c r="D52" i="7"/>
  <c r="D53" i="7"/>
  <c r="D2" i="7"/>
  <c r="E2" i="7" s="1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G38" i="7" s="1"/>
  <c r="F3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2" i="7"/>
  <c r="G2" i="7" s="1"/>
  <c r="I2" i="7" s="1"/>
  <c r="B20" i="7"/>
  <c r="C39" i="7"/>
  <c r="C40" i="7"/>
  <c r="C42" i="7"/>
  <c r="C43" i="7"/>
  <c r="C44" i="7"/>
  <c r="C45" i="7"/>
  <c r="C46" i="7"/>
  <c r="C47" i="7"/>
  <c r="C48" i="7"/>
  <c r="C49" i="7"/>
  <c r="C50" i="7"/>
  <c r="C51" i="7"/>
  <c r="C52" i="7"/>
  <c r="C53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" i="7"/>
  <c r="C4" i="7"/>
  <c r="C5" i="7"/>
  <c r="C6" i="7"/>
  <c r="C8" i="7"/>
  <c r="C9" i="7"/>
  <c r="C10" i="7"/>
  <c r="C11" i="7"/>
  <c r="C12" i="7"/>
  <c r="C13" i="7"/>
  <c r="C14" i="7"/>
  <c r="C16" i="7"/>
  <c r="C17" i="7"/>
  <c r="C18" i="7"/>
  <c r="C19" i="7"/>
  <c r="C20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C41" i="7" s="1"/>
  <c r="B40" i="7"/>
  <c r="B39" i="7"/>
  <c r="B38" i="7"/>
  <c r="C38" i="7" s="1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19" i="7"/>
  <c r="B18" i="7"/>
  <c r="B17" i="7"/>
  <c r="B16" i="7"/>
  <c r="B15" i="7"/>
  <c r="C15" i="7" s="1"/>
  <c r="B14" i="7"/>
  <c r="B13" i="7"/>
  <c r="B12" i="7"/>
  <c r="B11" i="7"/>
  <c r="B10" i="7"/>
  <c r="B9" i="7"/>
  <c r="B8" i="7"/>
  <c r="B7" i="7"/>
  <c r="C7" i="7" s="1"/>
  <c r="B6" i="7"/>
  <c r="B5" i="7"/>
  <c r="B4" i="7"/>
  <c r="B3" i="7"/>
  <c r="B2" i="7"/>
  <c r="C2" i="7" s="1"/>
  <c r="I16" i="3"/>
  <c r="I33" i="3"/>
  <c r="I47" i="3"/>
  <c r="I15" i="3"/>
  <c r="I42" i="3"/>
  <c r="I21" i="3"/>
  <c r="I7" i="3"/>
  <c r="I31" i="3"/>
  <c r="I32" i="3"/>
  <c r="I38" i="3"/>
  <c r="I26" i="3"/>
  <c r="I52" i="3"/>
  <c r="I11" i="3"/>
  <c r="I3" i="3"/>
  <c r="I17" i="3"/>
  <c r="I34" i="3"/>
  <c r="I48" i="3"/>
  <c r="I22" i="3"/>
  <c r="I43" i="3"/>
  <c r="I8" i="3"/>
  <c r="I39" i="3"/>
  <c r="I27" i="3"/>
  <c r="I53" i="3"/>
  <c r="I12" i="3"/>
  <c r="I4" i="3"/>
  <c r="I18" i="3"/>
  <c r="I35" i="3"/>
  <c r="I49" i="3"/>
  <c r="I23" i="3"/>
  <c r="I44" i="3"/>
  <c r="I9" i="3"/>
  <c r="I40" i="3"/>
  <c r="I28" i="3"/>
  <c r="I54" i="3"/>
  <c r="I13" i="3"/>
  <c r="I5" i="3"/>
  <c r="I19" i="3"/>
  <c r="I36" i="3"/>
  <c r="I50" i="3"/>
  <c r="I24" i="3"/>
  <c r="I45" i="3"/>
  <c r="I10" i="3"/>
  <c r="I41" i="3"/>
  <c r="I29" i="3"/>
  <c r="I55" i="3"/>
  <c r="I14" i="3"/>
  <c r="I6" i="3"/>
  <c r="I20" i="3"/>
  <c r="I37" i="3"/>
  <c r="I51" i="3"/>
  <c r="I25" i="3"/>
  <c r="I46" i="3"/>
  <c r="I30" i="3"/>
  <c r="H16" i="3"/>
  <c r="H33" i="3"/>
  <c r="H47" i="3"/>
  <c r="H15" i="3"/>
  <c r="H42" i="3"/>
  <c r="H21" i="3"/>
  <c r="H7" i="3"/>
  <c r="H31" i="3"/>
  <c r="H32" i="3"/>
  <c r="H38" i="3"/>
  <c r="H26" i="3"/>
  <c r="H52" i="3"/>
  <c r="H11" i="3"/>
  <c r="H3" i="3"/>
  <c r="H17" i="3"/>
  <c r="H34" i="3"/>
  <c r="H48" i="3"/>
  <c r="H22" i="3"/>
  <c r="H43" i="3"/>
  <c r="H8" i="3"/>
  <c r="H39" i="3"/>
  <c r="H27" i="3"/>
  <c r="H53" i="3"/>
  <c r="H12" i="3"/>
  <c r="H4" i="3"/>
  <c r="H18" i="3"/>
  <c r="H35" i="3"/>
  <c r="H49" i="3"/>
  <c r="H23" i="3"/>
  <c r="H44" i="3"/>
  <c r="H9" i="3"/>
  <c r="H40" i="3"/>
  <c r="H28" i="3"/>
  <c r="H54" i="3"/>
  <c r="H13" i="3"/>
  <c r="H5" i="3"/>
  <c r="H19" i="3"/>
  <c r="H36" i="3"/>
  <c r="H50" i="3"/>
  <c r="H24" i="3"/>
  <c r="H45" i="3"/>
  <c r="H10" i="3"/>
  <c r="H41" i="3"/>
  <c r="H29" i="3"/>
  <c r="H55" i="3"/>
  <c r="H14" i="3"/>
  <c r="H6" i="3"/>
  <c r="H20" i="3"/>
  <c r="H37" i="3"/>
  <c r="H51" i="3"/>
  <c r="H25" i="3"/>
  <c r="H46" i="3"/>
  <c r="H30" i="3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G22" i="2"/>
  <c r="G21" i="2"/>
  <c r="G20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O11" i="2"/>
  <c r="O4" i="2"/>
  <c r="O5" i="2"/>
  <c r="O6" i="2"/>
  <c r="O7" i="2"/>
  <c r="O8" i="2"/>
  <c r="O9" i="2"/>
  <c r="O10" i="2"/>
  <c r="O12" i="2"/>
  <c r="O13" i="2"/>
  <c r="O14" i="2"/>
  <c r="O15" i="2"/>
  <c r="O16" i="2"/>
  <c r="O17" i="2"/>
  <c r="O18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M4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T20" i="1"/>
  <c r="U20" i="1"/>
  <c r="V20" i="1"/>
  <c r="W20" i="1"/>
  <c r="X20" i="1"/>
  <c r="Y20" i="1"/>
  <c r="Z20" i="1"/>
  <c r="AA20" i="1"/>
  <c r="AB20" i="1"/>
  <c r="AD20" i="1"/>
  <c r="T21" i="1"/>
  <c r="U21" i="1"/>
  <c r="V21" i="1"/>
  <c r="W21" i="1"/>
  <c r="X21" i="1"/>
  <c r="Y21" i="1"/>
  <c r="Z21" i="1"/>
  <c r="AA21" i="1"/>
  <c r="AB21" i="1"/>
  <c r="AD21" i="1"/>
  <c r="T22" i="1"/>
  <c r="U22" i="1"/>
  <c r="V22" i="1"/>
  <c r="W22" i="1"/>
  <c r="X22" i="1"/>
  <c r="Y22" i="1"/>
  <c r="Z22" i="1"/>
  <c r="AA22" i="1"/>
  <c r="AB22" i="1"/>
  <c r="AD22" i="1"/>
  <c r="T23" i="1"/>
  <c r="U23" i="1"/>
  <c r="V23" i="1"/>
  <c r="W23" i="1"/>
  <c r="X23" i="1"/>
  <c r="Y23" i="1"/>
  <c r="Z23" i="1"/>
  <c r="AA23" i="1"/>
  <c r="AB23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4" i="1"/>
  <c r="AB18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4" i="1"/>
  <c r="AA4" i="1"/>
  <c r="Y4" i="1"/>
  <c r="Z4" i="1"/>
  <c r="X4" i="1"/>
  <c r="Z3" i="1"/>
  <c r="AA3" i="1"/>
  <c r="AB3" i="1"/>
  <c r="Y3" i="1"/>
  <c r="U8" i="1"/>
  <c r="U4" i="1"/>
  <c r="V4" i="1"/>
  <c r="W4" i="1"/>
  <c r="U5" i="1"/>
  <c r="V5" i="1"/>
  <c r="W5" i="1"/>
  <c r="U6" i="1"/>
  <c r="V6" i="1"/>
  <c r="W6" i="1"/>
  <c r="U7" i="1"/>
  <c r="V7" i="1"/>
  <c r="W7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T9" i="1"/>
  <c r="T8" i="1"/>
  <c r="T5" i="1"/>
  <c r="T6" i="1"/>
  <c r="T7" i="1"/>
  <c r="T10" i="1"/>
  <c r="T11" i="1"/>
  <c r="T12" i="1"/>
  <c r="T13" i="1"/>
  <c r="T14" i="1"/>
  <c r="T15" i="1"/>
  <c r="T16" i="1"/>
  <c r="T17" i="1"/>
  <c r="T18" i="1"/>
  <c r="T4" i="1"/>
  <c r="S4" i="1"/>
  <c r="S8" i="1"/>
  <c r="S5" i="1"/>
  <c r="S6" i="1"/>
  <c r="S7" i="1"/>
  <c r="S9" i="1"/>
  <c r="S10" i="1"/>
  <c r="S11" i="1"/>
  <c r="S12" i="1"/>
  <c r="S13" i="1"/>
  <c r="S14" i="1"/>
  <c r="S15" i="1"/>
  <c r="S16" i="1"/>
  <c r="S17" i="1"/>
  <c r="S18" i="1"/>
  <c r="U3" i="1"/>
  <c r="V3" i="1" s="1"/>
  <c r="W3" i="1" s="1"/>
  <c r="T3" i="1"/>
  <c r="N21" i="1"/>
  <c r="P20" i="1"/>
  <c r="P21" i="1"/>
  <c r="P22" i="1"/>
  <c r="P23" i="1"/>
  <c r="N23" i="1"/>
  <c r="N22" i="1"/>
  <c r="N20" i="1"/>
  <c r="R15" i="1"/>
  <c r="Q18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Q5" i="1"/>
  <c r="Q20" i="1" s="1"/>
  <c r="Q6" i="1"/>
  <c r="Q7" i="1"/>
  <c r="Q8" i="1"/>
  <c r="Q9" i="1"/>
  <c r="Q10" i="1"/>
  <c r="Q11" i="1"/>
  <c r="Q12" i="1"/>
  <c r="Q13" i="1"/>
  <c r="Q14" i="1"/>
  <c r="Q15" i="1"/>
  <c r="Q16" i="1"/>
  <c r="Q17" i="1"/>
  <c r="P1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Q4" i="1"/>
  <c r="R4" i="1"/>
  <c r="R20" i="1" s="1"/>
  <c r="P4" i="1"/>
  <c r="O18" i="1"/>
  <c r="O5" i="1"/>
  <c r="O20" i="1" s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N4" i="1"/>
  <c r="P3" i="1"/>
  <c r="Q3" i="1"/>
  <c r="R3" i="1"/>
  <c r="O3" i="1"/>
  <c r="H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M4" i="1"/>
  <c r="M3" i="1"/>
  <c r="L4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I4" i="1"/>
  <c r="K3" i="1"/>
  <c r="L3" i="1"/>
  <c r="J3" i="1"/>
  <c r="G20" i="1"/>
  <c r="F20" i="1"/>
  <c r="E20" i="1"/>
  <c r="E21" i="1"/>
  <c r="F21" i="1"/>
  <c r="G21" i="1"/>
  <c r="H21" i="1"/>
  <c r="E22" i="1"/>
  <c r="F22" i="1"/>
  <c r="G22" i="1"/>
  <c r="H22" i="1"/>
  <c r="E23" i="1"/>
  <c r="F23" i="1"/>
  <c r="G23" i="1"/>
  <c r="H23" i="1"/>
  <c r="D20" i="1"/>
  <c r="F3" i="1"/>
  <c r="G3" i="1" s="1"/>
  <c r="H3" i="1" s="1"/>
  <c r="E3" i="1"/>
  <c r="X18" i="1"/>
  <c r="I5" i="1"/>
  <c r="X5" i="1" s="1"/>
  <c r="I6" i="1"/>
  <c r="X6" i="1" s="1"/>
  <c r="I7" i="1"/>
  <c r="I8" i="1"/>
  <c r="I9" i="1"/>
  <c r="X9" i="1" s="1"/>
  <c r="I10" i="1"/>
  <c r="X10" i="1" s="1"/>
  <c r="I11" i="1"/>
  <c r="I12" i="1"/>
  <c r="I13" i="1"/>
  <c r="X13" i="1" s="1"/>
  <c r="I14" i="1"/>
  <c r="X14" i="1" s="1"/>
  <c r="I15" i="1"/>
  <c r="I16" i="1"/>
  <c r="I17" i="1"/>
  <c r="X17" i="1" s="1"/>
  <c r="I18" i="1"/>
  <c r="D23" i="1"/>
  <c r="D21" i="1"/>
  <c r="D22" i="1"/>
  <c r="C22" i="1"/>
  <c r="C21" i="1"/>
  <c r="C20" i="1"/>
  <c r="N10" i="1"/>
  <c r="N9" i="1"/>
  <c r="N8" i="1"/>
  <c r="N7" i="1"/>
  <c r="N6" i="1"/>
  <c r="N5" i="1"/>
  <c r="N11" i="1"/>
  <c r="N12" i="1"/>
  <c r="N13" i="1"/>
  <c r="N14" i="1"/>
  <c r="N15" i="1"/>
  <c r="N16" i="1"/>
  <c r="N17" i="1"/>
  <c r="N18" i="1"/>
  <c r="H60" i="3" l="1"/>
  <c r="H59" i="3"/>
  <c r="H58" i="3"/>
  <c r="X15" i="1"/>
  <c r="X11" i="1"/>
  <c r="X7" i="1"/>
  <c r="X8" i="1"/>
  <c r="X12" i="1"/>
  <c r="X16" i="1"/>
  <c r="Q21" i="1"/>
  <c r="J23" i="1"/>
  <c r="O23" i="1"/>
  <c r="O22" i="1"/>
  <c r="O21" i="1"/>
  <c r="Q23" i="1"/>
  <c r="Q22" i="1"/>
  <c r="K20" i="1"/>
  <c r="M20" i="1"/>
  <c r="K22" i="1"/>
  <c r="L20" i="1"/>
  <c r="M23" i="1"/>
  <c r="R23" i="1"/>
  <c r="R22" i="1"/>
  <c r="R21" i="1"/>
  <c r="I23" i="1"/>
  <c r="J22" i="1"/>
  <c r="K21" i="1"/>
  <c r="I21" i="1"/>
  <c r="L23" i="1"/>
  <c r="M22" i="1"/>
  <c r="I22" i="1"/>
  <c r="J21" i="1"/>
  <c r="J20" i="1"/>
  <c r="K23" i="1"/>
  <c r="L22" i="1"/>
  <c r="M21" i="1"/>
  <c r="L21" i="1"/>
  <c r="I20" i="1"/>
  <c r="S21" i="1"/>
  <c r="S22" i="1"/>
  <c r="S20" i="1"/>
  <c r="S23" i="1"/>
</calcChain>
</file>

<file path=xl/sharedStrings.xml><?xml version="1.0" encoding="utf-8"?>
<sst xmlns="http://schemas.openxmlformats.org/spreadsheetml/2006/main" count="666" uniqueCount="365">
  <si>
    <t>Employee Payroll</t>
  </si>
  <si>
    <t>last Name</t>
  </si>
  <si>
    <t>First name</t>
  </si>
  <si>
    <t>hourly wage</t>
  </si>
  <si>
    <t xml:space="preserve">Emily </t>
  </si>
  <si>
    <t>Johnson</t>
  </si>
  <si>
    <t xml:space="preserve">Daniel </t>
  </si>
  <si>
    <t>Martinez</t>
  </si>
  <si>
    <t>Sophia</t>
  </si>
  <si>
    <t xml:space="preserve"> Williams</t>
  </si>
  <si>
    <t xml:space="preserve">Liam </t>
  </si>
  <si>
    <t>Thompson</t>
  </si>
  <si>
    <t xml:space="preserve">Olivia </t>
  </si>
  <si>
    <t>Nguyen</t>
  </si>
  <si>
    <t>Ethan</t>
  </si>
  <si>
    <t xml:space="preserve"> Brown</t>
  </si>
  <si>
    <t xml:space="preserve">Ava </t>
  </si>
  <si>
    <t>Garcia</t>
  </si>
  <si>
    <t xml:space="preserve">Noah </t>
  </si>
  <si>
    <t>Patel</t>
  </si>
  <si>
    <t xml:space="preserve">Isabella </t>
  </si>
  <si>
    <t>Anderson</t>
  </si>
  <si>
    <t xml:space="preserve">Michael </t>
  </si>
  <si>
    <t>Smith</t>
  </si>
  <si>
    <t xml:space="preserve">Emma </t>
  </si>
  <si>
    <t>Jones</t>
  </si>
  <si>
    <t>Lee</t>
  </si>
  <si>
    <t>Rodriguez</t>
  </si>
  <si>
    <t>Murphy</t>
  </si>
  <si>
    <t>Kim</t>
  </si>
  <si>
    <t>Alexander</t>
  </si>
  <si>
    <t xml:space="preserve">Mia </t>
  </si>
  <si>
    <t xml:space="preserve">William </t>
  </si>
  <si>
    <t xml:space="preserve">Charlotte </t>
  </si>
  <si>
    <t>Hour Worked</t>
  </si>
  <si>
    <t>Pay</t>
  </si>
  <si>
    <t>Max</t>
  </si>
  <si>
    <t>Min</t>
  </si>
  <si>
    <t xml:space="preserve">Average </t>
  </si>
  <si>
    <t>Total</t>
  </si>
  <si>
    <t>Mr.Ravikumar Panchal</t>
  </si>
  <si>
    <t>overtime hours</t>
  </si>
  <si>
    <t>overtime bonus</t>
  </si>
  <si>
    <t>Total pay</t>
  </si>
  <si>
    <t>January Pay</t>
  </si>
  <si>
    <t>Grade Book - An Approach for Employee  Screening Test</t>
  </si>
  <si>
    <t>Safety Test</t>
  </si>
  <si>
    <t xml:space="preserve">Company Philisophy test </t>
  </si>
  <si>
    <t>Financial Skill Test</t>
  </si>
  <si>
    <t>Drug test</t>
  </si>
  <si>
    <t>Total Possible Outcomes</t>
  </si>
  <si>
    <t>Safety Test (%)</t>
  </si>
  <si>
    <t>Company Philisophy test (%)</t>
  </si>
  <si>
    <t>Financial Skill Test(%)</t>
  </si>
  <si>
    <t>Drug test(%)</t>
  </si>
  <si>
    <t>Fired or Not?</t>
  </si>
  <si>
    <t xml:space="preserve"> 2024-02-01 </t>
  </si>
  <si>
    <t xml:space="preserve"> Laptop        </t>
  </si>
  <si>
    <t xml:space="preserve"> 2024-02-03 </t>
  </si>
  <si>
    <t xml:space="preserve"> Smartphone    </t>
  </si>
  <si>
    <t xml:space="preserve"> 2024-02-06 </t>
  </si>
  <si>
    <t xml:space="preserve"> Tablet        </t>
  </si>
  <si>
    <t xml:space="preserve"> 2024-02-10 </t>
  </si>
  <si>
    <t xml:space="preserve"> Headphones  </t>
  </si>
  <si>
    <t xml:space="preserve"> 2024-02-14 </t>
  </si>
  <si>
    <t xml:space="preserve"> Smartwatch </t>
  </si>
  <si>
    <t xml:space="preserve"> 2024-02-18 </t>
  </si>
  <si>
    <t xml:space="preserve"> Speaker       </t>
  </si>
  <si>
    <t xml:space="preserve"> 2024-02-22 </t>
  </si>
  <si>
    <t xml:space="preserve"> Printer       </t>
  </si>
  <si>
    <t xml:space="preserve"> 2024-02-25 </t>
  </si>
  <si>
    <t xml:space="preserve"> External HDD  </t>
  </si>
  <si>
    <t xml:space="preserve"> 2024-02-29 </t>
  </si>
  <si>
    <t xml:space="preserve"> Keyboard      </t>
  </si>
  <si>
    <t xml:space="preserve"> 2024-03-03 </t>
  </si>
  <si>
    <t xml:space="preserve"> Mouse         </t>
  </si>
  <si>
    <t xml:space="preserve"> 2024-03-07 </t>
  </si>
  <si>
    <t xml:space="preserve"> Webcam        </t>
  </si>
  <si>
    <t xml:space="preserve"> 2024-03-11 </t>
  </si>
  <si>
    <t xml:space="preserve"> Monitor   </t>
  </si>
  <si>
    <t xml:space="preserve"> 2024-03-15 </t>
  </si>
  <si>
    <t xml:space="preserve"> Router       </t>
  </si>
  <si>
    <t xml:space="preserve"> 2024-03-19 </t>
  </si>
  <si>
    <t xml:space="preserve"> Powerbank     </t>
  </si>
  <si>
    <t xml:space="preserve"> 2024-03-23 </t>
  </si>
  <si>
    <t xml:space="preserve"> Earphones    </t>
  </si>
  <si>
    <t xml:space="preserve"> 2024-03-27 </t>
  </si>
  <si>
    <t xml:space="preserve"> SSD           </t>
  </si>
  <si>
    <t xml:space="preserve"> 2024-03-31 </t>
  </si>
  <si>
    <t xml:space="preserve"> Gamepad      </t>
  </si>
  <si>
    <t xml:space="preserve"> 2024-04-04 </t>
  </si>
  <si>
    <t xml:space="preserve"> Speaker      </t>
  </si>
  <si>
    <t xml:space="preserve"> 2024-04-08 </t>
  </si>
  <si>
    <t xml:space="preserve"> Mouse        </t>
  </si>
  <si>
    <t xml:space="preserve"> 2024-04-12 </t>
  </si>
  <si>
    <t xml:space="preserve"> Laptop       </t>
  </si>
  <si>
    <t xml:space="preserve"> 2024-04-16 </t>
  </si>
  <si>
    <t xml:space="preserve"> Smartphone   </t>
  </si>
  <si>
    <t xml:space="preserve"> 2024-04-20 </t>
  </si>
  <si>
    <t xml:space="preserve"> Tablet       </t>
  </si>
  <si>
    <t xml:space="preserve"> 2024-04-24 </t>
  </si>
  <si>
    <t xml:space="preserve"> Headphones </t>
  </si>
  <si>
    <t xml:space="preserve"> 2024-04-28 </t>
  </si>
  <si>
    <t xml:space="preserve"> 2024-05-02 </t>
  </si>
  <si>
    <t xml:space="preserve"> Printer    </t>
  </si>
  <si>
    <t xml:space="preserve"> 2024-05-06 </t>
  </si>
  <si>
    <t xml:space="preserve"> External HDD </t>
  </si>
  <si>
    <t xml:space="preserve"> 2024-05-10 </t>
  </si>
  <si>
    <t xml:space="preserve"> 2024-05-14 </t>
  </si>
  <si>
    <t xml:space="preserve"> 2024-05-18 </t>
  </si>
  <si>
    <t xml:space="preserve"> Webcam      </t>
  </si>
  <si>
    <t xml:space="preserve"> 2024-05-22 </t>
  </si>
  <si>
    <t xml:space="preserve"> Monitor       </t>
  </si>
  <si>
    <t xml:space="preserve"> 2024-05-26 </t>
  </si>
  <si>
    <t xml:space="preserve"> Router        </t>
  </si>
  <si>
    <t xml:space="preserve"> 2024-05-30 </t>
  </si>
  <si>
    <t xml:space="preserve"> Powerbank    </t>
  </si>
  <si>
    <t xml:space="preserve"> 2024-06-03 </t>
  </si>
  <si>
    <t xml:space="preserve"> Earphones     </t>
  </si>
  <si>
    <t xml:space="preserve"> 2024-06-07 </t>
  </si>
  <si>
    <t xml:space="preserve"> SSD          </t>
  </si>
  <si>
    <t xml:space="preserve"> 2024-06-11 </t>
  </si>
  <si>
    <t xml:space="preserve"> Gamepad     </t>
  </si>
  <si>
    <t xml:space="preserve"> 2024-06-15 </t>
  </si>
  <si>
    <t xml:space="preserve"> Speaker    </t>
  </si>
  <si>
    <t xml:space="preserve"> 2024-06-19 </t>
  </si>
  <si>
    <t xml:space="preserve"> Mouse      </t>
  </si>
  <si>
    <t xml:space="preserve"> 2024-06-23 </t>
  </si>
  <si>
    <t xml:space="preserve"> 2024-06-27 </t>
  </si>
  <si>
    <t xml:space="preserve"> 2024-07-01 </t>
  </si>
  <si>
    <t xml:space="preserve"> 2024-07-05 </t>
  </si>
  <si>
    <t xml:space="preserve"> 2024-07-09 </t>
  </si>
  <si>
    <t xml:space="preserve"> Smartwatch    </t>
  </si>
  <si>
    <t xml:space="preserve"> 2024-07-13 </t>
  </si>
  <si>
    <t xml:space="preserve"> 2024-07-17 </t>
  </si>
  <si>
    <t xml:space="preserve"> 2024-07-21 </t>
  </si>
  <si>
    <t xml:space="preserve"> 2024-07-25 </t>
  </si>
  <si>
    <t xml:space="preserve"> Keyboard   </t>
  </si>
  <si>
    <t xml:space="preserve"> 2024-07-29 </t>
  </si>
  <si>
    <t xml:space="preserve"> Mouse     </t>
  </si>
  <si>
    <t xml:space="preserve"> 2024-08-02 </t>
  </si>
  <si>
    <t xml:space="preserve"> Webcam     </t>
  </si>
  <si>
    <t xml:space="preserve"> 2024-08-06 </t>
  </si>
  <si>
    <t xml:space="preserve"> 2024-08-10 </t>
  </si>
  <si>
    <t xml:space="preserve"> Router    </t>
  </si>
  <si>
    <t xml:space="preserve"> 2024-08-14 </t>
  </si>
  <si>
    <t xml:space="preserve"> 2024-08-18 </t>
  </si>
  <si>
    <t xml:space="preserve"> 2024-08-22 </t>
  </si>
  <si>
    <t>DATE</t>
  </si>
  <si>
    <t>PRODUCT</t>
  </si>
  <si>
    <t>QUANTITY</t>
  </si>
  <si>
    <t>UNIT PRICE</t>
  </si>
  <si>
    <t>TOTAL SALES</t>
  </si>
  <si>
    <t>John</t>
  </si>
  <si>
    <t>Emily</t>
  </si>
  <si>
    <t>Michael</t>
  </si>
  <si>
    <t>Brown</t>
  </si>
  <si>
    <t>Williams</t>
  </si>
  <si>
    <t>Daniel</t>
  </si>
  <si>
    <t>Olivia</t>
  </si>
  <si>
    <t>Wilson</t>
  </si>
  <si>
    <t>Ava</t>
  </si>
  <si>
    <t>Liam</t>
  </si>
  <si>
    <t>Mia</t>
  </si>
  <si>
    <t>Noah</t>
  </si>
  <si>
    <t>Isabella</t>
  </si>
  <si>
    <t>William</t>
  </si>
  <si>
    <t>Charlotte</t>
  </si>
  <si>
    <t>Emma</t>
  </si>
  <si>
    <t>FIRST NAME</t>
  </si>
  <si>
    <t>LAST NAME</t>
  </si>
  <si>
    <t>SALES PRICE</t>
  </si>
  <si>
    <t>PROFIT</t>
  </si>
  <si>
    <t>COMMISION</t>
  </si>
  <si>
    <t>SALES LOCATION</t>
  </si>
  <si>
    <t>California</t>
  </si>
  <si>
    <t>New York</t>
  </si>
  <si>
    <t>Texas</t>
  </si>
  <si>
    <t>Florida</t>
  </si>
  <si>
    <t>Illinois</t>
  </si>
  <si>
    <t>Pennsylvania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</si>
  <si>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</si>
  <si>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</si>
  <si>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</si>
  <si>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</si>
  <si>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</si>
  <si>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</si>
  <si>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</si>
  <si>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</si>
  <si>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</si>
  <si>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</si>
  <si>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</si>
  <si>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</si>
  <si>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</si>
  <si>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</si>
  <si>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</si>
  <si>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</si>
  <si>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</si>
  <si>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</si>
  <si>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</si>
  <si>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</si>
  <si>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</si>
  <si>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</si>
  <si>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</si>
  <si>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</si>
  <si>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</si>
  <si>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</si>
  <si>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</si>
  <si>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</si>
  <si>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</si>
  <si>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</si>
  <si>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Nebraska</t>
  </si>
  <si>
    <t>West Virginia</t>
  </si>
  <si>
    <t>Idaho</t>
  </si>
  <si>
    <t>Hawaii</t>
  </si>
  <si>
    <t>New Hampshire</t>
  </si>
  <si>
    <t>Maine</t>
  </si>
  <si>
    <t>Rhode Island</t>
  </si>
  <si>
    <t>Montana</t>
  </si>
  <si>
    <t>Delaware</t>
  </si>
  <si>
    <t>South Dakota</t>
  </si>
  <si>
    <t>North Dakota</t>
  </si>
  <si>
    <t>Alaska</t>
  </si>
  <si>
    <t>Vermont</t>
  </si>
  <si>
    <t>Wyoming</t>
  </si>
  <si>
    <t>District of Columbia</t>
  </si>
  <si>
    <t>Puerto Rico</t>
  </si>
  <si>
    <t>Guam</t>
  </si>
  <si>
    <t>10% if less than 500$ -20% if more than $500</t>
  </si>
  <si>
    <t>sum of all</t>
  </si>
  <si>
    <t>sum with more than $500</t>
  </si>
  <si>
    <t>sum with less  than $500</t>
  </si>
  <si>
    <t>Row Labels</t>
  </si>
  <si>
    <t>Grand Total</t>
  </si>
  <si>
    <t>Sum of COMMISION</t>
  </si>
  <si>
    <t>Sum of TOTAL SALES</t>
  </si>
  <si>
    <t>if else</t>
  </si>
  <si>
    <t xml:space="preserve">Sum of </t>
  </si>
  <si>
    <t>Pivot table</t>
  </si>
  <si>
    <t>text to column</t>
  </si>
  <si>
    <t>filter</t>
  </si>
  <si>
    <t xml:space="preserve">sort </t>
  </si>
  <si>
    <t>Techniques</t>
  </si>
  <si>
    <t>charts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</si>
  <si>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</si>
  <si>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</si>
  <si>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</si>
  <si>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</si>
  <si>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</si>
  <si>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</si>
  <si>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</si>
  <si>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</si>
  <si>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</si>
  <si>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</si>
  <si>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</si>
  <si>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</si>
  <si>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</si>
  <si>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</si>
  <si>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</si>
  <si>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</si>
  <si>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</si>
  <si>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</si>
  <si>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</si>
  <si>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</si>
  <si>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</si>
  <si>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</si>
  <si>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</si>
  <si>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</si>
  <si>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</si>
  <si>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</si>
  <si>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</si>
  <si>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</si>
  <si>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</si>
  <si>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</si>
  <si>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</si>
  <si>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</si>
  <si>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</si>
  <si>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</si>
  <si>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</si>
  <si>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</si>
  <si>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</si>
  <si>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</si>
  <si>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</si>
  <si>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</si>
  <si>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</si>
  <si>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</si>
  <si>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</si>
  <si>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</si>
  <si>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</si>
  <si>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</si>
  <si>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</si>
  <si>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</si>
  <si>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</si>
  <si>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</si>
  <si>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</si>
  <si>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</si>
  <si>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</si>
  <si>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</si>
  <si>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</si>
  <si>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</si>
  <si>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</si>
  <si>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</si>
  <si>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</si>
  <si>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</si>
  <si>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</si>
  <si>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</si>
  <si>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</si>
  <si>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</si>
  <si>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</si>
  <si>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</si>
  <si>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</si>
  <si>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</si>
  <si>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</si>
  <si>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</si>
  <si>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</si>
  <si>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</si>
  <si>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</si>
  <si>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</si>
  <si>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</si>
  <si>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</si>
  <si>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</si>
  <si>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</si>
  <si>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</si>
  <si>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</si>
  <si>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</si>
  <si>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Ford</t>
  </si>
  <si>
    <t>GM</t>
  </si>
  <si>
    <t>TY</t>
  </si>
  <si>
    <t>Toyota</t>
  </si>
  <si>
    <t>Honda</t>
  </si>
  <si>
    <t>CR</t>
  </si>
  <si>
    <t>HY</t>
  </si>
  <si>
    <t>Hyundai</t>
  </si>
  <si>
    <t>General Motors</t>
  </si>
  <si>
    <t>HO</t>
  </si>
  <si>
    <t>FD</t>
  </si>
  <si>
    <t>Chrysler</t>
  </si>
  <si>
    <t xml:space="preserve">CAM </t>
  </si>
  <si>
    <t>ELA</t>
  </si>
  <si>
    <t>FCS</t>
  </si>
  <si>
    <t>CMR</t>
  </si>
  <si>
    <t>COR</t>
  </si>
  <si>
    <t>CAR</t>
  </si>
  <si>
    <t>CIV</t>
  </si>
  <si>
    <t>MTG</t>
  </si>
  <si>
    <t>ODT</t>
  </si>
  <si>
    <t>PTC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</si>
  <si>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</si>
  <si>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</si>
  <si>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</si>
  <si>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</si>
  <si>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</si>
  <si>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</si>
  <si>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</si>
  <si>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</si>
  <si>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</si>
  <si>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 xml:space="preserve">PT Cruiser </t>
  </si>
  <si>
    <t>SLV</t>
  </si>
  <si>
    <t>Silver</t>
  </si>
  <si>
    <t>HO01ODY040</t>
  </si>
  <si>
    <t>FD06FCS006</t>
  </si>
  <si>
    <t>GM09CMR014</t>
  </si>
  <si>
    <t>HO05ODY037</t>
  </si>
  <si>
    <t>Sum of Age</t>
  </si>
  <si>
    <t>Sum of Miles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</si>
</sst>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71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10"/>
      <color rgb="FF0D0D0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vertical="center"/>
    </xf>
    <xf numFmtId="171" fontId="0" fillId="0" borderId="0" xfId="1" applyNumberFormat="1" applyFont="1"/>
    <xf numFmtId="171" fontId="0" fillId="0" borderId="0" xfId="0" applyNumberFormat="1"/>
    <xf numFmtId="9" fontId="0" fillId="0" borderId="0" xfId="2" applyFont="1"/>
    <xf numFmtId="171" fontId="0" fillId="0" borderId="0" xfId="2" applyNumberFormat="1" applyFont="1"/>
    <xf numFmtId="0" fontId="0" fillId="0" borderId="0" xfId="0" applyNumberFormat="1"/>
    <xf numFmtId="0" fontId="0" fillId="0" borderId="0" xfId="2" applyNumberFormat="1" applyFon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71" fontId="0" fillId="4" borderId="0" xfId="1" applyNumberFormat="1" applyFont="1" applyFill="1"/>
    <xf numFmtId="16" fontId="0" fillId="5" borderId="0" xfId="0" applyNumberFormat="1" applyFill="1"/>
    <xf numFmtId="171" fontId="0" fillId="5" borderId="0" xfId="0" applyNumberFormat="1" applyFill="1"/>
    <xf numFmtId="16" fontId="0" fillId="6" borderId="0" xfId="0" applyNumberFormat="1" applyFill="1"/>
    <xf numFmtId="171" fontId="0" fillId="6" borderId="0" xfId="0" applyNumberFormat="1" applyFill="1"/>
    <xf numFmtId="171" fontId="0" fillId="7" borderId="0" xfId="0" applyNumberFormat="1" applyFill="1"/>
    <xf numFmtId="0" fontId="0" fillId="7" borderId="0" xfId="0" applyFill="1" applyAlignment="1">
      <alignment horizontal="left" vertical="center" indent="1"/>
    </xf>
    <xf numFmtId="0" fontId="0" fillId="7" borderId="0" xfId="0" applyFill="1"/>
    <xf numFmtId="0" fontId="0" fillId="5" borderId="0" xfId="0" applyFill="1"/>
    <xf numFmtId="0" fontId="0" fillId="0" borderId="0" xfId="0" applyFill="1" applyAlignment="1">
      <alignment horizontal="left" vertical="center" indent="1"/>
    </xf>
    <xf numFmtId="0" fontId="0" fillId="0" borderId="0" xfId="0" applyFill="1"/>
    <xf numFmtId="0" fontId="0" fillId="0" borderId="0" xfId="0" applyAlignment="1">
      <alignment textRotation="90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indent="1"/>
    </xf>
    <xf numFmtId="171" fontId="3" fillId="0" borderId="0" xfId="0" applyNumberFormat="1" applyFont="1" applyAlignment="1">
      <alignment horizontal="left" vertical="center" indent="1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88626421697289E-2"/>
          <c:y val="0.18097222222222226"/>
          <c:w val="0.90286351706036749"/>
          <c:h val="0.6145111548556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Screening Test'!$A$4:$A$18</c:f>
              <c:strCache>
                <c:ptCount val="15"/>
                <c:pt idx="0">
                  <c:v>Emily </c:v>
                </c:pt>
                <c:pt idx="1">
                  <c:v>Daniel </c:v>
                </c:pt>
                <c:pt idx="2">
                  <c:v>Sophia</c:v>
                </c:pt>
                <c:pt idx="3">
                  <c:v>Liam </c:v>
                </c:pt>
                <c:pt idx="4">
                  <c:v>Olivia </c:v>
                </c:pt>
                <c:pt idx="5">
                  <c:v>Ethan</c:v>
                </c:pt>
                <c:pt idx="6">
                  <c:v>Ava </c:v>
                </c:pt>
                <c:pt idx="7">
                  <c:v>Noah </c:v>
                </c:pt>
                <c:pt idx="8">
                  <c:v>Isabella </c:v>
                </c:pt>
                <c:pt idx="9">
                  <c:v>Michael </c:v>
                </c:pt>
                <c:pt idx="10">
                  <c:v>Emma </c:v>
                </c:pt>
                <c:pt idx="11">
                  <c:v>Alexander</c:v>
                </c:pt>
                <c:pt idx="12">
                  <c:v>Mia </c:v>
                </c:pt>
                <c:pt idx="13">
                  <c:v>William </c:v>
                </c:pt>
                <c:pt idx="14">
                  <c:v>Charlotte </c:v>
                </c:pt>
              </c:strCache>
            </c:strRef>
          </c:cat>
          <c:val>
            <c:numRef>
              <c:f>'Employee Screening Test'!$G$4:$G$18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D-4007-A11C-8379F57E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949919"/>
        <c:axId val="1394923711"/>
      </c:barChart>
      <c:catAx>
        <c:axId val="13949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23711"/>
        <c:crosses val="autoZero"/>
        <c:auto val="1"/>
        <c:lblAlgn val="ctr"/>
        <c:lblOffset val="100"/>
        <c:noMultiLvlLbl val="0"/>
      </c:catAx>
      <c:valAx>
        <c:axId val="13949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4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Screening Test'!$A$4:$A$18</c:f>
              <c:strCache>
                <c:ptCount val="15"/>
                <c:pt idx="0">
                  <c:v>Emily </c:v>
                </c:pt>
                <c:pt idx="1">
                  <c:v>Daniel </c:v>
                </c:pt>
                <c:pt idx="2">
                  <c:v>Sophia</c:v>
                </c:pt>
                <c:pt idx="3">
                  <c:v>Liam </c:v>
                </c:pt>
                <c:pt idx="4">
                  <c:v>Olivia </c:v>
                </c:pt>
                <c:pt idx="5">
                  <c:v>Ethan</c:v>
                </c:pt>
                <c:pt idx="6">
                  <c:v>Ava </c:v>
                </c:pt>
                <c:pt idx="7">
                  <c:v>Noah </c:v>
                </c:pt>
                <c:pt idx="8">
                  <c:v>Isabella </c:v>
                </c:pt>
                <c:pt idx="9">
                  <c:v>Michael </c:v>
                </c:pt>
                <c:pt idx="10">
                  <c:v>Emma </c:v>
                </c:pt>
                <c:pt idx="11">
                  <c:v>Alexander</c:v>
                </c:pt>
                <c:pt idx="12">
                  <c:v>Mia </c:v>
                </c:pt>
                <c:pt idx="13">
                  <c:v>William </c:v>
                </c:pt>
                <c:pt idx="14">
                  <c:v>Charlotte </c:v>
                </c:pt>
              </c:strCache>
            </c:strRef>
          </c:cat>
          <c:val>
            <c:numRef>
              <c:f>'Employee Screening Test'!$H$4:$H$18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4</c:v>
                </c:pt>
                <c:pt idx="13">
                  <c:v>7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494D-B2FB-31DF3C29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4932447"/>
        <c:axId val="1394939103"/>
      </c:barChart>
      <c:catAx>
        <c:axId val="139493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39103"/>
        <c:crosses val="autoZero"/>
        <c:auto val="1"/>
        <c:lblAlgn val="ctr"/>
        <c:lblOffset val="100"/>
        <c:noMultiLvlLbl val="0"/>
      </c:catAx>
      <c:valAx>
        <c:axId val="13949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3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explosion val="9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E7-434E-B667-A5FE6E9349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'Employee Screening Test'!$A$4:$A$18</c:f>
              <c:strCache>
                <c:ptCount val="15"/>
                <c:pt idx="0">
                  <c:v>Emily </c:v>
                </c:pt>
                <c:pt idx="1">
                  <c:v>Daniel </c:v>
                </c:pt>
                <c:pt idx="2">
                  <c:v>Sophia</c:v>
                </c:pt>
                <c:pt idx="3">
                  <c:v>Liam </c:v>
                </c:pt>
                <c:pt idx="4">
                  <c:v>Olivia </c:v>
                </c:pt>
                <c:pt idx="5">
                  <c:v>Ethan</c:v>
                </c:pt>
                <c:pt idx="6">
                  <c:v>Ava </c:v>
                </c:pt>
                <c:pt idx="7">
                  <c:v>Noah </c:v>
                </c:pt>
                <c:pt idx="8">
                  <c:v>Isabella </c:v>
                </c:pt>
                <c:pt idx="9">
                  <c:v>Michael </c:v>
                </c:pt>
                <c:pt idx="10">
                  <c:v>Emma </c:v>
                </c:pt>
                <c:pt idx="11">
                  <c:v>Alexander</c:v>
                </c:pt>
                <c:pt idx="12">
                  <c:v>Mia </c:v>
                </c:pt>
                <c:pt idx="13">
                  <c:v>William </c:v>
                </c:pt>
                <c:pt idx="14">
                  <c:v>Charlotte </c:v>
                </c:pt>
              </c:strCache>
            </c:strRef>
          </c:cat>
          <c:val>
            <c:numRef>
              <c:f>'Employee Screening Test'!$J$4:$J$18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7-434E-B667-A5FE6E934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 Project.xlsx]Pivot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COMMISION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table'!$A$4:$A$6</c:f>
              <c:multiLvlStrCache>
                <c:ptCount val="1"/>
                <c:lvl>
                  <c:pt idx="0">
                    <c:v> Powerbank     </c:v>
                  </c:pt>
                </c:lvl>
                <c:lvl>
                  <c:pt idx="0">
                    <c:v>Kim</c:v>
                  </c:pt>
                </c:lvl>
              </c:multiLvlStrCache>
            </c:multiLvlStrRef>
          </c:cat>
          <c:val>
            <c:numRef>
              <c:f>'Pivot table'!$B$4:$B$6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F-4B02-99CC-399CA2EF9547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table'!$A$4:$A$6</c:f>
              <c:multiLvlStrCache>
                <c:ptCount val="1"/>
                <c:lvl>
                  <c:pt idx="0">
                    <c:v> Powerbank     </c:v>
                  </c:pt>
                </c:lvl>
                <c:lvl>
                  <c:pt idx="0">
                    <c:v>Kim</c:v>
                  </c:pt>
                </c:lvl>
              </c:multiLvlStrCache>
            </c:multiLvlStrRef>
          </c:cat>
          <c:val>
            <c:numRef>
              <c:f>'Pivot table'!$C$4:$C$6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F-4B02-99CC-399CA2EF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69007"/>
        <c:axId val="1533752367"/>
      </c:barChart>
      <c:catAx>
        <c:axId val="15337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52367"/>
        <c:crosses val="autoZero"/>
        <c:auto val="1"/>
        <c:lblAlgn val="ctr"/>
        <c:lblOffset val="100"/>
        <c:noMultiLvlLbl val="0"/>
      </c:catAx>
      <c:valAx>
        <c:axId val="15337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 Project.xlsx]Pivot table!PivotTable1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COMMISION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table'!$A$4:$A$6</c:f>
              <c:multiLvlStrCache>
                <c:ptCount val="1"/>
                <c:lvl>
                  <c:pt idx="0">
                    <c:v> Powerbank     </c:v>
                  </c:pt>
                </c:lvl>
                <c:lvl>
                  <c:pt idx="0">
                    <c:v>Kim</c:v>
                  </c:pt>
                </c:lvl>
              </c:multiLvlStrCache>
            </c:multiLvlStrRef>
          </c:cat>
          <c:val>
            <c:numRef>
              <c:f>'Pivot table'!$B$4:$B$6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7-4ED8-AA3C-4BA5EF69F4DF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table'!$A$4:$A$6</c:f>
              <c:multiLvlStrCache>
                <c:ptCount val="1"/>
                <c:lvl>
                  <c:pt idx="0">
                    <c:v> Powerbank     </c:v>
                  </c:pt>
                </c:lvl>
                <c:lvl>
                  <c:pt idx="0">
                    <c:v>Kim</c:v>
                  </c:pt>
                </c:lvl>
              </c:multiLvlStrCache>
            </c:multiLvlStrRef>
          </c:cat>
          <c:val>
            <c:numRef>
              <c:f>'Pivot table'!$C$4:$C$6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7-4ED8-AA3C-4BA5EF69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 Project.xlsx]Car Salesd-Pivot Table!PivotTable2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42154914341777E-2"/>
          <c:y val="0.13668614003894675"/>
          <c:w val="0.63052145438689178"/>
          <c:h val="0.49053458640250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 Salesd-Pivot Table'!$B$3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 Salesd-Pivot Table'!$A$4:$A$69</c:f>
              <c:multiLvlStrCache>
                <c:ptCount val="48"/>
                <c:lvl>
                  <c:pt idx="0">
                    <c:v>camero</c:v>
                  </c:pt>
                  <c:pt idx="1">
                    <c:v>caravan</c:v>
                  </c:pt>
                  <c:pt idx="2">
                    <c:v>camrey</c:v>
                  </c:pt>
                  <c:pt idx="3">
                    <c:v>civic</c:v>
                  </c:pt>
                  <c:pt idx="4">
                    <c:v>camrey</c:v>
                  </c:pt>
                  <c:pt idx="5">
                    <c:v>elantra</c:v>
                  </c:pt>
                  <c:pt idx="6">
                    <c:v>focus</c:v>
                  </c:pt>
                  <c:pt idx="7">
                    <c:v>corola</c:v>
                  </c:pt>
                  <c:pt idx="8">
                    <c:v>PT Cruiser </c:v>
                  </c:pt>
                  <c:pt idx="9">
                    <c:v>camrey</c:v>
                  </c:pt>
                  <c:pt idx="10">
                    <c:v>focus</c:v>
                  </c:pt>
                  <c:pt idx="11">
                    <c:v>odyssey</c:v>
                  </c:pt>
                  <c:pt idx="12">
                    <c:v>caravan</c:v>
                  </c:pt>
                  <c:pt idx="13">
                    <c:v>civic</c:v>
                  </c:pt>
                  <c:pt idx="14">
                    <c:v>Silver</c:v>
                  </c:pt>
                  <c:pt idx="15">
                    <c:v>caravan</c:v>
                  </c:pt>
                  <c:pt idx="16">
                    <c:v>civic</c:v>
                  </c:pt>
                  <c:pt idx="17">
                    <c:v>mustang</c:v>
                  </c:pt>
                  <c:pt idx="18">
                    <c:v>civic</c:v>
                  </c:pt>
                  <c:pt idx="19">
                    <c:v>focus</c:v>
                  </c:pt>
                  <c:pt idx="20">
                    <c:v>mustang</c:v>
                  </c:pt>
                  <c:pt idx="21">
                    <c:v>elantra</c:v>
                  </c:pt>
                  <c:pt idx="22">
                    <c:v>mustang</c:v>
                  </c:pt>
                  <c:pt idx="23">
                    <c:v>odyssey</c:v>
                  </c:pt>
                  <c:pt idx="24">
                    <c:v>corola</c:v>
                  </c:pt>
                  <c:pt idx="25">
                    <c:v>elantra</c:v>
                  </c:pt>
                  <c:pt idx="26">
                    <c:v>focus</c:v>
                  </c:pt>
                  <c:pt idx="27">
                    <c:v>civic</c:v>
                  </c:pt>
                  <c:pt idx="28">
                    <c:v>focus</c:v>
                  </c:pt>
                  <c:pt idx="29">
                    <c:v>odyssey</c:v>
                  </c:pt>
                  <c:pt idx="30">
                    <c:v>camero</c:v>
                  </c:pt>
                  <c:pt idx="31">
                    <c:v>corola</c:v>
                  </c:pt>
                  <c:pt idx="32">
                    <c:v>Silver</c:v>
                  </c:pt>
                  <c:pt idx="33">
                    <c:v>camrey</c:v>
                  </c:pt>
                  <c:pt idx="34">
                    <c:v>focus</c:v>
                  </c:pt>
                  <c:pt idx="35">
                    <c:v>mustang</c:v>
                  </c:pt>
                  <c:pt idx="36">
                    <c:v>odyssey</c:v>
                  </c:pt>
                  <c:pt idx="37">
                    <c:v>PT Cruiser </c:v>
                  </c:pt>
                  <c:pt idx="38">
                    <c:v>camrey</c:v>
                  </c:pt>
                  <c:pt idx="39">
                    <c:v>civic</c:v>
                  </c:pt>
                  <c:pt idx="40">
                    <c:v>odyssey</c:v>
                  </c:pt>
                  <c:pt idx="41">
                    <c:v>camero</c:v>
                  </c:pt>
                  <c:pt idx="42">
                    <c:v>civic</c:v>
                  </c:pt>
                  <c:pt idx="43">
                    <c:v>elantra</c:v>
                  </c:pt>
                  <c:pt idx="44">
                    <c:v>focus</c:v>
                  </c:pt>
                  <c:pt idx="45">
                    <c:v>PT Cruiser </c:v>
                  </c:pt>
                  <c:pt idx="46">
                    <c:v>Silver</c:v>
                  </c:pt>
                  <c:pt idx="47">
                    <c:v>focus</c:v>
                  </c:pt>
                </c:lvl>
                <c:lvl>
                  <c:pt idx="0">
                    <c:v>Bard</c:v>
                  </c:pt>
                  <c:pt idx="2">
                    <c:v>Chan</c:v>
                  </c:pt>
                  <c:pt idx="4">
                    <c:v>Ewenty</c:v>
                  </c:pt>
                  <c:pt idx="7">
                    <c:v>Gaul</c:v>
                  </c:pt>
                  <c:pt idx="9">
                    <c:v>Howard</c:v>
                  </c:pt>
                  <c:pt idx="12">
                    <c:v>Hulinski</c:v>
                  </c:pt>
                  <c:pt idx="15">
                    <c:v>Jones</c:v>
                  </c:pt>
                  <c:pt idx="18">
                    <c:v>Lyon</c:v>
                  </c:pt>
                  <c:pt idx="21">
                    <c:v>McCall</c:v>
                  </c:pt>
                  <c:pt idx="24">
                    <c:v>Praulty</c:v>
                  </c:pt>
                  <c:pt idx="27">
                    <c:v>Rodriguez</c:v>
                  </c:pt>
                  <c:pt idx="30">
                    <c:v>Santos</c:v>
                  </c:pt>
                  <c:pt idx="33">
                    <c:v>Smith</c:v>
                  </c:pt>
                  <c:pt idx="38">
                    <c:v>Swartz</c:v>
                  </c:pt>
                  <c:pt idx="41">
                    <c:v>Torrens</c:v>
                  </c:pt>
                  <c:pt idx="44">
                    <c:v>Vizzini</c:v>
                  </c:pt>
                  <c:pt idx="47">
                    <c:v>Yousef</c:v>
                  </c:pt>
                </c:lvl>
              </c:multiLvlStrCache>
            </c:multiLvlStrRef>
          </c:cat>
          <c:val>
            <c:numRef>
              <c:f>'Car Salesd-Pivot Table'!$B$4:$B$69</c:f>
              <c:numCache>
                <c:formatCode>General</c:formatCode>
                <c:ptCount val="48"/>
                <c:pt idx="0">
                  <c:v>12</c:v>
                </c:pt>
                <c:pt idx="1">
                  <c:v>40</c:v>
                </c:pt>
                <c:pt idx="2">
                  <c:v>40</c:v>
                </c:pt>
                <c:pt idx="3">
                  <c:v>11</c:v>
                </c:pt>
                <c:pt idx="4">
                  <c:v>24</c:v>
                </c:pt>
                <c:pt idx="5">
                  <c:v>11</c:v>
                </c:pt>
                <c:pt idx="6">
                  <c:v>18</c:v>
                </c:pt>
                <c:pt idx="7">
                  <c:v>43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19</c:v>
                </c:pt>
                <c:pt idx="12">
                  <c:v>25</c:v>
                </c:pt>
                <c:pt idx="13">
                  <c:v>12</c:v>
                </c:pt>
                <c:pt idx="14">
                  <c:v>14</c:v>
                </c:pt>
                <c:pt idx="15">
                  <c:v>24</c:v>
                </c:pt>
                <c:pt idx="16">
                  <c:v>23</c:v>
                </c:pt>
                <c:pt idx="17">
                  <c:v>16</c:v>
                </c:pt>
                <c:pt idx="18">
                  <c:v>13</c:v>
                </c:pt>
                <c:pt idx="19">
                  <c:v>18</c:v>
                </c:pt>
                <c:pt idx="20">
                  <c:v>16</c:v>
                </c:pt>
                <c:pt idx="21">
                  <c:v>12</c:v>
                </c:pt>
                <c:pt idx="22">
                  <c:v>18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25</c:v>
                </c:pt>
                <c:pt idx="28">
                  <c:v>11</c:v>
                </c:pt>
                <c:pt idx="29">
                  <c:v>16</c:v>
                </c:pt>
                <c:pt idx="30">
                  <c:v>15</c:v>
                </c:pt>
                <c:pt idx="31">
                  <c:v>12</c:v>
                </c:pt>
                <c:pt idx="32">
                  <c:v>26</c:v>
                </c:pt>
                <c:pt idx="33">
                  <c:v>22</c:v>
                </c:pt>
                <c:pt idx="34">
                  <c:v>11</c:v>
                </c:pt>
                <c:pt idx="35">
                  <c:v>34</c:v>
                </c:pt>
                <c:pt idx="36">
                  <c:v>23</c:v>
                </c:pt>
                <c:pt idx="37">
                  <c:v>20</c:v>
                </c:pt>
                <c:pt idx="38">
                  <c:v>26</c:v>
                </c:pt>
                <c:pt idx="39">
                  <c:v>14</c:v>
                </c:pt>
                <c:pt idx="40">
                  <c:v>17</c:v>
                </c:pt>
                <c:pt idx="41">
                  <c:v>10</c:v>
                </c:pt>
                <c:pt idx="42">
                  <c:v>14</c:v>
                </c:pt>
                <c:pt idx="43">
                  <c:v>13</c:v>
                </c:pt>
                <c:pt idx="44">
                  <c:v>11</c:v>
                </c:pt>
                <c:pt idx="45">
                  <c:v>13</c:v>
                </c:pt>
                <c:pt idx="46">
                  <c:v>24</c:v>
                </c:pt>
                <c:pt idx="4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E-4668-ABB8-9975C1A3A6CF}"/>
            </c:ext>
          </c:extLst>
        </c:ser>
        <c:ser>
          <c:idx val="1"/>
          <c:order val="1"/>
          <c:tx>
            <c:strRef>
              <c:f>'Car Salesd-Pivot Table'!$C$3</c:f>
              <c:strCache>
                <c:ptCount val="1"/>
                <c:pt idx="0">
                  <c:v>Sum of Miles /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 Salesd-Pivot Table'!$A$4:$A$69</c:f>
              <c:multiLvlStrCache>
                <c:ptCount val="48"/>
                <c:lvl>
                  <c:pt idx="0">
                    <c:v>camero</c:v>
                  </c:pt>
                  <c:pt idx="1">
                    <c:v>caravan</c:v>
                  </c:pt>
                  <c:pt idx="2">
                    <c:v>camrey</c:v>
                  </c:pt>
                  <c:pt idx="3">
                    <c:v>civic</c:v>
                  </c:pt>
                  <c:pt idx="4">
                    <c:v>camrey</c:v>
                  </c:pt>
                  <c:pt idx="5">
                    <c:v>elantra</c:v>
                  </c:pt>
                  <c:pt idx="6">
                    <c:v>focus</c:v>
                  </c:pt>
                  <c:pt idx="7">
                    <c:v>corola</c:v>
                  </c:pt>
                  <c:pt idx="8">
                    <c:v>PT Cruiser </c:v>
                  </c:pt>
                  <c:pt idx="9">
                    <c:v>camrey</c:v>
                  </c:pt>
                  <c:pt idx="10">
                    <c:v>focus</c:v>
                  </c:pt>
                  <c:pt idx="11">
                    <c:v>odyssey</c:v>
                  </c:pt>
                  <c:pt idx="12">
                    <c:v>caravan</c:v>
                  </c:pt>
                  <c:pt idx="13">
                    <c:v>civic</c:v>
                  </c:pt>
                  <c:pt idx="14">
                    <c:v>Silver</c:v>
                  </c:pt>
                  <c:pt idx="15">
                    <c:v>caravan</c:v>
                  </c:pt>
                  <c:pt idx="16">
                    <c:v>civic</c:v>
                  </c:pt>
                  <c:pt idx="17">
                    <c:v>mustang</c:v>
                  </c:pt>
                  <c:pt idx="18">
                    <c:v>civic</c:v>
                  </c:pt>
                  <c:pt idx="19">
                    <c:v>focus</c:v>
                  </c:pt>
                  <c:pt idx="20">
                    <c:v>mustang</c:v>
                  </c:pt>
                  <c:pt idx="21">
                    <c:v>elantra</c:v>
                  </c:pt>
                  <c:pt idx="22">
                    <c:v>mustang</c:v>
                  </c:pt>
                  <c:pt idx="23">
                    <c:v>odyssey</c:v>
                  </c:pt>
                  <c:pt idx="24">
                    <c:v>corola</c:v>
                  </c:pt>
                  <c:pt idx="25">
                    <c:v>elantra</c:v>
                  </c:pt>
                  <c:pt idx="26">
                    <c:v>focus</c:v>
                  </c:pt>
                  <c:pt idx="27">
                    <c:v>civic</c:v>
                  </c:pt>
                  <c:pt idx="28">
                    <c:v>focus</c:v>
                  </c:pt>
                  <c:pt idx="29">
                    <c:v>odyssey</c:v>
                  </c:pt>
                  <c:pt idx="30">
                    <c:v>camero</c:v>
                  </c:pt>
                  <c:pt idx="31">
                    <c:v>corola</c:v>
                  </c:pt>
                  <c:pt idx="32">
                    <c:v>Silver</c:v>
                  </c:pt>
                  <c:pt idx="33">
                    <c:v>camrey</c:v>
                  </c:pt>
                  <c:pt idx="34">
                    <c:v>focus</c:v>
                  </c:pt>
                  <c:pt idx="35">
                    <c:v>mustang</c:v>
                  </c:pt>
                  <c:pt idx="36">
                    <c:v>odyssey</c:v>
                  </c:pt>
                  <c:pt idx="37">
                    <c:v>PT Cruiser </c:v>
                  </c:pt>
                  <c:pt idx="38">
                    <c:v>camrey</c:v>
                  </c:pt>
                  <c:pt idx="39">
                    <c:v>civic</c:v>
                  </c:pt>
                  <c:pt idx="40">
                    <c:v>odyssey</c:v>
                  </c:pt>
                  <c:pt idx="41">
                    <c:v>camero</c:v>
                  </c:pt>
                  <c:pt idx="42">
                    <c:v>civic</c:v>
                  </c:pt>
                  <c:pt idx="43">
                    <c:v>elantra</c:v>
                  </c:pt>
                  <c:pt idx="44">
                    <c:v>focus</c:v>
                  </c:pt>
                  <c:pt idx="45">
                    <c:v>PT Cruiser </c:v>
                  </c:pt>
                  <c:pt idx="46">
                    <c:v>Silver</c:v>
                  </c:pt>
                  <c:pt idx="47">
                    <c:v>focus</c:v>
                  </c:pt>
                </c:lvl>
                <c:lvl>
                  <c:pt idx="0">
                    <c:v>Bard</c:v>
                  </c:pt>
                  <c:pt idx="2">
                    <c:v>Chan</c:v>
                  </c:pt>
                  <c:pt idx="4">
                    <c:v>Ewenty</c:v>
                  </c:pt>
                  <c:pt idx="7">
                    <c:v>Gaul</c:v>
                  </c:pt>
                  <c:pt idx="9">
                    <c:v>Howard</c:v>
                  </c:pt>
                  <c:pt idx="12">
                    <c:v>Hulinski</c:v>
                  </c:pt>
                  <c:pt idx="15">
                    <c:v>Jones</c:v>
                  </c:pt>
                  <c:pt idx="18">
                    <c:v>Lyon</c:v>
                  </c:pt>
                  <c:pt idx="21">
                    <c:v>McCall</c:v>
                  </c:pt>
                  <c:pt idx="24">
                    <c:v>Praulty</c:v>
                  </c:pt>
                  <c:pt idx="27">
                    <c:v>Rodriguez</c:v>
                  </c:pt>
                  <c:pt idx="30">
                    <c:v>Santos</c:v>
                  </c:pt>
                  <c:pt idx="33">
                    <c:v>Smith</c:v>
                  </c:pt>
                  <c:pt idx="38">
                    <c:v>Swartz</c:v>
                  </c:pt>
                  <c:pt idx="41">
                    <c:v>Torrens</c:v>
                  </c:pt>
                  <c:pt idx="44">
                    <c:v>Vizzini</c:v>
                  </c:pt>
                  <c:pt idx="47">
                    <c:v>Yousef</c:v>
                  </c:pt>
                </c:lvl>
              </c:multiLvlStrCache>
            </c:multiLvlStrRef>
          </c:cat>
          <c:val>
            <c:numRef>
              <c:f>'Car Salesd-Pivot Table'!$C$4:$C$69</c:f>
              <c:numCache>
                <c:formatCode>General</c:formatCode>
                <c:ptCount val="48"/>
                <c:pt idx="0">
                  <c:v>1618.425</c:v>
                </c:pt>
                <c:pt idx="1">
                  <c:v>6261.33</c:v>
                </c:pt>
                <c:pt idx="2">
                  <c:v>5939.0380952380956</c:v>
                </c:pt>
                <c:pt idx="3">
                  <c:v>1260.6909090909091</c:v>
                </c:pt>
                <c:pt idx="4">
                  <c:v>3580.3333333333335</c:v>
                </c:pt>
                <c:pt idx="5">
                  <c:v>2017.1363636363637</c:v>
                </c:pt>
                <c:pt idx="6">
                  <c:v>2572.8555555555558</c:v>
                </c:pt>
                <c:pt idx="7">
                  <c:v>6427.6887445887442</c:v>
                </c:pt>
                <c:pt idx="8">
                  <c:v>2474.9529411764706</c:v>
                </c:pt>
                <c:pt idx="9">
                  <c:v>3207.6133333333332</c:v>
                </c:pt>
                <c:pt idx="10">
                  <c:v>2342.4666666666667</c:v>
                </c:pt>
                <c:pt idx="11">
                  <c:v>3178.3947368421054</c:v>
                </c:pt>
                <c:pt idx="12">
                  <c:v>3176.8240000000001</c:v>
                </c:pt>
                <c:pt idx="13">
                  <c:v>2042.7666666666667</c:v>
                </c:pt>
                <c:pt idx="14">
                  <c:v>2224.6</c:v>
                </c:pt>
                <c:pt idx="15">
                  <c:v>3218.4625000000001</c:v>
                </c:pt>
                <c:pt idx="16">
                  <c:v>3038.7782608695647</c:v>
                </c:pt>
                <c:pt idx="17">
                  <c:v>2347.4250000000002</c:v>
                </c:pt>
                <c:pt idx="18">
                  <c:v>2350.4076923076923</c:v>
                </c:pt>
                <c:pt idx="19">
                  <c:v>2901.6388888888887</c:v>
                </c:pt>
                <c:pt idx="20">
                  <c:v>2809.15625</c:v>
                </c:pt>
                <c:pt idx="21">
                  <c:v>1856.8333333333333</c:v>
                </c:pt>
                <c:pt idx="22">
                  <c:v>2498.6000000000004</c:v>
                </c:pt>
                <c:pt idx="23">
                  <c:v>370.81</c:v>
                </c:pt>
                <c:pt idx="24">
                  <c:v>1755.6299999999999</c:v>
                </c:pt>
                <c:pt idx="25">
                  <c:v>1838.5363636363638</c:v>
                </c:pt>
                <c:pt idx="26">
                  <c:v>2503.1636363636362</c:v>
                </c:pt>
                <c:pt idx="27">
                  <c:v>3294.96</c:v>
                </c:pt>
                <c:pt idx="28">
                  <c:v>1243.8999999999999</c:v>
                </c:pt>
                <c:pt idx="29">
                  <c:v>2656.5374999999999</c:v>
                </c:pt>
                <c:pt idx="30">
                  <c:v>1897.6533333333332</c:v>
                </c:pt>
                <c:pt idx="31">
                  <c:v>2466.8250000000003</c:v>
                </c:pt>
                <c:pt idx="32">
                  <c:v>3198.5653846153846</c:v>
                </c:pt>
                <c:pt idx="33">
                  <c:v>3083.1409090909092</c:v>
                </c:pt>
                <c:pt idx="34">
                  <c:v>2512.4636363636364</c:v>
                </c:pt>
                <c:pt idx="35">
                  <c:v>4517.7840277777777</c:v>
                </c:pt>
                <c:pt idx="36">
                  <c:v>2985.1695652173912</c:v>
                </c:pt>
                <c:pt idx="37">
                  <c:v>3227.1</c:v>
                </c:pt>
                <c:pt idx="38">
                  <c:v>3591.6384615384618</c:v>
                </c:pt>
                <c:pt idx="39">
                  <c:v>2391.2285714285713</c:v>
                </c:pt>
                <c:pt idx="40">
                  <c:v>2991.4176470588236</c:v>
                </c:pt>
                <c:pt idx="41">
                  <c:v>1428.96</c:v>
                </c:pt>
                <c:pt idx="42">
                  <c:v>1612.3571428571429</c:v>
                </c:pt>
                <c:pt idx="43">
                  <c:v>2238.6384615384613</c:v>
                </c:pt>
                <c:pt idx="44">
                  <c:v>2047.4181818181817</c:v>
                </c:pt>
                <c:pt idx="45">
                  <c:v>2107.2461538461539</c:v>
                </c:pt>
                <c:pt idx="46">
                  <c:v>3361.9083333333333</c:v>
                </c:pt>
                <c:pt idx="47">
                  <c:v>1611.8083333333334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E-4668-ABB8-9975C1A3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76911"/>
        <c:axId val="1533771087"/>
      </c:barChart>
      <c:catAx>
        <c:axId val="15337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71087"/>
        <c:crosses val="autoZero"/>
        <c:auto val="1"/>
        <c:lblAlgn val="ctr"/>
        <c:lblOffset val="100"/>
        <c:noMultiLvlLbl val="0"/>
      </c:catAx>
      <c:valAx>
        <c:axId val="15337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7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320040</xdr:colOff>
      <xdr:row>0</xdr:row>
      <xdr:rowOff>72390</xdr:rowOff>
    </xdr:from>
    <xdr:to>
      <xdr:col>23</xdr:col>
      <xdr:colOff>594360</xdr:colOff>
      <xdr:row>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220980</xdr:colOff>
      <xdr:row>5</xdr:row>
      <xdr:rowOff>156210</xdr:rowOff>
    </xdr:from>
    <xdr:to>
      <xdr:col>24</xdr:col>
      <xdr:colOff>525780</xdr:colOff>
      <xdr:row>20</xdr:row>
      <xdr:rowOff>156210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434340</xdr:colOff>
      <xdr:row>0</xdr:row>
      <xdr:rowOff>95250</xdr:rowOff>
    </xdr:from>
    <xdr:to>
      <xdr:col>32</xdr:col>
      <xdr:colOff>129540</xdr:colOff>
      <xdr:row>7</xdr:row>
      <xdr:rowOff>102870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95250</xdr:rowOff>
    </xdr:from>
    <xdr:to>
      <xdr:col>14</xdr:col>
      <xdr:colOff>53340</xdr:colOff>
      <xdr:row>17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518160</xdr:colOff>
      <xdr:row>17</xdr:row>
      <xdr:rowOff>148590</xdr:rowOff>
    </xdr:from>
    <xdr:to>
      <xdr:col>11</xdr:col>
      <xdr:colOff>213360</xdr:colOff>
      <xdr:row>32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</xdr:row>
      <xdr:rowOff>87630</xdr:rowOff>
    </xdr:from>
    <xdr:to>
      <xdr:col>11</xdr:col>
      <xdr:colOff>137160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" refreshedDate="45348.483774537039" createdVersion="6" refreshedVersion="6" minRefreshableVersion="3" recordCount="53">
  <cacheSource type="worksheet">
    <worksheetSource ref="A2:K55" sheet="Sales Report"/>
  </cacheSource>
  <cacheFields count="11">
    <cacheField name="DATE" numFmtId="0">
      <sharedItems count="53">
        <s v=" 2024-03-23 "/>
        <s v=" 2024-05-06 "/>
        <s v=" 2024-06-19 "/>
        <s v=" 2024-08-02 "/>
        <s v=" 2024-02-25 "/>
        <s v=" 2024-04-16 "/>
        <s v=" 2024-05-30 "/>
        <s v=" 2024-07-13 "/>
        <s v=" 2024-03-19 "/>
        <s v=" 2024-05-02 "/>
        <s v=" 2024-06-15 "/>
        <s v=" 2024-07-29 "/>
        <s v=" 2024-02-14 "/>
        <s v=" 2024-02-03 "/>
        <s v=" 2024-03-27 "/>
        <s v=" 2024-05-10 "/>
        <s v=" 2024-06-23 "/>
        <s v=" 2024-08-06 "/>
        <s v=" 2024-02-22 "/>
        <s v=" 2024-04-08 "/>
        <s v=" 2024-05-22 "/>
        <s v=" 2024-07-05 "/>
        <s v=" 2024-08-18 "/>
        <s v=" 2024-03-11 "/>
        <s v=" 2024-04-24 "/>
        <s v=" 2024-06-07 "/>
        <s v=" 2024-07-21 "/>
        <s v=" 2024-02-01 "/>
        <s v=" 2024-02-29 "/>
        <s v=" 2024-03-03 "/>
        <s v=" 2024-02-06 "/>
        <s v=" 2024-03-31 "/>
        <s v=" 2024-05-14 "/>
        <s v=" 2024-06-27 "/>
        <s v=" 2024-08-10 "/>
        <s v=" 2024-03-07 "/>
        <s v=" 2024-04-20 "/>
        <s v=" 2024-06-03 "/>
        <s v=" 2024-07-17 "/>
        <s v=" 2024-02-18 "/>
        <s v=" 2024-04-12 "/>
        <s v=" 2024-05-26 "/>
        <s v=" 2024-07-09 "/>
        <s v=" 2024-08-22 "/>
        <s v=" 2024-02-10 "/>
        <s v=" 2024-04-04 "/>
        <s v=" 2024-05-18 "/>
        <s v=" 2024-07-01 "/>
        <s v=" 2024-08-14 "/>
        <s v=" 2024-03-15 "/>
        <s v=" 2024-04-28 "/>
        <s v=" 2024-06-11 "/>
        <s v=" 2024-07-25 "/>
      </sharedItems>
    </cacheField>
    <cacheField name="LAST NAME" numFmtId="0">
      <sharedItems/>
    </cacheField>
    <cacheField name="FIRST NAME" numFmtId="0">
      <sharedItems count="16">
        <s v="Lee"/>
        <s v="Garcia"/>
        <s v="Patel"/>
        <s v="Smith"/>
        <s v="Martinez"/>
        <s v="Brown"/>
        <s v="Kim"/>
        <s v="Johnson"/>
        <s v="Jones"/>
        <s v="Nguyen"/>
        <s v="Murphy"/>
        <s v="Wilson"/>
        <s v="Thompson"/>
        <s v="Anderson"/>
        <s v="Rodriguez"/>
        <s v="Williams"/>
      </sharedItems>
    </cacheField>
    <cacheField name="PRODUCT" numFmtId="0">
      <sharedItems count="39">
        <s v=" Earphones    "/>
        <s v=" External HDD "/>
        <s v=" Mouse      "/>
        <s v=" Webcam     "/>
        <s v=" External HDD  "/>
        <s v=" Smartphone   "/>
        <s v=" Powerbank    "/>
        <s v=" Speaker       "/>
        <s v=" Powerbank     "/>
        <s v=" Printer    "/>
        <s v=" Speaker    "/>
        <s v=" Mouse     "/>
        <s v=" Smartwatch "/>
        <s v=" Smartphone    "/>
        <s v=" SSD           "/>
        <s v=" Keyboard      "/>
        <s v=" Laptop        "/>
        <s v=" Monitor       "/>
        <s v=" Printer       "/>
        <s v=" Mouse        "/>
        <s v=" Headphones  "/>
        <s v=" Monitor   "/>
        <s v=" Headphones "/>
        <s v=" SSD          "/>
        <s v=" Mouse         "/>
        <s v=" Tablet        "/>
        <s v=" Gamepad      "/>
        <s v=" Router    "/>
        <s v=" Webcam        "/>
        <s v=" Tablet       "/>
        <s v=" Earphones     "/>
        <s v=" Laptop       "/>
        <s v=" Router        "/>
        <s v=" Smartwatch    "/>
        <s v=" Speaker      "/>
        <s v=" Webcam      "/>
        <s v=" Router       "/>
        <s v=" Gamepad     "/>
        <s v=" Keyboard   "/>
      </sharedItems>
    </cacheField>
    <cacheField name="QUANTITY" numFmtId="0">
      <sharedItems containsSemiMixedTypes="0" containsString="0" containsNumber="1" containsInteger="1" minValue="2" maxValue="20"/>
    </cacheField>
    <cacheField name="UNIT PRICE" numFmtId="171">
      <sharedItems containsSemiMixedTypes="0" containsString="0" containsNumber="1" containsInteger="1" minValue="20" maxValue="800"/>
    </cacheField>
    <cacheField name="SALES PRICE" numFmtId="171">
      <sharedItems containsSemiMixedTypes="0" containsString="0" containsNumber="1" minValue="109.87" maxValue="987.65"/>
    </cacheField>
    <cacheField name="PROFIT" numFmtId="171">
      <sharedItems containsSemiMixedTypes="0" containsString="0" containsNumber="1" minValue="21.759999999999991" maxValue="967.43"/>
    </cacheField>
    <cacheField name="COMMISION" numFmtId="171">
      <sharedItems containsSemiMixedTypes="0" containsString="0" containsNumber="1" minValue="0.1" maxValue="0.2"/>
    </cacheField>
    <cacheField name="TOTAL SALES" numFmtId="0">
      <sharedItems containsSemiMixedTypes="0" containsString="0" containsNumber="1" containsInteger="1" minValue="60" maxValue="6400"/>
    </cacheField>
    <cacheField name="SALES LOCATION" numFmtId="0">
      <sharedItems count="53">
        <s v="Massachusetts"/>
        <s v="Kentucky"/>
        <s v="Nebraska"/>
        <s v="Alaska"/>
        <s v="Georgia"/>
        <s v="Colorado"/>
        <s v="Arkansas"/>
        <s v="Rhode Island"/>
        <s v="Arizona"/>
        <s v="Louisiana"/>
        <s v="New Mexico"/>
        <s v="North Dakota"/>
        <s v="Illinois"/>
        <s v="New York"/>
        <s v="Tennessee"/>
        <s v="Oregon"/>
        <s v="West Virginia"/>
        <s v="Vermont"/>
        <s v="Ohio"/>
        <s v="Maryland"/>
        <s v="Iowa"/>
        <s v="New Hampshire"/>
        <s v="Puerto Rico"/>
        <s v="Virginia"/>
        <s v="South Carolina"/>
        <s v="Utah"/>
        <s v="Delaware"/>
        <s v="California"/>
        <s v="North Carolina"/>
        <s v="Michigan"/>
        <s v="Texas"/>
        <s v="Indiana"/>
        <s v="Oklahoma"/>
        <s v="Idaho"/>
        <s v="Wyoming"/>
        <s v="New Jersey"/>
        <s v="Minnesota"/>
        <s v="Kansas"/>
        <s v="Montana"/>
        <s v="Pennsylvania"/>
        <s v="Wisconsin"/>
        <s v="Mississippi"/>
        <s v="Maine"/>
        <s v="Guam"/>
        <s v="Florida"/>
        <s v="Missouri"/>
        <s v="Connecticut"/>
        <s v="Hawaii"/>
        <s v="District of Columbia"/>
        <s v="Washington"/>
        <s v="Alabama"/>
        <s v="Nevada"/>
        <s v="South Dako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vi" refreshedDate="45348.616474074071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 count="11">
        <s v="mustang"/>
        <s v="focus"/>
        <s v="camero"/>
        <s v="Silver"/>
        <s v="camrey"/>
        <s v="corola"/>
        <s v="civic"/>
        <s v="odyssey"/>
        <s v="PT Cruiser "/>
        <s v="caravan"/>
        <s v="elantra"/>
      </sharedItems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s v="Alexander"/>
    <x v="0"/>
    <x v="0"/>
    <n v="4"/>
    <n v="40"/>
    <n v="109.87"/>
    <n v="69.87"/>
    <n v="0.1"/>
    <n v="160"/>
    <x v="0"/>
  </r>
  <r>
    <x v="1"/>
    <s v="Alexander"/>
    <x v="1"/>
    <x v="1"/>
    <n v="8"/>
    <n v="120"/>
    <n v="543.89"/>
    <n v="423.89"/>
    <n v="0.2"/>
    <n v="960"/>
    <x v="1"/>
  </r>
  <r>
    <x v="2"/>
    <s v="Alexander"/>
    <x v="2"/>
    <x v="2"/>
    <n v="4"/>
    <n v="20"/>
    <n v="210.98"/>
    <n v="190.98"/>
    <n v="0.1"/>
    <n v="80"/>
    <x v="2"/>
  </r>
  <r>
    <x v="3"/>
    <s v="Alexander"/>
    <x v="3"/>
    <x v="3"/>
    <n v="9"/>
    <n v="80"/>
    <n v="321.98"/>
    <n v="241.98000000000002"/>
    <n v="0.1"/>
    <n v="720"/>
    <x v="3"/>
  </r>
  <r>
    <x v="4"/>
    <s v="Ava"/>
    <x v="1"/>
    <x v="4"/>
    <n v="7"/>
    <n v="120"/>
    <n v="789.12"/>
    <n v="669.12"/>
    <n v="0.2"/>
    <n v="840"/>
    <x v="4"/>
  </r>
  <r>
    <x v="5"/>
    <s v="Ava"/>
    <x v="4"/>
    <x v="5"/>
    <n v="4"/>
    <n v="500"/>
    <n v="532.98"/>
    <n v="32.980000000000018"/>
    <n v="0.2"/>
    <n v="2000"/>
    <x v="5"/>
  </r>
  <r>
    <x v="6"/>
    <s v="Ava"/>
    <x v="0"/>
    <x v="6"/>
    <n v="5"/>
    <n v="30"/>
    <n v="321.08999999999997"/>
    <n v="291.08999999999997"/>
    <n v="0.1"/>
    <n v="150"/>
    <x v="6"/>
  </r>
  <r>
    <x v="7"/>
    <s v="Ava"/>
    <x v="5"/>
    <x v="7"/>
    <n v="3"/>
    <n v="100"/>
    <n v="567.21"/>
    <n v="467.21000000000004"/>
    <n v="0.2"/>
    <n v="300"/>
    <x v="7"/>
  </r>
  <r>
    <x v="8"/>
    <s v="Charlotte"/>
    <x v="6"/>
    <x v="8"/>
    <n v="10"/>
    <n v="30"/>
    <n v="890.12"/>
    <n v="860.12"/>
    <n v="0.2"/>
    <n v="300"/>
    <x v="8"/>
  </r>
  <r>
    <x v="9"/>
    <s v="Charlotte"/>
    <x v="5"/>
    <x v="9"/>
    <n v="2"/>
    <n v="150"/>
    <n v="876.21"/>
    <n v="726.21"/>
    <n v="0.2"/>
    <n v="300"/>
    <x v="9"/>
  </r>
  <r>
    <x v="10"/>
    <s v="Charlotte"/>
    <x v="3"/>
    <x v="10"/>
    <n v="5"/>
    <n v="100"/>
    <n v="890.12"/>
    <n v="790.12"/>
    <n v="0.2"/>
    <n v="500"/>
    <x v="10"/>
  </r>
  <r>
    <x v="11"/>
    <s v="Charlotte"/>
    <x v="1"/>
    <x v="11"/>
    <n v="6"/>
    <n v="20"/>
    <n v="987.43"/>
    <n v="967.43"/>
    <n v="0.2"/>
    <n v="120"/>
    <x v="11"/>
  </r>
  <r>
    <x v="12"/>
    <s v="Daniel"/>
    <x v="4"/>
    <x v="12"/>
    <n v="6"/>
    <n v="200"/>
    <n v="234.56"/>
    <n v="34.56"/>
    <n v="0.1"/>
    <n v="1200"/>
    <x v="12"/>
  </r>
  <r>
    <x v="13"/>
    <s v="Emily"/>
    <x v="7"/>
    <x v="13"/>
    <n v="8"/>
    <n v="500"/>
    <n v="987.43"/>
    <n v="487.42999999999995"/>
    <n v="0.2"/>
    <n v="4000"/>
    <x v="13"/>
  </r>
  <r>
    <x v="14"/>
    <s v="Emma"/>
    <x v="8"/>
    <x v="14"/>
    <n v="7"/>
    <n v="150"/>
    <n v="987.65"/>
    <n v="837.65"/>
    <n v="0.2"/>
    <n v="1050"/>
    <x v="14"/>
  </r>
  <r>
    <x v="15"/>
    <s v="Emma"/>
    <x v="9"/>
    <x v="15"/>
    <n v="10"/>
    <n v="60"/>
    <n v="678.12"/>
    <n v="618.12"/>
    <n v="0.2"/>
    <n v="600"/>
    <x v="15"/>
  </r>
  <r>
    <x v="16"/>
    <s v="Emma"/>
    <x v="10"/>
    <x v="16"/>
    <n v="8"/>
    <n v="800"/>
    <n v="987.65"/>
    <n v="187.64999999999998"/>
    <n v="0.2"/>
    <n v="6400"/>
    <x v="16"/>
  </r>
  <r>
    <x v="17"/>
    <s v="Emma"/>
    <x v="2"/>
    <x v="17"/>
    <n v="3"/>
    <n v="400"/>
    <n v="543.66999999999996"/>
    <n v="143.66999999999996"/>
    <n v="0.2"/>
    <n v="1200"/>
    <x v="17"/>
  </r>
  <r>
    <x v="18"/>
    <s v="Ethan"/>
    <x v="11"/>
    <x v="18"/>
    <n v="2"/>
    <n v="150"/>
    <n v="432.1"/>
    <n v="282.10000000000002"/>
    <n v="0.1"/>
    <n v="300"/>
    <x v="18"/>
  </r>
  <r>
    <x v="19"/>
    <s v="Ethan"/>
    <x v="7"/>
    <x v="19"/>
    <n v="3"/>
    <n v="20"/>
    <n v="654.89"/>
    <n v="634.89"/>
    <n v="0.2"/>
    <n v="60"/>
    <x v="19"/>
  </r>
  <r>
    <x v="20"/>
    <s v="Ethan"/>
    <x v="10"/>
    <x v="17"/>
    <n v="4"/>
    <n v="400"/>
    <n v="543.21"/>
    <n v="143.21000000000004"/>
    <n v="0.2"/>
    <n v="1600"/>
    <x v="20"/>
  </r>
  <r>
    <x v="21"/>
    <s v="Ethan"/>
    <x v="12"/>
    <x v="20"/>
    <n v="4"/>
    <n v="50"/>
    <n v="109.87"/>
    <n v="59.870000000000005"/>
    <n v="0.1"/>
    <n v="200"/>
    <x v="21"/>
  </r>
  <r>
    <x v="22"/>
    <s v="Ethan"/>
    <x v="0"/>
    <x v="0"/>
    <n v="2"/>
    <n v="40"/>
    <n v="876.21"/>
    <n v="836.21"/>
    <n v="0.2"/>
    <n v="80"/>
    <x v="22"/>
  </r>
  <r>
    <x v="23"/>
    <s v="Isabella"/>
    <x v="13"/>
    <x v="21"/>
    <n v="3"/>
    <n v="400"/>
    <n v="543.21"/>
    <n v="143.21000000000004"/>
    <n v="0.2"/>
    <n v="1200"/>
    <x v="23"/>
  </r>
  <r>
    <x v="24"/>
    <s v="Isabella"/>
    <x v="9"/>
    <x v="22"/>
    <n v="9"/>
    <n v="50"/>
    <n v="210.98"/>
    <n v="160.97999999999999"/>
    <n v="0.1"/>
    <n v="450"/>
    <x v="24"/>
  </r>
  <r>
    <x v="25"/>
    <s v="Isabella"/>
    <x v="5"/>
    <x v="23"/>
    <n v="3"/>
    <n v="150"/>
    <n v="876.54"/>
    <n v="726.54"/>
    <n v="0.2"/>
    <n v="450"/>
    <x v="25"/>
  </r>
  <r>
    <x v="26"/>
    <s v="Isabella"/>
    <x v="11"/>
    <x v="1"/>
    <n v="5"/>
    <n v="120"/>
    <n v="789.12"/>
    <n v="669.12"/>
    <n v="0.2"/>
    <n v="600"/>
    <x v="26"/>
  </r>
  <r>
    <x v="27"/>
    <s v="John"/>
    <x v="3"/>
    <x v="16"/>
    <n v="5"/>
    <n v="800"/>
    <n v="910.56"/>
    <n v="110.55999999999995"/>
    <n v="0.2"/>
    <n v="4000"/>
    <x v="27"/>
  </r>
  <r>
    <x v="28"/>
    <s v="Liam"/>
    <x v="12"/>
    <x v="15"/>
    <n v="9"/>
    <n v="60"/>
    <n v="654.32000000000005"/>
    <n v="594.32000000000005"/>
    <n v="0.2"/>
    <n v="540"/>
    <x v="28"/>
  </r>
  <r>
    <x v="29"/>
    <s v="Mia"/>
    <x v="14"/>
    <x v="24"/>
    <n v="12"/>
    <n v="20"/>
    <n v="321.98"/>
    <n v="301.98"/>
    <n v="0.1"/>
    <n v="240"/>
    <x v="29"/>
  </r>
  <r>
    <x v="30"/>
    <s v="Michael"/>
    <x v="5"/>
    <x v="25"/>
    <n v="3"/>
    <n v="300"/>
    <n v="342.89"/>
    <n v="42.889999999999986"/>
    <n v="0.1"/>
    <n v="900"/>
    <x v="30"/>
  </r>
  <r>
    <x v="31"/>
    <s v="Michael"/>
    <x v="3"/>
    <x v="26"/>
    <n v="2"/>
    <n v="70"/>
    <n v="876.98"/>
    <n v="806.98"/>
    <n v="0.2"/>
    <n v="140"/>
    <x v="31"/>
  </r>
  <r>
    <x v="32"/>
    <s v="Michael"/>
    <x v="11"/>
    <x v="19"/>
    <n v="3"/>
    <n v="20"/>
    <n v="987.34"/>
    <n v="967.34"/>
    <n v="0.2"/>
    <n v="60"/>
    <x v="32"/>
  </r>
  <r>
    <x v="33"/>
    <s v="Michael"/>
    <x v="6"/>
    <x v="5"/>
    <n v="3"/>
    <n v="500"/>
    <n v="532.1"/>
    <n v="32.100000000000023"/>
    <n v="0.2"/>
    <n v="1500"/>
    <x v="33"/>
  </r>
  <r>
    <x v="34"/>
    <s v="Michael"/>
    <x v="12"/>
    <x v="27"/>
    <n v="7"/>
    <n v="90"/>
    <n v="432.98"/>
    <n v="342.98"/>
    <n v="0.1"/>
    <n v="630"/>
    <x v="34"/>
  </r>
  <r>
    <x v="35"/>
    <s v="Noah"/>
    <x v="2"/>
    <x v="28"/>
    <n v="5"/>
    <n v="80"/>
    <n v="456.78"/>
    <n v="376.78"/>
    <n v="0.1"/>
    <n v="400"/>
    <x v="35"/>
  </r>
  <r>
    <x v="36"/>
    <s v="Noah"/>
    <x v="1"/>
    <x v="29"/>
    <n v="7"/>
    <n v="300"/>
    <n v="321.76"/>
    <n v="21.759999999999991"/>
    <n v="0.1"/>
    <n v="2100"/>
    <x v="36"/>
  </r>
  <r>
    <x v="37"/>
    <s v="Noah"/>
    <x v="8"/>
    <x v="30"/>
    <n v="9"/>
    <n v="40"/>
    <n v="456.78"/>
    <n v="416.78"/>
    <n v="0.1"/>
    <n v="360"/>
    <x v="37"/>
  </r>
  <r>
    <x v="38"/>
    <s v="Noah"/>
    <x v="7"/>
    <x v="18"/>
    <n v="7"/>
    <n v="150"/>
    <n v="654.89"/>
    <n v="504.89"/>
    <n v="0.2"/>
    <n v="1050"/>
    <x v="38"/>
  </r>
  <r>
    <x v="39"/>
    <s v="Olivia"/>
    <x v="9"/>
    <x v="7"/>
    <n v="4"/>
    <n v="100"/>
    <n v="876.54"/>
    <n v="776.54"/>
    <n v="0.2"/>
    <n v="400"/>
    <x v="39"/>
  </r>
  <r>
    <x v="40"/>
    <s v="Olivia"/>
    <x v="11"/>
    <x v="31"/>
    <n v="6"/>
    <n v="800"/>
    <n v="943.67"/>
    <n v="143.66999999999996"/>
    <n v="0.2"/>
    <n v="4800"/>
    <x v="40"/>
  </r>
  <r>
    <x v="41"/>
    <s v="Olivia"/>
    <x v="6"/>
    <x v="32"/>
    <n v="7"/>
    <n v="90"/>
    <n v="765.43"/>
    <n v="675.43"/>
    <n v="0.2"/>
    <n v="630"/>
    <x v="41"/>
  </r>
  <r>
    <x v="42"/>
    <s v="Olivia"/>
    <x v="8"/>
    <x v="33"/>
    <n v="8"/>
    <n v="200"/>
    <n v="876.98"/>
    <n v="676.98"/>
    <n v="0.2"/>
    <n v="1600"/>
    <x v="42"/>
  </r>
  <r>
    <x v="43"/>
    <s v="Olivia"/>
    <x v="1"/>
    <x v="14"/>
    <n v="20"/>
    <n v="150"/>
    <n v="765.43"/>
    <n v="615.42999999999995"/>
    <n v="0.2"/>
    <n v="630"/>
    <x v="43"/>
  </r>
  <r>
    <x v="44"/>
    <s v="Sophia"/>
    <x v="15"/>
    <x v="20"/>
    <n v="10"/>
    <n v="50"/>
    <n v="567.21"/>
    <n v="517.21"/>
    <n v="0.2"/>
    <n v="500"/>
    <x v="44"/>
  </r>
  <r>
    <x v="45"/>
    <s v="Sophia"/>
    <x v="5"/>
    <x v="34"/>
    <n v="8"/>
    <n v="100"/>
    <n v="765.43"/>
    <n v="665.43"/>
    <n v="0.2"/>
    <n v="800"/>
    <x v="45"/>
  </r>
  <r>
    <x v="46"/>
    <s v="Sophia"/>
    <x v="4"/>
    <x v="35"/>
    <n v="6"/>
    <n v="80"/>
    <n v="234.56"/>
    <n v="154.56"/>
    <n v="0.1"/>
    <n v="480"/>
    <x v="46"/>
  </r>
  <r>
    <x v="47"/>
    <s v="Sophia"/>
    <x v="9"/>
    <x v="29"/>
    <n v="6"/>
    <n v="300"/>
    <n v="678.9"/>
    <n v="378.9"/>
    <n v="0.2"/>
    <n v="1800"/>
    <x v="47"/>
  </r>
  <r>
    <x v="48"/>
    <s v="Sophia"/>
    <x v="6"/>
    <x v="6"/>
    <n v="8"/>
    <n v="30"/>
    <n v="210.98"/>
    <n v="180.98"/>
    <n v="0.1"/>
    <n v="240"/>
    <x v="48"/>
  </r>
  <r>
    <x v="49"/>
    <s v="William"/>
    <x v="10"/>
    <x v="36"/>
    <n v="6"/>
    <n v="90"/>
    <n v="678.9"/>
    <n v="588.9"/>
    <n v="0.2"/>
    <n v="540"/>
    <x v="49"/>
  </r>
  <r>
    <x v="50"/>
    <s v="William"/>
    <x v="12"/>
    <x v="12"/>
    <n v="5"/>
    <n v="200"/>
    <n v="789.65"/>
    <n v="589.65"/>
    <n v="0.2"/>
    <n v="1000"/>
    <x v="50"/>
  </r>
  <r>
    <x v="51"/>
    <s v="William"/>
    <x v="7"/>
    <x v="37"/>
    <n v="7"/>
    <n v="70"/>
    <n v="654.32000000000005"/>
    <n v="584.32000000000005"/>
    <n v="0.2"/>
    <n v="490"/>
    <x v="51"/>
  </r>
  <r>
    <x v="52"/>
    <s v="William"/>
    <x v="4"/>
    <x v="38"/>
    <n v="4"/>
    <n v="60"/>
    <n v="234.56"/>
    <n v="174.56"/>
    <n v="0.1"/>
    <n v="240"/>
    <x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x v="0"/>
    <s v="06"/>
    <n v="18"/>
    <n v="40326.800000000003"/>
    <n v="2240.3777777777777"/>
    <s v="Black"/>
    <x v="0"/>
    <n v="50000"/>
    <s v="Y"/>
    <s v="FD06MTGBLA001"/>
  </r>
  <r>
    <s v="FD06MTG002"/>
    <s v="FD"/>
    <s v="Ford"/>
    <s v="MTG"/>
    <x v="0"/>
    <s v="06"/>
    <n v="18"/>
    <n v="44974.8"/>
    <n v="2498.6000000000004"/>
    <s v="White"/>
    <x v="1"/>
    <n v="50000"/>
    <s v="Y"/>
    <s v="FD06MTGWHI002"/>
  </r>
  <r>
    <s v="FD08MTG003"/>
    <s v="FD"/>
    <s v="Ford"/>
    <s v="MTG"/>
    <x v="0"/>
    <s v="08"/>
    <n v="16"/>
    <n v="44946.5"/>
    <n v="2809.15625"/>
    <s v="Green"/>
    <x v="2"/>
    <n v="50000"/>
    <s v="Y"/>
    <s v="FD08MTGGRE003"/>
  </r>
  <r>
    <s v="FD08MTG004"/>
    <s v="FD"/>
    <s v="Ford"/>
    <s v="MTG"/>
    <x v="0"/>
    <s v="08"/>
    <n v="16"/>
    <n v="37558.800000000003"/>
    <n v="2347.4250000000002"/>
    <s v="Black"/>
    <x v="3"/>
    <n v="50000"/>
    <s v="Y"/>
    <s v="FD08MTGBLA004"/>
  </r>
  <r>
    <s v="FD08MTG005"/>
    <s v="FD"/>
    <s v="Ford"/>
    <s v="MTG"/>
    <x v="0"/>
    <s v="08"/>
    <n v="16"/>
    <n v="36438.5"/>
    <n v="2277.40625"/>
    <s v="White"/>
    <x v="0"/>
    <n v="50000"/>
    <s v="Y"/>
    <s v="FD08MTGWHI005"/>
  </r>
  <r>
    <s v="FD06FCS006"/>
    <s v="FD"/>
    <s v="Ford"/>
    <s v="FCS"/>
    <x v="1"/>
    <s v="06"/>
    <n v="18"/>
    <n v="46311.4"/>
    <n v="2572.8555555555558"/>
    <s v="Green"/>
    <x v="4"/>
    <n v="75000"/>
    <s v="Y"/>
    <s v="FD06FCSGRE006"/>
  </r>
  <r>
    <s v="FD06FCS007"/>
    <s v="FD"/>
    <s v="Ford"/>
    <s v="FCS"/>
    <x v="1"/>
    <s v="06"/>
    <n v="18"/>
    <n v="52229.5"/>
    <n v="2901.6388888888887"/>
    <s v="Green"/>
    <x v="2"/>
    <n v="75000"/>
    <s v="Y"/>
    <s v="FD06FCSGRE007"/>
  </r>
  <r>
    <s v="FD09FCS008"/>
    <s v="FD"/>
    <s v="Ford"/>
    <s v="FCS"/>
    <x v="1"/>
    <s v="09"/>
    <n v="15"/>
    <n v="35137"/>
    <n v="2342.4666666666667"/>
    <s v="Black"/>
    <x v="5"/>
    <n v="75000"/>
    <s v="Y"/>
    <s v="FD09FCSBLA008"/>
  </r>
  <r>
    <s v="FD13FCS009"/>
    <s v="FD"/>
    <s v="Ford"/>
    <s v="FCS"/>
    <x v="1"/>
    <s v="13"/>
    <n v="11"/>
    <n v="27637.1"/>
    <n v="2512.4636363636364"/>
    <s v="Black"/>
    <x v="0"/>
    <n v="75000"/>
    <s v="Y"/>
    <s v="FD13FCSBLA009"/>
  </r>
  <r>
    <s v="FD13FCS010"/>
    <s v="FD"/>
    <s v="Ford"/>
    <s v="FCS"/>
    <x v="1"/>
    <s v="13"/>
    <n v="11"/>
    <n v="27534.799999999999"/>
    <n v="2503.1636363636362"/>
    <s v="White"/>
    <x v="6"/>
    <n v="75000"/>
    <s v="Y"/>
    <s v="FD13FCSWHI010"/>
  </r>
  <r>
    <s v="FD12FCS011"/>
    <s v="FD"/>
    <s v="Ford"/>
    <s v="FCS"/>
    <x v="1"/>
    <s v="12"/>
    <n v="12"/>
    <n v="19341.7"/>
    <n v="1611.8083333333334"/>
    <s v="White"/>
    <x v="7"/>
    <n v="75000"/>
    <s v="Y"/>
    <s v="FD12FCSWHI011"/>
  </r>
  <r>
    <s v="FD13FCS012"/>
    <s v="FD"/>
    <s v="Ford"/>
    <s v="FCS"/>
    <x v="1"/>
    <s v="13"/>
    <n v="11"/>
    <n v="22521.599999999999"/>
    <n v="2047.4181818181817"/>
    <s v="Black"/>
    <x v="8"/>
    <n v="75000"/>
    <s v="Y"/>
    <s v="FD13FCSBLA012"/>
  </r>
  <r>
    <s v="FD13FCS013"/>
    <s v="FD"/>
    <s v="Ford"/>
    <s v="FCS"/>
    <x v="1"/>
    <s v="13"/>
    <n v="11"/>
    <n v="13682.9"/>
    <n v="1243.8999999999999"/>
    <s v="Black"/>
    <x v="9"/>
    <n v="75000"/>
    <s v="Y"/>
    <s v="FD13FCSBLA013"/>
  </r>
  <r>
    <s v="GM09CMR014"/>
    <s v="GM"/>
    <s v="General Motors"/>
    <s v="CMR"/>
    <x v="2"/>
    <s v="09"/>
    <n v="15"/>
    <n v="28464.799999999999"/>
    <n v="1897.6533333333332"/>
    <s v="White"/>
    <x v="10"/>
    <n v="100000"/>
    <s v="Y"/>
    <s v="GM09CMRWHI014"/>
  </r>
  <r>
    <s v="GM12CMR015"/>
    <s v="GM"/>
    <s v="General Motors"/>
    <s v="CMR"/>
    <x v="2"/>
    <s v="12"/>
    <n v="12"/>
    <n v="19421.099999999999"/>
    <n v="1618.425"/>
    <s v="Black"/>
    <x v="11"/>
    <n v="100000"/>
    <s v="Y"/>
    <s v="GM12CMRBLA015"/>
  </r>
  <r>
    <s v="GM14CMR016"/>
    <s v="GM"/>
    <s v="General Motors"/>
    <s v="CMR"/>
    <x v="2"/>
    <s v="14"/>
    <n v="10"/>
    <n v="14289.6"/>
    <n v="1428.96"/>
    <s v="White"/>
    <x v="12"/>
    <n v="100000"/>
    <s v="Y"/>
    <s v="GM14CMRWHI016"/>
  </r>
  <r>
    <s v="GM10SLV017"/>
    <s v="GM"/>
    <s v="General Motors"/>
    <s v="SLV"/>
    <x v="3"/>
    <s v="10"/>
    <n v="14"/>
    <n v="31144.400000000001"/>
    <n v="2224.6"/>
    <s v="Black"/>
    <x v="13"/>
    <n v="100000"/>
    <s v="Y"/>
    <s v="GM10SLVBLA017"/>
  </r>
  <r>
    <s v="GM98SLV018"/>
    <s v="GM"/>
    <s v="General Motors"/>
    <s v="SLV"/>
    <x v="3"/>
    <s v="98"/>
    <n v="26"/>
    <n v="83162.7"/>
    <n v="3198.5653846153846"/>
    <s v="Black"/>
    <x v="10"/>
    <n v="100000"/>
    <s v="Y"/>
    <s v="GM98SLVBLA018"/>
  </r>
  <r>
    <s v="GM00SLV019"/>
    <s v="GM"/>
    <s v="General Motors"/>
    <s v="SLV"/>
    <x v="3"/>
    <s v="00"/>
    <n v="24"/>
    <n v="80685.8"/>
    <n v="3361.9083333333333"/>
    <s v="Blue"/>
    <x v="8"/>
    <n v="100000"/>
    <s v="Y"/>
    <s v="GM00SLVBLU019"/>
  </r>
  <r>
    <s v="TY96CAM020"/>
    <s v="TY"/>
    <s v="Toyota"/>
    <s v="CAM"/>
    <x v="4"/>
    <s v="96"/>
    <n v="28"/>
    <n v="114660.6"/>
    <n v="4095.0214285714287"/>
    <s v="Green"/>
    <x v="14"/>
    <n v="100000"/>
    <s v="Not Covered"/>
    <s v="TY96CAMGRE020"/>
  </r>
  <r>
    <s v="TY98CAM021"/>
    <s v="TY"/>
    <s v="Toyota"/>
    <s v="CAM"/>
    <x v="4"/>
    <s v="98"/>
    <n v="26"/>
    <n v="93382.6"/>
    <n v="3591.6384615384618"/>
    <s v="Black"/>
    <x v="15"/>
    <n v="100000"/>
    <s v="Y"/>
    <s v="TY98CAMBLA021"/>
  </r>
  <r>
    <s v="TY00CAM022"/>
    <s v="TY"/>
    <s v="Toyota"/>
    <s v="CAM"/>
    <x v="4"/>
    <s v="00"/>
    <n v="24"/>
    <n v="85928"/>
    <n v="3580.3333333333335"/>
    <s v="Green"/>
    <x v="4"/>
    <n v="100000"/>
    <s v="Y"/>
    <s v="TY00CAMGRE022"/>
  </r>
  <r>
    <s v="TY02CAM023"/>
    <s v="TY"/>
    <s v="Toyota"/>
    <s v="CAM"/>
    <x v="4"/>
    <s v="02"/>
    <n v="22"/>
    <n v="67829.100000000006"/>
    <n v="3083.1409090909092"/>
    <s v="Black"/>
    <x v="0"/>
    <n v="100000"/>
    <s v="Y"/>
    <s v="TY02CAMBLA023"/>
  </r>
  <r>
    <s v="TY09CAM024"/>
    <s v="TY"/>
    <s v="Toyota"/>
    <s v="CAM"/>
    <x v="4"/>
    <s v="09"/>
    <n v="15"/>
    <n v="48114.2"/>
    <n v="3207.6133333333332"/>
    <s v="White"/>
    <x v="5"/>
    <n v="100000"/>
    <s v="Y"/>
    <s v="TY09CAMWHI024"/>
  </r>
  <r>
    <s v="TY02COR025"/>
    <s v="TY"/>
    <s v="Toyota"/>
    <s v="COR"/>
    <x v="5"/>
    <s v="02"/>
    <n v="22"/>
    <n v="64467.4"/>
    <n v="2930.3363636363638"/>
    <s v="Red"/>
    <x v="16"/>
    <n v="100000"/>
    <s v="Y"/>
    <s v="TY02CORRED025"/>
  </r>
  <r>
    <s v="TY03COR026"/>
    <s v="TY"/>
    <s v="Toyota"/>
    <s v="COR"/>
    <x v="5"/>
    <s v="03"/>
    <n v="21"/>
    <n v="73444.399999999994"/>
    <n v="3497.3523809523808"/>
    <s v="Black"/>
    <x v="16"/>
    <n v="100000"/>
    <s v="Y"/>
    <s v="TY03CORBLA026"/>
  </r>
  <r>
    <s v="TY14COR027"/>
    <s v="TY"/>
    <s v="Toyota"/>
    <s v="COR"/>
    <x v="5"/>
    <s v="14"/>
    <n v="10"/>
    <n v="17556.3"/>
    <n v="1755.6299999999999"/>
    <s v="Blue"/>
    <x v="6"/>
    <n v="100000"/>
    <s v="Y"/>
    <s v="TY14CORBLU027"/>
  </r>
  <r>
    <s v="TY12COR028"/>
    <s v="TY"/>
    <s v="Toyota"/>
    <s v="COR"/>
    <x v="5"/>
    <s v="12"/>
    <n v="12"/>
    <n v="29601.9"/>
    <n v="2466.8250000000003"/>
    <s v="Black"/>
    <x v="10"/>
    <n v="100000"/>
    <s v="Y"/>
    <s v="TY12CORBLA028"/>
  </r>
  <r>
    <s v="TY12CAM029"/>
    <s v="TY"/>
    <s v="Toyota"/>
    <s v="CAM"/>
    <x v="4"/>
    <s v="12"/>
    <n v="12"/>
    <n v="22128.2"/>
    <n v="1844.0166666666667"/>
    <s v="Blue"/>
    <x v="14"/>
    <n v="100000"/>
    <s v="Y"/>
    <s v="TY12CAMBLU029"/>
  </r>
  <r>
    <s v="HO99CIV030"/>
    <s v="HO"/>
    <s v="Honda"/>
    <s v="CIV"/>
    <x v="6"/>
    <s v="99"/>
    <n v="25"/>
    <n v="82374"/>
    <n v="3294.96"/>
    <s v="White"/>
    <x v="9"/>
    <n v="75000"/>
    <s v="Not Covered"/>
    <s v="HO99CIVWHI030"/>
  </r>
  <r>
    <s v="HO01CIV031"/>
    <s v="HO"/>
    <s v="Honda"/>
    <s v="CIV"/>
    <x v="6"/>
    <s v="01"/>
    <n v="23"/>
    <n v="69891.899999999994"/>
    <n v="3038.7782608695647"/>
    <s v="Blue"/>
    <x v="3"/>
    <n v="75000"/>
    <s v="Y"/>
    <s v="HO01CIVBLU031"/>
  </r>
  <r>
    <s v="HO10CIV032"/>
    <s v="HO"/>
    <s v="Honda"/>
    <s v="CIV"/>
    <x v="6"/>
    <s v="10"/>
    <n v="14"/>
    <n v="22573"/>
    <n v="1612.3571428571429"/>
    <s v="Blue"/>
    <x v="12"/>
    <n v="75000"/>
    <s v="Y"/>
    <s v="HO10CIVBLU032"/>
  </r>
  <r>
    <s v="HO10CIV033"/>
    <s v="HO"/>
    <s v="Honda"/>
    <s v="CIV"/>
    <x v="6"/>
    <s v="10"/>
    <n v="14"/>
    <n v="33477.199999999997"/>
    <n v="2391.2285714285713"/>
    <s v="Black"/>
    <x v="15"/>
    <n v="75000"/>
    <s v="Y"/>
    <s v="HO10CIVBLA033"/>
  </r>
  <r>
    <s v="HO11CIV034"/>
    <s v="HO"/>
    <s v="Honda"/>
    <s v="CIV"/>
    <x v="6"/>
    <s v="11"/>
    <n v="13"/>
    <n v="30555.3"/>
    <n v="2350.4076923076923"/>
    <s v="Black"/>
    <x v="2"/>
    <n v="75000"/>
    <s v="Y"/>
    <s v="HO11CIVBLA034"/>
  </r>
  <r>
    <s v="HO12CIV035"/>
    <s v="HO"/>
    <s v="Honda"/>
    <s v="CIV"/>
    <x v="6"/>
    <s v="12"/>
    <n v="12"/>
    <n v="24513.200000000001"/>
    <n v="2042.7666666666667"/>
    <s v="Black"/>
    <x v="13"/>
    <n v="75000"/>
    <s v="Y"/>
    <s v="HO12CIVBLA035"/>
  </r>
  <r>
    <s v="HO13CIV036"/>
    <s v="HO"/>
    <s v="Honda"/>
    <s v="CIV"/>
    <x v="6"/>
    <s v="13"/>
    <n v="11"/>
    <n v="13867.6"/>
    <n v="1260.6909090909091"/>
    <s v="Black"/>
    <x v="14"/>
    <n v="75000"/>
    <s v="Y"/>
    <s v="HO13CIVBLA036"/>
  </r>
  <r>
    <s v="HO05ODY037"/>
    <s v="HO"/>
    <s v="Honda"/>
    <s v="ODY"/>
    <x v="7"/>
    <s v="05"/>
    <n v="19"/>
    <n v="60389.5"/>
    <n v="3178.3947368421054"/>
    <s v="White"/>
    <x v="5"/>
    <n v="100000"/>
    <s v="Y"/>
    <s v="HO05ODYWHI037"/>
  </r>
  <r>
    <s v="HO07ODY038"/>
    <s v="HO"/>
    <s v="Honda"/>
    <s v="ODY"/>
    <x v="7"/>
    <s v="07"/>
    <n v="17"/>
    <n v="50854.1"/>
    <n v="2991.4176470588236"/>
    <s v="Black"/>
    <x v="15"/>
    <n v="100000"/>
    <s v="Y"/>
    <s v="HO07ODYBLA038"/>
  </r>
  <r>
    <s v="HO08ODY039"/>
    <s v="HO"/>
    <s v="Honda"/>
    <s v="ODY"/>
    <x v="7"/>
    <s v="08"/>
    <n v="16"/>
    <n v="42504.6"/>
    <n v="2656.5374999999999"/>
    <s v="White"/>
    <x v="9"/>
    <n v="100000"/>
    <s v="Y"/>
    <s v="HO08ODYWHI039"/>
  </r>
  <r>
    <s v="HO01ODY040"/>
    <s v="HO"/>
    <s v="Honda"/>
    <s v="ODY"/>
    <x v="7"/>
    <s v="01"/>
    <n v="23"/>
    <n v="68658.899999999994"/>
    <n v="2985.1695652173912"/>
    <s v="Black"/>
    <x v="0"/>
    <n v="100000"/>
    <s v="Y"/>
    <s v="HO01ODYBLA040"/>
  </r>
  <r>
    <s v="HO14ODY041"/>
    <s v="HO"/>
    <s v="Honda"/>
    <s v="ODY"/>
    <x v="7"/>
    <s v="14"/>
    <n v="10"/>
    <n v="3708.1"/>
    <n v="370.81"/>
    <s v="Black"/>
    <x v="1"/>
    <n v="100000"/>
    <s v="Y"/>
    <s v="HO14ODYBLA041"/>
  </r>
  <r>
    <s v="CR04PTC042"/>
    <s v="CR"/>
    <s v="Chrysler"/>
    <s v="PTC"/>
    <x v="8"/>
    <s v="04"/>
    <n v="20"/>
    <n v="64542"/>
    <n v="3227.1"/>
    <s v="Blue"/>
    <x v="0"/>
    <n v="75000"/>
    <s v="Y"/>
    <s v="CR04PTCBLU042"/>
  </r>
  <r>
    <s v="CR07PTC043"/>
    <s v="CR"/>
    <s v="Chrysler"/>
    <s v="PTC"/>
    <x v="8"/>
    <s v="07"/>
    <n v="17"/>
    <n v="42074.2"/>
    <n v="2474.9529411764706"/>
    <s v="Green"/>
    <x v="16"/>
    <n v="75000"/>
    <s v="Y"/>
    <s v="CR07PTCGRE043"/>
  </r>
  <r>
    <s v="CR11PTC044"/>
    <s v="CR"/>
    <s v="Chrysler"/>
    <s v="PTC"/>
    <x v="8"/>
    <s v="11"/>
    <n v="13"/>
    <n v="27394.2"/>
    <n v="2107.2461538461539"/>
    <s v="Black"/>
    <x v="8"/>
    <n v="75000"/>
    <s v="Y"/>
    <s v="CR11PTCBLA044"/>
  </r>
  <r>
    <s v="CR99CAR045"/>
    <s v="CR"/>
    <s v="Chrysler"/>
    <s v="CAR"/>
    <x v="9"/>
    <s v="99"/>
    <n v="25"/>
    <n v="79420.600000000006"/>
    <n v="3176.8240000000001"/>
    <s v="Green"/>
    <x v="13"/>
    <n v="75000"/>
    <s v="Not Covered"/>
    <s v="CR99CARGRE045"/>
  </r>
  <r>
    <s v="CR00CAR046"/>
    <s v="CR"/>
    <s v="Chrysler"/>
    <s v="CAR"/>
    <x v="9"/>
    <s v="00"/>
    <n v="24"/>
    <n v="77243.100000000006"/>
    <n v="3218.4625000000001"/>
    <s v="Black"/>
    <x v="3"/>
    <n v="75000"/>
    <s v="Not Covered"/>
    <s v="CR00CARBLA046"/>
  </r>
  <r>
    <s v="CR04CAR047"/>
    <s v="CR"/>
    <s v="Chrysler"/>
    <s v="CAR"/>
    <x v="9"/>
    <s v="04"/>
    <n v="20"/>
    <n v="72527.199999999997"/>
    <n v="3626.3599999999997"/>
    <s v="White"/>
    <x v="11"/>
    <n v="75000"/>
    <s v="Y"/>
    <s v="CR04CARWHI047"/>
  </r>
  <r>
    <s v="CR04CAR048"/>
    <s v="CR"/>
    <s v="Chrysler"/>
    <s v="CAR"/>
    <x v="9"/>
    <s v="04"/>
    <n v="20"/>
    <n v="52699.4"/>
    <n v="2634.9700000000003"/>
    <s v="Red"/>
    <x v="11"/>
    <n v="75000"/>
    <s v="Y"/>
    <s v="CR04CARRED048"/>
  </r>
  <r>
    <s v="HY11ELA049"/>
    <s v="HY"/>
    <s v="Hyundai"/>
    <s v="ELA"/>
    <x v="10"/>
    <s v="11"/>
    <n v="13"/>
    <n v="29102.3"/>
    <n v="2238.6384615384613"/>
    <s v="Black"/>
    <x v="12"/>
    <n v="100000"/>
    <s v="Y"/>
    <s v="HY11ELABLA049"/>
  </r>
  <r>
    <s v="HY12ELA050"/>
    <s v="HY"/>
    <s v="Hyundai"/>
    <s v="ELA"/>
    <x v="10"/>
    <s v="12"/>
    <n v="12"/>
    <n v="22282"/>
    <n v="1856.8333333333333"/>
    <s v="Blue"/>
    <x v="1"/>
    <n v="100000"/>
    <s v="Y"/>
    <s v="HY12ELABLU050"/>
  </r>
  <r>
    <s v="HY13ELA051"/>
    <s v="HY"/>
    <s v="Hyundai"/>
    <s v="ELA"/>
    <x v="10"/>
    <s v="13"/>
    <n v="11"/>
    <n v="20223.900000000001"/>
    <n v="1838.5363636363638"/>
    <s v="Black"/>
    <x v="6"/>
    <n v="100000"/>
    <s v="Y"/>
    <s v="HY13ELABLA051"/>
  </r>
  <r>
    <s v="HY13ELA052"/>
    <s v="HY"/>
    <s v="Hyundai"/>
    <s v="ELA"/>
    <x v="10"/>
    <s v="13"/>
    <n v="11"/>
    <n v="22188.5"/>
    <n v="2017.136363636363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C6" firstHeaderRow="0" firstDataRow="1" firstDataCol="1" rowPageCount="1" colPageCount="1"/>
  <pivotFields count="11">
    <pivotField showAll="0">
      <items count="54">
        <item x="27"/>
        <item x="13"/>
        <item x="30"/>
        <item x="44"/>
        <item x="12"/>
        <item x="39"/>
        <item x="18"/>
        <item x="4"/>
        <item x="28"/>
        <item x="29"/>
        <item x="35"/>
        <item x="23"/>
        <item x="49"/>
        <item x="8"/>
        <item x="0"/>
        <item x="14"/>
        <item x="31"/>
        <item x="45"/>
        <item x="19"/>
        <item x="40"/>
        <item x="5"/>
        <item x="36"/>
        <item x="24"/>
        <item x="50"/>
        <item x="9"/>
        <item x="1"/>
        <item x="15"/>
        <item x="32"/>
        <item x="46"/>
        <item x="20"/>
        <item x="41"/>
        <item x="6"/>
        <item x="37"/>
        <item x="25"/>
        <item x="51"/>
        <item x="10"/>
        <item x="2"/>
        <item x="16"/>
        <item x="33"/>
        <item x="47"/>
        <item x="21"/>
        <item x="42"/>
        <item x="7"/>
        <item x="38"/>
        <item x="26"/>
        <item x="52"/>
        <item x="11"/>
        <item x="3"/>
        <item x="17"/>
        <item x="34"/>
        <item x="48"/>
        <item x="22"/>
        <item x="43"/>
        <item t="default"/>
      </items>
    </pivotField>
    <pivotField showAll="0"/>
    <pivotField axis="axisRow" showAll="0">
      <items count="17">
        <item x="13"/>
        <item x="5"/>
        <item x="1"/>
        <item x="7"/>
        <item x="8"/>
        <item x="6"/>
        <item x="0"/>
        <item x="4"/>
        <item x="10"/>
        <item x="9"/>
        <item x="2"/>
        <item x="14"/>
        <item x="3"/>
        <item x="12"/>
        <item x="15"/>
        <item x="11"/>
        <item t="default"/>
      </items>
    </pivotField>
    <pivotField axis="axisRow" showAll="0">
      <items count="40">
        <item x="0"/>
        <item x="30"/>
        <item x="1"/>
        <item x="4"/>
        <item x="37"/>
        <item x="26"/>
        <item x="22"/>
        <item x="20"/>
        <item x="38"/>
        <item x="15"/>
        <item x="31"/>
        <item x="16"/>
        <item x="21"/>
        <item x="17"/>
        <item x="11"/>
        <item x="2"/>
        <item x="19"/>
        <item x="24"/>
        <item x="6"/>
        <item x="8"/>
        <item x="9"/>
        <item x="18"/>
        <item x="27"/>
        <item x="36"/>
        <item x="32"/>
        <item x="5"/>
        <item x="13"/>
        <item x="12"/>
        <item x="33"/>
        <item x="10"/>
        <item x="34"/>
        <item x="7"/>
        <item x="23"/>
        <item x="14"/>
        <item x="29"/>
        <item x="25"/>
        <item x="3"/>
        <item x="35"/>
        <item x="28"/>
        <item t="default"/>
      </items>
    </pivotField>
    <pivotField showAll="0"/>
    <pivotField numFmtId="171" showAll="0"/>
    <pivotField numFmtId="171" showAll="0"/>
    <pivotField numFmtId="171" showAll="0"/>
    <pivotField dataField="1" numFmtId="171" showAll="0"/>
    <pivotField dataField="1" showAll="0"/>
    <pivotField axis="axisPage" multipleItemSelectionAllowed="1" showAll="0">
      <items count="54">
        <item h="1" x="50"/>
        <item h="1" x="3"/>
        <item x="8"/>
        <item h="1" x="6"/>
        <item h="1" x="27"/>
        <item h="1" x="5"/>
        <item h="1" x="46"/>
        <item h="1" x="26"/>
        <item h="1" x="48"/>
        <item h="1" x="44"/>
        <item h="1" x="4"/>
        <item h="1" x="43"/>
        <item h="1" x="47"/>
        <item h="1" x="33"/>
        <item h="1" x="12"/>
        <item h="1" x="31"/>
        <item h="1" x="20"/>
        <item h="1" x="37"/>
        <item h="1" x="1"/>
        <item h="1" x="9"/>
        <item h="1" x="42"/>
        <item h="1" x="19"/>
        <item h="1" x="0"/>
        <item h="1" x="29"/>
        <item h="1" x="36"/>
        <item h="1" x="41"/>
        <item h="1" x="45"/>
        <item h="1" x="38"/>
        <item h="1" x="2"/>
        <item h="1" x="51"/>
        <item h="1" x="21"/>
        <item h="1" x="35"/>
        <item h="1" x="10"/>
        <item h="1" x="13"/>
        <item h="1" x="28"/>
        <item h="1" x="11"/>
        <item h="1" x="18"/>
        <item h="1" x="32"/>
        <item h="1" x="15"/>
        <item h="1" x="39"/>
        <item h="1" x="22"/>
        <item h="1" x="7"/>
        <item h="1" x="24"/>
        <item h="1" x="52"/>
        <item h="1" x="14"/>
        <item h="1" x="30"/>
        <item h="1" x="25"/>
        <item h="1" x="17"/>
        <item h="1" x="23"/>
        <item h="1" x="49"/>
        <item h="1" x="16"/>
        <item h="1" x="40"/>
        <item h="1" x="34"/>
        <item t="default"/>
      </items>
    </pivotField>
  </pivotFields>
  <rowFields count="2">
    <field x="2"/>
    <field x="3"/>
  </rowFields>
  <rowItems count="3">
    <i>
      <x v="5"/>
    </i>
    <i r="1"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Sum of COMMISION" fld="8" baseField="0" baseItem="0"/>
    <dataField name="Sum of TOTAL SALES" fld="9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69" firstHeaderRow="0" firstDataRow="1" firstDataCol="1"/>
  <pivotFields count="14">
    <pivotField showAll="0"/>
    <pivotField showAll="0"/>
    <pivotField showAll="0"/>
    <pivotField showAll="0"/>
    <pivotField axis="axisRow" showAll="0">
      <items count="12"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2">
    <field x="10"/>
    <field x="4"/>
  </rowFields>
  <rowItems count="66">
    <i>
      <x/>
    </i>
    <i r="1">
      <x/>
    </i>
    <i r="1">
      <x v="2"/>
    </i>
    <i>
      <x v="1"/>
    </i>
    <i r="1">
      <x v="1"/>
    </i>
    <i r="1">
      <x v="3"/>
    </i>
    <i>
      <x v="2"/>
    </i>
    <i r="1">
      <x v="1"/>
    </i>
    <i r="1">
      <x v="5"/>
    </i>
    <i r="1">
      <x v="6"/>
    </i>
    <i>
      <x v="3"/>
    </i>
    <i r="1">
      <x v="4"/>
    </i>
    <i r="1">
      <x v="9"/>
    </i>
    <i>
      <x v="4"/>
    </i>
    <i r="1">
      <x v="1"/>
    </i>
    <i r="1">
      <x v="6"/>
    </i>
    <i r="1">
      <x v="8"/>
    </i>
    <i>
      <x v="5"/>
    </i>
    <i r="1">
      <x v="2"/>
    </i>
    <i r="1">
      <x v="3"/>
    </i>
    <i r="1">
      <x v="10"/>
    </i>
    <i>
      <x v="6"/>
    </i>
    <i r="1">
      <x v="2"/>
    </i>
    <i r="1">
      <x v="3"/>
    </i>
    <i r="1">
      <x v="7"/>
    </i>
    <i>
      <x v="7"/>
    </i>
    <i r="1">
      <x v="3"/>
    </i>
    <i r="1">
      <x v="6"/>
    </i>
    <i r="1">
      <x v="7"/>
    </i>
    <i>
      <x v="8"/>
    </i>
    <i r="1">
      <x v="5"/>
    </i>
    <i r="1">
      <x v="7"/>
    </i>
    <i r="1">
      <x v="8"/>
    </i>
    <i>
      <x v="9"/>
    </i>
    <i r="1">
      <x v="4"/>
    </i>
    <i r="1">
      <x v="5"/>
    </i>
    <i r="1">
      <x v="6"/>
    </i>
    <i>
      <x v="10"/>
    </i>
    <i r="1">
      <x v="3"/>
    </i>
    <i r="1">
      <x v="6"/>
    </i>
    <i r="1">
      <x v="8"/>
    </i>
    <i>
      <x v="11"/>
    </i>
    <i r="1">
      <x/>
    </i>
    <i r="1">
      <x v="4"/>
    </i>
    <i r="1">
      <x v="10"/>
    </i>
    <i>
      <x v="12"/>
    </i>
    <i r="1">
      <x v="1"/>
    </i>
    <i r="1">
      <x v="6"/>
    </i>
    <i r="1">
      <x v="7"/>
    </i>
    <i r="1">
      <x v="8"/>
    </i>
    <i r="1">
      <x v="9"/>
    </i>
    <i>
      <x v="13"/>
    </i>
    <i r="1">
      <x v="1"/>
    </i>
    <i r="1">
      <x v="3"/>
    </i>
    <i r="1">
      <x v="8"/>
    </i>
    <i>
      <x v="14"/>
    </i>
    <i r="1">
      <x/>
    </i>
    <i r="1">
      <x v="3"/>
    </i>
    <i r="1">
      <x v="5"/>
    </i>
    <i>
      <x v="15"/>
    </i>
    <i r="1">
      <x v="6"/>
    </i>
    <i r="1">
      <x v="9"/>
    </i>
    <i r="1">
      <x v="10"/>
    </i>
    <i>
      <x v="16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6" baseField="0" baseItem="0"/>
    <dataField name="Sum of Miles / Year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zoomScale="75" zoomScaleNormal="75" workbookViewId="0">
      <selection activeCell="A3" sqref="A3:B22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0.88671875" bestFit="1" customWidth="1"/>
    <col min="4" max="4" width="13.6640625" bestFit="1" customWidth="1"/>
    <col min="5" max="13" width="13.6640625" customWidth="1"/>
    <col min="14" max="14" width="12.33203125" customWidth="1"/>
    <col min="15" max="15" width="17.21875" customWidth="1"/>
    <col min="16" max="18" width="10.33203125" customWidth="1"/>
    <col min="24" max="28" width="10.44140625" bestFit="1" customWidth="1"/>
    <col min="30" max="30" width="11.5546875" bestFit="1" customWidth="1"/>
  </cols>
  <sheetData>
    <row r="1" spans="1:30" x14ac:dyDescent="0.3">
      <c r="A1" t="s">
        <v>0</v>
      </c>
      <c r="C1" t="s">
        <v>40</v>
      </c>
    </row>
    <row r="2" spans="1:30" x14ac:dyDescent="0.3">
      <c r="D2" t="s">
        <v>34</v>
      </c>
      <c r="I2" t="s">
        <v>41</v>
      </c>
      <c r="N2" t="s">
        <v>35</v>
      </c>
      <c r="S2" t="s">
        <v>42</v>
      </c>
      <c r="X2" t="s">
        <v>43</v>
      </c>
      <c r="AD2" t="s">
        <v>44</v>
      </c>
    </row>
    <row r="3" spans="1:30" x14ac:dyDescent="0.3">
      <c r="A3" t="s">
        <v>1</v>
      </c>
      <c r="B3" t="s">
        <v>2</v>
      </c>
      <c r="C3" t="s">
        <v>3</v>
      </c>
      <c r="D3" s="10">
        <v>45292</v>
      </c>
      <c r="E3" s="10">
        <f>D3+7</f>
        <v>45299</v>
      </c>
      <c r="F3" s="10">
        <f t="shared" ref="F3:H3" si="0">E3+7</f>
        <v>45306</v>
      </c>
      <c r="G3" s="10">
        <f t="shared" si="0"/>
        <v>45313</v>
      </c>
      <c r="H3" s="10">
        <f t="shared" si="0"/>
        <v>45320</v>
      </c>
      <c r="I3" s="12">
        <v>45292</v>
      </c>
      <c r="J3" s="12">
        <f>I3+7</f>
        <v>45299</v>
      </c>
      <c r="K3" s="12">
        <f t="shared" ref="K3:M3" si="1">J3+7</f>
        <v>45306</v>
      </c>
      <c r="L3" s="12">
        <f t="shared" si="1"/>
        <v>45313</v>
      </c>
      <c r="M3" s="12">
        <f t="shared" si="1"/>
        <v>45320</v>
      </c>
      <c r="N3" s="14">
        <v>45292</v>
      </c>
      <c r="O3" s="14">
        <f>N3+7</f>
        <v>45299</v>
      </c>
      <c r="P3" s="14">
        <f t="shared" ref="P3:R3" si="2">O3+7</f>
        <v>45306</v>
      </c>
      <c r="Q3" s="14">
        <f t="shared" si="2"/>
        <v>45313</v>
      </c>
      <c r="R3" s="14">
        <f t="shared" si="2"/>
        <v>45320</v>
      </c>
      <c r="S3" s="16">
        <v>45292</v>
      </c>
      <c r="T3" s="16">
        <f>S3+7</f>
        <v>45299</v>
      </c>
      <c r="U3" s="16">
        <f t="shared" ref="U3:W3" si="3">T3+7</f>
        <v>45306</v>
      </c>
      <c r="V3" s="16">
        <f t="shared" si="3"/>
        <v>45313</v>
      </c>
      <c r="W3" s="16">
        <f t="shared" si="3"/>
        <v>45320</v>
      </c>
      <c r="X3" s="18">
        <v>45292</v>
      </c>
      <c r="Y3" s="18">
        <f>X3+7</f>
        <v>45299</v>
      </c>
      <c r="Z3" s="18">
        <f t="shared" ref="Z3:AB3" si="4">Y3+7</f>
        <v>45306</v>
      </c>
      <c r="AA3" s="18">
        <f t="shared" si="4"/>
        <v>45313</v>
      </c>
      <c r="AB3" s="18">
        <f t="shared" si="4"/>
        <v>45320</v>
      </c>
    </row>
    <row r="4" spans="1:30" x14ac:dyDescent="0.3">
      <c r="A4" s="1" t="s">
        <v>4</v>
      </c>
      <c r="B4" t="s">
        <v>5</v>
      </c>
      <c r="C4" s="3">
        <v>15.1</v>
      </c>
      <c r="D4" s="11">
        <v>40</v>
      </c>
      <c r="E4" s="11">
        <v>40</v>
      </c>
      <c r="F4" s="11">
        <v>21</v>
      </c>
      <c r="G4" s="11">
        <v>31</v>
      </c>
      <c r="H4" s="11">
        <v>21</v>
      </c>
      <c r="I4" s="13">
        <f>IF(D4&gt;40,D4-40,0)</f>
        <v>0</v>
      </c>
      <c r="J4" s="13">
        <f>IF(E4&gt;40,E4-40,0)</f>
        <v>0</v>
      </c>
      <c r="K4" s="13">
        <f>IF(F4&gt;40,F4-40,0)</f>
        <v>0</v>
      </c>
      <c r="L4" s="13">
        <f>IF(G4&gt;40,G4-40,0)</f>
        <v>0</v>
      </c>
      <c r="M4" s="13">
        <f>IF(H4&gt;40,H4-40,0)</f>
        <v>0</v>
      </c>
      <c r="N4" s="15">
        <f>C4*D4</f>
        <v>604</v>
      </c>
      <c r="O4" s="15">
        <f>$C4*E4</f>
        <v>604</v>
      </c>
      <c r="P4" s="15">
        <f>$C4*F4</f>
        <v>317.09999999999997</v>
      </c>
      <c r="Q4" s="15">
        <f t="shared" ref="Q4:R18" si="5">$C4*G4</f>
        <v>468.09999999999997</v>
      </c>
      <c r="R4" s="15">
        <f t="shared" si="5"/>
        <v>317.09999999999997</v>
      </c>
      <c r="S4" s="17">
        <f>0.5*$C4*I4</f>
        <v>0</v>
      </c>
      <c r="T4" s="17">
        <f>0.5*$C4*J4</f>
        <v>0</v>
      </c>
      <c r="U4" s="17">
        <f t="shared" ref="U4:W18" si="6">0.5*$C4*K4</f>
        <v>0</v>
      </c>
      <c r="V4" s="17">
        <f t="shared" si="6"/>
        <v>0</v>
      </c>
      <c r="W4" s="17">
        <f t="shared" si="6"/>
        <v>0</v>
      </c>
      <c r="X4" s="19">
        <f>N4+S4</f>
        <v>604</v>
      </c>
      <c r="Y4" s="19">
        <f>O4+T4</f>
        <v>604</v>
      </c>
      <c r="Z4" s="19">
        <f t="shared" ref="Y4:AB4" si="7">P4+U4</f>
        <v>317.09999999999997</v>
      </c>
      <c r="AA4" s="19">
        <f>Q4+V4</f>
        <v>468.09999999999997</v>
      </c>
      <c r="AB4" s="19">
        <f>R4+W4</f>
        <v>317.09999999999997</v>
      </c>
      <c r="AD4" s="4">
        <f>SUM(X4:AB4)</f>
        <v>2310.2999999999997</v>
      </c>
    </row>
    <row r="5" spans="1:30" x14ac:dyDescent="0.3">
      <c r="A5" s="1" t="s">
        <v>6</v>
      </c>
      <c r="B5" t="s">
        <v>7</v>
      </c>
      <c r="C5" s="3">
        <v>12.9</v>
      </c>
      <c r="D5" s="11">
        <v>20</v>
      </c>
      <c r="E5" s="11">
        <v>25</v>
      </c>
      <c r="F5" s="11">
        <v>22</v>
      </c>
      <c r="G5" s="11">
        <v>30</v>
      </c>
      <c r="H5" s="11">
        <v>22</v>
      </c>
      <c r="I5" s="13">
        <f t="shared" ref="I5:M18" si="8">IF(D5&gt;40,D5-40,0)</f>
        <v>0</v>
      </c>
      <c r="J5" s="13">
        <f t="shared" si="8"/>
        <v>0</v>
      </c>
      <c r="K5" s="13">
        <f t="shared" si="8"/>
        <v>0</v>
      </c>
      <c r="L5" s="13">
        <f t="shared" si="8"/>
        <v>0</v>
      </c>
      <c r="M5" s="13">
        <f t="shared" si="8"/>
        <v>0</v>
      </c>
      <c r="N5" s="15">
        <f>C5*D5</f>
        <v>258</v>
      </c>
      <c r="O5" s="15">
        <f t="shared" ref="O5:O17" si="9">$C5*E5</f>
        <v>322.5</v>
      </c>
      <c r="P5" s="15">
        <f t="shared" ref="P5:P17" si="10">$C5*F5</f>
        <v>283.8</v>
      </c>
      <c r="Q5" s="15">
        <f t="shared" si="5"/>
        <v>387</v>
      </c>
      <c r="R5" s="15">
        <f t="shared" si="5"/>
        <v>283.8</v>
      </c>
      <c r="S5" s="17">
        <f t="shared" ref="S5:S18" si="11">0.5*$C5*I5</f>
        <v>0</v>
      </c>
      <c r="T5" s="17">
        <f t="shared" ref="T5:T18" si="12">0.5*$C5*J5</f>
        <v>0</v>
      </c>
      <c r="U5" s="17">
        <f t="shared" si="6"/>
        <v>0</v>
      </c>
      <c r="V5" s="17">
        <f t="shared" si="6"/>
        <v>0</v>
      </c>
      <c r="W5" s="17">
        <f t="shared" si="6"/>
        <v>0</v>
      </c>
      <c r="X5" s="19">
        <f t="shared" ref="X5:X18" si="13">N5+S5</f>
        <v>258</v>
      </c>
      <c r="Y5" s="19">
        <f t="shared" ref="Y5:Y18" si="14">O5+T5</f>
        <v>322.5</v>
      </c>
      <c r="Z5" s="19">
        <f t="shared" ref="Z5:Z18" si="15">P5+U5</f>
        <v>283.8</v>
      </c>
      <c r="AA5" s="19">
        <f t="shared" ref="AA5:AA18" si="16">Q5+V5</f>
        <v>387</v>
      </c>
      <c r="AB5" s="19">
        <f t="shared" ref="AB5:AB18" si="17">R5+W5</f>
        <v>283.8</v>
      </c>
      <c r="AD5" s="4">
        <f t="shared" ref="AD5:AD18" si="18">SUM(X5:AB5)</f>
        <v>1535.1</v>
      </c>
    </row>
    <row r="6" spans="1:30" x14ac:dyDescent="0.3">
      <c r="A6" s="1" t="s">
        <v>8</v>
      </c>
      <c r="B6" t="s">
        <v>9</v>
      </c>
      <c r="C6" s="3">
        <v>10</v>
      </c>
      <c r="D6" s="11">
        <v>35</v>
      </c>
      <c r="E6" s="11">
        <v>23</v>
      </c>
      <c r="F6" s="11">
        <v>23</v>
      </c>
      <c r="G6" s="11">
        <v>29</v>
      </c>
      <c r="H6" s="11">
        <v>23</v>
      </c>
      <c r="I6" s="13">
        <f t="shared" si="8"/>
        <v>0</v>
      </c>
      <c r="J6" s="13">
        <f t="shared" si="8"/>
        <v>0</v>
      </c>
      <c r="K6" s="13">
        <f t="shared" si="8"/>
        <v>0</v>
      </c>
      <c r="L6" s="13">
        <f t="shared" si="8"/>
        <v>0</v>
      </c>
      <c r="M6" s="13">
        <f t="shared" si="8"/>
        <v>0</v>
      </c>
      <c r="N6" s="15">
        <f>C6*D6</f>
        <v>350</v>
      </c>
      <c r="O6" s="15">
        <f t="shared" si="9"/>
        <v>230</v>
      </c>
      <c r="P6" s="15">
        <f t="shared" si="10"/>
        <v>230</v>
      </c>
      <c r="Q6" s="15">
        <f t="shared" si="5"/>
        <v>290</v>
      </c>
      <c r="R6" s="15">
        <f t="shared" si="5"/>
        <v>230</v>
      </c>
      <c r="S6" s="17">
        <f t="shared" si="11"/>
        <v>0</v>
      </c>
      <c r="T6" s="17">
        <f t="shared" si="12"/>
        <v>0</v>
      </c>
      <c r="U6" s="17">
        <f t="shared" si="6"/>
        <v>0</v>
      </c>
      <c r="V6" s="17">
        <f t="shared" si="6"/>
        <v>0</v>
      </c>
      <c r="W6" s="17">
        <f t="shared" si="6"/>
        <v>0</v>
      </c>
      <c r="X6" s="19">
        <f t="shared" si="13"/>
        <v>350</v>
      </c>
      <c r="Y6" s="19">
        <f t="shared" si="14"/>
        <v>230</v>
      </c>
      <c r="Z6" s="19">
        <f t="shared" si="15"/>
        <v>230</v>
      </c>
      <c r="AA6" s="19">
        <f t="shared" si="16"/>
        <v>290</v>
      </c>
      <c r="AB6" s="19">
        <f t="shared" si="17"/>
        <v>230</v>
      </c>
      <c r="AD6" s="4">
        <f t="shared" si="18"/>
        <v>1330</v>
      </c>
    </row>
    <row r="7" spans="1:30" x14ac:dyDescent="0.3">
      <c r="A7" s="1" t="s">
        <v>10</v>
      </c>
      <c r="B7" t="s">
        <v>11</v>
      </c>
      <c r="C7" s="3">
        <v>24.89</v>
      </c>
      <c r="D7" s="11">
        <v>26</v>
      </c>
      <c r="E7" s="11">
        <v>25</v>
      </c>
      <c r="F7" s="11">
        <v>25</v>
      </c>
      <c r="G7" s="11">
        <v>28</v>
      </c>
      <c r="H7" s="11">
        <v>25</v>
      </c>
      <c r="I7" s="13">
        <f t="shared" si="8"/>
        <v>0</v>
      </c>
      <c r="J7" s="13">
        <f t="shared" si="8"/>
        <v>0</v>
      </c>
      <c r="K7" s="13">
        <f t="shared" si="8"/>
        <v>0</v>
      </c>
      <c r="L7" s="13">
        <f t="shared" si="8"/>
        <v>0</v>
      </c>
      <c r="M7" s="13">
        <f t="shared" si="8"/>
        <v>0</v>
      </c>
      <c r="N7" s="15">
        <f>C7*D7</f>
        <v>647.14</v>
      </c>
      <c r="O7" s="15">
        <f t="shared" si="9"/>
        <v>622.25</v>
      </c>
      <c r="P7" s="15">
        <f t="shared" si="10"/>
        <v>622.25</v>
      </c>
      <c r="Q7" s="15">
        <f t="shared" si="5"/>
        <v>696.92000000000007</v>
      </c>
      <c r="R7" s="15">
        <f t="shared" si="5"/>
        <v>622.25</v>
      </c>
      <c r="S7" s="17">
        <f t="shared" si="11"/>
        <v>0</v>
      </c>
      <c r="T7" s="17">
        <f t="shared" si="12"/>
        <v>0</v>
      </c>
      <c r="U7" s="17">
        <f t="shared" si="6"/>
        <v>0</v>
      </c>
      <c r="V7" s="17">
        <f t="shared" si="6"/>
        <v>0</v>
      </c>
      <c r="W7" s="17">
        <f t="shared" si="6"/>
        <v>0</v>
      </c>
      <c r="X7" s="19">
        <f t="shared" si="13"/>
        <v>647.14</v>
      </c>
      <c r="Y7" s="19">
        <f t="shared" si="14"/>
        <v>622.25</v>
      </c>
      <c r="Z7" s="19">
        <f t="shared" si="15"/>
        <v>622.25</v>
      </c>
      <c r="AA7" s="19">
        <f t="shared" si="16"/>
        <v>696.92000000000007</v>
      </c>
      <c r="AB7" s="19">
        <f t="shared" si="17"/>
        <v>622.25</v>
      </c>
      <c r="AD7" s="4">
        <f t="shared" si="18"/>
        <v>3210.81</v>
      </c>
    </row>
    <row r="8" spans="1:30" x14ac:dyDescent="0.3">
      <c r="A8" s="1" t="s">
        <v>12</v>
      </c>
      <c r="B8" t="s">
        <v>13</v>
      </c>
      <c r="C8" s="3">
        <v>11.98</v>
      </c>
      <c r="D8" s="11">
        <v>54</v>
      </c>
      <c r="E8" s="11">
        <v>54</v>
      </c>
      <c r="F8" s="11">
        <v>26</v>
      </c>
      <c r="G8" s="11">
        <v>27</v>
      </c>
      <c r="H8" s="11">
        <v>26</v>
      </c>
      <c r="I8" s="13">
        <f t="shared" si="8"/>
        <v>14</v>
      </c>
      <c r="J8" s="13">
        <f t="shared" si="8"/>
        <v>14</v>
      </c>
      <c r="K8" s="13">
        <f t="shared" si="8"/>
        <v>0</v>
      </c>
      <c r="L8" s="13">
        <f t="shared" si="8"/>
        <v>0</v>
      </c>
      <c r="M8" s="13">
        <f t="shared" si="8"/>
        <v>0</v>
      </c>
      <c r="N8" s="15">
        <f>C8*D8</f>
        <v>646.92000000000007</v>
      </c>
      <c r="O8" s="15">
        <f t="shared" si="9"/>
        <v>646.92000000000007</v>
      </c>
      <c r="P8" s="15">
        <f t="shared" si="10"/>
        <v>311.48</v>
      </c>
      <c r="Q8" s="15">
        <f t="shared" si="5"/>
        <v>323.46000000000004</v>
      </c>
      <c r="R8" s="15">
        <f t="shared" si="5"/>
        <v>311.48</v>
      </c>
      <c r="S8" s="17">
        <f>0.5*$C8*I8</f>
        <v>83.86</v>
      </c>
      <c r="T8" s="17">
        <f>0.5*$C8*J8</f>
        <v>83.86</v>
      </c>
      <c r="U8" s="17">
        <f>0.5*$C8*K8</f>
        <v>0</v>
      </c>
      <c r="V8" s="17">
        <f t="shared" si="6"/>
        <v>0</v>
      </c>
      <c r="W8" s="17">
        <f t="shared" si="6"/>
        <v>0</v>
      </c>
      <c r="X8" s="19">
        <f t="shared" si="13"/>
        <v>730.78000000000009</v>
      </c>
      <c r="Y8" s="19">
        <f t="shared" si="14"/>
        <v>730.78000000000009</v>
      </c>
      <c r="Z8" s="19">
        <f t="shared" si="15"/>
        <v>311.48</v>
      </c>
      <c r="AA8" s="19">
        <f t="shared" si="16"/>
        <v>323.46000000000004</v>
      </c>
      <c r="AB8" s="19">
        <f t="shared" si="17"/>
        <v>311.48</v>
      </c>
      <c r="AD8" s="4">
        <f t="shared" si="18"/>
        <v>2407.98</v>
      </c>
    </row>
    <row r="9" spans="1:30" x14ac:dyDescent="0.3">
      <c r="A9" s="1" t="s">
        <v>14</v>
      </c>
      <c r="B9" t="s">
        <v>15</v>
      </c>
      <c r="C9" s="3">
        <v>12</v>
      </c>
      <c r="D9" s="11">
        <v>40</v>
      </c>
      <c r="E9" s="11">
        <v>32</v>
      </c>
      <c r="F9" s="11">
        <v>24</v>
      </c>
      <c r="G9" s="11">
        <v>26</v>
      </c>
      <c r="H9" s="11">
        <v>27</v>
      </c>
      <c r="I9" s="13">
        <f t="shared" si="8"/>
        <v>0</v>
      </c>
      <c r="J9" s="13">
        <f t="shared" si="8"/>
        <v>0</v>
      </c>
      <c r="K9" s="13">
        <f t="shared" si="8"/>
        <v>0</v>
      </c>
      <c r="L9" s="13">
        <f t="shared" si="8"/>
        <v>0</v>
      </c>
      <c r="M9" s="13">
        <f t="shared" si="8"/>
        <v>0</v>
      </c>
      <c r="N9" s="15">
        <f>C9*D9</f>
        <v>480</v>
      </c>
      <c r="O9" s="15">
        <f t="shared" si="9"/>
        <v>384</v>
      </c>
      <c r="P9" s="15">
        <f t="shared" si="10"/>
        <v>288</v>
      </c>
      <c r="Q9" s="15">
        <f t="shared" si="5"/>
        <v>312</v>
      </c>
      <c r="R9" s="15">
        <f t="shared" si="5"/>
        <v>324</v>
      </c>
      <c r="S9" s="17">
        <f t="shared" si="11"/>
        <v>0</v>
      </c>
      <c r="T9" s="17">
        <f>0.5*$C9*J9</f>
        <v>0</v>
      </c>
      <c r="U9" s="17">
        <f t="shared" si="6"/>
        <v>0</v>
      </c>
      <c r="V9" s="17">
        <f t="shared" si="6"/>
        <v>0</v>
      </c>
      <c r="W9" s="17">
        <f t="shared" si="6"/>
        <v>0</v>
      </c>
      <c r="X9" s="19">
        <f t="shared" si="13"/>
        <v>480</v>
      </c>
      <c r="Y9" s="19">
        <f t="shared" si="14"/>
        <v>384</v>
      </c>
      <c r="Z9" s="19">
        <f t="shared" si="15"/>
        <v>288</v>
      </c>
      <c r="AA9" s="19">
        <f t="shared" si="16"/>
        <v>312</v>
      </c>
      <c r="AB9" s="19">
        <f t="shared" si="17"/>
        <v>324</v>
      </c>
      <c r="AD9" s="4">
        <f t="shared" si="18"/>
        <v>1788</v>
      </c>
    </row>
    <row r="10" spans="1:30" x14ac:dyDescent="0.3">
      <c r="A10" s="21" t="s">
        <v>16</v>
      </c>
      <c r="B10" s="22" t="s">
        <v>17</v>
      </c>
      <c r="C10" s="3">
        <v>24</v>
      </c>
      <c r="D10" s="11">
        <v>45</v>
      </c>
      <c r="E10" s="11">
        <v>33</v>
      </c>
      <c r="F10" s="11">
        <v>28</v>
      </c>
      <c r="G10" s="11">
        <v>24</v>
      </c>
      <c r="H10" s="11">
        <v>28</v>
      </c>
      <c r="I10" s="13">
        <f t="shared" si="8"/>
        <v>5</v>
      </c>
      <c r="J10" s="13">
        <f t="shared" si="8"/>
        <v>0</v>
      </c>
      <c r="K10" s="13">
        <f t="shared" si="8"/>
        <v>0</v>
      </c>
      <c r="L10" s="13">
        <f t="shared" si="8"/>
        <v>0</v>
      </c>
      <c r="M10" s="13">
        <f t="shared" si="8"/>
        <v>0</v>
      </c>
      <c r="N10" s="15">
        <f>C10*D10</f>
        <v>1080</v>
      </c>
      <c r="O10" s="15">
        <f t="shared" si="9"/>
        <v>792</v>
      </c>
      <c r="P10" s="15">
        <f t="shared" si="10"/>
        <v>672</v>
      </c>
      <c r="Q10" s="15">
        <f t="shared" si="5"/>
        <v>576</v>
      </c>
      <c r="R10" s="15">
        <f t="shared" si="5"/>
        <v>672</v>
      </c>
      <c r="S10" s="17">
        <f t="shared" si="11"/>
        <v>60</v>
      </c>
      <c r="T10" s="17">
        <f t="shared" si="12"/>
        <v>0</v>
      </c>
      <c r="U10" s="17">
        <f t="shared" si="6"/>
        <v>0</v>
      </c>
      <c r="V10" s="17">
        <f t="shared" si="6"/>
        <v>0</v>
      </c>
      <c r="W10" s="17">
        <f t="shared" si="6"/>
        <v>0</v>
      </c>
      <c r="X10" s="19">
        <f t="shared" si="13"/>
        <v>1140</v>
      </c>
      <c r="Y10" s="19">
        <f t="shared" si="14"/>
        <v>792</v>
      </c>
      <c r="Z10" s="19">
        <f t="shared" si="15"/>
        <v>672</v>
      </c>
      <c r="AA10" s="19">
        <f t="shared" si="16"/>
        <v>576</v>
      </c>
      <c r="AB10" s="19">
        <f t="shared" si="17"/>
        <v>672</v>
      </c>
      <c r="AD10" s="20">
        <f t="shared" si="18"/>
        <v>3852</v>
      </c>
    </row>
    <row r="11" spans="1:30" x14ac:dyDescent="0.3">
      <c r="A11" s="1" t="s">
        <v>18</v>
      </c>
      <c r="B11" t="s">
        <v>19</v>
      </c>
      <c r="C11" s="3">
        <v>23.98</v>
      </c>
      <c r="D11" s="11">
        <v>43</v>
      </c>
      <c r="E11" s="11">
        <v>31</v>
      </c>
      <c r="F11" s="11">
        <v>27</v>
      </c>
      <c r="G11" s="11">
        <v>25</v>
      </c>
      <c r="H11" s="11">
        <v>25</v>
      </c>
      <c r="I11" s="13">
        <f t="shared" si="8"/>
        <v>3</v>
      </c>
      <c r="J11" s="13">
        <f t="shared" si="8"/>
        <v>0</v>
      </c>
      <c r="K11" s="13">
        <f t="shared" si="8"/>
        <v>0</v>
      </c>
      <c r="L11" s="13">
        <f t="shared" si="8"/>
        <v>0</v>
      </c>
      <c r="M11" s="13">
        <f t="shared" si="8"/>
        <v>0</v>
      </c>
      <c r="N11" s="15">
        <f>C11*D11</f>
        <v>1031.1400000000001</v>
      </c>
      <c r="O11" s="15">
        <f t="shared" si="9"/>
        <v>743.38</v>
      </c>
      <c r="P11" s="15">
        <f t="shared" si="10"/>
        <v>647.46</v>
      </c>
      <c r="Q11" s="15">
        <f t="shared" si="5"/>
        <v>599.5</v>
      </c>
      <c r="R11" s="15">
        <f t="shared" si="5"/>
        <v>599.5</v>
      </c>
      <c r="S11" s="17">
        <f t="shared" si="11"/>
        <v>35.97</v>
      </c>
      <c r="T11" s="17">
        <f t="shared" si="12"/>
        <v>0</v>
      </c>
      <c r="U11" s="17">
        <f t="shared" si="6"/>
        <v>0</v>
      </c>
      <c r="V11" s="17">
        <f t="shared" si="6"/>
        <v>0</v>
      </c>
      <c r="W11" s="17">
        <f t="shared" si="6"/>
        <v>0</v>
      </c>
      <c r="X11" s="19">
        <f t="shared" si="13"/>
        <v>1067.1100000000001</v>
      </c>
      <c r="Y11" s="19">
        <f t="shared" si="14"/>
        <v>743.38</v>
      </c>
      <c r="Z11" s="19">
        <f t="shared" si="15"/>
        <v>647.46</v>
      </c>
      <c r="AA11" s="19">
        <f t="shared" si="16"/>
        <v>599.5</v>
      </c>
      <c r="AB11" s="19">
        <f t="shared" si="17"/>
        <v>599.5</v>
      </c>
      <c r="AD11" s="4">
        <f t="shared" si="18"/>
        <v>3656.9500000000003</v>
      </c>
    </row>
    <row r="12" spans="1:30" x14ac:dyDescent="0.3">
      <c r="A12" s="1" t="s">
        <v>20</v>
      </c>
      <c r="B12" t="s">
        <v>21</v>
      </c>
      <c r="C12" s="3">
        <v>16</v>
      </c>
      <c r="D12" s="11">
        <v>30</v>
      </c>
      <c r="E12" s="11">
        <v>36</v>
      </c>
      <c r="F12" s="11">
        <v>29</v>
      </c>
      <c r="G12" s="11">
        <v>21</v>
      </c>
      <c r="H12" s="11">
        <v>31</v>
      </c>
      <c r="I12" s="13">
        <f t="shared" si="8"/>
        <v>0</v>
      </c>
      <c r="J12" s="13">
        <f t="shared" si="8"/>
        <v>0</v>
      </c>
      <c r="K12" s="13">
        <f t="shared" si="8"/>
        <v>0</v>
      </c>
      <c r="L12" s="13">
        <f t="shared" si="8"/>
        <v>0</v>
      </c>
      <c r="M12" s="13">
        <f t="shared" si="8"/>
        <v>0</v>
      </c>
      <c r="N12" s="15">
        <f>C12*D12</f>
        <v>480</v>
      </c>
      <c r="O12" s="15">
        <f t="shared" si="9"/>
        <v>576</v>
      </c>
      <c r="P12" s="15">
        <f t="shared" si="10"/>
        <v>464</v>
      </c>
      <c r="Q12" s="15">
        <f t="shared" si="5"/>
        <v>336</v>
      </c>
      <c r="R12" s="15">
        <f t="shared" si="5"/>
        <v>496</v>
      </c>
      <c r="S12" s="17">
        <f t="shared" si="11"/>
        <v>0</v>
      </c>
      <c r="T12" s="17">
        <f t="shared" si="12"/>
        <v>0</v>
      </c>
      <c r="U12" s="17">
        <f t="shared" si="6"/>
        <v>0</v>
      </c>
      <c r="V12" s="17">
        <f t="shared" si="6"/>
        <v>0</v>
      </c>
      <c r="W12" s="17">
        <f t="shared" si="6"/>
        <v>0</v>
      </c>
      <c r="X12" s="19">
        <f t="shared" si="13"/>
        <v>480</v>
      </c>
      <c r="Y12" s="19">
        <f t="shared" si="14"/>
        <v>576</v>
      </c>
      <c r="Z12" s="19">
        <f t="shared" si="15"/>
        <v>464</v>
      </c>
      <c r="AA12" s="19">
        <f t="shared" si="16"/>
        <v>336</v>
      </c>
      <c r="AB12" s="19">
        <f t="shared" si="17"/>
        <v>496</v>
      </c>
      <c r="AD12" s="4">
        <f t="shared" si="18"/>
        <v>2352</v>
      </c>
    </row>
    <row r="13" spans="1:30" x14ac:dyDescent="0.3">
      <c r="A13" s="1" t="s">
        <v>22</v>
      </c>
      <c r="B13" t="s">
        <v>23</v>
      </c>
      <c r="C13" s="3">
        <v>17</v>
      </c>
      <c r="D13" s="11">
        <v>35</v>
      </c>
      <c r="E13" s="11">
        <v>35</v>
      </c>
      <c r="F13" s="11">
        <v>36</v>
      </c>
      <c r="G13" s="11">
        <v>23</v>
      </c>
      <c r="H13" s="11">
        <v>35</v>
      </c>
      <c r="I13" s="13">
        <f t="shared" si="8"/>
        <v>0</v>
      </c>
      <c r="J13" s="13">
        <f t="shared" si="8"/>
        <v>0</v>
      </c>
      <c r="K13" s="13">
        <f t="shared" si="8"/>
        <v>0</v>
      </c>
      <c r="L13" s="13">
        <f t="shared" si="8"/>
        <v>0</v>
      </c>
      <c r="M13" s="13">
        <f t="shared" si="8"/>
        <v>0</v>
      </c>
      <c r="N13" s="15">
        <f>C13*D13</f>
        <v>595</v>
      </c>
      <c r="O13" s="15">
        <f t="shared" si="9"/>
        <v>595</v>
      </c>
      <c r="P13" s="15">
        <f t="shared" si="10"/>
        <v>612</v>
      </c>
      <c r="Q13" s="15">
        <f t="shared" si="5"/>
        <v>391</v>
      </c>
      <c r="R13" s="15">
        <f t="shared" si="5"/>
        <v>595</v>
      </c>
      <c r="S13" s="17">
        <f t="shared" si="11"/>
        <v>0</v>
      </c>
      <c r="T13" s="17">
        <f t="shared" si="12"/>
        <v>0</v>
      </c>
      <c r="U13" s="17">
        <f t="shared" si="6"/>
        <v>0</v>
      </c>
      <c r="V13" s="17">
        <f t="shared" si="6"/>
        <v>0</v>
      </c>
      <c r="W13" s="17">
        <f t="shared" si="6"/>
        <v>0</v>
      </c>
      <c r="X13" s="19">
        <f t="shared" si="13"/>
        <v>595</v>
      </c>
      <c r="Y13" s="19">
        <f t="shared" si="14"/>
        <v>595</v>
      </c>
      <c r="Z13" s="19">
        <f t="shared" si="15"/>
        <v>612</v>
      </c>
      <c r="AA13" s="19">
        <f t="shared" si="16"/>
        <v>391</v>
      </c>
      <c r="AB13" s="19">
        <f t="shared" si="17"/>
        <v>595</v>
      </c>
      <c r="AD13" s="4">
        <f t="shared" si="18"/>
        <v>2788</v>
      </c>
    </row>
    <row r="14" spans="1:30" x14ac:dyDescent="0.3">
      <c r="A14" s="1" t="s">
        <v>24</v>
      </c>
      <c r="B14" t="s">
        <v>25</v>
      </c>
      <c r="C14" s="3">
        <v>18</v>
      </c>
      <c r="D14" s="11">
        <v>36</v>
      </c>
      <c r="E14" s="11">
        <v>36</v>
      </c>
      <c r="F14" s="11">
        <v>35</v>
      </c>
      <c r="G14" s="11">
        <v>23</v>
      </c>
      <c r="H14" s="11">
        <v>34</v>
      </c>
      <c r="I14" s="13">
        <f t="shared" si="8"/>
        <v>0</v>
      </c>
      <c r="J14" s="13">
        <f t="shared" si="8"/>
        <v>0</v>
      </c>
      <c r="K14" s="13">
        <f t="shared" si="8"/>
        <v>0</v>
      </c>
      <c r="L14" s="13">
        <f t="shared" si="8"/>
        <v>0</v>
      </c>
      <c r="M14" s="13">
        <f t="shared" si="8"/>
        <v>0</v>
      </c>
      <c r="N14" s="15">
        <f>C14*D14</f>
        <v>648</v>
      </c>
      <c r="O14" s="15">
        <f t="shared" si="9"/>
        <v>648</v>
      </c>
      <c r="P14" s="15">
        <f t="shared" si="10"/>
        <v>630</v>
      </c>
      <c r="Q14" s="15">
        <f t="shared" si="5"/>
        <v>414</v>
      </c>
      <c r="R14" s="15">
        <f t="shared" si="5"/>
        <v>612</v>
      </c>
      <c r="S14" s="17">
        <f t="shared" si="11"/>
        <v>0</v>
      </c>
      <c r="T14" s="17">
        <f t="shared" si="12"/>
        <v>0</v>
      </c>
      <c r="U14" s="17">
        <f t="shared" si="6"/>
        <v>0</v>
      </c>
      <c r="V14" s="17">
        <f t="shared" si="6"/>
        <v>0</v>
      </c>
      <c r="W14" s="17">
        <f t="shared" si="6"/>
        <v>0</v>
      </c>
      <c r="X14" s="19">
        <f t="shared" si="13"/>
        <v>648</v>
      </c>
      <c r="Y14" s="19">
        <f t="shared" si="14"/>
        <v>648</v>
      </c>
      <c r="Z14" s="19">
        <f t="shared" si="15"/>
        <v>630</v>
      </c>
      <c r="AA14" s="19">
        <f t="shared" si="16"/>
        <v>414</v>
      </c>
      <c r="AB14" s="19">
        <f t="shared" si="17"/>
        <v>612</v>
      </c>
      <c r="AD14" s="4">
        <f t="shared" si="18"/>
        <v>2952</v>
      </c>
    </row>
    <row r="15" spans="1:30" x14ac:dyDescent="0.3">
      <c r="A15" s="1" t="s">
        <v>30</v>
      </c>
      <c r="B15" t="s">
        <v>26</v>
      </c>
      <c r="C15" s="3">
        <v>18.760000000000002</v>
      </c>
      <c r="D15" s="11">
        <v>37</v>
      </c>
      <c r="E15" s="11">
        <v>34</v>
      </c>
      <c r="F15" s="11">
        <v>34</v>
      </c>
      <c r="G15" s="11">
        <v>21</v>
      </c>
      <c r="H15" s="11">
        <v>33</v>
      </c>
      <c r="I15" s="13">
        <f t="shared" si="8"/>
        <v>0</v>
      </c>
      <c r="J15" s="13">
        <f t="shared" si="8"/>
        <v>0</v>
      </c>
      <c r="K15" s="13">
        <f t="shared" si="8"/>
        <v>0</v>
      </c>
      <c r="L15" s="13">
        <f t="shared" si="8"/>
        <v>0</v>
      </c>
      <c r="M15" s="13">
        <f t="shared" si="8"/>
        <v>0</v>
      </c>
      <c r="N15" s="15">
        <f>C15*D15</f>
        <v>694.12</v>
      </c>
      <c r="O15" s="15">
        <f t="shared" si="9"/>
        <v>637.84</v>
      </c>
      <c r="P15" s="15">
        <f t="shared" si="10"/>
        <v>637.84</v>
      </c>
      <c r="Q15" s="15">
        <f t="shared" si="5"/>
        <v>393.96000000000004</v>
      </c>
      <c r="R15" s="15">
        <f>$C15*H15</f>
        <v>619.08000000000004</v>
      </c>
      <c r="S15" s="17">
        <f t="shared" si="11"/>
        <v>0</v>
      </c>
      <c r="T15" s="17">
        <f t="shared" si="12"/>
        <v>0</v>
      </c>
      <c r="U15" s="17">
        <f t="shared" si="6"/>
        <v>0</v>
      </c>
      <c r="V15" s="17">
        <f t="shared" si="6"/>
        <v>0</v>
      </c>
      <c r="W15" s="17">
        <f t="shared" si="6"/>
        <v>0</v>
      </c>
      <c r="X15" s="19">
        <f t="shared" si="13"/>
        <v>694.12</v>
      </c>
      <c r="Y15" s="19">
        <f t="shared" si="14"/>
        <v>637.84</v>
      </c>
      <c r="Z15" s="19">
        <f t="shared" si="15"/>
        <v>637.84</v>
      </c>
      <c r="AA15" s="19">
        <f t="shared" si="16"/>
        <v>393.96000000000004</v>
      </c>
      <c r="AB15" s="19">
        <f t="shared" si="17"/>
        <v>619.08000000000004</v>
      </c>
      <c r="AD15" s="4">
        <f t="shared" si="18"/>
        <v>2982.84</v>
      </c>
    </row>
    <row r="16" spans="1:30" x14ac:dyDescent="0.3">
      <c r="A16" s="1" t="s">
        <v>31</v>
      </c>
      <c r="B16" t="s">
        <v>27</v>
      </c>
      <c r="C16" s="3">
        <v>14.76</v>
      </c>
      <c r="D16" s="11">
        <v>33</v>
      </c>
      <c r="E16" s="11">
        <v>32</v>
      </c>
      <c r="F16" s="11">
        <v>39</v>
      </c>
      <c r="G16" s="11">
        <v>25</v>
      </c>
      <c r="H16" s="11">
        <v>32</v>
      </c>
      <c r="I16" s="13">
        <f t="shared" si="8"/>
        <v>0</v>
      </c>
      <c r="J16" s="13">
        <f t="shared" si="8"/>
        <v>0</v>
      </c>
      <c r="K16" s="13">
        <f t="shared" si="8"/>
        <v>0</v>
      </c>
      <c r="L16" s="13">
        <f t="shared" si="8"/>
        <v>0</v>
      </c>
      <c r="M16" s="13">
        <f t="shared" si="8"/>
        <v>0</v>
      </c>
      <c r="N16" s="15">
        <f>C16*D16</f>
        <v>487.08</v>
      </c>
      <c r="O16" s="15">
        <f t="shared" si="9"/>
        <v>472.32</v>
      </c>
      <c r="P16" s="15">
        <f t="shared" si="10"/>
        <v>575.64</v>
      </c>
      <c r="Q16" s="15">
        <f t="shared" si="5"/>
        <v>369</v>
      </c>
      <c r="R16" s="15">
        <f t="shared" si="5"/>
        <v>472.32</v>
      </c>
      <c r="S16" s="17">
        <f t="shared" si="11"/>
        <v>0</v>
      </c>
      <c r="T16" s="17">
        <f t="shared" si="12"/>
        <v>0</v>
      </c>
      <c r="U16" s="17">
        <f t="shared" si="6"/>
        <v>0</v>
      </c>
      <c r="V16" s="17">
        <f t="shared" si="6"/>
        <v>0</v>
      </c>
      <c r="W16" s="17">
        <f t="shared" si="6"/>
        <v>0</v>
      </c>
      <c r="X16" s="19">
        <f t="shared" si="13"/>
        <v>487.08</v>
      </c>
      <c r="Y16" s="19">
        <f t="shared" si="14"/>
        <v>472.32</v>
      </c>
      <c r="Z16" s="19">
        <f t="shared" si="15"/>
        <v>575.64</v>
      </c>
      <c r="AA16" s="19">
        <f t="shared" si="16"/>
        <v>369</v>
      </c>
      <c r="AB16" s="19">
        <f t="shared" si="17"/>
        <v>472.32</v>
      </c>
      <c r="AD16" s="4">
        <f t="shared" si="18"/>
        <v>2376.36</v>
      </c>
    </row>
    <row r="17" spans="1:30" x14ac:dyDescent="0.3">
      <c r="A17" s="1" t="s">
        <v>32</v>
      </c>
      <c r="B17" t="s">
        <v>28</v>
      </c>
      <c r="C17" s="3">
        <v>12.87</v>
      </c>
      <c r="D17" s="11">
        <v>31</v>
      </c>
      <c r="E17" s="11">
        <v>12</v>
      </c>
      <c r="F17" s="11">
        <v>38</v>
      </c>
      <c r="G17" s="11">
        <v>23</v>
      </c>
      <c r="H17" s="11">
        <v>30</v>
      </c>
      <c r="I17" s="13">
        <f t="shared" si="8"/>
        <v>0</v>
      </c>
      <c r="J17" s="13">
        <f t="shared" si="8"/>
        <v>0</v>
      </c>
      <c r="K17" s="13">
        <f t="shared" si="8"/>
        <v>0</v>
      </c>
      <c r="L17" s="13">
        <f t="shared" si="8"/>
        <v>0</v>
      </c>
      <c r="M17" s="13">
        <f t="shared" si="8"/>
        <v>0</v>
      </c>
      <c r="N17" s="15">
        <f>C17*D17</f>
        <v>398.96999999999997</v>
      </c>
      <c r="O17" s="15">
        <f t="shared" si="9"/>
        <v>154.44</v>
      </c>
      <c r="P17" s="15">
        <f t="shared" si="10"/>
        <v>489.05999999999995</v>
      </c>
      <c r="Q17" s="15">
        <f t="shared" si="5"/>
        <v>296.01</v>
      </c>
      <c r="R17" s="15">
        <f t="shared" si="5"/>
        <v>386.09999999999997</v>
      </c>
      <c r="S17" s="17">
        <f t="shared" si="11"/>
        <v>0</v>
      </c>
      <c r="T17" s="17">
        <f t="shared" si="12"/>
        <v>0</v>
      </c>
      <c r="U17" s="17">
        <f t="shared" si="6"/>
        <v>0</v>
      </c>
      <c r="V17" s="17">
        <f t="shared" si="6"/>
        <v>0</v>
      </c>
      <c r="W17" s="17">
        <f t="shared" si="6"/>
        <v>0</v>
      </c>
      <c r="X17" s="19">
        <f t="shared" si="13"/>
        <v>398.96999999999997</v>
      </c>
      <c r="Y17" s="19">
        <f t="shared" si="14"/>
        <v>154.44</v>
      </c>
      <c r="Z17" s="19">
        <f t="shared" si="15"/>
        <v>489.05999999999995</v>
      </c>
      <c r="AA17" s="19">
        <f t="shared" si="16"/>
        <v>296.01</v>
      </c>
      <c r="AB17" s="19">
        <f t="shared" si="17"/>
        <v>386.09999999999997</v>
      </c>
      <c r="AD17" s="4">
        <f t="shared" si="18"/>
        <v>1724.5799999999997</v>
      </c>
    </row>
    <row r="18" spans="1:30" x14ac:dyDescent="0.3">
      <c r="A18" s="1" t="s">
        <v>33</v>
      </c>
      <c r="B18" t="s">
        <v>29</v>
      </c>
      <c r="C18" s="3">
        <v>16.75</v>
      </c>
      <c r="D18" s="11">
        <v>28</v>
      </c>
      <c r="E18" s="11">
        <v>14</v>
      </c>
      <c r="F18" s="11">
        <v>29</v>
      </c>
      <c r="G18" s="11">
        <v>25</v>
      </c>
      <c r="H18" s="11">
        <v>35</v>
      </c>
      <c r="I18" s="13">
        <f t="shared" si="8"/>
        <v>0</v>
      </c>
      <c r="J18" s="13">
        <f t="shared" si="8"/>
        <v>0</v>
      </c>
      <c r="K18" s="13">
        <f t="shared" si="8"/>
        <v>0</v>
      </c>
      <c r="L18" s="13">
        <f t="shared" si="8"/>
        <v>0</v>
      </c>
      <c r="M18" s="13">
        <f t="shared" si="8"/>
        <v>0</v>
      </c>
      <c r="N18" s="15">
        <f>C18*D18</f>
        <v>469</v>
      </c>
      <c r="O18" s="15">
        <f>$C18*E18</f>
        <v>234.5</v>
      </c>
      <c r="P18" s="15">
        <f>$C18*F18</f>
        <v>485.75</v>
      </c>
      <c r="Q18" s="15">
        <f>$C18*G18</f>
        <v>418.75</v>
      </c>
      <c r="R18" s="15">
        <f t="shared" si="5"/>
        <v>586.25</v>
      </c>
      <c r="S18" s="17">
        <f t="shared" si="11"/>
        <v>0</v>
      </c>
      <c r="T18" s="17">
        <f t="shared" si="12"/>
        <v>0</v>
      </c>
      <c r="U18" s="17">
        <f t="shared" si="6"/>
        <v>0</v>
      </c>
      <c r="V18" s="17">
        <f t="shared" si="6"/>
        <v>0</v>
      </c>
      <c r="W18" s="17">
        <f t="shared" si="6"/>
        <v>0</v>
      </c>
      <c r="X18" s="19">
        <f t="shared" si="13"/>
        <v>469</v>
      </c>
      <c r="Y18" s="19">
        <f t="shared" si="14"/>
        <v>234.5</v>
      </c>
      <c r="Z18" s="19">
        <f t="shared" si="15"/>
        <v>485.75</v>
      </c>
      <c r="AA18" s="19">
        <f t="shared" si="16"/>
        <v>418.75</v>
      </c>
      <c r="AB18" s="19">
        <f>R18+W18</f>
        <v>586.25</v>
      </c>
      <c r="AD18" s="4">
        <f t="shared" si="18"/>
        <v>2194.25</v>
      </c>
    </row>
    <row r="19" spans="1:30" x14ac:dyDescent="0.3">
      <c r="A19" s="2"/>
    </row>
    <row r="20" spans="1:30" x14ac:dyDescent="0.3">
      <c r="A20" s="1" t="s">
        <v>36</v>
      </c>
      <c r="C20" s="4">
        <f>MAX(C4:C18)</f>
        <v>24.89</v>
      </c>
      <c r="D20" s="7">
        <f>MAX(D4:D18)</f>
        <v>54</v>
      </c>
      <c r="E20" s="7">
        <f>MAX(E4:E18)</f>
        <v>54</v>
      </c>
      <c r="F20" s="7">
        <f>MAX(F4:F18)</f>
        <v>39</v>
      </c>
      <c r="G20" s="7">
        <f>MAX(G4:G18)</f>
        <v>31</v>
      </c>
      <c r="H20" s="7">
        <f>MAX(H4:H18)</f>
        <v>35</v>
      </c>
      <c r="I20" s="7">
        <f>MAX(I4:I18)</f>
        <v>14</v>
      </c>
      <c r="J20" s="7">
        <f>MAX(J4:J18)</f>
        <v>14</v>
      </c>
      <c r="K20" s="7">
        <f>MAX(K4:K18)</f>
        <v>0</v>
      </c>
      <c r="L20" s="7">
        <f>MAX(L4:L18)</f>
        <v>0</v>
      </c>
      <c r="M20" s="7">
        <f t="shared" ref="M20" si="19">MAX(M4:M18)</f>
        <v>0</v>
      </c>
      <c r="N20" s="4">
        <f>MAX(N4:N18)</f>
        <v>1080</v>
      </c>
      <c r="O20" s="4">
        <f t="shared" ref="O20:R20" si="20">MAX(O4:O18)</f>
        <v>792</v>
      </c>
      <c r="P20" s="4">
        <f t="shared" si="20"/>
        <v>672</v>
      </c>
      <c r="Q20" s="4">
        <f t="shared" si="20"/>
        <v>696.92000000000007</v>
      </c>
      <c r="R20" s="4">
        <f t="shared" si="20"/>
        <v>672</v>
      </c>
      <c r="S20" s="4">
        <f t="shared" ref="S20:X20" si="21">MAX(S4:S18)</f>
        <v>83.86</v>
      </c>
      <c r="T20" s="4">
        <f t="shared" ref="T20:AD20" si="22">MAX(T4:T18)</f>
        <v>83.86</v>
      </c>
      <c r="U20" s="4">
        <f t="shared" si="22"/>
        <v>0</v>
      </c>
      <c r="V20" s="4">
        <f t="shared" si="22"/>
        <v>0</v>
      </c>
      <c r="W20" s="4">
        <f t="shared" si="22"/>
        <v>0</v>
      </c>
      <c r="X20" s="4">
        <f t="shared" si="22"/>
        <v>1140</v>
      </c>
      <c r="Y20" s="4">
        <f t="shared" si="22"/>
        <v>792</v>
      </c>
      <c r="Z20" s="4">
        <f t="shared" si="22"/>
        <v>672</v>
      </c>
      <c r="AA20" s="4">
        <f t="shared" si="22"/>
        <v>696.92000000000007</v>
      </c>
      <c r="AB20" s="4">
        <f t="shared" si="22"/>
        <v>672</v>
      </c>
      <c r="AC20" s="4"/>
      <c r="AD20" s="4">
        <f t="shared" si="22"/>
        <v>3852</v>
      </c>
    </row>
    <row r="21" spans="1:30" x14ac:dyDescent="0.3">
      <c r="A21" s="1" t="s">
        <v>37</v>
      </c>
      <c r="C21" s="6">
        <f>MIN(C4:C18)</f>
        <v>10</v>
      </c>
      <c r="D21" s="8">
        <f>MIN(D4:D18)</f>
        <v>20</v>
      </c>
      <c r="E21" s="8">
        <f t="shared" ref="E21:H21" si="23">MIN(E4:E18)</f>
        <v>12</v>
      </c>
      <c r="F21" s="8">
        <f t="shared" si="23"/>
        <v>21</v>
      </c>
      <c r="G21" s="8">
        <f t="shared" si="23"/>
        <v>21</v>
      </c>
      <c r="H21" s="8">
        <f t="shared" si="23"/>
        <v>21</v>
      </c>
      <c r="I21" s="8">
        <f>MIN(I4:I18)</f>
        <v>0</v>
      </c>
      <c r="J21" s="8">
        <f t="shared" ref="J21:M21" si="24">MIN(J4:J18)</f>
        <v>0</v>
      </c>
      <c r="K21" s="8">
        <f t="shared" si="24"/>
        <v>0</v>
      </c>
      <c r="L21" s="8">
        <f t="shared" si="24"/>
        <v>0</v>
      </c>
      <c r="M21" s="8">
        <f t="shared" si="24"/>
        <v>0</v>
      </c>
      <c r="N21" s="4">
        <f>MIN(N4:N19)</f>
        <v>258</v>
      </c>
      <c r="O21" s="4">
        <f t="shared" ref="O21:R21" si="25">MIN(O4:O19)</f>
        <v>154.44</v>
      </c>
      <c r="P21" s="4">
        <f t="shared" si="25"/>
        <v>230</v>
      </c>
      <c r="Q21" s="4">
        <f t="shared" si="25"/>
        <v>290</v>
      </c>
      <c r="R21" s="4">
        <f t="shared" si="25"/>
        <v>230</v>
      </c>
      <c r="S21" s="6">
        <f t="shared" ref="S21:X21" si="26">MIN(S4:S18)</f>
        <v>0</v>
      </c>
      <c r="T21" s="6">
        <f t="shared" ref="T21:AD21" si="27">MIN(T4:T18)</f>
        <v>0</v>
      </c>
      <c r="U21" s="6">
        <f t="shared" si="27"/>
        <v>0</v>
      </c>
      <c r="V21" s="6">
        <f t="shared" si="27"/>
        <v>0</v>
      </c>
      <c r="W21" s="6">
        <f t="shared" si="27"/>
        <v>0</v>
      </c>
      <c r="X21" s="6">
        <f t="shared" si="27"/>
        <v>258</v>
      </c>
      <c r="Y21" s="6">
        <f t="shared" si="27"/>
        <v>154.44</v>
      </c>
      <c r="Z21" s="6">
        <f t="shared" si="27"/>
        <v>230</v>
      </c>
      <c r="AA21" s="6">
        <f t="shared" si="27"/>
        <v>290</v>
      </c>
      <c r="AB21" s="6">
        <f t="shared" si="27"/>
        <v>230</v>
      </c>
      <c r="AC21" s="6"/>
      <c r="AD21" s="6">
        <f t="shared" si="27"/>
        <v>1330</v>
      </c>
    </row>
    <row r="22" spans="1:30" x14ac:dyDescent="0.3">
      <c r="A22" s="1" t="s">
        <v>38</v>
      </c>
      <c r="C22" s="4">
        <f>AVERAGE(C4:C18)</f>
        <v>16.59933333333333</v>
      </c>
      <c r="D22" s="9">
        <f>AVERAGE(D4:D18)</f>
        <v>35.533333333333331</v>
      </c>
      <c r="E22" s="9">
        <f t="shared" ref="E22:H22" si="28">AVERAGE(E4:E18)</f>
        <v>30.8</v>
      </c>
      <c r="F22" s="9">
        <f t="shared" si="28"/>
        <v>29.066666666666666</v>
      </c>
      <c r="G22" s="9">
        <f t="shared" si="28"/>
        <v>25.4</v>
      </c>
      <c r="H22" s="9">
        <f t="shared" si="28"/>
        <v>28.466666666666665</v>
      </c>
      <c r="I22" s="9">
        <f t="shared" ref="I22:M22" si="29">AVERAGE(I4:I18)</f>
        <v>1.4666666666666666</v>
      </c>
      <c r="J22" s="9">
        <f t="shared" si="29"/>
        <v>0.93333333333333335</v>
      </c>
      <c r="K22" s="9">
        <f t="shared" si="29"/>
        <v>0</v>
      </c>
      <c r="L22" s="9">
        <f t="shared" si="29"/>
        <v>0</v>
      </c>
      <c r="M22" s="9">
        <f t="shared" si="29"/>
        <v>0</v>
      </c>
      <c r="N22" s="4">
        <f>AVERAGE(N4:N18)</f>
        <v>591.29133333333323</v>
      </c>
      <c r="O22" s="4">
        <f t="shared" ref="O22:R22" si="30">AVERAGE(O4:O18)</f>
        <v>510.87666666666667</v>
      </c>
      <c r="P22" s="4">
        <f t="shared" si="30"/>
        <v>484.42533333333341</v>
      </c>
      <c r="Q22" s="4">
        <f t="shared" si="30"/>
        <v>418.11333333333334</v>
      </c>
      <c r="R22" s="4">
        <f t="shared" si="30"/>
        <v>475.12533333333334</v>
      </c>
      <c r="S22" s="4">
        <f t="shared" ref="S22:X22" si="31">AVERAGE(S4:S18)</f>
        <v>11.988666666666667</v>
      </c>
      <c r="T22" s="4">
        <f t="shared" ref="T22:AD22" si="32">AVERAGE(T4:T18)</f>
        <v>5.5906666666666665</v>
      </c>
      <c r="U22" s="4">
        <f t="shared" si="32"/>
        <v>0</v>
      </c>
      <c r="V22" s="4">
        <f t="shared" si="32"/>
        <v>0</v>
      </c>
      <c r="W22" s="4">
        <f t="shared" si="32"/>
        <v>0</v>
      </c>
      <c r="X22" s="4">
        <f t="shared" si="32"/>
        <v>603.28000000000009</v>
      </c>
      <c r="Y22" s="4">
        <f t="shared" si="32"/>
        <v>516.46733333333327</v>
      </c>
      <c r="Z22" s="4">
        <f t="shared" si="32"/>
        <v>484.42533333333341</v>
      </c>
      <c r="AA22" s="4">
        <f t="shared" si="32"/>
        <v>418.11333333333334</v>
      </c>
      <c r="AB22" s="4">
        <f t="shared" si="32"/>
        <v>475.12533333333334</v>
      </c>
      <c r="AC22" s="4"/>
      <c r="AD22" s="4">
        <f t="shared" si="32"/>
        <v>2497.411333333333</v>
      </c>
    </row>
    <row r="23" spans="1:30" x14ac:dyDescent="0.3">
      <c r="A23" s="1" t="s">
        <v>39</v>
      </c>
      <c r="D23">
        <f>SUM(D4:D18)</f>
        <v>533</v>
      </c>
      <c r="E23">
        <f t="shared" ref="E23:H23" si="33">SUM(E4:E18)</f>
        <v>462</v>
      </c>
      <c r="F23">
        <f t="shared" si="33"/>
        <v>436</v>
      </c>
      <c r="G23">
        <f t="shared" si="33"/>
        <v>381</v>
      </c>
      <c r="H23">
        <f t="shared" si="33"/>
        <v>427</v>
      </c>
      <c r="I23">
        <f t="shared" ref="I23:M23" si="34">SUM(I4:I18)</f>
        <v>22</v>
      </c>
      <c r="J23">
        <f t="shared" si="34"/>
        <v>14</v>
      </c>
      <c r="K23">
        <f t="shared" si="34"/>
        <v>0</v>
      </c>
      <c r="L23">
        <f t="shared" si="34"/>
        <v>0</v>
      </c>
      <c r="M23">
        <f t="shared" si="34"/>
        <v>0</v>
      </c>
      <c r="N23" s="4">
        <f>SUM(N4:N18)</f>
        <v>8869.369999999999</v>
      </c>
      <c r="O23" s="4">
        <f t="shared" ref="O23:R23" si="35">SUM(O4:O18)</f>
        <v>7663.15</v>
      </c>
      <c r="P23" s="4">
        <f t="shared" si="35"/>
        <v>7266.380000000001</v>
      </c>
      <c r="Q23" s="4">
        <f t="shared" si="35"/>
        <v>6271.7</v>
      </c>
      <c r="R23" s="4">
        <f t="shared" si="35"/>
        <v>7126.88</v>
      </c>
      <c r="S23" s="4">
        <f t="shared" ref="S23:X23" si="36">SUM(S4:S18)</f>
        <v>179.83</v>
      </c>
      <c r="T23" s="4">
        <f t="shared" ref="T23:AD23" si="37">SUM(T4:T18)</f>
        <v>83.86</v>
      </c>
      <c r="U23" s="4">
        <f t="shared" si="37"/>
        <v>0</v>
      </c>
      <c r="V23" s="4">
        <f t="shared" si="37"/>
        <v>0</v>
      </c>
      <c r="W23" s="4">
        <f t="shared" si="37"/>
        <v>0</v>
      </c>
      <c r="X23" s="4">
        <f t="shared" si="37"/>
        <v>9049.2000000000007</v>
      </c>
      <c r="Y23" s="4">
        <f t="shared" si="37"/>
        <v>7747.0099999999993</v>
      </c>
      <c r="Z23" s="4">
        <f t="shared" si="37"/>
        <v>7266.380000000001</v>
      </c>
      <c r="AA23" s="4">
        <f t="shared" si="37"/>
        <v>6271.7</v>
      </c>
      <c r="AB23" s="4">
        <f t="shared" si="37"/>
        <v>7126.88</v>
      </c>
      <c r="AC23" s="4"/>
      <c r="AD23" s="4">
        <f t="shared" si="37"/>
        <v>37461.17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AE14" sqref="AE14"/>
    </sheetView>
  </sheetViews>
  <sheetFormatPr defaultRowHeight="14.4" x14ac:dyDescent="0.3"/>
  <cols>
    <col min="6" max="6" width="12" customWidth="1"/>
  </cols>
  <sheetData>
    <row r="1" spans="1:17" ht="129" x14ac:dyDescent="0.3">
      <c r="A1" s="27" t="s">
        <v>45</v>
      </c>
      <c r="G1" s="26" t="s">
        <v>46</v>
      </c>
      <c r="H1" s="26" t="s">
        <v>47</v>
      </c>
      <c r="I1" s="26" t="s">
        <v>48</v>
      </c>
      <c r="J1" s="26" t="s">
        <v>49</v>
      </c>
      <c r="L1" s="26" t="s">
        <v>51</v>
      </c>
      <c r="M1" s="26" t="s">
        <v>52</v>
      </c>
      <c r="N1" s="26" t="s">
        <v>53</v>
      </c>
      <c r="O1" s="26" t="s">
        <v>54</v>
      </c>
      <c r="Q1" s="26" t="s">
        <v>55</v>
      </c>
    </row>
    <row r="2" spans="1:17" x14ac:dyDescent="0.3">
      <c r="E2" t="s">
        <v>50</v>
      </c>
      <c r="G2">
        <v>10</v>
      </c>
      <c r="H2">
        <v>20</v>
      </c>
      <c r="I2">
        <v>100</v>
      </c>
      <c r="J2">
        <v>1</v>
      </c>
    </row>
    <row r="3" spans="1:17" x14ac:dyDescent="0.3">
      <c r="A3" t="s">
        <v>1</v>
      </c>
      <c r="B3" t="s">
        <v>2</v>
      </c>
    </row>
    <row r="4" spans="1:17" x14ac:dyDescent="0.3">
      <c r="A4" s="1" t="s">
        <v>4</v>
      </c>
      <c r="B4" t="s">
        <v>5</v>
      </c>
      <c r="G4">
        <v>10</v>
      </c>
      <c r="H4">
        <v>20</v>
      </c>
      <c r="I4">
        <v>100</v>
      </c>
      <c r="J4">
        <v>0</v>
      </c>
      <c r="L4" s="5">
        <f>G4/G$2</f>
        <v>1</v>
      </c>
      <c r="M4" s="5">
        <f t="shared" ref="M4:O18" si="0">H4/H$2</f>
        <v>1</v>
      </c>
      <c r="N4" s="5">
        <f t="shared" si="0"/>
        <v>1</v>
      </c>
      <c r="O4" s="5">
        <f>J4/J$2</f>
        <v>0</v>
      </c>
      <c r="Q4" s="5" t="b">
        <f>OR(L4&lt;50%,M4&lt;50%,N4&lt;50%,O4&lt;50%)</f>
        <v>1</v>
      </c>
    </row>
    <row r="5" spans="1:17" x14ac:dyDescent="0.3">
      <c r="A5" s="1" t="s">
        <v>6</v>
      </c>
      <c r="B5" t="s">
        <v>7</v>
      </c>
      <c r="G5">
        <v>9</v>
      </c>
      <c r="H5">
        <v>20</v>
      </c>
      <c r="I5">
        <v>89</v>
      </c>
      <c r="J5">
        <v>1</v>
      </c>
      <c r="L5" s="5">
        <f t="shared" ref="L5:L18" si="1">G5/G$2</f>
        <v>0.9</v>
      </c>
      <c r="M5" s="5">
        <f t="shared" ref="M5:M18" si="2">H5/H$2</f>
        <v>1</v>
      </c>
      <c r="N5" s="5">
        <f t="shared" si="0"/>
        <v>0.89</v>
      </c>
      <c r="O5" s="5">
        <f t="shared" si="0"/>
        <v>1</v>
      </c>
      <c r="Q5" s="5" t="b">
        <f t="shared" ref="Q5:Q18" si="3">OR(L5&lt;50%,M5&lt;50%,N5&lt;50%,O5&lt;50%)</f>
        <v>0</v>
      </c>
    </row>
    <row r="6" spans="1:17" x14ac:dyDescent="0.3">
      <c r="A6" s="1" t="s">
        <v>8</v>
      </c>
      <c r="B6" t="s">
        <v>9</v>
      </c>
      <c r="G6">
        <v>8</v>
      </c>
      <c r="H6">
        <v>20</v>
      </c>
      <c r="I6">
        <v>52</v>
      </c>
      <c r="J6">
        <v>1</v>
      </c>
      <c r="L6" s="5">
        <f t="shared" si="1"/>
        <v>0.8</v>
      </c>
      <c r="M6" s="5">
        <f t="shared" si="2"/>
        <v>1</v>
      </c>
      <c r="N6" s="5">
        <f t="shared" si="0"/>
        <v>0.52</v>
      </c>
      <c r="O6" s="5">
        <f t="shared" si="0"/>
        <v>1</v>
      </c>
      <c r="Q6" s="5" t="b">
        <f t="shared" si="3"/>
        <v>0</v>
      </c>
    </row>
    <row r="7" spans="1:17" x14ac:dyDescent="0.3">
      <c r="A7" s="1" t="s">
        <v>10</v>
      </c>
      <c r="B7" t="s">
        <v>11</v>
      </c>
      <c r="G7">
        <v>7</v>
      </c>
      <c r="H7">
        <v>14</v>
      </c>
      <c r="I7">
        <v>87</v>
      </c>
      <c r="J7">
        <v>0</v>
      </c>
      <c r="L7" s="5">
        <f t="shared" si="1"/>
        <v>0.7</v>
      </c>
      <c r="M7" s="5">
        <f t="shared" si="2"/>
        <v>0.7</v>
      </c>
      <c r="N7" s="5">
        <f t="shared" si="0"/>
        <v>0.87</v>
      </c>
      <c r="O7" s="5">
        <f t="shared" si="0"/>
        <v>0</v>
      </c>
      <c r="Q7" s="5" t="b">
        <f t="shared" si="3"/>
        <v>1</v>
      </c>
    </row>
    <row r="8" spans="1:17" x14ac:dyDescent="0.3">
      <c r="A8" s="1" t="s">
        <v>12</v>
      </c>
      <c r="B8" t="s">
        <v>13</v>
      </c>
      <c r="G8">
        <v>6</v>
      </c>
      <c r="H8">
        <v>15</v>
      </c>
      <c r="I8">
        <v>54</v>
      </c>
      <c r="J8">
        <v>1</v>
      </c>
      <c r="L8" s="5">
        <f t="shared" si="1"/>
        <v>0.6</v>
      </c>
      <c r="M8" s="5">
        <f t="shared" si="2"/>
        <v>0.75</v>
      </c>
      <c r="N8" s="5">
        <f t="shared" si="0"/>
        <v>0.54</v>
      </c>
      <c r="O8" s="5">
        <f t="shared" si="0"/>
        <v>1</v>
      </c>
      <c r="Q8" s="5" t="b">
        <f t="shared" si="3"/>
        <v>0</v>
      </c>
    </row>
    <row r="9" spans="1:17" x14ac:dyDescent="0.3">
      <c r="A9" s="1" t="s">
        <v>14</v>
      </c>
      <c r="B9" t="s">
        <v>15</v>
      </c>
      <c r="G9">
        <v>5</v>
      </c>
      <c r="H9">
        <v>16</v>
      </c>
      <c r="I9">
        <v>89</v>
      </c>
      <c r="J9">
        <v>1</v>
      </c>
      <c r="L9" s="5">
        <f t="shared" si="1"/>
        <v>0.5</v>
      </c>
      <c r="M9" s="5">
        <f t="shared" si="2"/>
        <v>0.8</v>
      </c>
      <c r="N9" s="5">
        <f t="shared" si="0"/>
        <v>0.89</v>
      </c>
      <c r="O9" s="5">
        <f t="shared" si="0"/>
        <v>1</v>
      </c>
      <c r="Q9" s="5" t="b">
        <f t="shared" si="3"/>
        <v>0</v>
      </c>
    </row>
    <row r="10" spans="1:17" x14ac:dyDescent="0.3">
      <c r="A10" s="24" t="s">
        <v>16</v>
      </c>
      <c r="B10" s="25" t="s">
        <v>17</v>
      </c>
      <c r="G10">
        <v>4</v>
      </c>
      <c r="H10">
        <v>14</v>
      </c>
      <c r="I10">
        <v>56</v>
      </c>
      <c r="J10">
        <v>1</v>
      </c>
      <c r="L10" s="5">
        <f t="shared" si="1"/>
        <v>0.4</v>
      </c>
      <c r="M10" s="5">
        <f t="shared" si="2"/>
        <v>0.7</v>
      </c>
      <c r="N10" s="5">
        <f t="shared" si="0"/>
        <v>0.56000000000000005</v>
      </c>
      <c r="O10" s="5">
        <f t="shared" si="0"/>
        <v>1</v>
      </c>
      <c r="Q10" s="5" t="b">
        <f t="shared" si="3"/>
        <v>1</v>
      </c>
    </row>
    <row r="11" spans="1:17" x14ac:dyDescent="0.3">
      <c r="A11" s="1" t="s">
        <v>18</v>
      </c>
      <c r="B11" t="s">
        <v>19</v>
      </c>
      <c r="G11">
        <v>3</v>
      </c>
      <c r="H11">
        <v>15</v>
      </c>
      <c r="I11">
        <v>53</v>
      </c>
      <c r="J11">
        <v>0</v>
      </c>
      <c r="L11" s="5">
        <f t="shared" si="1"/>
        <v>0.3</v>
      </c>
      <c r="M11" s="5">
        <f t="shared" si="2"/>
        <v>0.75</v>
      </c>
      <c r="N11" s="5">
        <f t="shared" si="0"/>
        <v>0.53</v>
      </c>
      <c r="O11" s="5">
        <f>J11/J$2</f>
        <v>0</v>
      </c>
      <c r="Q11" s="5" t="b">
        <f t="shared" si="3"/>
        <v>1</v>
      </c>
    </row>
    <row r="12" spans="1:17" x14ac:dyDescent="0.3">
      <c r="A12" s="1" t="s">
        <v>20</v>
      </c>
      <c r="B12" t="s">
        <v>21</v>
      </c>
      <c r="G12">
        <v>9</v>
      </c>
      <c r="H12">
        <v>17</v>
      </c>
      <c r="I12">
        <v>85</v>
      </c>
      <c r="J12">
        <v>0</v>
      </c>
      <c r="L12" s="5">
        <f t="shared" si="1"/>
        <v>0.9</v>
      </c>
      <c r="M12" s="5">
        <f t="shared" si="2"/>
        <v>0.85</v>
      </c>
      <c r="N12" s="5">
        <f t="shared" si="0"/>
        <v>0.85</v>
      </c>
      <c r="O12" s="5">
        <f t="shared" si="0"/>
        <v>0</v>
      </c>
      <c r="Q12" s="5" t="b">
        <f t="shared" si="3"/>
        <v>1</v>
      </c>
    </row>
    <row r="13" spans="1:17" x14ac:dyDescent="0.3">
      <c r="A13" s="1" t="s">
        <v>22</v>
      </c>
      <c r="B13" t="s">
        <v>23</v>
      </c>
      <c r="G13">
        <v>8</v>
      </c>
      <c r="H13">
        <v>18</v>
      </c>
      <c r="I13">
        <v>82</v>
      </c>
      <c r="J13">
        <v>1</v>
      </c>
      <c r="L13" s="5">
        <f t="shared" si="1"/>
        <v>0.8</v>
      </c>
      <c r="M13" s="5">
        <f t="shared" si="2"/>
        <v>0.9</v>
      </c>
      <c r="N13" s="5">
        <f t="shared" si="0"/>
        <v>0.82</v>
      </c>
      <c r="O13" s="5">
        <f t="shared" si="0"/>
        <v>1</v>
      </c>
      <c r="Q13" s="5" t="b">
        <f t="shared" si="3"/>
        <v>0</v>
      </c>
    </row>
    <row r="14" spans="1:17" x14ac:dyDescent="0.3">
      <c r="A14" s="1" t="s">
        <v>24</v>
      </c>
      <c r="B14" t="s">
        <v>25</v>
      </c>
      <c r="G14">
        <v>7</v>
      </c>
      <c r="H14">
        <v>19</v>
      </c>
      <c r="I14">
        <v>84</v>
      </c>
      <c r="J14">
        <v>1</v>
      </c>
      <c r="L14" s="5">
        <f t="shared" si="1"/>
        <v>0.7</v>
      </c>
      <c r="M14" s="5">
        <f t="shared" si="2"/>
        <v>0.95</v>
      </c>
      <c r="N14" s="5">
        <f t="shared" si="0"/>
        <v>0.84</v>
      </c>
      <c r="O14" s="5">
        <f t="shared" si="0"/>
        <v>1</v>
      </c>
      <c r="Q14" s="5" t="b">
        <f t="shared" si="3"/>
        <v>0</v>
      </c>
    </row>
    <row r="15" spans="1:17" x14ac:dyDescent="0.3">
      <c r="A15" s="1" t="s">
        <v>30</v>
      </c>
      <c r="B15" t="s">
        <v>26</v>
      </c>
      <c r="G15">
        <v>4</v>
      </c>
      <c r="H15">
        <v>20</v>
      </c>
      <c r="I15">
        <v>81</v>
      </c>
      <c r="J15">
        <v>1</v>
      </c>
      <c r="L15" s="5">
        <f t="shared" si="1"/>
        <v>0.4</v>
      </c>
      <c r="M15" s="5">
        <f t="shared" si="2"/>
        <v>1</v>
      </c>
      <c r="N15" s="5">
        <f t="shared" si="0"/>
        <v>0.81</v>
      </c>
      <c r="O15" s="5">
        <f t="shared" si="0"/>
        <v>1</v>
      </c>
      <c r="Q15" s="5" t="b">
        <f t="shared" si="3"/>
        <v>1</v>
      </c>
    </row>
    <row r="16" spans="1:17" x14ac:dyDescent="0.3">
      <c r="A16" s="1" t="s">
        <v>31</v>
      </c>
      <c r="B16" t="s">
        <v>27</v>
      </c>
      <c r="G16">
        <v>5</v>
      </c>
      <c r="H16">
        <v>4</v>
      </c>
      <c r="I16">
        <v>74</v>
      </c>
      <c r="J16">
        <v>1</v>
      </c>
      <c r="L16" s="5">
        <f t="shared" si="1"/>
        <v>0.5</v>
      </c>
      <c r="M16" s="5">
        <f t="shared" si="2"/>
        <v>0.2</v>
      </c>
      <c r="N16" s="5">
        <f t="shared" si="0"/>
        <v>0.74</v>
      </c>
      <c r="O16" s="5">
        <f t="shared" si="0"/>
        <v>1</v>
      </c>
      <c r="Q16" s="5" t="b">
        <f t="shared" si="3"/>
        <v>1</v>
      </c>
    </row>
    <row r="17" spans="1:17" x14ac:dyDescent="0.3">
      <c r="A17" s="1" t="s">
        <v>32</v>
      </c>
      <c r="B17" t="s">
        <v>28</v>
      </c>
      <c r="G17">
        <v>6</v>
      </c>
      <c r="H17">
        <v>7</v>
      </c>
      <c r="I17">
        <v>47</v>
      </c>
      <c r="J17">
        <v>1</v>
      </c>
      <c r="L17" s="5">
        <f t="shared" si="1"/>
        <v>0.6</v>
      </c>
      <c r="M17" s="5">
        <f t="shared" si="2"/>
        <v>0.35</v>
      </c>
      <c r="N17" s="5">
        <f t="shared" si="0"/>
        <v>0.47</v>
      </c>
      <c r="O17" s="5">
        <f t="shared" si="0"/>
        <v>1</v>
      </c>
      <c r="Q17" s="5" t="b">
        <f t="shared" si="3"/>
        <v>1</v>
      </c>
    </row>
    <row r="18" spans="1:17" x14ac:dyDescent="0.3">
      <c r="A18" s="1" t="s">
        <v>33</v>
      </c>
      <c r="B18" t="s">
        <v>29</v>
      </c>
      <c r="G18">
        <v>3</v>
      </c>
      <c r="H18">
        <v>15</v>
      </c>
      <c r="I18">
        <v>70</v>
      </c>
      <c r="J18">
        <v>1</v>
      </c>
      <c r="L18" s="5">
        <f t="shared" si="1"/>
        <v>0.3</v>
      </c>
      <c r="M18" s="5">
        <f t="shared" si="2"/>
        <v>0.75</v>
      </c>
      <c r="N18" s="5">
        <f t="shared" si="0"/>
        <v>0.7</v>
      </c>
      <c r="O18" s="5">
        <f t="shared" si="0"/>
        <v>1</v>
      </c>
      <c r="Q18" s="5" t="b">
        <f t="shared" si="3"/>
        <v>1</v>
      </c>
    </row>
    <row r="19" spans="1:17" x14ac:dyDescent="0.3">
      <c r="A19" s="2"/>
    </row>
    <row r="20" spans="1:17" x14ac:dyDescent="0.3">
      <c r="A20" s="1" t="s">
        <v>36</v>
      </c>
      <c r="G20">
        <f>MAX(G4:G18)</f>
        <v>10</v>
      </c>
      <c r="H20">
        <f t="shared" ref="H20:O20" si="4">MAX(H4:H18)</f>
        <v>20</v>
      </c>
      <c r="I20">
        <f t="shared" si="4"/>
        <v>100</v>
      </c>
      <c r="J20">
        <f t="shared" si="4"/>
        <v>1</v>
      </c>
      <c r="L20" s="5">
        <f t="shared" si="4"/>
        <v>1</v>
      </c>
      <c r="M20" s="5">
        <f t="shared" si="4"/>
        <v>1</v>
      </c>
      <c r="N20" s="5">
        <f t="shared" si="4"/>
        <v>1</v>
      </c>
      <c r="O20" s="5">
        <f t="shared" si="4"/>
        <v>1</v>
      </c>
    </row>
    <row r="21" spans="1:17" x14ac:dyDescent="0.3">
      <c r="A21" s="1" t="s">
        <v>37</v>
      </c>
      <c r="G21">
        <f>MIN(G4:G18)</f>
        <v>3</v>
      </c>
      <c r="H21">
        <f t="shared" ref="H21:O21" si="5">MIN(H4:H18)</f>
        <v>4</v>
      </c>
      <c r="I21">
        <f t="shared" si="5"/>
        <v>47</v>
      </c>
      <c r="J21">
        <f t="shared" si="5"/>
        <v>0</v>
      </c>
      <c r="L21" s="5">
        <f t="shared" si="5"/>
        <v>0.3</v>
      </c>
      <c r="M21" s="5">
        <f t="shared" si="5"/>
        <v>0.2</v>
      </c>
      <c r="N21" s="5">
        <f t="shared" si="5"/>
        <v>0.47</v>
      </c>
      <c r="O21" s="5">
        <f t="shared" si="5"/>
        <v>0</v>
      </c>
    </row>
    <row r="22" spans="1:17" x14ac:dyDescent="0.3">
      <c r="A22" s="1" t="s">
        <v>38</v>
      </c>
      <c r="G22">
        <f>AVERAGE(G4:G18)</f>
        <v>6.2666666666666666</v>
      </c>
      <c r="H22">
        <f t="shared" ref="H22:O22" si="6">AVERAGE(H4:H18)</f>
        <v>15.6</v>
      </c>
      <c r="I22">
        <f t="shared" si="6"/>
        <v>73.533333333333331</v>
      </c>
      <c r="J22">
        <f t="shared" si="6"/>
        <v>0.73333333333333328</v>
      </c>
      <c r="L22" s="5">
        <f t="shared" si="6"/>
        <v>0.62666666666666671</v>
      </c>
      <c r="M22" s="5">
        <f t="shared" si="6"/>
        <v>0.7799999999999998</v>
      </c>
      <c r="N22" s="5">
        <f t="shared" si="6"/>
        <v>0.73533333333333339</v>
      </c>
      <c r="O22" s="5">
        <f t="shared" si="6"/>
        <v>0.73333333333333328</v>
      </c>
    </row>
  </sheetData>
  <conditionalFormatting sqref="G4:G18">
    <cfRule type="iconSet" priority="7">
      <iconSet iconSet="3TrafficLights2">
        <cfvo type="percent" val="0"/>
        <cfvo type="percent" val="33"/>
        <cfvo type="percent" val="67"/>
      </iconSet>
    </cfRule>
  </conditionalFormatting>
  <conditionalFormatting sqref="H4:H18">
    <cfRule type="iconSet" priority="6">
      <iconSet iconSet="3TrafficLights2">
        <cfvo type="percent" val="0"/>
        <cfvo type="percent" val="33"/>
        <cfvo type="percent" val="67"/>
      </iconSet>
    </cfRule>
  </conditionalFormatting>
  <conditionalFormatting sqref="I4:I18">
    <cfRule type="iconSet" priority="3">
      <iconSet iconSet="3TrafficLights2">
        <cfvo type="percent" val="0"/>
        <cfvo type="percent" val="33"/>
        <cfvo type="percent" val="67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:J18">
    <cfRule type="iconSet" priority="4">
      <iconSet iconSet="3TrafficLights2">
        <cfvo type="percent" val="0"/>
        <cfvo type="percent" val="33"/>
        <cfvo type="percent" val="67"/>
      </iconSet>
    </cfRule>
  </conditionalFormatting>
  <conditionalFormatting sqref="L4:O18 Q4:Q18">
    <cfRule type="cellIs" dxfId="2" priority="2" operator="lessThan">
      <formula>0.5</formula>
    </cfRule>
  </conditionalFormatting>
  <conditionalFormatting sqref="Q4:Q18">
    <cfRule type="cellIs" dxfId="1" priority="1" operator="equal">
      <formula>FALSE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2" workbookViewId="0">
      <selection activeCell="O22" sqref="O22"/>
    </sheetView>
  </sheetViews>
  <sheetFormatPr defaultRowHeight="14.4" x14ac:dyDescent="0.3"/>
  <cols>
    <col min="1" max="1" width="11.21875" bestFit="1" customWidth="1"/>
    <col min="2" max="3" width="17.5546875" customWidth="1"/>
    <col min="4" max="4" width="13.21875" bestFit="1" customWidth="1"/>
    <col min="5" max="5" width="11.88671875" bestFit="1" customWidth="1"/>
    <col min="6" max="6" width="12.6640625" bestFit="1" customWidth="1"/>
    <col min="7" max="7" width="13.21875" bestFit="1" customWidth="1"/>
    <col min="8" max="8" width="14.44140625" customWidth="1"/>
    <col min="9" max="9" width="11" bestFit="1" customWidth="1"/>
    <col min="10" max="10" width="11.5546875" bestFit="1" customWidth="1"/>
    <col min="11" max="11" width="15" bestFit="1" customWidth="1"/>
  </cols>
  <sheetData>
    <row r="1" spans="1:15" ht="57.6" x14ac:dyDescent="0.3">
      <c r="I1" s="28" t="s">
        <v>228</v>
      </c>
    </row>
    <row r="2" spans="1:15" x14ac:dyDescent="0.3">
      <c r="A2" t="s">
        <v>148</v>
      </c>
      <c r="B2" t="s">
        <v>170</v>
      </c>
      <c r="C2" t="s">
        <v>169</v>
      </c>
      <c r="D2" t="s">
        <v>149</v>
      </c>
      <c r="E2" t="s">
        <v>150</v>
      </c>
      <c r="F2" t="s">
        <v>151</v>
      </c>
      <c r="G2" t="s">
        <v>171</v>
      </c>
      <c r="H2" t="s">
        <v>172</v>
      </c>
      <c r="I2" t="s">
        <v>173</v>
      </c>
      <c r="J2" t="s">
        <v>152</v>
      </c>
      <c r="K2" t="s">
        <v>174</v>
      </c>
    </row>
    <row r="3" spans="1:15" ht="15" x14ac:dyDescent="0.3">
      <c r="A3" t="s">
        <v>84</v>
      </c>
      <c r="B3" t="s">
        <v>30</v>
      </c>
      <c r="C3" t="s">
        <v>26</v>
      </c>
      <c r="D3" t="s">
        <v>85</v>
      </c>
      <c r="E3">
        <v>4</v>
      </c>
      <c r="F3" s="4">
        <v>40</v>
      </c>
      <c r="G3" s="30">
        <v>109.87</v>
      </c>
      <c r="H3" s="4">
        <f>G3-F3</f>
        <v>69.87</v>
      </c>
      <c r="I3" s="4">
        <f>IF(G3&gt;500,0.2,0.1)</f>
        <v>0.1</v>
      </c>
      <c r="J3">
        <v>160</v>
      </c>
      <c r="K3" s="29" t="s">
        <v>189</v>
      </c>
    </row>
    <row r="4" spans="1:15" ht="15" x14ac:dyDescent="0.3">
      <c r="A4" t="s">
        <v>105</v>
      </c>
      <c r="B4" t="s">
        <v>30</v>
      </c>
      <c r="C4" t="s">
        <v>17</v>
      </c>
      <c r="D4" t="s">
        <v>106</v>
      </c>
      <c r="E4">
        <v>8</v>
      </c>
      <c r="F4" s="4">
        <v>120</v>
      </c>
      <c r="G4" s="30">
        <v>543.89</v>
      </c>
      <c r="H4" s="4">
        <f>G4-F4</f>
        <v>423.89</v>
      </c>
      <c r="I4" s="4">
        <f>IF(G4&gt;500,0.2,0.1)</f>
        <v>0.2</v>
      </c>
      <c r="J4">
        <v>960</v>
      </c>
      <c r="K4" s="29" t="s">
        <v>200</v>
      </c>
      <c r="N4" s="23"/>
      <c r="O4" s="23"/>
    </row>
    <row r="5" spans="1:15" ht="15" x14ac:dyDescent="0.3">
      <c r="A5" t="s">
        <v>125</v>
      </c>
      <c r="B5" t="s">
        <v>30</v>
      </c>
      <c r="C5" t="s">
        <v>19</v>
      </c>
      <c r="D5" t="s">
        <v>126</v>
      </c>
      <c r="E5">
        <v>4</v>
      </c>
      <c r="F5" s="4">
        <v>20</v>
      </c>
      <c r="G5" s="30">
        <v>210.98</v>
      </c>
      <c r="H5" s="4">
        <f>G5-F5</f>
        <v>190.98</v>
      </c>
      <c r="I5" s="4">
        <f>IF(G5&gt;500,0.2,0.1)</f>
        <v>0.1</v>
      </c>
      <c r="J5">
        <v>80</v>
      </c>
      <c r="K5" s="29" t="s">
        <v>211</v>
      </c>
      <c r="N5" s="23" t="s">
        <v>242</v>
      </c>
      <c r="O5" s="23"/>
    </row>
    <row r="6" spans="1:15" ht="15" x14ac:dyDescent="0.3">
      <c r="A6" t="s">
        <v>140</v>
      </c>
      <c r="B6" t="s">
        <v>30</v>
      </c>
      <c r="C6" t="s">
        <v>23</v>
      </c>
      <c r="D6" t="s">
        <v>141</v>
      </c>
      <c r="E6">
        <v>9</v>
      </c>
      <c r="F6" s="4">
        <v>80</v>
      </c>
      <c r="G6" s="30">
        <v>321.98</v>
      </c>
      <c r="H6" s="4">
        <f>G6-F6</f>
        <v>241.98000000000002</v>
      </c>
      <c r="I6" s="4">
        <f>IF(G6&gt;500,0.2,0.1)</f>
        <v>0.1</v>
      </c>
      <c r="J6">
        <v>720</v>
      </c>
      <c r="K6" s="29" t="s">
        <v>222</v>
      </c>
      <c r="N6" s="23"/>
      <c r="O6" s="23"/>
    </row>
    <row r="7" spans="1:15" ht="15" x14ac:dyDescent="0.3">
      <c r="A7" t="s">
        <v>70</v>
      </c>
      <c r="B7" t="s">
        <v>161</v>
      </c>
      <c r="C7" t="s">
        <v>17</v>
      </c>
      <c r="D7" t="s">
        <v>71</v>
      </c>
      <c r="E7">
        <v>7</v>
      </c>
      <c r="F7" s="4">
        <v>120</v>
      </c>
      <c r="G7" s="30">
        <v>789.12</v>
      </c>
      <c r="H7" s="4">
        <f>G7-F7</f>
        <v>669.12</v>
      </c>
      <c r="I7" s="4">
        <f>IF(G7&gt;500,0.2,0.1)</f>
        <v>0.2</v>
      </c>
      <c r="J7">
        <v>840</v>
      </c>
      <c r="K7" s="29" t="s">
        <v>182</v>
      </c>
      <c r="N7" s="23" t="s">
        <v>236</v>
      </c>
      <c r="O7" s="23"/>
    </row>
    <row r="8" spans="1:15" ht="15" x14ac:dyDescent="0.3">
      <c r="A8" t="s">
        <v>96</v>
      </c>
      <c r="B8" t="s">
        <v>161</v>
      </c>
      <c r="C8" t="s">
        <v>7</v>
      </c>
      <c r="D8" t="s">
        <v>97</v>
      </c>
      <c r="E8">
        <v>4</v>
      </c>
      <c r="F8" s="4">
        <v>500</v>
      </c>
      <c r="G8" s="30">
        <v>532.98</v>
      </c>
      <c r="H8" s="4">
        <f>G8-F8</f>
        <v>32.980000000000018</v>
      </c>
      <c r="I8" s="4">
        <f>IF(G8&gt;500,0.2,0.1)</f>
        <v>0.2</v>
      </c>
      <c r="J8" s="31">
        <v>2000</v>
      </c>
      <c r="K8" s="29" t="s">
        <v>195</v>
      </c>
      <c r="N8" s="23" t="s">
        <v>237</v>
      </c>
      <c r="O8" s="23"/>
    </row>
    <row r="9" spans="1:15" ht="15" x14ac:dyDescent="0.3">
      <c r="A9" t="s">
        <v>115</v>
      </c>
      <c r="B9" t="s">
        <v>161</v>
      </c>
      <c r="C9" t="s">
        <v>26</v>
      </c>
      <c r="D9" t="s">
        <v>116</v>
      </c>
      <c r="E9">
        <v>5</v>
      </c>
      <c r="F9" s="4">
        <v>30</v>
      </c>
      <c r="G9" s="30">
        <v>321.08999999999997</v>
      </c>
      <c r="H9" s="4">
        <f>G9-F9</f>
        <v>291.08999999999997</v>
      </c>
      <c r="I9" s="4">
        <f>IF(G9&gt;500,0.2,0.1)</f>
        <v>0.1</v>
      </c>
      <c r="J9">
        <v>150</v>
      </c>
      <c r="K9" s="29" t="s">
        <v>206</v>
      </c>
      <c r="N9" s="23" t="s">
        <v>238</v>
      </c>
      <c r="O9" s="23"/>
    </row>
    <row r="10" spans="1:15" ht="15" x14ac:dyDescent="0.3">
      <c r="A10" t="s">
        <v>133</v>
      </c>
      <c r="B10" t="s">
        <v>161</v>
      </c>
      <c r="C10" t="s">
        <v>156</v>
      </c>
      <c r="D10" t="s">
        <v>67</v>
      </c>
      <c r="E10">
        <v>3</v>
      </c>
      <c r="F10" s="4">
        <v>100</v>
      </c>
      <c r="G10" s="30">
        <v>567.21</v>
      </c>
      <c r="H10" s="4">
        <f>G10-F10</f>
        <v>467.21000000000004</v>
      </c>
      <c r="I10" s="4">
        <f>IF(G10&gt;500,0.2,0.1)</f>
        <v>0.2</v>
      </c>
      <c r="J10">
        <v>300</v>
      </c>
      <c r="K10" s="29" t="s">
        <v>217</v>
      </c>
      <c r="N10" s="23" t="s">
        <v>239</v>
      </c>
      <c r="O10" s="23"/>
    </row>
    <row r="11" spans="1:15" ht="15" x14ac:dyDescent="0.3">
      <c r="A11" t="s">
        <v>82</v>
      </c>
      <c r="B11" t="s">
        <v>167</v>
      </c>
      <c r="C11" t="s">
        <v>29</v>
      </c>
      <c r="D11" t="s">
        <v>83</v>
      </c>
      <c r="E11">
        <v>10</v>
      </c>
      <c r="F11" s="4">
        <v>30</v>
      </c>
      <c r="G11" s="30">
        <v>890.12</v>
      </c>
      <c r="H11" s="4">
        <f>G11-F11</f>
        <v>860.12</v>
      </c>
      <c r="I11" s="4">
        <f>IF(G11&gt;500,0.2,0.1)</f>
        <v>0.2</v>
      </c>
      <c r="J11">
        <v>300</v>
      </c>
      <c r="K11" s="29" t="s">
        <v>188</v>
      </c>
      <c r="N11" s="23" t="s">
        <v>240</v>
      </c>
      <c r="O11" s="23"/>
    </row>
    <row r="12" spans="1:15" ht="15" x14ac:dyDescent="0.3">
      <c r="A12" t="s">
        <v>103</v>
      </c>
      <c r="B12" t="s">
        <v>167</v>
      </c>
      <c r="C12" t="s">
        <v>156</v>
      </c>
      <c r="D12" t="s">
        <v>104</v>
      </c>
      <c r="E12">
        <v>2</v>
      </c>
      <c r="F12" s="4">
        <v>150</v>
      </c>
      <c r="G12" s="30">
        <v>876.21</v>
      </c>
      <c r="H12" s="4">
        <f>G12-F12</f>
        <v>726.21</v>
      </c>
      <c r="I12" s="4">
        <f>IF(G12&gt;500,0.2,0.1)</f>
        <v>0.2</v>
      </c>
      <c r="J12">
        <v>300</v>
      </c>
      <c r="K12" s="29" t="s">
        <v>199</v>
      </c>
      <c r="N12" s="23" t="s">
        <v>241</v>
      </c>
      <c r="O12" s="23"/>
    </row>
    <row r="13" spans="1:15" ht="15" x14ac:dyDescent="0.3">
      <c r="A13" t="s">
        <v>123</v>
      </c>
      <c r="B13" t="s">
        <v>167</v>
      </c>
      <c r="C13" t="s">
        <v>23</v>
      </c>
      <c r="D13" t="s">
        <v>124</v>
      </c>
      <c r="E13">
        <v>5</v>
      </c>
      <c r="F13" s="4">
        <v>100</v>
      </c>
      <c r="G13" s="30">
        <v>890.12</v>
      </c>
      <c r="H13" s="4">
        <f>G13-F13</f>
        <v>790.12</v>
      </c>
      <c r="I13" s="4">
        <f>IF(G13&gt;500,0.2,0.1)</f>
        <v>0.2</v>
      </c>
      <c r="J13">
        <v>500</v>
      </c>
      <c r="K13" s="29" t="s">
        <v>210</v>
      </c>
      <c r="N13" s="23" t="s">
        <v>243</v>
      </c>
      <c r="O13" s="23"/>
    </row>
    <row r="14" spans="1:15" ht="15" x14ac:dyDescent="0.3">
      <c r="A14" t="s">
        <v>138</v>
      </c>
      <c r="B14" t="s">
        <v>167</v>
      </c>
      <c r="C14" t="s">
        <v>17</v>
      </c>
      <c r="D14" t="s">
        <v>139</v>
      </c>
      <c r="E14">
        <v>6</v>
      </c>
      <c r="F14" s="4">
        <v>20</v>
      </c>
      <c r="G14" s="30">
        <v>987.43</v>
      </c>
      <c r="H14" s="4">
        <f>G14-F14</f>
        <v>967.43</v>
      </c>
      <c r="I14" s="4">
        <f>IF(G14&gt;500,0.2,0.1)</f>
        <v>0.2</v>
      </c>
      <c r="J14">
        <v>120</v>
      </c>
      <c r="K14" s="29" t="s">
        <v>221</v>
      </c>
      <c r="N14" s="23"/>
      <c r="O14" s="23"/>
    </row>
    <row r="15" spans="1:15" ht="15" x14ac:dyDescent="0.3">
      <c r="A15" t="s">
        <v>64</v>
      </c>
      <c r="B15" t="s">
        <v>158</v>
      </c>
      <c r="C15" t="s">
        <v>7</v>
      </c>
      <c r="D15" t="s">
        <v>65</v>
      </c>
      <c r="E15">
        <v>6</v>
      </c>
      <c r="F15" s="4">
        <v>200</v>
      </c>
      <c r="G15" s="30">
        <v>234.56</v>
      </c>
      <c r="H15" s="4">
        <f>G15-F15</f>
        <v>34.56</v>
      </c>
      <c r="I15" s="4">
        <f>IF(G15&gt;500,0.2,0.1)</f>
        <v>0.1</v>
      </c>
      <c r="J15" s="31">
        <v>1200</v>
      </c>
      <c r="K15" s="29" t="s">
        <v>179</v>
      </c>
    </row>
    <row r="16" spans="1:15" ht="15" x14ac:dyDescent="0.3">
      <c r="A16" t="s">
        <v>58</v>
      </c>
      <c r="B16" t="s">
        <v>154</v>
      </c>
      <c r="C16" t="s">
        <v>5</v>
      </c>
      <c r="D16" t="s">
        <v>59</v>
      </c>
      <c r="E16">
        <v>8</v>
      </c>
      <c r="F16" s="4">
        <v>500</v>
      </c>
      <c r="G16" s="30">
        <v>987.43</v>
      </c>
      <c r="H16" s="4">
        <f>G16-F16</f>
        <v>487.42999999999995</v>
      </c>
      <c r="I16" s="4">
        <f>IF(G16&gt;500,0.2,0.1)</f>
        <v>0.2</v>
      </c>
      <c r="J16" s="31">
        <v>4000</v>
      </c>
      <c r="K16" s="29" t="s">
        <v>176</v>
      </c>
    </row>
    <row r="17" spans="1:11" ht="15" x14ac:dyDescent="0.3">
      <c r="A17" t="s">
        <v>86</v>
      </c>
      <c r="B17" t="s">
        <v>168</v>
      </c>
      <c r="C17" t="s">
        <v>25</v>
      </c>
      <c r="D17" t="s">
        <v>87</v>
      </c>
      <c r="E17">
        <v>7</v>
      </c>
      <c r="F17" s="4">
        <v>150</v>
      </c>
      <c r="G17" s="30">
        <v>987.65</v>
      </c>
      <c r="H17" s="4">
        <f>G17-F17</f>
        <v>837.65</v>
      </c>
      <c r="I17" s="4">
        <f>IF(G17&gt;500,0.2,0.1)</f>
        <v>0.2</v>
      </c>
      <c r="J17" s="31">
        <v>1050</v>
      </c>
      <c r="K17" s="29" t="s">
        <v>190</v>
      </c>
    </row>
    <row r="18" spans="1:11" ht="15" x14ac:dyDescent="0.3">
      <c r="A18" t="s">
        <v>107</v>
      </c>
      <c r="B18" t="s">
        <v>168</v>
      </c>
      <c r="C18" t="s">
        <v>13</v>
      </c>
      <c r="D18" t="s">
        <v>73</v>
      </c>
      <c r="E18">
        <v>10</v>
      </c>
      <c r="F18" s="4">
        <v>60</v>
      </c>
      <c r="G18" s="30">
        <v>678.12</v>
      </c>
      <c r="H18" s="4">
        <f>G18-F18</f>
        <v>618.12</v>
      </c>
      <c r="I18" s="4">
        <f>IF(G18&gt;500,0.2,0.1)</f>
        <v>0.2</v>
      </c>
      <c r="J18">
        <v>600</v>
      </c>
      <c r="K18" s="29" t="s">
        <v>201</v>
      </c>
    </row>
    <row r="19" spans="1:11" ht="15" x14ac:dyDescent="0.3">
      <c r="A19" t="s">
        <v>127</v>
      </c>
      <c r="B19" t="s">
        <v>168</v>
      </c>
      <c r="C19" t="s">
        <v>28</v>
      </c>
      <c r="D19" t="s">
        <v>57</v>
      </c>
      <c r="E19">
        <v>8</v>
      </c>
      <c r="F19" s="4">
        <v>800</v>
      </c>
      <c r="G19" s="30">
        <v>987.65</v>
      </c>
      <c r="H19" s="4">
        <f>G19-F19</f>
        <v>187.64999999999998</v>
      </c>
      <c r="I19" s="4">
        <f>IF(G19&gt;500,0.2,0.1)</f>
        <v>0.2</v>
      </c>
      <c r="J19" s="31">
        <v>6400</v>
      </c>
      <c r="K19" s="29" t="s">
        <v>212</v>
      </c>
    </row>
    <row r="20" spans="1:11" ht="15" x14ac:dyDescent="0.3">
      <c r="A20" t="s">
        <v>142</v>
      </c>
      <c r="B20" t="s">
        <v>168</v>
      </c>
      <c r="C20" t="s">
        <v>19</v>
      </c>
      <c r="D20" t="s">
        <v>112</v>
      </c>
      <c r="E20">
        <v>3</v>
      </c>
      <c r="F20" s="4">
        <v>400</v>
      </c>
      <c r="G20" s="30">
        <v>543.66999999999996</v>
      </c>
      <c r="H20" s="4">
        <f>G20-F20</f>
        <v>143.66999999999996</v>
      </c>
      <c r="I20" s="4">
        <f>IF(G20&gt;500,0.2,0.1)</f>
        <v>0.2</v>
      </c>
      <c r="J20" s="31">
        <v>1200</v>
      </c>
      <c r="K20" s="29" t="s">
        <v>223</v>
      </c>
    </row>
    <row r="21" spans="1:11" ht="15" x14ac:dyDescent="0.3">
      <c r="A21" t="s">
        <v>68</v>
      </c>
      <c r="B21" t="s">
        <v>14</v>
      </c>
      <c r="C21" t="s">
        <v>160</v>
      </c>
      <c r="D21" t="s">
        <v>69</v>
      </c>
      <c r="E21">
        <v>2</v>
      </c>
      <c r="F21" s="4">
        <v>150</v>
      </c>
      <c r="G21" s="30">
        <v>432.1</v>
      </c>
      <c r="H21" s="4">
        <f>G21-F21</f>
        <v>282.10000000000002</v>
      </c>
      <c r="I21" s="4">
        <f>IF(G21&gt;500,0.2,0.1)</f>
        <v>0.1</v>
      </c>
      <c r="J21">
        <v>300</v>
      </c>
      <c r="K21" s="29" t="s">
        <v>181</v>
      </c>
    </row>
    <row r="22" spans="1:11" ht="15" x14ac:dyDescent="0.3">
      <c r="A22" t="s">
        <v>92</v>
      </c>
      <c r="B22" t="s">
        <v>14</v>
      </c>
      <c r="C22" t="s">
        <v>5</v>
      </c>
      <c r="D22" t="s">
        <v>93</v>
      </c>
      <c r="E22">
        <v>3</v>
      </c>
      <c r="F22" s="4">
        <v>20</v>
      </c>
      <c r="G22" s="30">
        <v>654.89</v>
      </c>
      <c r="H22" s="4">
        <f>G22-F22</f>
        <v>634.89</v>
      </c>
      <c r="I22" s="4">
        <f>IF(G22&gt;500,0.2,0.1)</f>
        <v>0.2</v>
      </c>
      <c r="J22">
        <v>60</v>
      </c>
      <c r="K22" s="29" t="s">
        <v>193</v>
      </c>
    </row>
    <row r="23" spans="1:11" ht="15" x14ac:dyDescent="0.3">
      <c r="A23" t="s">
        <v>111</v>
      </c>
      <c r="B23" t="s">
        <v>14</v>
      </c>
      <c r="C23" t="s">
        <v>28</v>
      </c>
      <c r="D23" t="s">
        <v>112</v>
      </c>
      <c r="E23">
        <v>4</v>
      </c>
      <c r="F23" s="4">
        <v>400</v>
      </c>
      <c r="G23" s="30">
        <v>543.21</v>
      </c>
      <c r="H23" s="4">
        <f>G23-F23</f>
        <v>143.21000000000004</v>
      </c>
      <c r="I23" s="4">
        <f>IF(G23&gt;500,0.2,0.1)</f>
        <v>0.2</v>
      </c>
      <c r="J23" s="31">
        <v>1600</v>
      </c>
      <c r="K23" s="29" t="s">
        <v>204</v>
      </c>
    </row>
    <row r="24" spans="1:11" ht="15" x14ac:dyDescent="0.3">
      <c r="A24" t="s">
        <v>130</v>
      </c>
      <c r="B24" t="s">
        <v>14</v>
      </c>
      <c r="C24" t="s">
        <v>11</v>
      </c>
      <c r="D24" t="s">
        <v>63</v>
      </c>
      <c r="E24">
        <v>4</v>
      </c>
      <c r="F24" s="4">
        <v>50</v>
      </c>
      <c r="G24" s="30">
        <v>109.87</v>
      </c>
      <c r="H24" s="4">
        <f>G24-F24</f>
        <v>59.870000000000005</v>
      </c>
      <c r="I24" s="4">
        <f>IF(G24&gt;500,0.2,0.1)</f>
        <v>0.1</v>
      </c>
      <c r="J24">
        <v>200</v>
      </c>
      <c r="K24" s="29" t="s">
        <v>215</v>
      </c>
    </row>
    <row r="25" spans="1:11" ht="15" x14ac:dyDescent="0.3">
      <c r="A25" t="s">
        <v>146</v>
      </c>
      <c r="B25" t="s">
        <v>14</v>
      </c>
      <c r="C25" t="s">
        <v>26</v>
      </c>
      <c r="D25" t="s">
        <v>85</v>
      </c>
      <c r="E25">
        <v>2</v>
      </c>
      <c r="F25" s="4">
        <v>40</v>
      </c>
      <c r="G25" s="30">
        <v>876.21</v>
      </c>
      <c r="H25" s="4">
        <f>G25-F25</f>
        <v>836.21</v>
      </c>
      <c r="I25" s="4">
        <f>IF(G25&gt;500,0.2,0.1)</f>
        <v>0.2</v>
      </c>
      <c r="J25">
        <v>80</v>
      </c>
      <c r="K25" s="29" t="s">
        <v>226</v>
      </c>
    </row>
    <row r="26" spans="1:11" ht="15" x14ac:dyDescent="0.3">
      <c r="A26" t="s">
        <v>78</v>
      </c>
      <c r="B26" t="s">
        <v>165</v>
      </c>
      <c r="C26" t="s">
        <v>21</v>
      </c>
      <c r="D26" t="s">
        <v>79</v>
      </c>
      <c r="E26">
        <v>3</v>
      </c>
      <c r="F26" s="4">
        <v>400</v>
      </c>
      <c r="G26" s="30">
        <v>543.21</v>
      </c>
      <c r="H26" s="4">
        <f>G26-F26</f>
        <v>143.21000000000004</v>
      </c>
      <c r="I26" s="4">
        <f>IF(G26&gt;500,0.2,0.1)</f>
        <v>0.2</v>
      </c>
      <c r="J26" s="31">
        <v>1200</v>
      </c>
      <c r="K26" s="29" t="s">
        <v>186</v>
      </c>
    </row>
    <row r="27" spans="1:11" ht="15" x14ac:dyDescent="0.3">
      <c r="A27" t="s">
        <v>100</v>
      </c>
      <c r="B27" t="s">
        <v>165</v>
      </c>
      <c r="C27" t="s">
        <v>13</v>
      </c>
      <c r="D27" t="s">
        <v>101</v>
      </c>
      <c r="E27">
        <v>9</v>
      </c>
      <c r="F27" s="4">
        <v>50</v>
      </c>
      <c r="G27" s="30">
        <v>210.98</v>
      </c>
      <c r="H27" s="4">
        <f>G27-F27</f>
        <v>160.97999999999999</v>
      </c>
      <c r="I27" s="4">
        <f>IF(G27&gt;500,0.2,0.1)</f>
        <v>0.1</v>
      </c>
      <c r="J27">
        <v>450</v>
      </c>
      <c r="K27" s="29" t="s">
        <v>197</v>
      </c>
    </row>
    <row r="28" spans="1:11" ht="15" x14ac:dyDescent="0.3">
      <c r="A28" t="s">
        <v>119</v>
      </c>
      <c r="B28" t="s">
        <v>165</v>
      </c>
      <c r="C28" t="s">
        <v>156</v>
      </c>
      <c r="D28" t="s">
        <v>120</v>
      </c>
      <c r="E28">
        <v>3</v>
      </c>
      <c r="F28" s="4">
        <v>150</v>
      </c>
      <c r="G28" s="30">
        <v>876.54</v>
      </c>
      <c r="H28" s="4">
        <f>G28-F28</f>
        <v>726.54</v>
      </c>
      <c r="I28" s="4">
        <f>IF(G28&gt;500,0.2,0.1)</f>
        <v>0.2</v>
      </c>
      <c r="J28">
        <v>450</v>
      </c>
      <c r="K28" s="29" t="s">
        <v>208</v>
      </c>
    </row>
    <row r="29" spans="1:11" ht="15" x14ac:dyDescent="0.3">
      <c r="A29" t="s">
        <v>135</v>
      </c>
      <c r="B29" t="s">
        <v>165</v>
      </c>
      <c r="C29" t="s">
        <v>160</v>
      </c>
      <c r="D29" t="s">
        <v>106</v>
      </c>
      <c r="E29">
        <v>5</v>
      </c>
      <c r="F29" s="4">
        <v>120</v>
      </c>
      <c r="G29" s="30">
        <v>789.12</v>
      </c>
      <c r="H29" s="4">
        <f>G29-F29</f>
        <v>669.12</v>
      </c>
      <c r="I29" s="4">
        <f>IF(G29&gt;500,0.2,0.1)</f>
        <v>0.2</v>
      </c>
      <c r="J29">
        <v>600</v>
      </c>
      <c r="K29" s="29" t="s">
        <v>219</v>
      </c>
    </row>
    <row r="30" spans="1:11" ht="15" x14ac:dyDescent="0.3">
      <c r="A30" t="s">
        <v>56</v>
      </c>
      <c r="B30" t="s">
        <v>153</v>
      </c>
      <c r="C30" t="s">
        <v>23</v>
      </c>
      <c r="D30" t="s">
        <v>57</v>
      </c>
      <c r="E30">
        <v>5</v>
      </c>
      <c r="F30" s="4">
        <v>800</v>
      </c>
      <c r="G30" s="30">
        <v>910.56</v>
      </c>
      <c r="H30" s="4">
        <f>G30-F30</f>
        <v>110.55999999999995</v>
      </c>
      <c r="I30" s="4">
        <f>IF(G30&gt;500,0.2,0.1)</f>
        <v>0.2</v>
      </c>
      <c r="J30" s="31">
        <v>4000</v>
      </c>
      <c r="K30" s="29" t="s">
        <v>175</v>
      </c>
    </row>
    <row r="31" spans="1:11" ht="15" x14ac:dyDescent="0.3">
      <c r="A31" t="s">
        <v>72</v>
      </c>
      <c r="B31" t="s">
        <v>162</v>
      </c>
      <c r="C31" t="s">
        <v>11</v>
      </c>
      <c r="D31" t="s">
        <v>73</v>
      </c>
      <c r="E31">
        <v>9</v>
      </c>
      <c r="F31" s="4">
        <v>60</v>
      </c>
      <c r="G31" s="30">
        <v>654.32000000000005</v>
      </c>
      <c r="H31" s="4">
        <f>G31-F31</f>
        <v>594.32000000000005</v>
      </c>
      <c r="I31" s="4">
        <f>IF(G31&gt;500,0.2,0.1)</f>
        <v>0.2</v>
      </c>
      <c r="J31">
        <v>540</v>
      </c>
      <c r="K31" s="29" t="s">
        <v>183</v>
      </c>
    </row>
    <row r="32" spans="1:11" ht="15" x14ac:dyDescent="0.3">
      <c r="A32" t="s">
        <v>74</v>
      </c>
      <c r="B32" t="s">
        <v>163</v>
      </c>
      <c r="C32" t="s">
        <v>27</v>
      </c>
      <c r="D32" t="s">
        <v>75</v>
      </c>
      <c r="E32">
        <v>12</v>
      </c>
      <c r="F32" s="4">
        <v>20</v>
      </c>
      <c r="G32" s="30">
        <v>321.98</v>
      </c>
      <c r="H32" s="4">
        <f>G32-F32</f>
        <v>301.98</v>
      </c>
      <c r="I32" s="4">
        <f>IF(G32&gt;500,0.2,0.1)</f>
        <v>0.1</v>
      </c>
      <c r="J32">
        <v>240</v>
      </c>
      <c r="K32" s="29" t="s">
        <v>184</v>
      </c>
    </row>
    <row r="33" spans="1:11" ht="15" x14ac:dyDescent="0.3">
      <c r="A33" t="s">
        <v>60</v>
      </c>
      <c r="B33" t="s">
        <v>155</v>
      </c>
      <c r="C33" t="s">
        <v>156</v>
      </c>
      <c r="D33" t="s">
        <v>61</v>
      </c>
      <c r="E33">
        <v>3</v>
      </c>
      <c r="F33" s="4">
        <v>300</v>
      </c>
      <c r="G33" s="30">
        <v>342.89</v>
      </c>
      <c r="H33" s="4">
        <f>G33-F33</f>
        <v>42.889999999999986</v>
      </c>
      <c r="I33" s="4">
        <f>IF(G33&gt;500,0.2,0.1)</f>
        <v>0.1</v>
      </c>
      <c r="J33">
        <v>900</v>
      </c>
      <c r="K33" s="29" t="s">
        <v>177</v>
      </c>
    </row>
    <row r="34" spans="1:11" ht="15" x14ac:dyDescent="0.3">
      <c r="A34" t="s">
        <v>88</v>
      </c>
      <c r="B34" t="s">
        <v>155</v>
      </c>
      <c r="C34" t="s">
        <v>23</v>
      </c>
      <c r="D34" t="s">
        <v>89</v>
      </c>
      <c r="E34">
        <v>2</v>
      </c>
      <c r="F34" s="4">
        <v>70</v>
      </c>
      <c r="G34" s="30">
        <v>876.98</v>
      </c>
      <c r="H34" s="4">
        <f>G34-F34</f>
        <v>806.98</v>
      </c>
      <c r="I34" s="4">
        <f>IF(G34&gt;500,0.2,0.1)</f>
        <v>0.2</v>
      </c>
      <c r="J34">
        <v>140</v>
      </c>
      <c r="K34" s="29" t="s">
        <v>191</v>
      </c>
    </row>
    <row r="35" spans="1:11" ht="15" x14ac:dyDescent="0.3">
      <c r="A35" t="s">
        <v>108</v>
      </c>
      <c r="B35" t="s">
        <v>155</v>
      </c>
      <c r="C35" t="s">
        <v>160</v>
      </c>
      <c r="D35" t="s">
        <v>93</v>
      </c>
      <c r="E35">
        <v>3</v>
      </c>
      <c r="F35" s="4">
        <v>20</v>
      </c>
      <c r="G35" s="30">
        <v>987.34</v>
      </c>
      <c r="H35" s="4">
        <f>G35-F35</f>
        <v>967.34</v>
      </c>
      <c r="I35" s="4">
        <f>IF(G35&gt;500,0.2,0.1)</f>
        <v>0.2</v>
      </c>
      <c r="J35">
        <v>60</v>
      </c>
      <c r="K35" s="29" t="s">
        <v>202</v>
      </c>
    </row>
    <row r="36" spans="1:11" ht="15" x14ac:dyDescent="0.3">
      <c r="A36" t="s">
        <v>128</v>
      </c>
      <c r="B36" t="s">
        <v>155</v>
      </c>
      <c r="C36" t="s">
        <v>29</v>
      </c>
      <c r="D36" t="s">
        <v>97</v>
      </c>
      <c r="E36">
        <v>3</v>
      </c>
      <c r="F36" s="4">
        <v>500</v>
      </c>
      <c r="G36" s="30">
        <v>532.1</v>
      </c>
      <c r="H36" s="4">
        <f>G36-F36</f>
        <v>32.100000000000023</v>
      </c>
      <c r="I36" s="4">
        <f>IF(G36&gt;500,0.2,0.1)</f>
        <v>0.2</v>
      </c>
      <c r="J36" s="31">
        <v>1500</v>
      </c>
      <c r="K36" s="29" t="s">
        <v>213</v>
      </c>
    </row>
    <row r="37" spans="1:11" ht="15" x14ac:dyDescent="0.3">
      <c r="A37" t="s">
        <v>143</v>
      </c>
      <c r="B37" t="s">
        <v>155</v>
      </c>
      <c r="C37" t="s">
        <v>11</v>
      </c>
      <c r="D37" t="s">
        <v>144</v>
      </c>
      <c r="E37">
        <v>7</v>
      </c>
      <c r="F37" s="4">
        <v>90</v>
      </c>
      <c r="G37" s="30">
        <v>432.98</v>
      </c>
      <c r="H37" s="4">
        <f>G37-F37</f>
        <v>342.98</v>
      </c>
      <c r="I37" s="4">
        <f>IF(G37&gt;500,0.2,0.1)</f>
        <v>0.1</v>
      </c>
      <c r="J37">
        <v>630</v>
      </c>
      <c r="K37" s="29" t="s">
        <v>224</v>
      </c>
    </row>
    <row r="38" spans="1:11" ht="15" x14ac:dyDescent="0.3">
      <c r="A38" t="s">
        <v>76</v>
      </c>
      <c r="B38" t="s">
        <v>164</v>
      </c>
      <c r="C38" t="s">
        <v>19</v>
      </c>
      <c r="D38" t="s">
        <v>77</v>
      </c>
      <c r="E38">
        <v>5</v>
      </c>
      <c r="F38" s="4">
        <v>80</v>
      </c>
      <c r="G38" s="30">
        <v>456.78</v>
      </c>
      <c r="H38" s="4">
        <f>G38-F38</f>
        <v>376.78</v>
      </c>
      <c r="I38" s="4">
        <f>IF(G38&gt;500,0.2,0.1)</f>
        <v>0.1</v>
      </c>
      <c r="J38">
        <v>400</v>
      </c>
      <c r="K38" s="29" t="s">
        <v>185</v>
      </c>
    </row>
    <row r="39" spans="1:11" ht="15" x14ac:dyDescent="0.3">
      <c r="A39" t="s">
        <v>98</v>
      </c>
      <c r="B39" t="s">
        <v>164</v>
      </c>
      <c r="C39" t="s">
        <v>17</v>
      </c>
      <c r="D39" t="s">
        <v>99</v>
      </c>
      <c r="E39">
        <v>7</v>
      </c>
      <c r="F39" s="4">
        <v>300</v>
      </c>
      <c r="G39" s="30">
        <v>321.76</v>
      </c>
      <c r="H39" s="4">
        <f>G39-F39</f>
        <v>21.759999999999991</v>
      </c>
      <c r="I39" s="4">
        <f>IF(G39&gt;500,0.2,0.1)</f>
        <v>0.1</v>
      </c>
      <c r="J39" s="31">
        <v>2100</v>
      </c>
      <c r="K39" s="29" t="s">
        <v>196</v>
      </c>
    </row>
    <row r="40" spans="1:11" ht="15" x14ac:dyDescent="0.3">
      <c r="A40" t="s">
        <v>117</v>
      </c>
      <c r="B40" t="s">
        <v>164</v>
      </c>
      <c r="C40" t="s">
        <v>25</v>
      </c>
      <c r="D40" t="s">
        <v>118</v>
      </c>
      <c r="E40">
        <v>9</v>
      </c>
      <c r="F40" s="4">
        <v>40</v>
      </c>
      <c r="G40" s="30">
        <v>456.78</v>
      </c>
      <c r="H40" s="4">
        <f>G40-F40</f>
        <v>416.78</v>
      </c>
      <c r="I40" s="4">
        <f>IF(G40&gt;500,0.2,0.1)</f>
        <v>0.1</v>
      </c>
      <c r="J40">
        <v>360</v>
      </c>
      <c r="K40" s="29" t="s">
        <v>207</v>
      </c>
    </row>
    <row r="41" spans="1:11" ht="15" x14ac:dyDescent="0.3">
      <c r="A41" t="s">
        <v>134</v>
      </c>
      <c r="B41" t="s">
        <v>164</v>
      </c>
      <c r="C41" t="s">
        <v>5</v>
      </c>
      <c r="D41" t="s">
        <v>69</v>
      </c>
      <c r="E41">
        <v>7</v>
      </c>
      <c r="F41" s="4">
        <v>150</v>
      </c>
      <c r="G41" s="30">
        <v>654.89</v>
      </c>
      <c r="H41" s="4">
        <f>G41-F41</f>
        <v>504.89</v>
      </c>
      <c r="I41" s="4">
        <f>IF(G41&gt;500,0.2,0.1)</f>
        <v>0.2</v>
      </c>
      <c r="J41" s="31">
        <v>1050</v>
      </c>
      <c r="K41" s="29" t="s">
        <v>218</v>
      </c>
    </row>
    <row r="42" spans="1:11" ht="15" x14ac:dyDescent="0.3">
      <c r="A42" t="s">
        <v>66</v>
      </c>
      <c r="B42" t="s">
        <v>159</v>
      </c>
      <c r="C42" t="s">
        <v>13</v>
      </c>
      <c r="D42" t="s">
        <v>67</v>
      </c>
      <c r="E42">
        <v>4</v>
      </c>
      <c r="F42" s="4">
        <v>100</v>
      </c>
      <c r="G42" s="30">
        <v>876.54</v>
      </c>
      <c r="H42" s="4">
        <f>G42-F42</f>
        <v>776.54</v>
      </c>
      <c r="I42" s="4">
        <f>IF(G42&gt;500,0.2,0.1)</f>
        <v>0.2</v>
      </c>
      <c r="J42">
        <v>400</v>
      </c>
      <c r="K42" s="29" t="s">
        <v>180</v>
      </c>
    </row>
    <row r="43" spans="1:11" ht="15" x14ac:dyDescent="0.3">
      <c r="A43" t="s">
        <v>94</v>
      </c>
      <c r="B43" t="s">
        <v>159</v>
      </c>
      <c r="C43" t="s">
        <v>160</v>
      </c>
      <c r="D43" t="s">
        <v>95</v>
      </c>
      <c r="E43">
        <v>6</v>
      </c>
      <c r="F43" s="4">
        <v>800</v>
      </c>
      <c r="G43" s="30">
        <v>943.67</v>
      </c>
      <c r="H43" s="4">
        <f>G43-F43</f>
        <v>143.66999999999996</v>
      </c>
      <c r="I43" s="4">
        <f>IF(G43&gt;500,0.2,0.1)</f>
        <v>0.2</v>
      </c>
      <c r="J43" s="31">
        <v>4800</v>
      </c>
      <c r="K43" s="29" t="s">
        <v>194</v>
      </c>
    </row>
    <row r="44" spans="1:11" ht="15" x14ac:dyDescent="0.3">
      <c r="A44" t="s">
        <v>113</v>
      </c>
      <c r="B44" t="s">
        <v>159</v>
      </c>
      <c r="C44" t="s">
        <v>29</v>
      </c>
      <c r="D44" t="s">
        <v>114</v>
      </c>
      <c r="E44">
        <v>7</v>
      </c>
      <c r="F44" s="4">
        <v>90</v>
      </c>
      <c r="G44" s="30">
        <v>765.43</v>
      </c>
      <c r="H44" s="4">
        <f>G44-F44</f>
        <v>675.43</v>
      </c>
      <c r="I44" s="4">
        <f>IF(G44&gt;500,0.2,0.1)</f>
        <v>0.2</v>
      </c>
      <c r="J44">
        <v>630</v>
      </c>
      <c r="K44" s="29" t="s">
        <v>205</v>
      </c>
    </row>
    <row r="45" spans="1:11" ht="15" x14ac:dyDescent="0.3">
      <c r="A45" t="s">
        <v>131</v>
      </c>
      <c r="B45" t="s">
        <v>159</v>
      </c>
      <c r="C45" t="s">
        <v>25</v>
      </c>
      <c r="D45" t="s">
        <v>132</v>
      </c>
      <c r="E45">
        <v>8</v>
      </c>
      <c r="F45" s="4">
        <v>200</v>
      </c>
      <c r="G45" s="30">
        <v>876.98</v>
      </c>
      <c r="H45" s="4">
        <f>G45-F45</f>
        <v>676.98</v>
      </c>
      <c r="I45" s="4">
        <f>IF(G45&gt;500,0.2,0.1)</f>
        <v>0.2</v>
      </c>
      <c r="J45" s="31">
        <v>1600</v>
      </c>
      <c r="K45" s="29" t="s">
        <v>216</v>
      </c>
    </row>
    <row r="46" spans="1:11" ht="15" x14ac:dyDescent="0.3">
      <c r="A46" t="s">
        <v>147</v>
      </c>
      <c r="B46" t="s">
        <v>159</v>
      </c>
      <c r="C46" t="s">
        <v>17</v>
      </c>
      <c r="D46" t="s">
        <v>87</v>
      </c>
      <c r="E46">
        <v>20</v>
      </c>
      <c r="F46" s="4">
        <v>150</v>
      </c>
      <c r="G46" s="30">
        <v>765.43</v>
      </c>
      <c r="H46" s="4">
        <f>G46-F46</f>
        <v>615.42999999999995</v>
      </c>
      <c r="I46" s="4">
        <f>IF(G46&gt;500,0.2,0.1)</f>
        <v>0.2</v>
      </c>
      <c r="J46">
        <v>630</v>
      </c>
      <c r="K46" s="29" t="s">
        <v>227</v>
      </c>
    </row>
    <row r="47" spans="1:11" ht="15" x14ac:dyDescent="0.3">
      <c r="A47" t="s">
        <v>62</v>
      </c>
      <c r="B47" t="s">
        <v>8</v>
      </c>
      <c r="C47" t="s">
        <v>157</v>
      </c>
      <c r="D47" t="s">
        <v>63</v>
      </c>
      <c r="E47">
        <v>10</v>
      </c>
      <c r="F47" s="4">
        <v>50</v>
      </c>
      <c r="G47" s="30">
        <v>567.21</v>
      </c>
      <c r="H47" s="4">
        <f>G47-F47</f>
        <v>517.21</v>
      </c>
      <c r="I47" s="4">
        <f>IF(G47&gt;500,0.2,0.1)</f>
        <v>0.2</v>
      </c>
      <c r="J47">
        <v>500</v>
      </c>
      <c r="K47" s="29" t="s">
        <v>178</v>
      </c>
    </row>
    <row r="48" spans="1:11" ht="15" x14ac:dyDescent="0.3">
      <c r="A48" t="s">
        <v>90</v>
      </c>
      <c r="B48" t="s">
        <v>8</v>
      </c>
      <c r="C48" t="s">
        <v>156</v>
      </c>
      <c r="D48" t="s">
        <v>91</v>
      </c>
      <c r="E48">
        <v>8</v>
      </c>
      <c r="F48" s="4">
        <v>100</v>
      </c>
      <c r="G48" s="30">
        <v>765.43</v>
      </c>
      <c r="H48" s="4">
        <f>G48-F48</f>
        <v>665.43</v>
      </c>
      <c r="I48" s="4">
        <f>IF(G48&gt;500,0.2,0.1)</f>
        <v>0.2</v>
      </c>
      <c r="J48">
        <v>800</v>
      </c>
      <c r="K48" s="29" t="s">
        <v>192</v>
      </c>
    </row>
    <row r="49" spans="1:11" ht="15" x14ac:dyDescent="0.3">
      <c r="A49" t="s">
        <v>109</v>
      </c>
      <c r="B49" t="s">
        <v>8</v>
      </c>
      <c r="C49" t="s">
        <v>7</v>
      </c>
      <c r="D49" t="s">
        <v>110</v>
      </c>
      <c r="E49">
        <v>6</v>
      </c>
      <c r="F49" s="4">
        <v>80</v>
      </c>
      <c r="G49" s="30">
        <v>234.56</v>
      </c>
      <c r="H49" s="4">
        <f>G49-F49</f>
        <v>154.56</v>
      </c>
      <c r="I49" s="4">
        <f>IF(G49&gt;500,0.2,0.1)</f>
        <v>0.1</v>
      </c>
      <c r="J49">
        <v>480</v>
      </c>
      <c r="K49" s="29" t="s">
        <v>203</v>
      </c>
    </row>
    <row r="50" spans="1:11" ht="15" x14ac:dyDescent="0.3">
      <c r="A50" t="s">
        <v>129</v>
      </c>
      <c r="B50" t="s">
        <v>8</v>
      </c>
      <c r="C50" t="s">
        <v>13</v>
      </c>
      <c r="D50" t="s">
        <v>99</v>
      </c>
      <c r="E50">
        <v>6</v>
      </c>
      <c r="F50" s="4">
        <v>300</v>
      </c>
      <c r="G50" s="30">
        <v>678.9</v>
      </c>
      <c r="H50" s="4">
        <f>G50-F50</f>
        <v>378.9</v>
      </c>
      <c r="I50" s="4">
        <f>IF(G50&gt;500,0.2,0.1)</f>
        <v>0.2</v>
      </c>
      <c r="J50" s="31">
        <v>1800</v>
      </c>
      <c r="K50" s="29" t="s">
        <v>214</v>
      </c>
    </row>
    <row r="51" spans="1:11" ht="15" x14ac:dyDescent="0.3">
      <c r="A51" t="s">
        <v>145</v>
      </c>
      <c r="B51" t="s">
        <v>8</v>
      </c>
      <c r="C51" t="s">
        <v>29</v>
      </c>
      <c r="D51" t="s">
        <v>116</v>
      </c>
      <c r="E51">
        <v>8</v>
      </c>
      <c r="F51" s="4">
        <v>30</v>
      </c>
      <c r="G51" s="30">
        <v>210.98</v>
      </c>
      <c r="H51" s="4">
        <f>G51-F51</f>
        <v>180.98</v>
      </c>
      <c r="I51" s="4">
        <f>IF(G51&gt;500,0.2,0.1)</f>
        <v>0.1</v>
      </c>
      <c r="J51">
        <v>240</v>
      </c>
      <c r="K51" s="29" t="s">
        <v>225</v>
      </c>
    </row>
    <row r="52" spans="1:11" ht="15" x14ac:dyDescent="0.3">
      <c r="A52" t="s">
        <v>80</v>
      </c>
      <c r="B52" t="s">
        <v>166</v>
      </c>
      <c r="C52" t="s">
        <v>28</v>
      </c>
      <c r="D52" t="s">
        <v>81</v>
      </c>
      <c r="E52">
        <v>6</v>
      </c>
      <c r="F52" s="4">
        <v>90</v>
      </c>
      <c r="G52" s="30">
        <v>678.9</v>
      </c>
      <c r="H52" s="4">
        <f>G52-F52</f>
        <v>588.9</v>
      </c>
      <c r="I52" s="4">
        <f>IF(G52&gt;500,0.2,0.1)</f>
        <v>0.2</v>
      </c>
      <c r="J52">
        <v>540</v>
      </c>
      <c r="K52" s="29" t="s">
        <v>187</v>
      </c>
    </row>
    <row r="53" spans="1:11" ht="15" x14ac:dyDescent="0.3">
      <c r="A53" t="s">
        <v>102</v>
      </c>
      <c r="B53" t="s">
        <v>166</v>
      </c>
      <c r="C53" t="s">
        <v>11</v>
      </c>
      <c r="D53" t="s">
        <v>65</v>
      </c>
      <c r="E53">
        <v>5</v>
      </c>
      <c r="F53" s="4">
        <v>200</v>
      </c>
      <c r="G53" s="30">
        <v>789.65</v>
      </c>
      <c r="H53" s="4">
        <f>G53-F53</f>
        <v>589.65</v>
      </c>
      <c r="I53" s="4">
        <f>IF(G53&gt;500,0.2,0.1)</f>
        <v>0.2</v>
      </c>
      <c r="J53" s="31">
        <v>1000</v>
      </c>
      <c r="K53" s="29" t="s">
        <v>198</v>
      </c>
    </row>
    <row r="54" spans="1:11" ht="15" x14ac:dyDescent="0.3">
      <c r="A54" t="s">
        <v>121</v>
      </c>
      <c r="B54" t="s">
        <v>166</v>
      </c>
      <c r="C54" t="s">
        <v>5</v>
      </c>
      <c r="D54" t="s">
        <v>122</v>
      </c>
      <c r="E54">
        <v>7</v>
      </c>
      <c r="F54" s="4">
        <v>70</v>
      </c>
      <c r="G54" s="30">
        <v>654.32000000000005</v>
      </c>
      <c r="H54" s="4">
        <f>G54-F54</f>
        <v>584.32000000000005</v>
      </c>
      <c r="I54" s="4">
        <f>IF(G54&gt;500,0.2,0.1)</f>
        <v>0.2</v>
      </c>
      <c r="J54">
        <v>490</v>
      </c>
      <c r="K54" s="29" t="s">
        <v>209</v>
      </c>
    </row>
    <row r="55" spans="1:11" ht="15" x14ac:dyDescent="0.3">
      <c r="A55" t="s">
        <v>136</v>
      </c>
      <c r="B55" t="s">
        <v>166</v>
      </c>
      <c r="C55" t="s">
        <v>7</v>
      </c>
      <c r="D55" t="s">
        <v>137</v>
      </c>
      <c r="E55">
        <v>4</v>
      </c>
      <c r="F55" s="4">
        <v>60</v>
      </c>
      <c r="G55" s="30">
        <v>234.56</v>
      </c>
      <c r="H55" s="4">
        <f>G55-F55</f>
        <v>174.56</v>
      </c>
      <c r="I55" s="4">
        <f>IF(G55&gt;500,0.2,0.1)</f>
        <v>0.1</v>
      </c>
      <c r="J55">
        <v>240</v>
      </c>
      <c r="K55" s="29" t="s">
        <v>220</v>
      </c>
    </row>
    <row r="56" spans="1:11" ht="15" x14ac:dyDescent="0.3">
      <c r="G56" s="29"/>
      <c r="K56" s="29"/>
    </row>
    <row r="57" spans="1:11" ht="15" x14ac:dyDescent="0.3">
      <c r="G57" s="29"/>
      <c r="K57" s="29"/>
    </row>
    <row r="58" spans="1:11" ht="15" x14ac:dyDescent="0.3">
      <c r="A58" t="s">
        <v>229</v>
      </c>
      <c r="G58" s="29"/>
      <c r="H58" s="4">
        <f>SUM(H3:H55)</f>
        <v>22938.130000000005</v>
      </c>
      <c r="K58" s="29"/>
    </row>
    <row r="59" spans="1:11" ht="15" x14ac:dyDescent="0.3">
      <c r="A59" t="s">
        <v>230</v>
      </c>
      <c r="G59" s="29"/>
      <c r="H59" s="4">
        <f>SUMIF(H3:H55, "&gt;=500")</f>
        <v>16898.949999999997</v>
      </c>
      <c r="K59" s="29"/>
    </row>
    <row r="60" spans="1:11" ht="15" x14ac:dyDescent="0.3">
      <c r="A60" t="s">
        <v>231</v>
      </c>
      <c r="G60" s="29"/>
      <c r="H60" s="4">
        <f>SUMIF(H4:H56, "&lt;500")</f>
        <v>5969.3099999999995</v>
      </c>
      <c r="K60" s="29"/>
    </row>
    <row r="61" spans="1:11" ht="15" x14ac:dyDescent="0.3">
      <c r="G61" s="29"/>
      <c r="K61" s="29"/>
    </row>
    <row r="62" spans="1:11" ht="15" x14ac:dyDescent="0.3">
      <c r="G62" s="29"/>
      <c r="K62" s="29"/>
    </row>
    <row r="63" spans="1:11" ht="15" x14ac:dyDescent="0.3">
      <c r="G63" s="29"/>
      <c r="K63" s="29"/>
    </row>
    <row r="64" spans="1:11" ht="15" x14ac:dyDescent="0.3">
      <c r="G64" s="29"/>
      <c r="K64" s="29"/>
    </row>
    <row r="65" spans="7:11" ht="15" x14ac:dyDescent="0.3">
      <c r="G65" s="29"/>
      <c r="K65" s="29"/>
    </row>
    <row r="66" spans="7:11" ht="15" x14ac:dyDescent="0.3">
      <c r="G66" s="29"/>
      <c r="K66" s="29"/>
    </row>
    <row r="67" spans="7:11" ht="15" x14ac:dyDescent="0.3">
      <c r="G67" s="29"/>
      <c r="K67" s="29"/>
    </row>
    <row r="68" spans="7:11" ht="15" x14ac:dyDescent="0.3">
      <c r="G68" s="29"/>
      <c r="K68" s="29"/>
    </row>
    <row r="69" spans="7:11" ht="15" x14ac:dyDescent="0.3">
      <c r="G69" s="29"/>
      <c r="K69" s="29"/>
    </row>
    <row r="70" spans="7:11" ht="15" x14ac:dyDescent="0.3">
      <c r="G70" s="29"/>
      <c r="K70" s="29"/>
    </row>
    <row r="71" spans="7:11" ht="15" x14ac:dyDescent="0.3">
      <c r="G71" s="29"/>
      <c r="K71" s="29"/>
    </row>
    <row r="72" spans="7:11" ht="15" x14ac:dyDescent="0.3">
      <c r="G72" s="29"/>
      <c r="K72" s="29"/>
    </row>
    <row r="73" spans="7:11" ht="15" x14ac:dyDescent="0.3">
      <c r="G73" s="29"/>
      <c r="K73" s="29"/>
    </row>
    <row r="74" spans="7:11" ht="15" x14ac:dyDescent="0.3">
      <c r="G74" s="29"/>
      <c r="K74" s="29"/>
    </row>
    <row r="75" spans="7:11" ht="15" x14ac:dyDescent="0.3">
      <c r="G75" s="29"/>
      <c r="K75" s="29"/>
    </row>
    <row r="76" spans="7:11" ht="15" x14ac:dyDescent="0.3">
      <c r="G76" s="29"/>
      <c r="K76" s="29"/>
    </row>
    <row r="77" spans="7:11" ht="15" x14ac:dyDescent="0.3">
      <c r="G77" s="29"/>
      <c r="K77" s="29"/>
    </row>
    <row r="78" spans="7:11" ht="15" x14ac:dyDescent="0.3">
      <c r="G78" s="29"/>
      <c r="K78" s="29"/>
    </row>
    <row r="79" spans="7:11" ht="15" x14ac:dyDescent="0.3">
      <c r="G79" s="29"/>
      <c r="K79" s="29"/>
    </row>
    <row r="80" spans="7:11" ht="15" x14ac:dyDescent="0.3">
      <c r="G80" s="29"/>
      <c r="K80" s="29"/>
    </row>
    <row r="81" spans="7:11" ht="15" x14ac:dyDescent="0.3">
      <c r="G81" s="29"/>
      <c r="K81" s="29"/>
    </row>
    <row r="82" spans="7:11" ht="15" x14ac:dyDescent="0.3">
      <c r="G82" s="29"/>
      <c r="K82" s="29"/>
    </row>
    <row r="83" spans="7:11" ht="15" x14ac:dyDescent="0.3">
      <c r="G83" s="29"/>
      <c r="K83" s="29"/>
    </row>
    <row r="84" spans="7:11" ht="15" x14ac:dyDescent="0.3">
      <c r="G84" s="29"/>
      <c r="K84" s="29"/>
    </row>
    <row r="85" spans="7:11" ht="15" x14ac:dyDescent="0.3">
      <c r="G85" s="29"/>
      <c r="K85" s="29"/>
    </row>
    <row r="86" spans="7:11" ht="15" x14ac:dyDescent="0.3">
      <c r="G86" s="29"/>
      <c r="K86" s="29"/>
    </row>
    <row r="87" spans="7:11" ht="15" x14ac:dyDescent="0.3">
      <c r="G87" s="29"/>
      <c r="K87" s="29"/>
    </row>
    <row r="88" spans="7:11" ht="15" x14ac:dyDescent="0.3">
      <c r="G88" s="29"/>
      <c r="K88" s="29"/>
    </row>
    <row r="89" spans="7:11" ht="15" x14ac:dyDescent="0.3">
      <c r="G89" s="29"/>
      <c r="K89" s="29"/>
    </row>
    <row r="90" spans="7:11" ht="15" x14ac:dyDescent="0.3">
      <c r="G90" s="29"/>
      <c r="K90" s="29"/>
    </row>
    <row r="91" spans="7:11" ht="15" x14ac:dyDescent="0.3">
      <c r="G91" s="29"/>
      <c r="K91" s="29"/>
    </row>
    <row r="92" spans="7:11" ht="15" x14ac:dyDescent="0.3">
      <c r="G92" s="29"/>
      <c r="K92" s="29"/>
    </row>
    <row r="93" spans="7:11" ht="15" x14ac:dyDescent="0.3">
      <c r="G93" s="29"/>
      <c r="K93" s="29"/>
    </row>
    <row r="94" spans="7:11" ht="15" x14ac:dyDescent="0.3">
      <c r="G94" s="29"/>
      <c r="K94" s="29"/>
    </row>
    <row r="95" spans="7:11" ht="15" x14ac:dyDescent="0.3">
      <c r="G95" s="29"/>
      <c r="K95" s="29"/>
    </row>
    <row r="96" spans="7:11" ht="15" x14ac:dyDescent="0.3">
      <c r="G96" s="29"/>
      <c r="K96" s="29"/>
    </row>
    <row r="97" spans="7:11" ht="15" x14ac:dyDescent="0.3">
      <c r="G97" s="29"/>
      <c r="K97" s="29"/>
    </row>
    <row r="98" spans="7:11" ht="15" x14ac:dyDescent="0.3">
      <c r="G98" s="29"/>
      <c r="K98" s="29"/>
    </row>
    <row r="99" spans="7:11" ht="15" x14ac:dyDescent="0.3">
      <c r="G99" s="29"/>
      <c r="K99" s="29"/>
    </row>
    <row r="100" spans="7:11" ht="15" x14ac:dyDescent="0.3">
      <c r="G100" s="29"/>
      <c r="K100" s="29"/>
    </row>
    <row r="101" spans="7:11" ht="15" x14ac:dyDescent="0.3">
      <c r="G101" s="29"/>
      <c r="K101" s="29"/>
    </row>
    <row r="102" spans="7:11" ht="15" x14ac:dyDescent="0.3">
      <c r="G102" s="29"/>
      <c r="K102" s="29"/>
    </row>
  </sheetData>
  <autoFilter ref="A2:K55"/>
  <sortState ref="A3:K104">
    <sortCondition ref="B3:B1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RowHeight="14.4" x14ac:dyDescent="0.3"/>
  <cols>
    <col min="1" max="1" width="16.88671875" customWidth="1"/>
    <col min="2" max="2" width="18.44140625" bestFit="1" customWidth="1"/>
    <col min="3" max="3" width="18.6640625" bestFit="1" customWidth="1"/>
  </cols>
  <sheetData>
    <row r="1" spans="1:3" x14ac:dyDescent="0.3">
      <c r="A1" s="32" t="s">
        <v>174</v>
      </c>
      <c r="B1" t="s">
        <v>188</v>
      </c>
    </row>
    <row r="3" spans="1:3" x14ac:dyDescent="0.3">
      <c r="A3" s="32" t="s">
        <v>232</v>
      </c>
      <c r="B3" t="s">
        <v>234</v>
      </c>
      <c r="C3" t="s">
        <v>235</v>
      </c>
    </row>
    <row r="4" spans="1:3" x14ac:dyDescent="0.3">
      <c r="A4" s="33" t="s">
        <v>29</v>
      </c>
      <c r="B4" s="7">
        <v>0.2</v>
      </c>
      <c r="C4" s="7">
        <v>300</v>
      </c>
    </row>
    <row r="5" spans="1:3" x14ac:dyDescent="0.3">
      <c r="A5" s="34" t="s">
        <v>83</v>
      </c>
      <c r="B5" s="7">
        <v>0.2</v>
      </c>
      <c r="C5" s="7">
        <v>300</v>
      </c>
    </row>
    <row r="6" spans="1:3" x14ac:dyDescent="0.3">
      <c r="A6" s="33" t="s">
        <v>233</v>
      </c>
      <c r="B6" s="7">
        <v>0.2</v>
      </c>
      <c r="C6" s="7">
        <v>300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9"/>
  <sheetViews>
    <sheetView workbookViewId="0">
      <selection activeCell="H24" sqref="H24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17.5546875" bestFit="1" customWidth="1"/>
  </cols>
  <sheetData>
    <row r="3" spans="1:3" x14ac:dyDescent="0.3">
      <c r="A3" s="32" t="s">
        <v>232</v>
      </c>
      <c r="B3" t="s">
        <v>363</v>
      </c>
      <c r="C3" t="s">
        <v>364</v>
      </c>
    </row>
    <row r="4" spans="1:3" x14ac:dyDescent="0.3">
      <c r="A4" s="33" t="s">
        <v>282</v>
      </c>
      <c r="B4" s="7">
        <v>52</v>
      </c>
      <c r="C4" s="7">
        <v>7879.7550000000001</v>
      </c>
    </row>
    <row r="5" spans="1:3" x14ac:dyDescent="0.3">
      <c r="A5" s="34" t="s">
        <v>350</v>
      </c>
      <c r="B5" s="7">
        <v>12</v>
      </c>
      <c r="C5" s="7">
        <v>1618.425</v>
      </c>
    </row>
    <row r="6" spans="1:3" x14ac:dyDescent="0.3">
      <c r="A6" s="34" t="s">
        <v>352</v>
      </c>
      <c r="B6" s="7">
        <v>40</v>
      </c>
      <c r="C6" s="7">
        <v>6261.33</v>
      </c>
    </row>
    <row r="7" spans="1:3" x14ac:dyDescent="0.3">
      <c r="A7" s="33" t="s">
        <v>291</v>
      </c>
      <c r="B7" s="7">
        <v>51</v>
      </c>
      <c r="C7" s="7">
        <v>7199.729004329005</v>
      </c>
    </row>
    <row r="8" spans="1:3" x14ac:dyDescent="0.3">
      <c r="A8" s="34" t="s">
        <v>347</v>
      </c>
      <c r="B8" s="7">
        <v>40</v>
      </c>
      <c r="C8" s="7">
        <v>5939.0380952380956</v>
      </c>
    </row>
    <row r="9" spans="1:3" x14ac:dyDescent="0.3">
      <c r="A9" s="34" t="s">
        <v>353</v>
      </c>
      <c r="B9" s="7">
        <v>11</v>
      </c>
      <c r="C9" s="7">
        <v>1260.6909090909091</v>
      </c>
    </row>
    <row r="10" spans="1:3" x14ac:dyDescent="0.3">
      <c r="A10" s="33" t="s">
        <v>268</v>
      </c>
      <c r="B10" s="7">
        <v>53</v>
      </c>
      <c r="C10" s="7">
        <v>8170.3252525252528</v>
      </c>
    </row>
    <row r="11" spans="1:3" x14ac:dyDescent="0.3">
      <c r="A11" s="34" t="s">
        <v>347</v>
      </c>
      <c r="B11" s="7">
        <v>24</v>
      </c>
      <c r="C11" s="7">
        <v>3580.3333333333335</v>
      </c>
    </row>
    <row r="12" spans="1:3" x14ac:dyDescent="0.3">
      <c r="A12" s="34" t="s">
        <v>348</v>
      </c>
      <c r="B12" s="7">
        <v>11</v>
      </c>
      <c r="C12" s="7">
        <v>2017.1363636363637</v>
      </c>
    </row>
    <row r="13" spans="1:3" x14ac:dyDescent="0.3">
      <c r="A13" s="34" t="s">
        <v>349</v>
      </c>
      <c r="B13" s="7">
        <v>18</v>
      </c>
      <c r="C13" s="7">
        <v>2572.8555555555558</v>
      </c>
    </row>
    <row r="14" spans="1:3" x14ac:dyDescent="0.3">
      <c r="A14" s="33" t="s">
        <v>299</v>
      </c>
      <c r="B14" s="7">
        <v>60</v>
      </c>
      <c r="C14" s="7">
        <v>8902.6416857652148</v>
      </c>
    </row>
    <row r="15" spans="1:3" x14ac:dyDescent="0.3">
      <c r="A15" s="34" t="s">
        <v>351</v>
      </c>
      <c r="B15" s="7">
        <v>43</v>
      </c>
      <c r="C15" s="7">
        <v>6427.6887445887442</v>
      </c>
    </row>
    <row r="16" spans="1:3" x14ac:dyDescent="0.3">
      <c r="A16" s="34" t="s">
        <v>356</v>
      </c>
      <c r="B16" s="7">
        <v>17</v>
      </c>
      <c r="C16" s="7">
        <v>2474.9529411764706</v>
      </c>
    </row>
    <row r="17" spans="1:3" x14ac:dyDescent="0.3">
      <c r="A17" s="33" t="s">
        <v>271</v>
      </c>
      <c r="B17" s="7">
        <v>49</v>
      </c>
      <c r="C17" s="7">
        <v>8728.4747368421049</v>
      </c>
    </row>
    <row r="18" spans="1:3" x14ac:dyDescent="0.3">
      <c r="A18" s="34" t="s">
        <v>347</v>
      </c>
      <c r="B18" s="7">
        <v>15</v>
      </c>
      <c r="C18" s="7">
        <v>3207.6133333333332</v>
      </c>
    </row>
    <row r="19" spans="1:3" x14ac:dyDescent="0.3">
      <c r="A19" s="34" t="s">
        <v>349</v>
      </c>
      <c r="B19" s="7">
        <v>15</v>
      </c>
      <c r="C19" s="7">
        <v>2342.4666666666667</v>
      </c>
    </row>
    <row r="20" spans="1:3" x14ac:dyDescent="0.3">
      <c r="A20" s="34" t="s">
        <v>355</v>
      </c>
      <c r="B20" s="7">
        <v>19</v>
      </c>
      <c r="C20" s="7">
        <v>3178.3947368421054</v>
      </c>
    </row>
    <row r="21" spans="1:3" x14ac:dyDescent="0.3">
      <c r="A21" s="33" t="s">
        <v>286</v>
      </c>
      <c r="B21" s="7">
        <v>51</v>
      </c>
      <c r="C21" s="7">
        <v>7444.1906666666673</v>
      </c>
    </row>
    <row r="22" spans="1:3" x14ac:dyDescent="0.3">
      <c r="A22" s="34" t="s">
        <v>352</v>
      </c>
      <c r="B22" s="7">
        <v>25</v>
      </c>
      <c r="C22" s="7">
        <v>3176.8240000000001</v>
      </c>
    </row>
    <row r="23" spans="1:3" x14ac:dyDescent="0.3">
      <c r="A23" s="34" t="s">
        <v>353</v>
      </c>
      <c r="B23" s="7">
        <v>12</v>
      </c>
      <c r="C23" s="7">
        <v>2042.7666666666667</v>
      </c>
    </row>
    <row r="24" spans="1:3" x14ac:dyDescent="0.3">
      <c r="A24" s="34" t="s">
        <v>358</v>
      </c>
      <c r="B24" s="7">
        <v>14</v>
      </c>
      <c r="C24" s="7">
        <v>2224.6</v>
      </c>
    </row>
    <row r="25" spans="1:3" x14ac:dyDescent="0.3">
      <c r="A25" s="33" t="s">
        <v>25</v>
      </c>
      <c r="B25" s="7">
        <v>63</v>
      </c>
      <c r="C25" s="7">
        <v>8604.6657608695641</v>
      </c>
    </row>
    <row r="26" spans="1:3" x14ac:dyDescent="0.3">
      <c r="A26" s="34" t="s">
        <v>352</v>
      </c>
      <c r="B26" s="7">
        <v>24</v>
      </c>
      <c r="C26" s="7">
        <v>3218.4625000000001</v>
      </c>
    </row>
    <row r="27" spans="1:3" x14ac:dyDescent="0.3">
      <c r="A27" s="34" t="s">
        <v>353</v>
      </c>
      <c r="B27" s="7">
        <v>23</v>
      </c>
      <c r="C27" s="7">
        <v>3038.7782608695647</v>
      </c>
    </row>
    <row r="28" spans="1:3" x14ac:dyDescent="0.3">
      <c r="A28" s="34" t="s">
        <v>354</v>
      </c>
      <c r="B28" s="7">
        <v>16</v>
      </c>
      <c r="C28" s="7">
        <v>2347.4250000000002</v>
      </c>
    </row>
    <row r="29" spans="1:3" x14ac:dyDescent="0.3">
      <c r="A29" s="33" t="s">
        <v>265</v>
      </c>
      <c r="B29" s="7">
        <v>47</v>
      </c>
      <c r="C29" s="7">
        <v>8061.2028311965805</v>
      </c>
    </row>
    <row r="30" spans="1:3" x14ac:dyDescent="0.3">
      <c r="A30" s="34" t="s">
        <v>353</v>
      </c>
      <c r="B30" s="7">
        <v>13</v>
      </c>
      <c r="C30" s="7">
        <v>2350.4076923076923</v>
      </c>
    </row>
    <row r="31" spans="1:3" x14ac:dyDescent="0.3">
      <c r="A31" s="34" t="s">
        <v>349</v>
      </c>
      <c r="B31" s="7">
        <v>18</v>
      </c>
      <c r="C31" s="7">
        <v>2901.6388888888887</v>
      </c>
    </row>
    <row r="32" spans="1:3" x14ac:dyDescent="0.3">
      <c r="A32" s="34" t="s">
        <v>354</v>
      </c>
      <c r="B32" s="7">
        <v>16</v>
      </c>
      <c r="C32" s="7">
        <v>2809.15625</v>
      </c>
    </row>
    <row r="33" spans="1:3" x14ac:dyDescent="0.3">
      <c r="A33" s="33" t="s">
        <v>262</v>
      </c>
      <c r="B33" s="7">
        <v>40</v>
      </c>
      <c r="C33" s="7">
        <v>4726.2433333333338</v>
      </c>
    </row>
    <row r="34" spans="1:3" x14ac:dyDescent="0.3">
      <c r="A34" s="34" t="s">
        <v>348</v>
      </c>
      <c r="B34" s="7">
        <v>12</v>
      </c>
      <c r="C34" s="7">
        <v>1856.8333333333333</v>
      </c>
    </row>
    <row r="35" spans="1:3" x14ac:dyDescent="0.3">
      <c r="A35" s="34" t="s">
        <v>354</v>
      </c>
      <c r="B35" s="7">
        <v>18</v>
      </c>
      <c r="C35" s="7">
        <v>2498.6000000000004</v>
      </c>
    </row>
    <row r="36" spans="1:3" x14ac:dyDescent="0.3">
      <c r="A36" s="34" t="s">
        <v>355</v>
      </c>
      <c r="B36" s="7">
        <v>10</v>
      </c>
      <c r="C36" s="7">
        <v>370.81</v>
      </c>
    </row>
    <row r="37" spans="1:3" x14ac:dyDescent="0.3">
      <c r="A37" s="33" t="s">
        <v>274</v>
      </c>
      <c r="B37" s="7">
        <v>32</v>
      </c>
      <c r="C37" s="7">
        <v>6097.33</v>
      </c>
    </row>
    <row r="38" spans="1:3" x14ac:dyDescent="0.3">
      <c r="A38" s="34" t="s">
        <v>351</v>
      </c>
      <c r="B38" s="7">
        <v>10</v>
      </c>
      <c r="C38" s="7">
        <v>1755.6299999999999</v>
      </c>
    </row>
    <row r="39" spans="1:3" x14ac:dyDescent="0.3">
      <c r="A39" s="34" t="s">
        <v>348</v>
      </c>
      <c r="B39" s="7">
        <v>11</v>
      </c>
      <c r="C39" s="7">
        <v>1838.5363636363638</v>
      </c>
    </row>
    <row r="40" spans="1:3" x14ac:dyDescent="0.3">
      <c r="A40" s="34" t="s">
        <v>349</v>
      </c>
      <c r="B40" s="7">
        <v>11</v>
      </c>
      <c r="C40" s="7">
        <v>2503.1636363636362</v>
      </c>
    </row>
    <row r="41" spans="1:3" x14ac:dyDescent="0.3">
      <c r="A41" s="33" t="s">
        <v>27</v>
      </c>
      <c r="B41" s="7">
        <v>52</v>
      </c>
      <c r="C41" s="7">
        <v>7195.3974999999991</v>
      </c>
    </row>
    <row r="42" spans="1:3" x14ac:dyDescent="0.3">
      <c r="A42" s="34" t="s">
        <v>353</v>
      </c>
      <c r="B42" s="7">
        <v>25</v>
      </c>
      <c r="C42" s="7">
        <v>3294.96</v>
      </c>
    </row>
    <row r="43" spans="1:3" x14ac:dyDescent="0.3">
      <c r="A43" s="34" t="s">
        <v>349</v>
      </c>
      <c r="B43" s="7">
        <v>11</v>
      </c>
      <c r="C43" s="7">
        <v>1243.8999999999999</v>
      </c>
    </row>
    <row r="44" spans="1:3" x14ac:dyDescent="0.3">
      <c r="A44" s="34" t="s">
        <v>355</v>
      </c>
      <c r="B44" s="7">
        <v>16</v>
      </c>
      <c r="C44" s="7">
        <v>2656.5374999999999</v>
      </c>
    </row>
    <row r="45" spans="1:3" x14ac:dyDescent="0.3">
      <c r="A45" s="33" t="s">
        <v>280</v>
      </c>
      <c r="B45" s="7">
        <v>53</v>
      </c>
      <c r="C45" s="7">
        <v>7563.043717948718</v>
      </c>
    </row>
    <row r="46" spans="1:3" x14ac:dyDescent="0.3">
      <c r="A46" s="34" t="s">
        <v>350</v>
      </c>
      <c r="B46" s="7">
        <v>15</v>
      </c>
      <c r="C46" s="7">
        <v>1897.6533333333332</v>
      </c>
    </row>
    <row r="47" spans="1:3" x14ac:dyDescent="0.3">
      <c r="A47" s="34" t="s">
        <v>351</v>
      </c>
      <c r="B47" s="7">
        <v>12</v>
      </c>
      <c r="C47" s="7">
        <v>2466.8250000000003</v>
      </c>
    </row>
    <row r="48" spans="1:3" x14ac:dyDescent="0.3">
      <c r="A48" s="34" t="s">
        <v>358</v>
      </c>
      <c r="B48" s="7">
        <v>26</v>
      </c>
      <c r="C48" s="7">
        <v>3198.5653846153846</v>
      </c>
    </row>
    <row r="49" spans="1:3" x14ac:dyDescent="0.3">
      <c r="A49" s="33" t="s">
        <v>23</v>
      </c>
      <c r="B49" s="7">
        <v>110</v>
      </c>
      <c r="C49" s="7">
        <v>16325.658138449715</v>
      </c>
    </row>
    <row r="50" spans="1:3" x14ac:dyDescent="0.3">
      <c r="A50" s="34" t="s">
        <v>347</v>
      </c>
      <c r="B50" s="7">
        <v>22</v>
      </c>
      <c r="C50" s="7">
        <v>3083.1409090909092</v>
      </c>
    </row>
    <row r="51" spans="1:3" x14ac:dyDescent="0.3">
      <c r="A51" s="34" t="s">
        <v>349</v>
      </c>
      <c r="B51" s="7">
        <v>11</v>
      </c>
      <c r="C51" s="7">
        <v>2512.4636363636364</v>
      </c>
    </row>
    <row r="52" spans="1:3" x14ac:dyDescent="0.3">
      <c r="A52" s="34" t="s">
        <v>354</v>
      </c>
      <c r="B52" s="7">
        <v>34</v>
      </c>
      <c r="C52" s="7">
        <v>4517.7840277777777</v>
      </c>
    </row>
    <row r="53" spans="1:3" x14ac:dyDescent="0.3">
      <c r="A53" s="34" t="s">
        <v>355</v>
      </c>
      <c r="B53" s="7">
        <v>23</v>
      </c>
      <c r="C53" s="7">
        <v>2985.1695652173912</v>
      </c>
    </row>
    <row r="54" spans="1:3" x14ac:dyDescent="0.3">
      <c r="A54" s="34" t="s">
        <v>356</v>
      </c>
      <c r="B54" s="7">
        <v>20</v>
      </c>
      <c r="C54" s="7">
        <v>3227.1</v>
      </c>
    </row>
    <row r="55" spans="1:3" x14ac:dyDescent="0.3">
      <c r="A55" s="33" t="s">
        <v>293</v>
      </c>
      <c r="B55" s="7">
        <v>57</v>
      </c>
      <c r="C55" s="7">
        <v>8974.2846800258558</v>
      </c>
    </row>
    <row r="56" spans="1:3" x14ac:dyDescent="0.3">
      <c r="A56" s="34" t="s">
        <v>347</v>
      </c>
      <c r="B56" s="7">
        <v>26</v>
      </c>
      <c r="C56" s="7">
        <v>3591.6384615384618</v>
      </c>
    </row>
    <row r="57" spans="1:3" x14ac:dyDescent="0.3">
      <c r="A57" s="34" t="s">
        <v>353</v>
      </c>
      <c r="B57" s="7">
        <v>14</v>
      </c>
      <c r="C57" s="7">
        <v>2391.2285714285713</v>
      </c>
    </row>
    <row r="58" spans="1:3" x14ac:dyDescent="0.3">
      <c r="A58" s="34" t="s">
        <v>355</v>
      </c>
      <c r="B58" s="7">
        <v>17</v>
      </c>
      <c r="C58" s="7">
        <v>2991.4176470588236</v>
      </c>
    </row>
    <row r="59" spans="1:3" x14ac:dyDescent="0.3">
      <c r="A59" s="33" t="s">
        <v>284</v>
      </c>
      <c r="B59" s="7">
        <v>37</v>
      </c>
      <c r="C59" s="7">
        <v>5279.9556043956045</v>
      </c>
    </row>
    <row r="60" spans="1:3" x14ac:dyDescent="0.3">
      <c r="A60" s="34" t="s">
        <v>350</v>
      </c>
      <c r="B60" s="7">
        <v>10</v>
      </c>
      <c r="C60" s="7">
        <v>1428.96</v>
      </c>
    </row>
    <row r="61" spans="1:3" x14ac:dyDescent="0.3">
      <c r="A61" s="34" t="s">
        <v>353</v>
      </c>
      <c r="B61" s="7">
        <v>14</v>
      </c>
      <c r="C61" s="7">
        <v>1612.3571428571429</v>
      </c>
    </row>
    <row r="62" spans="1:3" x14ac:dyDescent="0.3">
      <c r="A62" s="34" t="s">
        <v>348</v>
      </c>
      <c r="B62" s="7">
        <v>13</v>
      </c>
      <c r="C62" s="7">
        <v>2238.6384615384613</v>
      </c>
    </row>
    <row r="63" spans="1:3" x14ac:dyDescent="0.3">
      <c r="A63" s="33" t="s">
        <v>278</v>
      </c>
      <c r="B63" s="7">
        <v>48</v>
      </c>
      <c r="C63" s="7">
        <v>7516.5726689976691</v>
      </c>
    </row>
    <row r="64" spans="1:3" x14ac:dyDescent="0.3">
      <c r="A64" s="34" t="s">
        <v>349</v>
      </c>
      <c r="B64" s="7">
        <v>11</v>
      </c>
      <c r="C64" s="7">
        <v>2047.4181818181817</v>
      </c>
    </row>
    <row r="65" spans="1:3" x14ac:dyDescent="0.3">
      <c r="A65" s="34" t="s">
        <v>356</v>
      </c>
      <c r="B65" s="7">
        <v>13</v>
      </c>
      <c r="C65" s="7">
        <v>2107.2461538461539</v>
      </c>
    </row>
    <row r="66" spans="1:3" x14ac:dyDescent="0.3">
      <c r="A66" s="34" t="s">
        <v>358</v>
      </c>
      <c r="B66" s="7">
        <v>24</v>
      </c>
      <c r="C66" s="7">
        <v>3361.9083333333333</v>
      </c>
    </row>
    <row r="67" spans="1:3" x14ac:dyDescent="0.3">
      <c r="A67" s="33" t="s">
        <v>276</v>
      </c>
      <c r="B67" s="7">
        <v>12</v>
      </c>
      <c r="C67" s="7">
        <v>1611.8083333333334</v>
      </c>
    </row>
    <row r="68" spans="1:3" x14ac:dyDescent="0.3">
      <c r="A68" s="34" t="s">
        <v>349</v>
      </c>
      <c r="B68" s="7">
        <v>12</v>
      </c>
      <c r="C68" s="7">
        <v>1611.8083333333334</v>
      </c>
    </row>
    <row r="69" spans="1:3" x14ac:dyDescent="0.3">
      <c r="A69" s="33" t="s">
        <v>233</v>
      </c>
      <c r="B69" s="7">
        <v>867</v>
      </c>
      <c r="C69" s="7">
        <v>130281.27891467867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D1" workbookViewId="0">
      <selection activeCell="Q1" sqref="Q1"/>
    </sheetView>
  </sheetViews>
  <sheetFormatPr defaultRowHeight="14.4" x14ac:dyDescent="0.3"/>
  <cols>
    <col min="1" max="1" width="13.21875" bestFit="1" customWidth="1"/>
    <col min="5" max="5" width="14.109375" customWidth="1"/>
    <col min="13" max="13" width="11.33203125" bestFit="1" customWidth="1"/>
    <col min="14" max="14" width="36.44140625" customWidth="1"/>
  </cols>
  <sheetData>
    <row r="1" spans="1:14" s="28" customFormat="1" ht="43.2" x14ac:dyDescent="0.3">
      <c r="A1" s="28" t="s">
        <v>244</v>
      </c>
      <c r="B1" s="28" t="s">
        <v>245</v>
      </c>
      <c r="C1" s="28" t="s">
        <v>246</v>
      </c>
      <c r="D1" s="28" t="s">
        <v>247</v>
      </c>
      <c r="E1" s="28" t="s">
        <v>248</v>
      </c>
      <c r="F1" s="28" t="s">
        <v>249</v>
      </c>
      <c r="G1" s="28" t="s">
        <v>250</v>
      </c>
      <c r="H1" s="28" t="s">
        <v>251</v>
      </c>
      <c r="I1" s="28" t="s">
        <v>252</v>
      </c>
      <c r="J1" s="28" t="s">
        <v>253</v>
      </c>
      <c r="K1" s="28" t="s">
        <v>254</v>
      </c>
      <c r="L1" s="28" t="s">
        <v>255</v>
      </c>
      <c r="M1" s="28" t="s">
        <v>256</v>
      </c>
      <c r="N1" s="28" t="s">
        <v>257</v>
      </c>
    </row>
    <row r="2" spans="1:14" x14ac:dyDescent="0.3">
      <c r="A2" t="s">
        <v>258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IF(24-F2&lt;0,100-F2+24,24-F2)</f>
        <v>18</v>
      </c>
      <c r="H2">
        <v>40326.800000000003</v>
      </c>
      <c r="I2">
        <f>H2/G2</f>
        <v>2240.3777777777777</v>
      </c>
      <c r="J2" t="s">
        <v>259</v>
      </c>
      <c r="K2" t="s">
        <v>23</v>
      </c>
      <c r="L2">
        <v>50000</v>
      </c>
      <c r="M2" t="str">
        <f>IF(H2&lt;=L2,"Y","Not Covered")</f>
        <v>Y</v>
      </c>
      <c r="N2" t="str">
        <f>CONCATENATE(B2,F2,D2,UPPER(LEFT(J2,3)),RIGHT(A2,3))</f>
        <v>FD06MTGBLA001</v>
      </c>
    </row>
    <row r="3" spans="1:14" x14ac:dyDescent="0.3">
      <c r="A3" t="s">
        <v>260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4" si="3">VLOOKUP(D3,D$56:E$66,2)</f>
        <v>mustang</v>
      </c>
      <c r="F3" t="str">
        <f t="shared" ref="F3:F53" si="4">MID(A3,3,2)</f>
        <v>06</v>
      </c>
      <c r="G3">
        <f t="shared" ref="G3:G53" si="5">IF(24-F3&lt;0,100-F3+24,24-F3)</f>
        <v>18</v>
      </c>
      <c r="H3">
        <v>44974.8</v>
      </c>
      <c r="I3">
        <f t="shared" ref="I3:I53" si="6">H3/G3</f>
        <v>2498.6000000000004</v>
      </c>
      <c r="J3" t="s">
        <v>261</v>
      </c>
      <c r="K3" t="s">
        <v>262</v>
      </c>
      <c r="L3">
        <v>50000</v>
      </c>
      <c r="M3" t="str">
        <f t="shared" ref="M3:M53" si="7">IF(H3&lt;=L3,"Y","Not Covered")</f>
        <v>Y</v>
      </c>
      <c r="N3" t="str">
        <f t="shared" ref="N3:N53" si="8">CONCATENATE(B3,F3,D3,UPPER(LEFT(J3,3)),RIGHT(A3,3))</f>
        <v>FD06MTGWHI002</v>
      </c>
    </row>
    <row r="4" spans="1:14" x14ac:dyDescent="0.3">
      <c r="A4" t="s">
        <v>263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16</v>
      </c>
      <c r="H4">
        <v>44946.5</v>
      </c>
      <c r="I4">
        <f t="shared" si="6"/>
        <v>2809.15625</v>
      </c>
      <c r="J4" t="s">
        <v>264</v>
      </c>
      <c r="K4" t="s">
        <v>265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3">
      <c r="A5" t="s">
        <v>266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16</v>
      </c>
      <c r="H5">
        <v>37558.800000000003</v>
      </c>
      <c r="I5">
        <f t="shared" si="6"/>
        <v>2347.4250000000002</v>
      </c>
      <c r="J5" t="s">
        <v>259</v>
      </c>
      <c r="K5" t="s">
        <v>25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3">
      <c r="A6" t="s">
        <v>267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16</v>
      </c>
      <c r="H6">
        <v>36438.5</v>
      </c>
      <c r="I6">
        <f t="shared" si="6"/>
        <v>2277.40625</v>
      </c>
      <c r="J6" t="s">
        <v>261</v>
      </c>
      <c r="K6" t="s">
        <v>23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3">
      <c r="A7" t="s">
        <v>360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18</v>
      </c>
      <c r="H7">
        <v>46311.4</v>
      </c>
      <c r="I7">
        <f t="shared" si="6"/>
        <v>2572.8555555555558</v>
      </c>
      <c r="J7" t="s">
        <v>264</v>
      </c>
      <c r="K7" t="s">
        <v>268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3">
      <c r="A8" t="s">
        <v>269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18</v>
      </c>
      <c r="H8">
        <v>52229.5</v>
      </c>
      <c r="I8">
        <f t="shared" si="6"/>
        <v>2901.6388888888887</v>
      </c>
      <c r="J8" t="s">
        <v>264</v>
      </c>
      <c r="K8" t="s">
        <v>265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3">
      <c r="A9" t="s">
        <v>270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15</v>
      </c>
      <c r="H9">
        <v>35137</v>
      </c>
      <c r="I9">
        <f t="shared" si="6"/>
        <v>2342.4666666666667</v>
      </c>
      <c r="J9" t="s">
        <v>259</v>
      </c>
      <c r="K9" t="s">
        <v>271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3">
      <c r="A10" t="s">
        <v>272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11</v>
      </c>
      <c r="H10">
        <v>27637.1</v>
      </c>
      <c r="I10">
        <f t="shared" si="6"/>
        <v>2512.4636363636364</v>
      </c>
      <c r="J10" t="s">
        <v>259</v>
      </c>
      <c r="K10" t="s">
        <v>23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3">
      <c r="A11" t="s">
        <v>273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11</v>
      </c>
      <c r="H11">
        <v>27534.799999999999</v>
      </c>
      <c r="I11">
        <f t="shared" si="6"/>
        <v>2503.1636363636362</v>
      </c>
      <c r="J11" t="s">
        <v>261</v>
      </c>
      <c r="K11" t="s">
        <v>274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3">
      <c r="A12" t="s">
        <v>275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12</v>
      </c>
      <c r="H12">
        <v>19341.7</v>
      </c>
      <c r="I12">
        <f t="shared" si="6"/>
        <v>1611.8083333333334</v>
      </c>
      <c r="J12" t="s">
        <v>261</v>
      </c>
      <c r="K12" t="s">
        <v>276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3">
      <c r="A13" t="s">
        <v>277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11</v>
      </c>
      <c r="H13">
        <v>22521.599999999999</v>
      </c>
      <c r="I13">
        <f t="shared" si="6"/>
        <v>2047.4181818181817</v>
      </c>
      <c r="J13" t="s">
        <v>259</v>
      </c>
      <c r="K13" t="s">
        <v>278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3">
      <c r="A14" t="s">
        <v>279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11</v>
      </c>
      <c r="H14">
        <v>13682.9</v>
      </c>
      <c r="I14">
        <f t="shared" si="6"/>
        <v>1243.8999999999999</v>
      </c>
      <c r="J14" t="s">
        <v>259</v>
      </c>
      <c r="K14" t="s">
        <v>27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3">
      <c r="A15" t="s">
        <v>361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15</v>
      </c>
      <c r="H15">
        <v>28464.799999999999</v>
      </c>
      <c r="I15">
        <f t="shared" si="6"/>
        <v>1897.6533333333332</v>
      </c>
      <c r="J15" t="s">
        <v>261</v>
      </c>
      <c r="K15" t="s">
        <v>280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3">
      <c r="A16" t="s">
        <v>281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12</v>
      </c>
      <c r="H16">
        <v>19421.099999999999</v>
      </c>
      <c r="I16">
        <f t="shared" si="6"/>
        <v>1618.425</v>
      </c>
      <c r="J16" t="s">
        <v>259</v>
      </c>
      <c r="K16" t="s">
        <v>282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3">
      <c r="A17" t="s">
        <v>283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10</v>
      </c>
      <c r="H17">
        <v>14289.6</v>
      </c>
      <c r="I17">
        <f t="shared" si="6"/>
        <v>1428.96</v>
      </c>
      <c r="J17" t="s">
        <v>261</v>
      </c>
      <c r="K17" t="s">
        <v>284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3">
      <c r="A18" t="s">
        <v>285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</v>
      </c>
      <c r="F18" t="str">
        <f t="shared" si="4"/>
        <v>10</v>
      </c>
      <c r="G18">
        <f t="shared" si="5"/>
        <v>14</v>
      </c>
      <c r="H18">
        <v>31144.400000000001</v>
      </c>
      <c r="I18">
        <f t="shared" si="6"/>
        <v>2224.6</v>
      </c>
      <c r="J18" t="s">
        <v>259</v>
      </c>
      <c r="K18" t="s">
        <v>286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3">
      <c r="A19" t="s">
        <v>287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>VLOOKUP(D19,D$56:E$66,2)</f>
        <v>Silver</v>
      </c>
      <c r="F19" t="str">
        <f t="shared" si="4"/>
        <v>98</v>
      </c>
      <c r="G19">
        <f t="shared" si="5"/>
        <v>26</v>
      </c>
      <c r="H19">
        <v>83162.7</v>
      </c>
      <c r="I19">
        <f t="shared" si="6"/>
        <v>3198.5653846153846</v>
      </c>
      <c r="J19" t="s">
        <v>259</v>
      </c>
      <c r="K19" t="s">
        <v>280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3">
      <c r="A20" t="s">
        <v>288</v>
      </c>
      <c r="B20" t="str">
        <f>LEFT(A20,2)</f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</v>
      </c>
      <c r="F20" t="str">
        <f t="shared" si="4"/>
        <v>00</v>
      </c>
      <c r="G20">
        <f t="shared" si="5"/>
        <v>24</v>
      </c>
      <c r="H20">
        <v>80685.8</v>
      </c>
      <c r="I20">
        <f t="shared" si="6"/>
        <v>3361.9083333333333</v>
      </c>
      <c r="J20" t="s">
        <v>289</v>
      </c>
      <c r="K20" t="s">
        <v>278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3">
      <c r="A21" t="s">
        <v>290</v>
      </c>
      <c r="B21" t="str">
        <f t="shared" si="0"/>
        <v>TY</v>
      </c>
      <c r="C21" t="str">
        <f>VLOOKUP(B21,B$56:C$61,2)</f>
        <v>Toyota</v>
      </c>
      <c r="D21" t="str">
        <f t="shared" si="2"/>
        <v>CAM</v>
      </c>
      <c r="E21" t="s">
        <v>347</v>
      </c>
      <c r="F21" t="str">
        <f t="shared" si="4"/>
        <v>96</v>
      </c>
      <c r="G21">
        <f t="shared" si="5"/>
        <v>28</v>
      </c>
      <c r="H21">
        <v>114660.6</v>
      </c>
      <c r="I21">
        <f t="shared" si="6"/>
        <v>4095.0214285714287</v>
      </c>
      <c r="J21" t="s">
        <v>264</v>
      </c>
      <c r="K21" t="s">
        <v>291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3">
      <c r="A22" t="s">
        <v>292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">
        <v>347</v>
      </c>
      <c r="F22" t="str">
        <f t="shared" si="4"/>
        <v>98</v>
      </c>
      <c r="G22">
        <f t="shared" si="5"/>
        <v>26</v>
      </c>
      <c r="H22">
        <v>93382.6</v>
      </c>
      <c r="I22">
        <f t="shared" si="6"/>
        <v>3591.6384615384618</v>
      </c>
      <c r="J22" t="s">
        <v>259</v>
      </c>
      <c r="K22" t="s">
        <v>293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3">
      <c r="A23" t="s">
        <v>294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">
        <v>347</v>
      </c>
      <c r="F23" t="str">
        <f t="shared" si="4"/>
        <v>00</v>
      </c>
      <c r="G23">
        <f t="shared" si="5"/>
        <v>24</v>
      </c>
      <c r="H23">
        <v>85928</v>
      </c>
      <c r="I23">
        <f t="shared" si="6"/>
        <v>3580.3333333333335</v>
      </c>
      <c r="J23" t="s">
        <v>264</v>
      </c>
      <c r="K23" t="s">
        <v>268</v>
      </c>
      <c r="L23">
        <v>100000</v>
      </c>
      <c r="M23" t="str">
        <f>IF(H23&lt;=L23,"Y","Not Covered")</f>
        <v>Y</v>
      </c>
      <c r="N23" t="str">
        <f t="shared" si="8"/>
        <v>TY00CAMGRE022</v>
      </c>
    </row>
    <row r="24" spans="1:14" x14ac:dyDescent="0.3">
      <c r="A24" t="s">
        <v>295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">
        <v>347</v>
      </c>
      <c r="F24" t="str">
        <f t="shared" si="4"/>
        <v>02</v>
      </c>
      <c r="G24">
        <f t="shared" si="5"/>
        <v>22</v>
      </c>
      <c r="H24">
        <v>67829.100000000006</v>
      </c>
      <c r="I24">
        <f>H24/G24</f>
        <v>3083.1409090909092</v>
      </c>
      <c r="J24" t="s">
        <v>259</v>
      </c>
      <c r="K24" t="s">
        <v>23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3">
      <c r="A25" t="s">
        <v>296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">
        <v>347</v>
      </c>
      <c r="F25" t="str">
        <f t="shared" si="4"/>
        <v>09</v>
      </c>
      <c r="G25">
        <f>IF(24-F25&lt;0,100-F25+24,24-F25)</f>
        <v>15</v>
      </c>
      <c r="H25">
        <v>48114.2</v>
      </c>
      <c r="I25">
        <f t="shared" si="6"/>
        <v>3207.6133333333332</v>
      </c>
      <c r="J25" t="s">
        <v>261</v>
      </c>
      <c r="K25" t="s">
        <v>271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3">
      <c r="A26" t="s">
        <v>297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22</v>
      </c>
      <c r="H26">
        <v>64467.4</v>
      </c>
      <c r="I26">
        <f t="shared" si="6"/>
        <v>2930.3363636363638</v>
      </c>
      <c r="J26" t="s">
        <v>298</v>
      </c>
      <c r="K26" t="s">
        <v>299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3">
      <c r="A27" t="s">
        <v>300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21</v>
      </c>
      <c r="H27">
        <v>73444.399999999994</v>
      </c>
      <c r="I27">
        <f t="shared" si="6"/>
        <v>3497.3523809523808</v>
      </c>
      <c r="J27" t="s">
        <v>259</v>
      </c>
      <c r="K27" t="s">
        <v>299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3">
      <c r="A28" t="s">
        <v>301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10</v>
      </c>
      <c r="H28">
        <v>17556.3</v>
      </c>
      <c r="I28">
        <f t="shared" si="6"/>
        <v>1755.6299999999999</v>
      </c>
      <c r="J28" t="s">
        <v>289</v>
      </c>
      <c r="K28" t="s">
        <v>274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3">
      <c r="A29" t="s">
        <v>302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12</v>
      </c>
      <c r="H29">
        <v>29601.9</v>
      </c>
      <c r="I29">
        <f t="shared" si="6"/>
        <v>2466.8250000000003</v>
      </c>
      <c r="J29" t="s">
        <v>259</v>
      </c>
      <c r="K29" t="s">
        <v>280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">
      <c r="A30" t="s">
        <v>303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">
        <v>347</v>
      </c>
      <c r="F30" t="str">
        <f t="shared" si="4"/>
        <v>12</v>
      </c>
      <c r="G30">
        <f t="shared" si="5"/>
        <v>12</v>
      </c>
      <c r="H30">
        <v>22128.2</v>
      </c>
      <c r="I30">
        <f t="shared" si="6"/>
        <v>1844.0166666666667</v>
      </c>
      <c r="J30" t="s">
        <v>289</v>
      </c>
      <c r="K30" t="s">
        <v>291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3">
      <c r="A31" t="s">
        <v>304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25</v>
      </c>
      <c r="H31">
        <v>82374</v>
      </c>
      <c r="I31">
        <f t="shared" si="6"/>
        <v>3294.96</v>
      </c>
      <c r="J31" t="s">
        <v>261</v>
      </c>
      <c r="K31" t="s">
        <v>27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3">
      <c r="A32" t="s">
        <v>305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23</v>
      </c>
      <c r="H32">
        <v>69891.899999999994</v>
      </c>
      <c r="I32">
        <f t="shared" si="6"/>
        <v>3038.7782608695647</v>
      </c>
      <c r="J32" t="s">
        <v>289</v>
      </c>
      <c r="K32" t="s">
        <v>25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3">
      <c r="A33" t="s">
        <v>306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14</v>
      </c>
      <c r="H33">
        <v>22573</v>
      </c>
      <c r="I33">
        <f t="shared" si="6"/>
        <v>1612.3571428571429</v>
      </c>
      <c r="J33" t="s">
        <v>289</v>
      </c>
      <c r="K33" t="s">
        <v>284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3">
      <c r="A34" t="s">
        <v>307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>VLOOKUP(D34,D$56:E$66,2)</f>
        <v>civic</v>
      </c>
      <c r="F34" t="str">
        <f t="shared" si="4"/>
        <v>10</v>
      </c>
      <c r="G34">
        <f t="shared" si="5"/>
        <v>14</v>
      </c>
      <c r="H34">
        <v>33477.199999999997</v>
      </c>
      <c r="I34">
        <f t="shared" si="6"/>
        <v>2391.2285714285713</v>
      </c>
      <c r="J34" t="s">
        <v>259</v>
      </c>
      <c r="K34" t="s">
        <v>293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3">
      <c r="A35" t="s">
        <v>308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13</v>
      </c>
      <c r="H35">
        <v>30555.3</v>
      </c>
      <c r="I35">
        <f t="shared" si="6"/>
        <v>2350.4076923076923</v>
      </c>
      <c r="J35" t="s">
        <v>259</v>
      </c>
      <c r="K35" t="s">
        <v>265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3">
      <c r="A36" t="s">
        <v>309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12</v>
      </c>
      <c r="H36">
        <v>24513.200000000001</v>
      </c>
      <c r="I36">
        <f t="shared" si="6"/>
        <v>2042.7666666666667</v>
      </c>
      <c r="J36" t="s">
        <v>259</v>
      </c>
      <c r="K36" t="s">
        <v>286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3">
      <c r="A37" t="s">
        <v>310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11</v>
      </c>
      <c r="H37">
        <v>13867.6</v>
      </c>
      <c r="I37">
        <f t="shared" si="6"/>
        <v>1260.6909090909091</v>
      </c>
      <c r="J37" t="s">
        <v>259</v>
      </c>
      <c r="K37" t="s">
        <v>291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3">
      <c r="A38" t="s">
        <v>362</v>
      </c>
      <c r="B38" t="str">
        <f t="shared" si="0"/>
        <v>HO</v>
      </c>
      <c r="C38" t="str">
        <f>VLOOKUP(B38,B$56:C$61,2)</f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19</v>
      </c>
      <c r="H38">
        <v>60389.5</v>
      </c>
      <c r="I38">
        <f t="shared" si="6"/>
        <v>3178.3947368421054</v>
      </c>
      <c r="J38" t="s">
        <v>261</v>
      </c>
      <c r="K38" t="s">
        <v>271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3">
      <c r="A39" t="s">
        <v>311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>IF(24-F39&lt;0,100-F39+24,24-F39)</f>
        <v>17</v>
      </c>
      <c r="H39">
        <v>50854.1</v>
      </c>
      <c r="I39">
        <f t="shared" si="6"/>
        <v>2991.4176470588236</v>
      </c>
      <c r="J39" t="s">
        <v>259</v>
      </c>
      <c r="K39" t="s">
        <v>293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3">
      <c r="A40" t="s">
        <v>312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>MID(A40,3,2)</f>
        <v>08</v>
      </c>
      <c r="G40">
        <f t="shared" si="5"/>
        <v>16</v>
      </c>
      <c r="H40">
        <v>42504.6</v>
      </c>
      <c r="I40">
        <f t="shared" si="6"/>
        <v>2656.5374999999999</v>
      </c>
      <c r="J40" t="s">
        <v>261</v>
      </c>
      <c r="K40" t="s">
        <v>27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3">
      <c r="A41" t="s">
        <v>359</v>
      </c>
      <c r="B41" t="str">
        <f t="shared" si="0"/>
        <v>HO</v>
      </c>
      <c r="C41" t="str">
        <f t="shared" si="1"/>
        <v>Honda</v>
      </c>
      <c r="D41" t="str">
        <f>MID(A41,5,3)</f>
        <v>ODY</v>
      </c>
      <c r="E41" t="str">
        <f>VLOOKUP(D41,D$56:E$66,2)</f>
        <v>odyssey</v>
      </c>
      <c r="F41" t="str">
        <f t="shared" si="4"/>
        <v>01</v>
      </c>
      <c r="G41">
        <f t="shared" si="5"/>
        <v>23</v>
      </c>
      <c r="H41">
        <v>68658.899999999994</v>
      </c>
      <c r="I41">
        <f t="shared" si="6"/>
        <v>2985.1695652173912</v>
      </c>
      <c r="J41" t="s">
        <v>259</v>
      </c>
      <c r="K41" t="s">
        <v>23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 x14ac:dyDescent="0.3">
      <c r="A42" t="s">
        <v>313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10</v>
      </c>
      <c r="H42">
        <v>3708.1</v>
      </c>
      <c r="I42">
        <f t="shared" si="6"/>
        <v>370.81</v>
      </c>
      <c r="J42" t="s">
        <v>259</v>
      </c>
      <c r="K42" t="s">
        <v>262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3">
      <c r="A43" t="s">
        <v>314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 xml:space="preserve">PT Cruiser </v>
      </c>
      <c r="F43" t="str">
        <f t="shared" si="4"/>
        <v>04</v>
      </c>
      <c r="G43">
        <f t="shared" si="5"/>
        <v>20</v>
      </c>
      <c r="H43">
        <v>64542</v>
      </c>
      <c r="I43">
        <f t="shared" si="6"/>
        <v>3227.1</v>
      </c>
      <c r="J43" t="s">
        <v>289</v>
      </c>
      <c r="K43" t="s">
        <v>23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3">
      <c r="A44" t="s">
        <v>315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 xml:space="preserve">PT Cruiser </v>
      </c>
      <c r="F44" t="str">
        <f t="shared" si="4"/>
        <v>07</v>
      </c>
      <c r="G44">
        <f t="shared" si="5"/>
        <v>17</v>
      </c>
      <c r="H44">
        <v>42074.2</v>
      </c>
      <c r="I44">
        <f t="shared" si="6"/>
        <v>2474.9529411764706</v>
      </c>
      <c r="J44" t="s">
        <v>264</v>
      </c>
      <c r="K44" t="s">
        <v>299</v>
      </c>
      <c r="L44">
        <v>75000</v>
      </c>
      <c r="M44" t="str">
        <f>IF(H44&lt;=L44,"Y","Not Covered")</f>
        <v>Y</v>
      </c>
      <c r="N44" t="str">
        <f t="shared" si="8"/>
        <v>CR07PTCGRE043</v>
      </c>
    </row>
    <row r="45" spans="1:14" x14ac:dyDescent="0.3">
      <c r="A45" t="s">
        <v>316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 xml:space="preserve">PT Cruiser </v>
      </c>
      <c r="F45" t="str">
        <f t="shared" si="4"/>
        <v>11</v>
      </c>
      <c r="G45">
        <f t="shared" si="5"/>
        <v>13</v>
      </c>
      <c r="H45">
        <v>27394.2</v>
      </c>
      <c r="I45">
        <f t="shared" si="6"/>
        <v>2107.2461538461539</v>
      </c>
      <c r="J45" t="s">
        <v>259</v>
      </c>
      <c r="K45" t="s">
        <v>278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3">
      <c r="A46" t="s">
        <v>317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25</v>
      </c>
      <c r="H46">
        <v>79420.600000000006</v>
      </c>
      <c r="I46">
        <f t="shared" si="6"/>
        <v>3176.8240000000001</v>
      </c>
      <c r="J46" t="s">
        <v>264</v>
      </c>
      <c r="K46" t="s">
        <v>286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3">
      <c r="A47" t="s">
        <v>318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24</v>
      </c>
      <c r="H47">
        <v>77243.100000000006</v>
      </c>
      <c r="I47">
        <f t="shared" si="6"/>
        <v>3218.4625000000001</v>
      </c>
      <c r="J47" t="s">
        <v>259</v>
      </c>
      <c r="K47" t="s">
        <v>25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3">
      <c r="A48" t="s">
        <v>319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20</v>
      </c>
      <c r="H48">
        <v>72527.199999999997</v>
      </c>
      <c r="I48">
        <f t="shared" si="6"/>
        <v>3626.3599999999997</v>
      </c>
      <c r="J48" t="s">
        <v>261</v>
      </c>
      <c r="K48" t="s">
        <v>282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3">
      <c r="A49" t="s">
        <v>320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>VLOOKUP(D49,D$56:E$66,2)</f>
        <v>caravan</v>
      </c>
      <c r="F49" t="str">
        <f t="shared" si="4"/>
        <v>04</v>
      </c>
      <c r="G49">
        <f t="shared" si="5"/>
        <v>20</v>
      </c>
      <c r="H49">
        <v>52699.4</v>
      </c>
      <c r="I49">
        <f t="shared" si="6"/>
        <v>2634.9700000000003</v>
      </c>
      <c r="J49" t="s">
        <v>298</v>
      </c>
      <c r="K49" t="s">
        <v>282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3">
      <c r="A50" t="s">
        <v>321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13</v>
      </c>
      <c r="H50">
        <v>29102.3</v>
      </c>
      <c r="I50">
        <f t="shared" si="6"/>
        <v>2238.6384615384613</v>
      </c>
      <c r="J50" t="s">
        <v>259</v>
      </c>
      <c r="K50" t="s">
        <v>284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3">
      <c r="A51" t="s">
        <v>322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12</v>
      </c>
      <c r="H51">
        <v>22282</v>
      </c>
      <c r="I51">
        <f t="shared" si="6"/>
        <v>1856.8333333333333</v>
      </c>
      <c r="J51" t="s">
        <v>289</v>
      </c>
      <c r="K51" t="s">
        <v>262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3">
      <c r="A52" t="s">
        <v>323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11</v>
      </c>
      <c r="H52">
        <v>20223.900000000001</v>
      </c>
      <c r="I52">
        <f t="shared" si="6"/>
        <v>1838.5363636363638</v>
      </c>
      <c r="J52" t="s">
        <v>259</v>
      </c>
      <c r="K52" t="s">
        <v>274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3">
      <c r="A53" t="s">
        <v>324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11</v>
      </c>
      <c r="H53">
        <v>22188.5</v>
      </c>
      <c r="I53">
        <f t="shared" si="6"/>
        <v>2017.1363636363637</v>
      </c>
      <c r="J53" t="s">
        <v>289</v>
      </c>
      <c r="K53" t="s">
        <v>268</v>
      </c>
      <c r="L53">
        <v>100000</v>
      </c>
      <c r="M53" t="str">
        <f t="shared" si="7"/>
        <v>Y</v>
      </c>
      <c r="N53" t="str">
        <f t="shared" si="8"/>
        <v>HY13ELABLU052</v>
      </c>
    </row>
    <row r="56" spans="1:14" x14ac:dyDescent="0.3">
      <c r="B56" t="s">
        <v>330</v>
      </c>
      <c r="C56" t="s">
        <v>336</v>
      </c>
      <c r="D56" t="s">
        <v>337</v>
      </c>
      <c r="E56" t="s">
        <v>347</v>
      </c>
    </row>
    <row r="57" spans="1:14" x14ac:dyDescent="0.3">
      <c r="B57" t="s">
        <v>335</v>
      </c>
      <c r="C57" t="s">
        <v>325</v>
      </c>
      <c r="D57" t="s">
        <v>342</v>
      </c>
      <c r="E57" t="s">
        <v>352</v>
      </c>
    </row>
    <row r="58" spans="1:14" x14ac:dyDescent="0.3">
      <c r="B58" t="s">
        <v>326</v>
      </c>
      <c r="C58" t="s">
        <v>333</v>
      </c>
      <c r="D58" t="s">
        <v>343</v>
      </c>
      <c r="E58" t="s">
        <v>353</v>
      </c>
    </row>
    <row r="59" spans="1:14" x14ac:dyDescent="0.3">
      <c r="B59" t="s">
        <v>334</v>
      </c>
      <c r="C59" t="s">
        <v>329</v>
      </c>
      <c r="D59" t="s">
        <v>340</v>
      </c>
      <c r="E59" t="s">
        <v>350</v>
      </c>
    </row>
    <row r="60" spans="1:14" x14ac:dyDescent="0.3">
      <c r="B60" t="s">
        <v>331</v>
      </c>
      <c r="C60" t="s">
        <v>332</v>
      </c>
      <c r="D60" t="s">
        <v>341</v>
      </c>
      <c r="E60" t="s">
        <v>351</v>
      </c>
    </row>
    <row r="61" spans="1:14" x14ac:dyDescent="0.3">
      <c r="B61" t="s">
        <v>327</v>
      </c>
      <c r="C61" t="s">
        <v>328</v>
      </c>
      <c r="D61" t="s">
        <v>338</v>
      </c>
      <c r="E61" t="s">
        <v>348</v>
      </c>
    </row>
    <row r="62" spans="1:14" x14ac:dyDescent="0.3">
      <c r="D62" t="s">
        <v>339</v>
      </c>
      <c r="E62" t="s">
        <v>349</v>
      </c>
    </row>
    <row r="63" spans="1:14" x14ac:dyDescent="0.3">
      <c r="D63" t="s">
        <v>344</v>
      </c>
      <c r="E63" t="s">
        <v>354</v>
      </c>
    </row>
    <row r="64" spans="1:14" x14ac:dyDescent="0.3">
      <c r="D64" t="s">
        <v>345</v>
      </c>
      <c r="E64" t="s">
        <v>355</v>
      </c>
    </row>
    <row r="65" spans="4:5" x14ac:dyDescent="0.3">
      <c r="D65" t="s">
        <v>346</v>
      </c>
      <c r="E65" t="s">
        <v>356</v>
      </c>
    </row>
    <row r="66" spans="4:5" x14ac:dyDescent="0.3">
      <c r="D66" t="s">
        <v>357</v>
      </c>
      <c r="E66" t="s">
        <v>358</v>
      </c>
    </row>
  </sheetData>
  <sortState ref="D56:E66">
    <sortCondition ref="D56:D66"/>
  </sortState>
  <conditionalFormatting sqref="M1:M53">
    <cfRule type="cellIs" dxfId="0" priority="1" operator="equal">
      <formula>"Not Covered"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Payroll Project</vt:lpstr>
      <vt:lpstr>Employee Screening Test</vt:lpstr>
      <vt:lpstr>Sales Report</vt:lpstr>
      <vt:lpstr>Pivot table</vt:lpstr>
      <vt:lpstr>Car Salesd-Pivot Table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2024-02-25T16:20:57Z</dcterms:created>
  <dcterms:modified xsi:type="dcterms:W3CDTF">2024-02-27T00:10:47Z</dcterms:modified>
</cp:coreProperties>
</file>