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ubuffalo-my.sharepoint.com/personal/aadhithi_buffalo_edu/Documents/Desktop/"/>
    </mc:Choice>
  </mc:AlternateContent>
  <xr:revisionPtr revIDLastSave="0" documentId="8_{E9CE2633-26D0-4039-97DD-90B9F51FBD8E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Target Price" sheetId="24" r:id="rId1"/>
    <sheet name="Forcasted Income Statement" sheetId="2" r:id="rId2"/>
    <sheet name="Growth %- Calculations" sheetId="3" r:id="rId3"/>
    <sheet name="WACC" sheetId="4" r:id="rId4"/>
    <sheet name="DCF YTM &amp; Senstivity Analysis" sheetId="13" r:id="rId5"/>
    <sheet name="Monte Carlo Simulation for DCF" sheetId="18" r:id="rId6"/>
    <sheet name="DCF Bull Case" sheetId="14" r:id="rId7"/>
    <sheet name="DCF Base Case" sheetId="15" r:id="rId8"/>
    <sheet name="DCF Bear Case" sheetId="16" r:id="rId9"/>
    <sheet name="Relative Valuation" sheetId="23" r:id="rId10"/>
    <sheet name="Ratios" sheetId="7" r:id="rId11"/>
    <sheet name="Balance Sheet" sheetId="5" r:id="rId12"/>
    <sheet name="Cash Flow" sheetId="6" r:id="rId13"/>
  </sheets>
  <definedNames>
    <definedName name="_xlchart.v1.0" hidden="1">'Monte Carlo Simulation for DCF'!$M$10:$M$10009</definedName>
    <definedName name="_xlchart.v1.1" hidden="1">'Monte Carlo Simulation for DCF'!$N$10:$N$10009</definedName>
    <definedName name="_xlchart.v1.2" hidden="1">'Monte Carlo Simulation for DCF'!$N$9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2" l="1"/>
  <c r="E9" i="2"/>
  <c r="F9" i="2"/>
  <c r="C9" i="2"/>
  <c r="C5" i="24" l="1"/>
  <c r="E5" i="24" s="1"/>
  <c r="C4" i="24"/>
  <c r="E4" i="24" s="1"/>
  <c r="L24" i="23"/>
  <c r="B10" i="13" a="1"/>
  <c r="B10" i="13" s="1"/>
  <c r="B9" i="13" a="1"/>
  <c r="B9" i="13" s="1"/>
  <c r="B8" i="13" a="1"/>
  <c r="B8" i="13" s="1"/>
  <c r="B6" i="13" a="1"/>
  <c r="B6" i="13" s="1"/>
  <c r="B4" i="13" a="1"/>
  <c r="B4" i="13" s="1"/>
  <c r="B19" i="23"/>
  <c r="B18" i="23"/>
  <c r="B17" i="23"/>
  <c r="M21" i="23"/>
  <c r="N21" i="23"/>
  <c r="L21" i="23"/>
  <c r="D3" i="23"/>
  <c r="F3" i="23"/>
  <c r="N19" i="23"/>
  <c r="M19" i="23"/>
  <c r="L19" i="23"/>
  <c r="B15" i="23"/>
  <c r="J8" i="23"/>
  <c r="H8" i="23"/>
  <c r="F8" i="23"/>
  <c r="D8" i="23"/>
  <c r="E8" i="23" s="1"/>
  <c r="J7" i="23"/>
  <c r="H7" i="23"/>
  <c r="F7" i="23"/>
  <c r="D7" i="23"/>
  <c r="E7" i="23" s="1"/>
  <c r="J6" i="23"/>
  <c r="H6" i="23"/>
  <c r="F6" i="23"/>
  <c r="D6" i="23"/>
  <c r="E6" i="23" s="1"/>
  <c r="J5" i="23"/>
  <c r="H5" i="23"/>
  <c r="F5" i="23"/>
  <c r="D5" i="23"/>
  <c r="E5" i="23" s="1"/>
  <c r="J4" i="23"/>
  <c r="H4" i="23"/>
  <c r="F4" i="23"/>
  <c r="D4" i="23"/>
  <c r="J3" i="23"/>
  <c r="H3" i="23"/>
  <c r="E3" i="23"/>
  <c r="P2" i="18"/>
  <c r="K5" i="18" s="1"/>
  <c r="P3" i="18"/>
  <c r="K12" i="18" s="1"/>
  <c r="H19" i="18"/>
  <c r="I19" i="18"/>
  <c r="J19" i="18"/>
  <c r="K19" i="18"/>
  <c r="G19" i="18"/>
  <c r="G17" i="13"/>
  <c r="P4" i="18"/>
  <c r="K14" i="18" s="1"/>
  <c r="J13" i="18"/>
  <c r="G13" i="18"/>
  <c r="H13" i="18"/>
  <c r="I13" i="18"/>
  <c r="F13" i="18"/>
  <c r="H15" i="18"/>
  <c r="I15" i="18"/>
  <c r="J15" i="18"/>
  <c r="G15" i="18"/>
  <c r="K24" i="2"/>
  <c r="K25" i="2"/>
  <c r="G24" i="2"/>
  <c r="C25" i="2"/>
  <c r="P5" i="18"/>
  <c r="K16" i="18" s="1"/>
  <c r="P6" i="18"/>
  <c r="P7" i="18"/>
  <c r="B25" i="18" s="1"/>
  <c r="B64" i="18" a="1"/>
  <c r="B64" i="18" s="1"/>
  <c r="B62" i="18" a="1"/>
  <c r="B58" i="18" a="1"/>
  <c r="B56" i="18" a="1"/>
  <c r="B56" i="18" s="1"/>
  <c r="B54" i="18" a="1"/>
  <c r="B52" i="18" a="1"/>
  <c r="B52" i="18" s="1"/>
  <c r="B45" i="13"/>
  <c r="B42" i="13" a="1"/>
  <c r="B42" i="13" s="1"/>
  <c r="B6" i="14" a="1"/>
  <c r="B6" i="14" s="1"/>
  <c r="B88" i="18"/>
  <c r="F190" i="18"/>
  <c r="E190" i="18"/>
  <c r="D190" i="18"/>
  <c r="C190" i="18"/>
  <c r="B190" i="18"/>
  <c r="F186" i="18"/>
  <c r="E186" i="18"/>
  <c r="D186" i="18"/>
  <c r="C186" i="18"/>
  <c r="B186" i="18"/>
  <c r="F184" i="18"/>
  <c r="E184" i="18"/>
  <c r="D184" i="18"/>
  <c r="C184" i="18"/>
  <c r="B184" i="18"/>
  <c r="G178" i="18"/>
  <c r="F178" i="18"/>
  <c r="E178" i="18"/>
  <c r="D178" i="18"/>
  <c r="C178" i="18"/>
  <c r="B178" i="18"/>
  <c r="F176" i="18"/>
  <c r="E176" i="18"/>
  <c r="D176" i="18"/>
  <c r="C176" i="18"/>
  <c r="B176" i="18"/>
  <c r="H174" i="18"/>
  <c r="G173" i="18"/>
  <c r="H173" i="18" s="1"/>
  <c r="F173" i="18"/>
  <c r="E173" i="18"/>
  <c r="D173" i="18"/>
  <c r="C173" i="18"/>
  <c r="B173" i="18"/>
  <c r="G171" i="18"/>
  <c r="F171" i="18"/>
  <c r="E171" i="18"/>
  <c r="D171" i="18"/>
  <c r="C171" i="18"/>
  <c r="B171" i="18"/>
  <c r="G167" i="18"/>
  <c r="H167" i="18" s="1"/>
  <c r="I167" i="18" s="1"/>
  <c r="J167" i="18" s="1"/>
  <c r="K167" i="18" s="1"/>
  <c r="F167" i="18"/>
  <c r="E167" i="18"/>
  <c r="D167" i="18"/>
  <c r="C167" i="18"/>
  <c r="B167" i="18"/>
  <c r="H162" i="18"/>
  <c r="I162" i="18" s="1"/>
  <c r="J162" i="18" s="1"/>
  <c r="K162" i="18" s="1"/>
  <c r="F162" i="18"/>
  <c r="G161" i="18"/>
  <c r="G164" i="18" s="1"/>
  <c r="B19" i="3"/>
  <c r="E80" i="18"/>
  <c r="D80" i="18"/>
  <c r="C80" i="18"/>
  <c r="B80" i="18"/>
  <c r="F79" i="18"/>
  <c r="F80" i="18" s="1"/>
  <c r="G78" i="18"/>
  <c r="G77" i="18"/>
  <c r="G75" i="18"/>
  <c r="G74" i="18"/>
  <c r="G73" i="18"/>
  <c r="G72" i="18"/>
  <c r="B46" i="18"/>
  <c r="C46" i="18" s="1"/>
  <c r="G7" i="18"/>
  <c r="H7" i="18" s="1"/>
  <c r="I7" i="18" s="1"/>
  <c r="J7" i="18" s="1"/>
  <c r="K7" i="18" s="1"/>
  <c r="H5" i="18"/>
  <c r="I5" i="18" s="1"/>
  <c r="J5" i="18" s="1"/>
  <c r="G4" i="18"/>
  <c r="H4" i="18" s="1"/>
  <c r="D150" i="18"/>
  <c r="D151" i="18" s="1"/>
  <c r="D152" i="18" s="1"/>
  <c r="D136" i="18"/>
  <c r="D137" i="18" s="1"/>
  <c r="D139" i="18" s="1"/>
  <c r="D141" i="18" s="1"/>
  <c r="C136" i="18"/>
  <c r="C137" i="18" s="1"/>
  <c r="C139" i="18" s="1"/>
  <c r="C141" i="18" s="1"/>
  <c r="B136" i="18"/>
  <c r="B137" i="18" s="1"/>
  <c r="B139" i="18" s="1"/>
  <c r="B141" i="18" s="1"/>
  <c r="B124" i="18"/>
  <c r="B125" i="18" s="1"/>
  <c r="B117" i="18"/>
  <c r="I6" i="3"/>
  <c r="I5" i="3"/>
  <c r="I7" i="3"/>
  <c r="H7" i="3"/>
  <c r="H6" i="3"/>
  <c r="H5" i="3"/>
  <c r="F108" i="18"/>
  <c r="E108" i="18"/>
  <c r="D108" i="18"/>
  <c r="C108" i="18"/>
  <c r="B108" i="18"/>
  <c r="F103" i="18"/>
  <c r="E103" i="18"/>
  <c r="D103" i="18"/>
  <c r="C103" i="18"/>
  <c r="B103" i="18"/>
  <c r="G102" i="18"/>
  <c r="F98" i="18"/>
  <c r="E98" i="18"/>
  <c r="D98" i="18"/>
  <c r="C98" i="18"/>
  <c r="B98" i="18"/>
  <c r="G97" i="18"/>
  <c r="C92" i="18"/>
  <c r="D92" i="18" s="1"/>
  <c r="E92" i="18" s="1"/>
  <c r="F92" i="18" s="1"/>
  <c r="G38" i="2"/>
  <c r="G26" i="2"/>
  <c r="G7" i="13"/>
  <c r="G4" i="13"/>
  <c r="H5" i="13"/>
  <c r="I5" i="13" s="1"/>
  <c r="J5" i="13" s="1"/>
  <c r="K5" i="13" s="1"/>
  <c r="H9" i="2"/>
  <c r="I9" i="2" s="1"/>
  <c r="J9" i="2" s="1"/>
  <c r="K9" i="2" s="1"/>
  <c r="G8" i="2"/>
  <c r="I17" i="13"/>
  <c r="H17" i="13"/>
  <c r="J17" i="13"/>
  <c r="K17" i="13"/>
  <c r="H10" i="16"/>
  <c r="I10" i="16"/>
  <c r="J10" i="16"/>
  <c r="K10" i="16"/>
  <c r="G10" i="16"/>
  <c r="B55" i="16" a="1"/>
  <c r="B53" i="16"/>
  <c r="B53" i="16" a="1"/>
  <c r="B49" i="16" a="1"/>
  <c r="B47" i="16" a="1"/>
  <c r="B47" i="16" s="1"/>
  <c r="B45" i="16" a="1"/>
  <c r="E58" i="16" s="1"/>
  <c r="B37" i="16"/>
  <c r="C37" i="16" s="1"/>
  <c r="D37" i="16" s="1"/>
  <c r="E37" i="16" s="1"/>
  <c r="F37" i="16" s="1"/>
  <c r="F36" i="16"/>
  <c r="E36" i="16"/>
  <c r="D36" i="16"/>
  <c r="B35" i="16" a="1"/>
  <c r="C36" i="16" s="1"/>
  <c r="B25" i="16"/>
  <c r="B24" i="16"/>
  <c r="H10" i="15"/>
  <c r="I10" i="15"/>
  <c r="J10" i="15"/>
  <c r="K10" i="15"/>
  <c r="G10" i="15"/>
  <c r="B55" i="15" a="1"/>
  <c r="B53" i="15" a="1"/>
  <c r="B53" i="15" s="1"/>
  <c r="B49" i="15" a="1"/>
  <c r="B47" i="15" a="1"/>
  <c r="B47" i="15" s="1"/>
  <c r="B45" i="15" a="1"/>
  <c r="C58" i="15" s="1"/>
  <c r="B37" i="15"/>
  <c r="C37" i="15" s="1"/>
  <c r="D37" i="15" s="1"/>
  <c r="E37" i="15" s="1"/>
  <c r="F37" i="15" s="1"/>
  <c r="F36" i="15"/>
  <c r="E36" i="15"/>
  <c r="D36" i="15"/>
  <c r="B35" i="15"/>
  <c r="B36" i="15" s="1"/>
  <c r="B35" i="15" a="1"/>
  <c r="C36" i="15" s="1"/>
  <c r="B25" i="15"/>
  <c r="B24" i="15"/>
  <c r="H10" i="14"/>
  <c r="I10" i="14"/>
  <c r="J10" i="14"/>
  <c r="K10" i="14"/>
  <c r="G10" i="14"/>
  <c r="B55" i="14" a="1"/>
  <c r="B53" i="14" a="1"/>
  <c r="B53" i="14" s="1"/>
  <c r="B49" i="14" a="1"/>
  <c r="B47" i="14" a="1"/>
  <c r="B47" i="14" s="1"/>
  <c r="B45" i="14" a="1"/>
  <c r="C58" i="14" s="1"/>
  <c r="B37" i="14"/>
  <c r="C37" i="14" s="1"/>
  <c r="D37" i="14" s="1"/>
  <c r="E37" i="14" s="1"/>
  <c r="F37" i="14" s="1"/>
  <c r="F36" i="14"/>
  <c r="E36" i="14"/>
  <c r="D36" i="14"/>
  <c r="B35" i="14" a="1"/>
  <c r="C36" i="14" s="1"/>
  <c r="B25" i="14"/>
  <c r="B24" i="14"/>
  <c r="G3" i="23" l="1"/>
  <c r="L3" i="23"/>
  <c r="L8" i="23"/>
  <c r="G8" i="23"/>
  <c r="G6" i="23"/>
  <c r="L6" i="23"/>
  <c r="G7" i="23"/>
  <c r="L7" i="23"/>
  <c r="L5" i="23"/>
  <c r="G5" i="23"/>
  <c r="E4" i="23"/>
  <c r="G176" i="18"/>
  <c r="H176" i="18" s="1"/>
  <c r="G186" i="18"/>
  <c r="E63" i="18"/>
  <c r="G184" i="18"/>
  <c r="G183" i="18" s="1"/>
  <c r="F67" i="18"/>
  <c r="F55" i="18"/>
  <c r="F59" i="18"/>
  <c r="E55" i="18"/>
  <c r="C63" i="18"/>
  <c r="D63" i="18"/>
  <c r="C55" i="18"/>
  <c r="C65" i="18"/>
  <c r="B58" i="18"/>
  <c r="B59" i="18" s="1"/>
  <c r="E67" i="18"/>
  <c r="F69" i="18" s="1"/>
  <c r="B57" i="18"/>
  <c r="G166" i="18"/>
  <c r="G168" i="18" s="1"/>
  <c r="F65" i="18"/>
  <c r="C59" i="18"/>
  <c r="D57" i="18"/>
  <c r="D65" i="18"/>
  <c r="D59" i="18"/>
  <c r="C57" i="18"/>
  <c r="F57" i="18"/>
  <c r="G190" i="18"/>
  <c r="H190" i="18" s="1"/>
  <c r="E59" i="18"/>
  <c r="B65" i="18"/>
  <c r="D67" i="18"/>
  <c r="E57" i="18"/>
  <c r="F63" i="18"/>
  <c r="G170" i="18"/>
  <c r="D55" i="18"/>
  <c r="B62" i="18"/>
  <c r="B63" i="18" s="1"/>
  <c r="E65" i="18"/>
  <c r="B54" i="18"/>
  <c r="C67" i="18"/>
  <c r="G177" i="18"/>
  <c r="H184" i="18"/>
  <c r="G185" i="18"/>
  <c r="H186" i="18"/>
  <c r="I176" i="18"/>
  <c r="I173" i="18"/>
  <c r="H178" i="18"/>
  <c r="H171" i="18"/>
  <c r="G172" i="18"/>
  <c r="G175" i="18"/>
  <c r="H161" i="18"/>
  <c r="H175" i="18" s="1"/>
  <c r="H75" i="18"/>
  <c r="I75" i="18" s="1"/>
  <c r="H73" i="18"/>
  <c r="I73" i="18" s="1"/>
  <c r="J77" i="18" s="1"/>
  <c r="H74" i="18"/>
  <c r="I74" i="18" s="1"/>
  <c r="J78" i="18" s="1"/>
  <c r="G79" i="18"/>
  <c r="G6" i="18"/>
  <c r="G11" i="18" s="1"/>
  <c r="G12" i="18" s="1"/>
  <c r="D46" i="18"/>
  <c r="H6" i="18"/>
  <c r="H11" i="18" s="1"/>
  <c r="H12" i="18" s="1"/>
  <c r="I4" i="18"/>
  <c r="B145" i="18"/>
  <c r="B144" i="18"/>
  <c r="G103" i="18"/>
  <c r="H103" i="18" s="1"/>
  <c r="G98" i="18"/>
  <c r="H98" i="18" s="1"/>
  <c r="G108" i="18"/>
  <c r="H4" i="13"/>
  <c r="H6" i="13" s="1"/>
  <c r="G6" i="13"/>
  <c r="G11" i="13" s="1"/>
  <c r="H7" i="13"/>
  <c r="I7" i="13" s="1"/>
  <c r="J7" i="13" s="1"/>
  <c r="K7" i="13" s="1"/>
  <c r="C23" i="3"/>
  <c r="B55" i="16"/>
  <c r="B49" i="16"/>
  <c r="B45" i="16"/>
  <c r="C58" i="16"/>
  <c r="D58" i="16"/>
  <c r="D60" i="16" s="1"/>
  <c r="B35" i="16"/>
  <c r="B36" i="16" s="1"/>
  <c r="F58" i="16"/>
  <c r="F60" i="16" s="1"/>
  <c r="B6" i="15" a="1"/>
  <c r="B6" i="15" s="1"/>
  <c r="G36" i="15"/>
  <c r="B49" i="15"/>
  <c r="D58" i="15"/>
  <c r="D60" i="15" s="1"/>
  <c r="E58" i="15"/>
  <c r="B45" i="15"/>
  <c r="F58" i="15"/>
  <c r="B55" i="15"/>
  <c r="B45" i="14"/>
  <c r="D58" i="14"/>
  <c r="D60" i="14" s="1"/>
  <c r="F58" i="14"/>
  <c r="F60" i="14" s="1"/>
  <c r="E58" i="14"/>
  <c r="B35" i="14"/>
  <c r="B36" i="14" s="1"/>
  <c r="B55" i="14"/>
  <c r="B49" i="14"/>
  <c r="N5" i="23" l="1"/>
  <c r="M5" i="23"/>
  <c r="M8" i="23"/>
  <c r="N8" i="23"/>
  <c r="L4" i="23"/>
  <c r="G4" i="23"/>
  <c r="M7" i="23"/>
  <c r="N7" i="23"/>
  <c r="N6" i="23"/>
  <c r="M6" i="23"/>
  <c r="M3" i="23"/>
  <c r="N3" i="23"/>
  <c r="B16" i="23" s="1"/>
  <c r="G63" i="18"/>
  <c r="H63" i="18" s="1"/>
  <c r="I63" i="18" s="1"/>
  <c r="J63" i="18" s="1"/>
  <c r="J62" i="18" s="1"/>
  <c r="E69" i="18"/>
  <c r="J79" i="18"/>
  <c r="G62" i="18"/>
  <c r="G65" i="18"/>
  <c r="G57" i="18"/>
  <c r="G189" i="18"/>
  <c r="G179" i="18"/>
  <c r="G181" i="18" s="1"/>
  <c r="H62" i="18"/>
  <c r="G59" i="18"/>
  <c r="H172" i="18"/>
  <c r="I62" i="18"/>
  <c r="H65" i="18"/>
  <c r="G64" i="18"/>
  <c r="D69" i="18"/>
  <c r="B55" i="18"/>
  <c r="G55" i="18" s="1"/>
  <c r="B67" i="18"/>
  <c r="C69" i="18" s="1"/>
  <c r="K63" i="18"/>
  <c r="K62" i="18" s="1"/>
  <c r="H183" i="18"/>
  <c r="I184" i="18"/>
  <c r="J173" i="18"/>
  <c r="H185" i="18"/>
  <c r="I186" i="18"/>
  <c r="G187" i="18"/>
  <c r="H170" i="18"/>
  <c r="I171" i="18"/>
  <c r="J176" i="18"/>
  <c r="H177" i="18"/>
  <c r="I178" i="18"/>
  <c r="I161" i="18"/>
  <c r="H166" i="18"/>
  <c r="H164" i="18"/>
  <c r="I190" i="18"/>
  <c r="H189" i="18"/>
  <c r="J80" i="18"/>
  <c r="B85" i="18" s="1"/>
  <c r="B89" i="18" s="1"/>
  <c r="G80" i="18"/>
  <c r="B44" i="18" s="1" a="1"/>
  <c r="J4" i="18"/>
  <c r="I6" i="18"/>
  <c r="I11" i="18" s="1"/>
  <c r="I12" i="18" s="1"/>
  <c r="E46" i="18"/>
  <c r="B146" i="18"/>
  <c r="D146" i="18"/>
  <c r="C146" i="18"/>
  <c r="G107" i="18"/>
  <c r="H108" i="18" s="1"/>
  <c r="H11" i="13"/>
  <c r="I4" i="13"/>
  <c r="J4" i="13" s="1"/>
  <c r="B6" i="16" a="1"/>
  <c r="B6" i="16" s="1"/>
  <c r="G36" i="16"/>
  <c r="E60" i="16"/>
  <c r="B58" i="16"/>
  <c r="C60" i="16" s="1"/>
  <c r="B58" i="15"/>
  <c r="C60" i="15" s="1"/>
  <c r="D38" i="15"/>
  <c r="C38" i="15"/>
  <c r="E38" i="15"/>
  <c r="B38" i="15"/>
  <c r="G6" i="15" s="1" a="1"/>
  <c r="F38" i="15"/>
  <c r="E60" i="15"/>
  <c r="F60" i="15"/>
  <c r="G36" i="14"/>
  <c r="B58" i="14"/>
  <c r="C60" i="14" s="1"/>
  <c r="E60" i="14"/>
  <c r="M4" i="23" l="1"/>
  <c r="N4" i="23"/>
  <c r="L13" i="23"/>
  <c r="L20" i="23" s="1"/>
  <c r="L14" i="23"/>
  <c r="L10" i="23"/>
  <c r="L12" i="23"/>
  <c r="L15" i="23"/>
  <c r="L11" i="23"/>
  <c r="G191" i="18"/>
  <c r="H59" i="18"/>
  <c r="G58" i="18"/>
  <c r="H57" i="18"/>
  <c r="G56" i="18"/>
  <c r="B44" i="18"/>
  <c r="B45" i="18" s="1"/>
  <c r="E45" i="18"/>
  <c r="C45" i="18"/>
  <c r="D45" i="18"/>
  <c r="F45" i="18"/>
  <c r="H55" i="18"/>
  <c r="G54" i="18"/>
  <c r="G67" i="18" s="1"/>
  <c r="G69" i="18" s="1"/>
  <c r="I65" i="18"/>
  <c r="H64" i="18"/>
  <c r="G193" i="18"/>
  <c r="G194" i="18" s="1"/>
  <c r="J161" i="18"/>
  <c r="J172" i="18" s="1"/>
  <c r="I166" i="18"/>
  <c r="I164" i="18"/>
  <c r="I175" i="18"/>
  <c r="H179" i="18"/>
  <c r="I185" i="18"/>
  <c r="J186" i="18"/>
  <c r="I172" i="18"/>
  <c r="H187" i="18"/>
  <c r="J178" i="18"/>
  <c r="I177" i="18"/>
  <c r="K176" i="18"/>
  <c r="I170" i="18"/>
  <c r="J171" i="18"/>
  <c r="K173" i="18"/>
  <c r="I183" i="18"/>
  <c r="J184" i="18"/>
  <c r="J190" i="18"/>
  <c r="I189" i="18"/>
  <c r="H168" i="18"/>
  <c r="K4" i="18"/>
  <c r="J6" i="18"/>
  <c r="J11" i="18" s="1"/>
  <c r="J12" i="18" s="1"/>
  <c r="F46" i="18"/>
  <c r="I6" i="13"/>
  <c r="I11" i="13" s="1"/>
  <c r="K4" i="13"/>
  <c r="J6" i="13"/>
  <c r="J11" i="13" s="1"/>
  <c r="D38" i="16"/>
  <c r="F38" i="16"/>
  <c r="C38" i="16"/>
  <c r="B38" i="16"/>
  <c r="G6" i="16" s="1" a="1"/>
  <c r="E38" i="16"/>
  <c r="G6" i="15"/>
  <c r="D38" i="14"/>
  <c r="F38" i="14"/>
  <c r="C38" i="14"/>
  <c r="B38" i="14"/>
  <c r="G6" i="14" s="1" a="1"/>
  <c r="E38" i="14"/>
  <c r="L22" i="23" l="1"/>
  <c r="L18" i="23"/>
  <c r="N12" i="23"/>
  <c r="N15" i="23"/>
  <c r="N11" i="23"/>
  <c r="N10" i="23"/>
  <c r="N13" i="23"/>
  <c r="N18" i="23" s="1"/>
  <c r="N20" i="23" s="1"/>
  <c r="N22" i="23" s="1"/>
  <c r="N14" i="23"/>
  <c r="M14" i="23"/>
  <c r="M10" i="23"/>
  <c r="M13" i="23"/>
  <c r="M18" i="23" s="1"/>
  <c r="M20" i="23" s="1"/>
  <c r="M22" i="23" s="1"/>
  <c r="M12" i="23"/>
  <c r="M15" i="23"/>
  <c r="M11" i="23"/>
  <c r="K15" i="18"/>
  <c r="K13" i="18"/>
  <c r="I179" i="18"/>
  <c r="H181" i="18"/>
  <c r="J175" i="18"/>
  <c r="G45" i="18"/>
  <c r="B15" i="18" a="1"/>
  <c r="B15" i="18" s="1"/>
  <c r="I57" i="18"/>
  <c r="H56" i="18"/>
  <c r="I168" i="18"/>
  <c r="I181" i="18" s="1"/>
  <c r="I59" i="18"/>
  <c r="H58" i="18"/>
  <c r="I64" i="18"/>
  <c r="J65" i="18"/>
  <c r="I55" i="18"/>
  <c r="H54" i="18"/>
  <c r="H67" i="18" s="1"/>
  <c r="H69" i="18" s="1"/>
  <c r="H191" i="18"/>
  <c r="H193" i="18" s="1"/>
  <c r="H194" i="18" s="1"/>
  <c r="J189" i="18"/>
  <c r="K190" i="18"/>
  <c r="J177" i="18"/>
  <c r="K178" i="18"/>
  <c r="K186" i="18"/>
  <c r="J185" i="18"/>
  <c r="K184" i="18"/>
  <c r="J183" i="18"/>
  <c r="J187" i="18" s="1"/>
  <c r="I187" i="18"/>
  <c r="K161" i="18"/>
  <c r="J166" i="18"/>
  <c r="J164" i="18"/>
  <c r="K171" i="18"/>
  <c r="J170" i="18"/>
  <c r="K6" i="18"/>
  <c r="K11" i="18" s="1"/>
  <c r="K6" i="13"/>
  <c r="K11" i="13" s="1"/>
  <c r="G6" i="16"/>
  <c r="G6" i="14"/>
  <c r="J59" i="18" l="1"/>
  <c r="I58" i="18"/>
  <c r="J57" i="18"/>
  <c r="I56" i="18"/>
  <c r="C47" i="18"/>
  <c r="D47" i="18"/>
  <c r="F47" i="18"/>
  <c r="B47" i="18"/>
  <c r="E47" i="18"/>
  <c r="J55" i="18"/>
  <c r="I54" i="18"/>
  <c r="I67" i="18" s="1"/>
  <c r="I69" i="18" s="1"/>
  <c r="K65" i="18"/>
  <c r="K64" i="18" s="1"/>
  <c r="J64" i="18"/>
  <c r="K166" i="18"/>
  <c r="K164" i="18"/>
  <c r="K183" i="18"/>
  <c r="K177" i="18"/>
  <c r="K172" i="18"/>
  <c r="I191" i="18"/>
  <c r="K185" i="18"/>
  <c r="K175" i="18"/>
  <c r="K189" i="18"/>
  <c r="J179" i="18"/>
  <c r="K170" i="18"/>
  <c r="K179" i="18" s="1"/>
  <c r="J168" i="18"/>
  <c r="B32" i="13"/>
  <c r="B31" i="13"/>
  <c r="B44" i="13"/>
  <c r="C44" i="13" s="1"/>
  <c r="D44" i="13" s="1"/>
  <c r="E44" i="13" s="1"/>
  <c r="F44" i="13" s="1"/>
  <c r="B43" i="13"/>
  <c r="D41" i="4"/>
  <c r="D42" i="4" s="1"/>
  <c r="D43" i="4" s="1"/>
  <c r="K168" i="18" l="1"/>
  <c r="K57" i="18"/>
  <c r="K56" i="18" s="1"/>
  <c r="J56" i="18"/>
  <c r="K59" i="18"/>
  <c r="K58" i="18" s="1"/>
  <c r="J58" i="18"/>
  <c r="K55" i="18"/>
  <c r="K54" i="18" s="1"/>
  <c r="K67" i="18" s="1"/>
  <c r="J54" i="18"/>
  <c r="J67" i="18" s="1"/>
  <c r="J69" i="18" s="1"/>
  <c r="J181" i="18"/>
  <c r="J191" i="18" s="1"/>
  <c r="J193" i="18" s="1"/>
  <c r="J194" i="18" s="1"/>
  <c r="K187" i="18"/>
  <c r="I193" i="18"/>
  <c r="I194" i="18" s="1"/>
  <c r="K181" i="18"/>
  <c r="K191" i="18" s="1"/>
  <c r="D43" i="13"/>
  <c r="F43" i="13"/>
  <c r="E43" i="13"/>
  <c r="C43" i="13"/>
  <c r="G12" i="3"/>
  <c r="C12" i="3"/>
  <c r="D12" i="3"/>
  <c r="E12" i="3"/>
  <c r="F12" i="3"/>
  <c r="B12" i="3"/>
  <c r="B62" i="13" a="1"/>
  <c r="B60" i="13" a="1"/>
  <c r="B60" i="13" s="1"/>
  <c r="B56" i="13" a="1"/>
  <c r="B54" i="13" a="1"/>
  <c r="B52" i="13" a="1"/>
  <c r="B52" i="13" s="1"/>
  <c r="B15" i="4"/>
  <c r="B16" i="4" s="1"/>
  <c r="B36" i="4" s="1"/>
  <c r="D27" i="4"/>
  <c r="D28" i="4" s="1"/>
  <c r="D30" i="4" s="1"/>
  <c r="D32" i="4" s="1"/>
  <c r="C27" i="4"/>
  <c r="C28" i="4" s="1"/>
  <c r="G43" i="3"/>
  <c r="B27" i="4"/>
  <c r="B28" i="4" s="1"/>
  <c r="B30" i="4" s="1"/>
  <c r="K69" i="18" l="1"/>
  <c r="K193" i="18"/>
  <c r="K194" i="18" s="1"/>
  <c r="G43" i="13"/>
  <c r="E45" i="13" s="1"/>
  <c r="E65" i="13"/>
  <c r="B13" i="13" a="1"/>
  <c r="B13" i="13" s="1"/>
  <c r="C30" i="4"/>
  <c r="C32" i="4" s="1"/>
  <c r="B32" i="4"/>
  <c r="B62" i="13"/>
  <c r="F65" i="13"/>
  <c r="F67" i="13" s="1"/>
  <c r="B54" i="13"/>
  <c r="D65" i="13"/>
  <c r="B56" i="13"/>
  <c r="C65" i="13"/>
  <c r="D14" i="2"/>
  <c r="B35" i="4"/>
  <c r="B8" i="4"/>
  <c r="F39" i="3"/>
  <c r="E39" i="3"/>
  <c r="D39" i="3"/>
  <c r="C39" i="3"/>
  <c r="B39" i="3"/>
  <c r="G38" i="3"/>
  <c r="F34" i="3"/>
  <c r="E34" i="3"/>
  <c r="D34" i="3"/>
  <c r="C34" i="3"/>
  <c r="B34" i="3"/>
  <c r="G33" i="3"/>
  <c r="F29" i="3"/>
  <c r="E29" i="3"/>
  <c r="D29" i="3"/>
  <c r="C29" i="3"/>
  <c r="B29" i="3"/>
  <c r="G28" i="3"/>
  <c r="F11" i="3"/>
  <c r="G11" i="3" s="1"/>
  <c r="G10" i="3"/>
  <c r="G9" i="3"/>
  <c r="G7" i="3"/>
  <c r="G6" i="3"/>
  <c r="G5" i="3"/>
  <c r="G4" i="3"/>
  <c r="F37" i="2"/>
  <c r="E37" i="2"/>
  <c r="D37" i="2"/>
  <c r="C37" i="2"/>
  <c r="B37" i="2"/>
  <c r="G37" i="2" s="1"/>
  <c r="F33" i="2"/>
  <c r="E33" i="2"/>
  <c r="D33" i="2"/>
  <c r="C33" i="2"/>
  <c r="B33" i="2"/>
  <c r="F31" i="2"/>
  <c r="E31" i="2"/>
  <c r="D31" i="2"/>
  <c r="C31" i="2"/>
  <c r="B31" i="2"/>
  <c r="F25" i="2"/>
  <c r="E25" i="2"/>
  <c r="D25" i="2"/>
  <c r="B25" i="2"/>
  <c r="F23" i="2"/>
  <c r="E23" i="2"/>
  <c r="D23" i="2"/>
  <c r="C23" i="2"/>
  <c r="B23" i="2"/>
  <c r="H21" i="2"/>
  <c r="F20" i="2"/>
  <c r="E20" i="2"/>
  <c r="D20" i="2"/>
  <c r="C20" i="2"/>
  <c r="B20" i="2"/>
  <c r="B42" i="3" s="1" a="1"/>
  <c r="B42" i="3" s="1"/>
  <c r="B44" i="3" s="1"/>
  <c r="F18" i="2"/>
  <c r="E18" i="2"/>
  <c r="D18" i="2"/>
  <c r="C18" i="2"/>
  <c r="B18" i="2"/>
  <c r="F14" i="2"/>
  <c r="E14" i="2"/>
  <c r="C14" i="2"/>
  <c r="B14" i="2"/>
  <c r="C45" i="13" l="1"/>
  <c r="F45" i="13"/>
  <c r="D45" i="13"/>
  <c r="B17" i="18" a="1"/>
  <c r="B37" i="4"/>
  <c r="E37" i="4"/>
  <c r="D37" i="4"/>
  <c r="G13" i="13" a="1"/>
  <c r="G13" i="13" s="1"/>
  <c r="G33" i="2"/>
  <c r="D67" i="13"/>
  <c r="E67" i="13"/>
  <c r="B65" i="13"/>
  <c r="C67" i="13" s="1"/>
  <c r="C37" i="4"/>
  <c r="E44" i="3"/>
  <c r="D44" i="3"/>
  <c r="G23" i="2"/>
  <c r="H23" i="2" s="1"/>
  <c r="C44" i="3"/>
  <c r="G31" i="2"/>
  <c r="H31" i="2" s="1"/>
  <c r="F44" i="3"/>
  <c r="G29" i="3"/>
  <c r="H29" i="3" s="1"/>
  <c r="J9" i="3"/>
  <c r="J10" i="3"/>
  <c r="J11" i="3"/>
  <c r="G34" i="3"/>
  <c r="H34" i="3" s="1"/>
  <c r="G18" i="2" s="1"/>
  <c r="G39" i="3"/>
  <c r="H39" i="3" s="1"/>
  <c r="G25" i="2" s="1"/>
  <c r="H25" i="2" s="1"/>
  <c r="H37" i="2"/>
  <c r="H33" i="2"/>
  <c r="B17" i="18" l="1"/>
  <c r="H18" i="18"/>
  <c r="H20" i="18" s="1"/>
  <c r="I18" i="18"/>
  <c r="I20" i="18" s="1"/>
  <c r="J18" i="18"/>
  <c r="J20" i="18" s="1"/>
  <c r="G18" i="18"/>
  <c r="G20" i="18" s="1"/>
  <c r="G44" i="3"/>
  <c r="H44" i="3" s="1"/>
  <c r="G20" i="2" s="1"/>
  <c r="H20" i="2" s="1"/>
  <c r="I20" i="2" s="1"/>
  <c r="J20" i="2" s="1"/>
  <c r="K20" i="2" s="1"/>
  <c r="G14" i="2"/>
  <c r="H14" i="2" s="1"/>
  <c r="I14" i="2" s="1"/>
  <c r="J14" i="2" s="1"/>
  <c r="K14" i="2" s="1"/>
  <c r="J12" i="3"/>
  <c r="B16" i="3" s="1"/>
  <c r="B20" i="3" s="1"/>
  <c r="H18" i="2"/>
  <c r="I18" i="2" s="1"/>
  <c r="I25" i="2"/>
  <c r="I23" i="2"/>
  <c r="I33" i="2"/>
  <c r="I31" i="2"/>
  <c r="I37" i="2"/>
  <c r="J25" i="2" l="1"/>
  <c r="J31" i="2"/>
  <c r="J37" i="2"/>
  <c r="J18" i="2"/>
  <c r="J33" i="2"/>
  <c r="J23" i="2"/>
  <c r="D23" i="3" l="1"/>
  <c r="H8" i="2"/>
  <c r="G30" i="2"/>
  <c r="G32" i="2"/>
  <c r="G36" i="2"/>
  <c r="G19" i="2"/>
  <c r="G17" i="2"/>
  <c r="G11" i="2"/>
  <c r="G22" i="2"/>
  <c r="G13" i="2"/>
  <c r="K37" i="2"/>
  <c r="K31" i="2"/>
  <c r="K23" i="2"/>
  <c r="K33" i="2"/>
  <c r="K18" i="2"/>
  <c r="G34" i="2" l="1"/>
  <c r="G15" i="2"/>
  <c r="H13" i="2"/>
  <c r="H30" i="2"/>
  <c r="H36" i="2"/>
  <c r="H22" i="2"/>
  <c r="H11" i="2"/>
  <c r="H19" i="2"/>
  <c r="H17" i="2"/>
  <c r="H24" i="2"/>
  <c r="H32" i="2"/>
  <c r="E23" i="3"/>
  <c r="I8" i="2"/>
  <c r="H15" i="2" l="1"/>
  <c r="G28" i="2"/>
  <c r="H26" i="2"/>
  <c r="J8" i="2"/>
  <c r="F23" i="3"/>
  <c r="H34" i="2"/>
  <c r="I11" i="2"/>
  <c r="I32" i="2"/>
  <c r="I30" i="2"/>
  <c r="I17" i="2"/>
  <c r="I13" i="2"/>
  <c r="I36" i="2"/>
  <c r="I24" i="2"/>
  <c r="I22" i="2"/>
  <c r="I19" i="2"/>
  <c r="H28" i="2" l="1"/>
  <c r="H38" i="2" s="1"/>
  <c r="I34" i="2"/>
  <c r="G40" i="2"/>
  <c r="G41" i="2" s="1"/>
  <c r="I26" i="2"/>
  <c r="I15" i="2"/>
  <c r="J17" i="2"/>
  <c r="K8" i="2"/>
  <c r="B43" i="15" s="1" a="1"/>
  <c r="J24" i="2"/>
  <c r="J32" i="2"/>
  <c r="J36" i="2"/>
  <c r="J11" i="2"/>
  <c r="J13" i="2"/>
  <c r="J22" i="2"/>
  <c r="J19" i="2"/>
  <c r="J30" i="2"/>
  <c r="F50" i="15" l="1"/>
  <c r="E50" i="15"/>
  <c r="D46" i="15"/>
  <c r="C46" i="15"/>
  <c r="D56" i="15"/>
  <c r="C54" i="15"/>
  <c r="F54" i="15"/>
  <c r="D50" i="15"/>
  <c r="E54" i="15"/>
  <c r="D54" i="15"/>
  <c r="D48" i="15"/>
  <c r="E48" i="15"/>
  <c r="C50" i="15"/>
  <c r="C48" i="15"/>
  <c r="C56" i="15"/>
  <c r="E46" i="15"/>
  <c r="F56" i="15"/>
  <c r="E56" i="15"/>
  <c r="F48" i="15"/>
  <c r="B43" i="15"/>
  <c r="F46" i="15"/>
  <c r="B5" i="15" a="1"/>
  <c r="B5" i="15" s="1"/>
  <c r="B43" i="16" a="1"/>
  <c r="B43" i="14" a="1"/>
  <c r="H40" i="2"/>
  <c r="H41" i="2" s="1"/>
  <c r="B50" i="13" a="1"/>
  <c r="J15" i="2"/>
  <c r="I28" i="2"/>
  <c r="I38" i="2" s="1"/>
  <c r="I40" i="2" s="1"/>
  <c r="I41" i="2" s="1"/>
  <c r="J34" i="2"/>
  <c r="K32" i="2"/>
  <c r="K22" i="2"/>
  <c r="K19" i="2"/>
  <c r="K36" i="2"/>
  <c r="K11" i="2"/>
  <c r="K13" i="2"/>
  <c r="K17" i="2"/>
  <c r="K30" i="2"/>
  <c r="J26" i="2"/>
  <c r="F50" i="16" l="1"/>
  <c r="E50" i="16"/>
  <c r="C46" i="16"/>
  <c r="D46" i="16"/>
  <c r="C48" i="16"/>
  <c r="B43" i="16"/>
  <c r="D56" i="16"/>
  <c r="E54" i="16"/>
  <c r="F48" i="16"/>
  <c r="E46" i="16"/>
  <c r="D50" i="16"/>
  <c r="D48" i="16"/>
  <c r="C56" i="16"/>
  <c r="F46" i="16"/>
  <c r="C54" i="16"/>
  <c r="C50" i="16"/>
  <c r="F56" i="16"/>
  <c r="E48" i="16"/>
  <c r="E56" i="16"/>
  <c r="F54" i="16"/>
  <c r="D54" i="16"/>
  <c r="B12" i="13" a="1"/>
  <c r="B5" i="16" a="1"/>
  <c r="B5" i="16" s="1"/>
  <c r="B48" i="15"/>
  <c r="G48" i="15" s="1"/>
  <c r="B54" i="15"/>
  <c r="G54" i="15" s="1"/>
  <c r="B50" i="15"/>
  <c r="G50" i="15" s="1"/>
  <c r="B46" i="15"/>
  <c r="G46" i="15" s="1"/>
  <c r="B56" i="15"/>
  <c r="G56" i="15" s="1"/>
  <c r="C46" i="14"/>
  <c r="F50" i="14"/>
  <c r="E50" i="14"/>
  <c r="D46" i="14"/>
  <c r="D50" i="14"/>
  <c r="F54" i="14"/>
  <c r="E56" i="14"/>
  <c r="E48" i="14"/>
  <c r="F48" i="14"/>
  <c r="C56" i="14"/>
  <c r="C54" i="14"/>
  <c r="D56" i="14"/>
  <c r="D54" i="14"/>
  <c r="E46" i="14"/>
  <c r="F56" i="14"/>
  <c r="E54" i="14"/>
  <c r="C48" i="14"/>
  <c r="B43" i="14"/>
  <c r="C50" i="14"/>
  <c r="F46" i="14"/>
  <c r="D48" i="14"/>
  <c r="B5" i="14" a="1"/>
  <c r="B5" i="14" s="1"/>
  <c r="C53" i="13"/>
  <c r="F61" i="13"/>
  <c r="E61" i="13"/>
  <c r="D61" i="13"/>
  <c r="C61" i="13"/>
  <c r="F53" i="13"/>
  <c r="E53" i="13"/>
  <c r="D53" i="13"/>
  <c r="E55" i="13"/>
  <c r="F55" i="13"/>
  <c r="D63" i="13"/>
  <c r="D57" i="13"/>
  <c r="F63" i="13"/>
  <c r="C57" i="13"/>
  <c r="C55" i="13"/>
  <c r="E63" i="13"/>
  <c r="D55" i="13"/>
  <c r="E57" i="13"/>
  <c r="C63" i="13"/>
  <c r="B50" i="13"/>
  <c r="F57" i="13"/>
  <c r="J28" i="2"/>
  <c r="J38" i="2" s="1"/>
  <c r="K34" i="2"/>
  <c r="K26" i="2"/>
  <c r="K15" i="2"/>
  <c r="B12" i="13" l="1"/>
  <c r="H56" i="15"/>
  <c r="G55" i="15"/>
  <c r="H50" i="15"/>
  <c r="G49" i="15"/>
  <c r="H54" i="15"/>
  <c r="G53" i="15"/>
  <c r="B48" i="14"/>
  <c r="G48" i="14" s="1"/>
  <c r="B46" i="14"/>
  <c r="G46" i="14" s="1"/>
  <c r="B54" i="14"/>
  <c r="G54" i="14" s="1"/>
  <c r="B50" i="14"/>
  <c r="G50" i="14" s="1"/>
  <c r="B56" i="14"/>
  <c r="G56" i="14" s="1"/>
  <c r="H46" i="15"/>
  <c r="G45" i="15"/>
  <c r="H48" i="15"/>
  <c r="G47" i="15"/>
  <c r="B54" i="16"/>
  <c r="G54" i="16" s="1"/>
  <c r="B50" i="16"/>
  <c r="G50" i="16" s="1"/>
  <c r="B48" i="16"/>
  <c r="G48" i="16" s="1"/>
  <c r="B56" i="16"/>
  <c r="G56" i="16" s="1"/>
  <c r="B46" i="16"/>
  <c r="G46" i="16" s="1"/>
  <c r="B4" i="15" a="1"/>
  <c r="B4" i="14" a="1"/>
  <c r="B53" i="13"/>
  <c r="G53" i="13" s="1"/>
  <c r="B55" i="13"/>
  <c r="G55" i="13" s="1"/>
  <c r="B63" i="13"/>
  <c r="G63" i="13" s="1"/>
  <c r="B57" i="13"/>
  <c r="G57" i="13" s="1"/>
  <c r="B61" i="13"/>
  <c r="G61" i="13" s="1"/>
  <c r="J40" i="2"/>
  <c r="J41" i="2" s="1"/>
  <c r="K28" i="2"/>
  <c r="K38" i="2" s="1"/>
  <c r="B4" i="16" s="1" a="1"/>
  <c r="I46" i="15" l="1"/>
  <c r="H45" i="15"/>
  <c r="B4" i="14"/>
  <c r="H56" i="14"/>
  <c r="G55" i="14"/>
  <c r="H50" i="14"/>
  <c r="G49" i="14"/>
  <c r="H54" i="14"/>
  <c r="G53" i="14"/>
  <c r="H56" i="16"/>
  <c r="G55" i="16"/>
  <c r="H50" i="16"/>
  <c r="G49" i="16"/>
  <c r="H54" i="16"/>
  <c r="G53" i="16"/>
  <c r="I50" i="15"/>
  <c r="H49" i="15"/>
  <c r="B4" i="16"/>
  <c r="H48" i="16"/>
  <c r="G47" i="16"/>
  <c r="B4" i="15"/>
  <c r="H46" i="16"/>
  <c r="G45" i="16"/>
  <c r="H46" i="14"/>
  <c r="G45" i="14"/>
  <c r="H48" i="14"/>
  <c r="G47" i="14"/>
  <c r="I54" i="15"/>
  <c r="H53" i="15"/>
  <c r="I48" i="15"/>
  <c r="H47" i="15"/>
  <c r="G58" i="15"/>
  <c r="G60" i="15" s="1"/>
  <c r="I56" i="15"/>
  <c r="H55" i="15"/>
  <c r="H61" i="13"/>
  <c r="G60" i="13"/>
  <c r="H57" i="13"/>
  <c r="G56" i="13"/>
  <c r="H63" i="13"/>
  <c r="G62" i="13"/>
  <c r="H55" i="13"/>
  <c r="G54" i="13"/>
  <c r="H53" i="13"/>
  <c r="G52" i="13"/>
  <c r="K40" i="2"/>
  <c r="K41" i="2" s="1"/>
  <c r="J50" i="15" l="1"/>
  <c r="I49" i="15"/>
  <c r="I48" i="14"/>
  <c r="H47" i="14"/>
  <c r="I50" i="16"/>
  <c r="H49" i="16"/>
  <c r="J48" i="15"/>
  <c r="I47" i="15"/>
  <c r="I56" i="14"/>
  <c r="H55" i="14"/>
  <c r="J54" i="15"/>
  <c r="I53" i="15"/>
  <c r="I48" i="16"/>
  <c r="H47" i="16"/>
  <c r="G58" i="14"/>
  <c r="G60" i="14" s="1"/>
  <c r="I46" i="14"/>
  <c r="H45" i="14"/>
  <c r="I56" i="16"/>
  <c r="H55" i="16"/>
  <c r="I54" i="16"/>
  <c r="H53" i="16"/>
  <c r="G58" i="16"/>
  <c r="G60" i="16" s="1"/>
  <c r="H58" i="15"/>
  <c r="H60" i="15" s="1"/>
  <c r="J56" i="15"/>
  <c r="I55" i="15"/>
  <c r="I50" i="14"/>
  <c r="H49" i="14"/>
  <c r="I46" i="16"/>
  <c r="H45" i="16"/>
  <c r="I54" i="14"/>
  <c r="H53" i="14"/>
  <c r="J46" i="15"/>
  <c r="I45" i="15"/>
  <c r="I53" i="13"/>
  <c r="H52" i="13"/>
  <c r="I55" i="13"/>
  <c r="H54" i="13"/>
  <c r="I63" i="13"/>
  <c r="H62" i="13"/>
  <c r="I57" i="13"/>
  <c r="H56" i="13"/>
  <c r="I61" i="13"/>
  <c r="H60" i="13"/>
  <c r="G65" i="13"/>
  <c r="G67" i="13" s="1"/>
  <c r="K54" i="15" l="1"/>
  <c r="K53" i="15" s="1"/>
  <c r="J53" i="15"/>
  <c r="J56" i="14"/>
  <c r="I55" i="14"/>
  <c r="J54" i="14"/>
  <c r="I53" i="14"/>
  <c r="K48" i="15"/>
  <c r="K47" i="15" s="1"/>
  <c r="J47" i="15"/>
  <c r="H58" i="16"/>
  <c r="H60" i="16" s="1"/>
  <c r="J56" i="16"/>
  <c r="I55" i="16"/>
  <c r="J46" i="16"/>
  <c r="I45" i="16"/>
  <c r="H58" i="14"/>
  <c r="H60" i="14" s="1"/>
  <c r="J50" i="16"/>
  <c r="I49" i="16"/>
  <c r="J46" i="14"/>
  <c r="I45" i="14"/>
  <c r="J50" i="14"/>
  <c r="I49" i="14"/>
  <c r="J48" i="14"/>
  <c r="I47" i="14"/>
  <c r="I58" i="15"/>
  <c r="I60" i="15" s="1"/>
  <c r="K46" i="15"/>
  <c r="K45" i="15" s="1"/>
  <c r="J45" i="15"/>
  <c r="J54" i="16"/>
  <c r="I53" i="16"/>
  <c r="K56" i="15"/>
  <c r="K55" i="15" s="1"/>
  <c r="J55" i="15"/>
  <c r="J48" i="16"/>
  <c r="I47" i="16"/>
  <c r="K50" i="15"/>
  <c r="K49" i="15" s="1"/>
  <c r="J49" i="15"/>
  <c r="J61" i="13"/>
  <c r="I60" i="13"/>
  <c r="H65" i="13"/>
  <c r="H67" i="13" s="1"/>
  <c r="J57" i="13"/>
  <c r="I56" i="13"/>
  <c r="J63" i="13"/>
  <c r="I62" i="13"/>
  <c r="J55" i="13"/>
  <c r="I54" i="13"/>
  <c r="J53" i="13"/>
  <c r="I52" i="13"/>
  <c r="K48" i="14" l="1"/>
  <c r="K47" i="14" s="1"/>
  <c r="J47" i="14"/>
  <c r="K50" i="14"/>
  <c r="K49" i="14" s="1"/>
  <c r="J49" i="14"/>
  <c r="K48" i="16"/>
  <c r="K47" i="16" s="1"/>
  <c r="J47" i="16"/>
  <c r="K54" i="14"/>
  <c r="K53" i="14" s="1"/>
  <c r="J53" i="14"/>
  <c r="K50" i="16"/>
  <c r="K49" i="16" s="1"/>
  <c r="J49" i="16"/>
  <c r="K56" i="14"/>
  <c r="K55" i="14" s="1"/>
  <c r="J55" i="14"/>
  <c r="K54" i="16"/>
  <c r="K53" i="16" s="1"/>
  <c r="J53" i="16"/>
  <c r="J58" i="15"/>
  <c r="J60" i="15" s="1"/>
  <c r="I58" i="16"/>
  <c r="I60" i="16" s="1"/>
  <c r="K56" i="16"/>
  <c r="K55" i="16" s="1"/>
  <c r="J55" i="16"/>
  <c r="I58" i="14"/>
  <c r="I60" i="14" s="1"/>
  <c r="K46" i="14"/>
  <c r="K45" i="14" s="1"/>
  <c r="J45" i="14"/>
  <c r="K58" i="15"/>
  <c r="K46" i="16"/>
  <c r="K45" i="16" s="1"/>
  <c r="K58" i="16" s="1"/>
  <c r="J45" i="16"/>
  <c r="K63" i="13"/>
  <c r="K62" i="13" s="1"/>
  <c r="J62" i="13"/>
  <c r="K55" i="13"/>
  <c r="K54" i="13" s="1"/>
  <c r="J54" i="13"/>
  <c r="K57" i="13"/>
  <c r="K56" i="13" s="1"/>
  <c r="J56" i="13"/>
  <c r="K53" i="13"/>
  <c r="K52" i="13" s="1"/>
  <c r="J52" i="13"/>
  <c r="I65" i="13"/>
  <c r="I67" i="13" s="1"/>
  <c r="K61" i="13"/>
  <c r="K60" i="13" s="1"/>
  <c r="J60" i="13"/>
  <c r="K60" i="15" l="1"/>
  <c r="B7" i="15" s="1" a="1"/>
  <c r="B7" i="15" s="1"/>
  <c r="J58" i="14"/>
  <c r="J60" i="14" s="1"/>
  <c r="K58" i="14"/>
  <c r="J58" i="16"/>
  <c r="J60" i="16" s="1"/>
  <c r="J65" i="13"/>
  <c r="J67" i="13" s="1"/>
  <c r="K65" i="13"/>
  <c r="K60" i="14" l="1"/>
  <c r="B7" i="14" s="1" a="1"/>
  <c r="B7" i="14" s="1"/>
  <c r="J9" i="15"/>
  <c r="J11" i="15" s="1"/>
  <c r="K9" i="15"/>
  <c r="B15" i="15" s="1"/>
  <c r="B17" i="15" s="1"/>
  <c r="G9" i="15"/>
  <c r="G11" i="15" s="1"/>
  <c r="I9" i="15"/>
  <c r="I11" i="15" s="1"/>
  <c r="H9" i="15"/>
  <c r="H11" i="15" s="1"/>
  <c r="K60" i="16"/>
  <c r="B7" i="16" s="1" a="1"/>
  <c r="K67" i="13"/>
  <c r="B14" i="13" s="1" a="1"/>
  <c r="H16" i="13" l="1"/>
  <c r="H18" i="13" s="1"/>
  <c r="G16" i="13"/>
  <c r="G18" i="13" s="1"/>
  <c r="I16" i="13"/>
  <c r="I18" i="13" s="1"/>
  <c r="J16" i="13"/>
  <c r="J18" i="13" s="1"/>
  <c r="K16" i="13"/>
  <c r="B22" i="13" s="1"/>
  <c r="B24" i="13" s="1"/>
  <c r="G9" i="14"/>
  <c r="G11" i="14" s="1"/>
  <c r="K9" i="14"/>
  <c r="K11" i="14" s="1"/>
  <c r="H9" i="14"/>
  <c r="H11" i="14" s="1"/>
  <c r="J9" i="14"/>
  <c r="J11" i="14" s="1"/>
  <c r="I9" i="14"/>
  <c r="I11" i="14" s="1"/>
  <c r="K11" i="15"/>
  <c r="B13" i="15" s="1"/>
  <c r="B20" i="15" s="1"/>
  <c r="B29" i="15" s="1"/>
  <c r="B30" i="15" s="1"/>
  <c r="B7" i="16"/>
  <c r="K9" i="16"/>
  <c r="H9" i="16"/>
  <c r="H11" i="16" s="1"/>
  <c r="I9" i="16"/>
  <c r="I11" i="16" s="1"/>
  <c r="J9" i="16"/>
  <c r="J11" i="16" s="1"/>
  <c r="G9" i="16"/>
  <c r="G11" i="16" s="1"/>
  <c r="B14" i="13"/>
  <c r="B13" i="14" l="1"/>
  <c r="B15" i="14"/>
  <c r="B17" i="14" s="1"/>
  <c r="K18" i="13"/>
  <c r="B20" i="13" s="1"/>
  <c r="K11" i="16"/>
  <c r="B13" i="16" s="1"/>
  <c r="B15" i="16"/>
  <c r="B17" i="16" s="1"/>
  <c r="B20" i="14"/>
  <c r="B29" i="14" s="1"/>
  <c r="B30" i="14" s="1"/>
  <c r="B27" i="13" l="1"/>
  <c r="B36" i="13" s="1"/>
  <c r="B20" i="16"/>
  <c r="B29" i="16" s="1"/>
  <c r="B30" i="16" s="1"/>
  <c r="B37" i="13" l="1"/>
  <c r="K35" i="13" s="1"/>
  <c r="K18" i="18"/>
  <c r="K23" i="13" l="1"/>
  <c r="B24" i="18"/>
  <c r="B26" i="18" s="1"/>
  <c r="K20" i="18"/>
  <c r="B22" i="18" s="1"/>
  <c r="B29" i="18" l="1"/>
  <c r="B38" i="18" s="1"/>
  <c r="B39" i="18" s="1"/>
  <c r="N10" i="18" s="1"/>
  <c r="N10010" i="18" s="1"/>
  <c r="C6" i="24" s="1"/>
  <c r="E6" i="24" s="1"/>
  <c r="E7" i="2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<sst xmlns="http://schemas.openxmlformats.org/spreadsheetml/2006/main" count="1200" uniqueCount="474">
  <si>
    <t>In Millions of the reported currency, except per share items.</t>
  </si>
  <si>
    <t>Template:</t>
  </si>
  <si>
    <t>Standard</t>
  </si>
  <si>
    <t>Restatement:</t>
  </si>
  <si>
    <t>Latest Filings</t>
  </si>
  <si>
    <t>Period Type:</t>
  </si>
  <si>
    <t>Annual</t>
  </si>
  <si>
    <t>Order:</t>
  </si>
  <si>
    <t>Latest on Right</t>
  </si>
  <si>
    <t>Currency:</t>
  </si>
  <si>
    <t>Reported Currency</t>
  </si>
  <si>
    <t>Conversion:</t>
  </si>
  <si>
    <t>Historical</t>
  </si>
  <si>
    <t>Units:</t>
  </si>
  <si>
    <t>S&amp;P Capital IQ (Default)</t>
  </si>
  <si>
    <t>Decimals:</t>
  </si>
  <si>
    <t>Capital IQ (Default)</t>
  </si>
  <si>
    <t>For the Fiscal Period Ending</t>
  </si>
  <si>
    <t>12 months
 Dec-30-2020</t>
  </si>
  <si>
    <t>Restated
 12 months
 Dec-29-2021</t>
  </si>
  <si>
    <t>Restated
 12 months
 Dec-28-2022</t>
  </si>
  <si>
    <t>12 months
 Dec-27-2023</t>
  </si>
  <si>
    <t>LTM
 12 months
 Sep-25-2024</t>
  </si>
  <si>
    <t>Currency</t>
  </si>
  <si>
    <t>USD</t>
  </si>
  <si>
    <t>Revenue</t>
  </si>
  <si>
    <t>Other Revenue</t>
  </si>
  <si>
    <t>-</t>
  </si>
  <si>
    <t>Total Revenue</t>
  </si>
  <si>
    <t>Cost Of Goods Sold</t>
  </si>
  <si>
    <t>Gross Profit</t>
  </si>
  <si>
    <t>Selling General &amp; Admin Exp.</t>
  </si>
  <si>
    <t>Pre-Opening Costs</t>
  </si>
  <si>
    <t>R &amp; D Exp.</t>
  </si>
  <si>
    <t>Depreciation &amp; Amort.</t>
  </si>
  <si>
    <t>Other Operating Expense/(Income)</t>
  </si>
  <si>
    <t>Other Operating Exp., Total</t>
  </si>
  <si>
    <t>Operating Income</t>
  </si>
  <si>
    <t>Interest Expense</t>
  </si>
  <si>
    <t>Interest and Invest. Income</t>
  </si>
  <si>
    <t>Net Interest Exp.</t>
  </si>
  <si>
    <t>Other Non-Operating Inc. (Exp.)</t>
  </si>
  <si>
    <t>EBT Excl. Unusual Items</t>
  </si>
  <si>
    <t>Earnings from Cont. Ops.</t>
  </si>
  <si>
    <t>Net Income</t>
  </si>
  <si>
    <t>NA</t>
  </si>
  <si>
    <t>Supplemental Items</t>
  </si>
  <si>
    <t>EBITDA</t>
  </si>
  <si>
    <t>EBITA</t>
  </si>
  <si>
    <t>EBIT</t>
  </si>
  <si>
    <t>NM</t>
  </si>
  <si>
    <t>Normalized Net Income</t>
  </si>
  <si>
    <t>Filing Date</t>
  </si>
  <si>
    <t>Restatement Type</t>
  </si>
  <si>
    <t>NC</t>
  </si>
  <si>
    <t>RS</t>
  </si>
  <si>
    <t>O</t>
  </si>
  <si>
    <t>Calculation Type</t>
  </si>
  <si>
    <t>REP</t>
  </si>
  <si>
    <t>LTM</t>
  </si>
  <si>
    <t>Revenue Growth Rate</t>
  </si>
  <si>
    <t>Particulars</t>
  </si>
  <si>
    <t>Average</t>
  </si>
  <si>
    <t>Avg Revenue per Store</t>
  </si>
  <si>
    <t>% of avg revenue per store</t>
  </si>
  <si>
    <t>Estimated % of avg revenue per store</t>
  </si>
  <si>
    <t>Revenue (In Millions)</t>
  </si>
  <si>
    <t>Company Operated Stores</t>
  </si>
  <si>
    <t>Licensed Stores</t>
  </si>
  <si>
    <t>International stores</t>
  </si>
  <si>
    <t>Newly opened company operated stores</t>
  </si>
  <si>
    <t>Newly opened Licensed stores</t>
  </si>
  <si>
    <t>Newly opened International Stores</t>
  </si>
  <si>
    <t>Forward rate of growth</t>
  </si>
  <si>
    <t>Tech advancement (Assuming that shake shack plans to add new features to their ordering system)</t>
  </si>
  <si>
    <t>CAGR</t>
  </si>
  <si>
    <t>Current rate of growth</t>
  </si>
  <si>
    <t>Revenue Growth Rate for 2025</t>
  </si>
  <si>
    <t>Estimated Revenue Growth Rate per year</t>
  </si>
  <si>
    <t>Other Operating Exp</t>
  </si>
  <si>
    <t>WACC</t>
  </si>
  <si>
    <t>Beta</t>
  </si>
  <si>
    <t>Yahoo Finance</t>
  </si>
  <si>
    <t>Rf</t>
  </si>
  <si>
    <t>10-Year U.S. Treasury</t>
  </si>
  <si>
    <t>ERP</t>
  </si>
  <si>
    <t>Long-term implied average - Damodaran's Website</t>
  </si>
  <si>
    <t>Ke</t>
  </si>
  <si>
    <t>Share price on 08/04/2024</t>
  </si>
  <si>
    <t>Shares</t>
  </si>
  <si>
    <t>Class A common stock outstanding</t>
  </si>
  <si>
    <t>10K</t>
  </si>
  <si>
    <t>Class B common stock outstanding</t>
  </si>
  <si>
    <t>MV Equity</t>
  </si>
  <si>
    <t>MV Debt</t>
  </si>
  <si>
    <t>Convertible Notes (Market Value)</t>
  </si>
  <si>
    <t>W Debt</t>
  </si>
  <si>
    <t>W Equity</t>
  </si>
  <si>
    <t>CAPEX</t>
  </si>
  <si>
    <t>Balance Sheet</t>
  </si>
  <si>
    <t>Balance Sheet as of:</t>
  </si>
  <si>
    <t>Restated
 Dec-28-2022</t>
  </si>
  <si>
    <t>ASSETS</t>
  </si>
  <si>
    <t>Cash And Equivalents</t>
  </si>
  <si>
    <t>Short Term Investments</t>
  </si>
  <si>
    <t>Total Cash &amp; ST Investments</t>
  </si>
  <si>
    <t>Accounts Receivable</t>
  </si>
  <si>
    <t>Other Receivables</t>
  </si>
  <si>
    <t>Total Receivables</t>
  </si>
  <si>
    <t>Inventory</t>
  </si>
  <si>
    <t>Prepaid Exp.</t>
  </si>
  <si>
    <t>Other Current Assets</t>
  </si>
  <si>
    <t>Total Current Assets</t>
  </si>
  <si>
    <t>Gross Property, Plant &amp; Equipment</t>
  </si>
  <si>
    <t>Accumulated Depreciation</t>
  </si>
  <si>
    <t>Net Property, Plant &amp; Equipment</t>
  </si>
  <si>
    <t>Other Intangibles</t>
  </si>
  <si>
    <t>Deferred Tax Assets, LT</t>
  </si>
  <si>
    <t>Deferred Charges, LT</t>
  </si>
  <si>
    <t>Other Long-Term Assets</t>
  </si>
  <si>
    <t>Total Assets</t>
  </si>
  <si>
    <t>LIABILITIES</t>
  </si>
  <si>
    <t>Accounts Payable</t>
  </si>
  <si>
    <t>Accrued Exp.</t>
  </si>
  <si>
    <t>Curr. Port. of Leases</t>
  </si>
  <si>
    <t>Unearned Revenue, Current</t>
  </si>
  <si>
    <t>Other Current Liabilities</t>
  </si>
  <si>
    <t>Total Current Liabilities</t>
  </si>
  <si>
    <t>Long-Term Debt</t>
  </si>
  <si>
    <t>Long-Term Leases</t>
  </si>
  <si>
    <t>Unearned Revenue, Non-Current</t>
  </si>
  <si>
    <t>Other Non-Current Liabilities</t>
  </si>
  <si>
    <t>Total Liabilities</t>
  </si>
  <si>
    <t>Common Stock</t>
  </si>
  <si>
    <t>Additional Paid In Capital</t>
  </si>
  <si>
    <t>Retained Earnings</t>
  </si>
  <si>
    <t>Treasury Stock</t>
  </si>
  <si>
    <t>Comprehensive Inc. and Other</t>
  </si>
  <si>
    <t>Total Common Equity</t>
  </si>
  <si>
    <t>Minority Interest</t>
  </si>
  <si>
    <t>Total Equity</t>
  </si>
  <si>
    <t>Total Liabilities And Equity</t>
  </si>
  <si>
    <t>Total Shares Out. on Filing Date</t>
  </si>
  <si>
    <t>Total Shares Out. on Balance Sheet Date</t>
  </si>
  <si>
    <t>Book Value/Share</t>
  </si>
  <si>
    <t>$10.52</t>
  </si>
  <si>
    <t>$10.46</t>
  </si>
  <si>
    <t>$10.49</t>
  </si>
  <si>
    <t>$11.23</t>
  </si>
  <si>
    <t>$11.39</t>
  </si>
  <si>
    <t>Tangible Book Value</t>
  </si>
  <si>
    <t>Tangible Book Value/Share</t>
  </si>
  <si>
    <t>$10.48</t>
  </si>
  <si>
    <t>$10.43</t>
  </si>
  <si>
    <t>$10.45</t>
  </si>
  <si>
    <t>$11.18</t>
  </si>
  <si>
    <t>Total Debt</t>
  </si>
  <si>
    <t>Net Debt</t>
  </si>
  <si>
    <t>Debt Equivalent Oper. Leases</t>
  </si>
  <si>
    <t>Total Minority Interest</t>
  </si>
  <si>
    <t>Inventory Method</t>
  </si>
  <si>
    <t>Avg Cost</t>
  </si>
  <si>
    <t>Finished Goods Inventory</t>
  </si>
  <si>
    <t>Machinery</t>
  </si>
  <si>
    <t>Construction in Progress</t>
  </si>
  <si>
    <t>Leasehold Improvements</t>
  </si>
  <si>
    <t>Full Time Employees</t>
  </si>
  <si>
    <t>Accum. Allowance for Doubtful Accts</t>
  </si>
  <si>
    <t>RUP</t>
  </si>
  <si>
    <t>Note: For multiple class companies, total share counts are primary class equivalent, and for foreign companies listed as primary ADRs, total share counts are ADR-equivalent.</t>
  </si>
  <si>
    <t>Shake Shack Inc. (NYSE:SHAK) &gt; Financials &gt; Cash Flow</t>
  </si>
  <si>
    <t>Cash Flow</t>
  </si>
  <si>
    <t>Depreciation &amp; Amort., Total</t>
  </si>
  <si>
    <t>Other Amortization</t>
  </si>
  <si>
    <t>(Gain) Loss From Sale Of Assets</t>
  </si>
  <si>
    <t>(Gain) Loss On Sale Of Invest.</t>
  </si>
  <si>
    <t>Asset Writedown &amp; Restructuring Costs</t>
  </si>
  <si>
    <t>Stock-Based Compensation</t>
  </si>
  <si>
    <t>Other Operating Activities</t>
  </si>
  <si>
    <t>Change in Acc. Receivable</t>
  </si>
  <si>
    <t>Change In Inventories</t>
  </si>
  <si>
    <t>Change in Acc. Payable</t>
  </si>
  <si>
    <t>Change in Other Net Operating Assets</t>
  </si>
  <si>
    <t>Cash from Ops.</t>
  </si>
  <si>
    <t>Capital Expenditure</t>
  </si>
  <si>
    <t>Cash Acquisitions</t>
  </si>
  <si>
    <t>Divestitures</t>
  </si>
  <si>
    <t>Invest. in Marketable &amp; Equity Securt.</t>
  </si>
  <si>
    <t>Net (Inc.) Dec. in Loans Originated/Sold</t>
  </si>
  <si>
    <t>Other Investing Activities</t>
  </si>
  <si>
    <t>Cash from Investing</t>
  </si>
  <si>
    <t>Short Term Debt Issued</t>
  </si>
  <si>
    <t>Long-Term Debt Issued</t>
  </si>
  <si>
    <t>Total Debt Issued</t>
  </si>
  <si>
    <t>Short Term Debt Repaid</t>
  </si>
  <si>
    <t>Long-Term Debt Repaid</t>
  </si>
  <si>
    <t>Total Debt Repaid</t>
  </si>
  <si>
    <t>Issuance of Common Stock</t>
  </si>
  <si>
    <t>Repurchase of Common Stock</t>
  </si>
  <si>
    <t>Total Dividends Paid</t>
  </si>
  <si>
    <t>Special Dividend Paid</t>
  </si>
  <si>
    <t>Other Financing Activities</t>
  </si>
  <si>
    <t>Cash from Financing</t>
  </si>
  <si>
    <t>Foreign Exchange Rate Adj.</t>
  </si>
  <si>
    <t>Net Change in Cash</t>
  </si>
  <si>
    <t>Cash Interest Paid</t>
  </si>
  <si>
    <t>Cash Taxes Paid</t>
  </si>
  <si>
    <t>Levered Free Cash Flow</t>
  </si>
  <si>
    <t>Unlevered Free Cash Flow</t>
  </si>
  <si>
    <t>Change in Net Working Capital</t>
  </si>
  <si>
    <t>Net Debt Issued</t>
  </si>
  <si>
    <t>Shake Shack Inc. (NYSE:SHAK) &gt; Financials &gt; Ratios</t>
  </si>
  <si>
    <t>Ratios</t>
  </si>
  <si>
    <t>12 months
 Dec-29-2021</t>
  </si>
  <si>
    <t>12 months
 Dec-28-2022</t>
  </si>
  <si>
    <t>Profitability</t>
  </si>
  <si>
    <t>Return on Assets %</t>
  </si>
  <si>
    <t>Return on Capital %</t>
  </si>
  <si>
    <t>Return on Equity %</t>
  </si>
  <si>
    <t>Return on Common Equity %</t>
  </si>
  <si>
    <t>Margin Analysis</t>
  </si>
  <si>
    <t>Gross Margin %</t>
  </si>
  <si>
    <t>SG&amp;A Margin %</t>
  </si>
  <si>
    <t>EBITDA Margin %</t>
  </si>
  <si>
    <t>EBITA Margin %</t>
  </si>
  <si>
    <t>EBIT Margin %</t>
  </si>
  <si>
    <t>Earnings from Cont. Ops Margin %</t>
  </si>
  <si>
    <t>Net Income Margin %</t>
  </si>
  <si>
    <t>Net Income Avail. for Common Margin %</t>
  </si>
  <si>
    <t>Normalized Net Income Margin %</t>
  </si>
  <si>
    <t>Levered Free Cash Flow Margin %</t>
  </si>
  <si>
    <t>Unlevered Free Cash Flow Margin %</t>
  </si>
  <si>
    <t>Asset Turnover</t>
  </si>
  <si>
    <t>Total Asset Turnover</t>
  </si>
  <si>
    <t>0.5x</t>
  </si>
  <si>
    <t>0.6x</t>
  </si>
  <si>
    <t>0.7x</t>
  </si>
  <si>
    <t>Fixed Asset Turnover</t>
  </si>
  <si>
    <t>0.8x</t>
  </si>
  <si>
    <t>1.1x</t>
  </si>
  <si>
    <t>1.2x</t>
  </si>
  <si>
    <t>1.3x</t>
  </si>
  <si>
    <t>Accounts Receivable Turnover</t>
  </si>
  <si>
    <t>63.3x</t>
  </si>
  <si>
    <t>79.9x</t>
  </si>
  <si>
    <t>78.8x</t>
  </si>
  <si>
    <t>82.9x</t>
  </si>
  <si>
    <t>79.0x</t>
  </si>
  <si>
    <t>Inventory Turnover</t>
  </si>
  <si>
    <t>141.6x</t>
  </si>
  <si>
    <t>146.2x</t>
  </si>
  <si>
    <t>143.8x</t>
  </si>
  <si>
    <t>154.6x</t>
  </si>
  <si>
    <t>Short Term Liquidity</t>
  </si>
  <si>
    <t>Current Ratio</t>
  </si>
  <si>
    <t>1.9x</t>
  </si>
  <si>
    <t>3.4x</t>
  </si>
  <si>
    <t>2.3x</t>
  </si>
  <si>
    <t>2.0x</t>
  </si>
  <si>
    <t>Quick Ratio</t>
  </si>
  <si>
    <t>1.8x</t>
  </si>
  <si>
    <t>3.3x</t>
  </si>
  <si>
    <t>2.2x</t>
  </si>
  <si>
    <t>Cash from Ops. to Curr. Liab.</t>
  </si>
  <si>
    <t>0.3x</t>
  </si>
  <si>
    <t>1.0x</t>
  </si>
  <si>
    <t>Avg. Days Sales Out.</t>
  </si>
  <si>
    <t>Avg. Days Inventory Out.</t>
  </si>
  <si>
    <t>Avg. Days Payable Out.</t>
  </si>
  <si>
    <t>Avg. Cash Conversion Cycle</t>
  </si>
  <si>
    <t>Long Term Solvency</t>
  </si>
  <si>
    <t>Total Debt/Equity</t>
  </si>
  <si>
    <t>Total Debt/Capital</t>
  </si>
  <si>
    <t>LT Debt/Equity</t>
  </si>
  <si>
    <t>LT Debt/Capital</t>
  </si>
  <si>
    <t>Total Liabilities/Total Assets</t>
  </si>
  <si>
    <t>EBIT / Interest Exp.</t>
  </si>
  <si>
    <t>7.2x</t>
  </si>
  <si>
    <t>13.2x</t>
  </si>
  <si>
    <t>EBITDA / Interest Exp.</t>
  </si>
  <si>
    <t>91.1x</t>
  </si>
  <si>
    <t>69.8x</t>
  </si>
  <si>
    <t>81.5x</t>
  </si>
  <si>
    <t>111.0x</t>
  </si>
  <si>
    <t>112.2x</t>
  </si>
  <si>
    <t>(EBITDA-CAPEX) / Interest Exp.</t>
  </si>
  <si>
    <t>6.4x</t>
  </si>
  <si>
    <t>5.4x</t>
  </si>
  <si>
    <t>25.9x</t>
  </si>
  <si>
    <t>45.6x</t>
  </si>
  <si>
    <t>Total Debt/EBITDA</t>
  </si>
  <si>
    <t>5.2x</t>
  </si>
  <si>
    <t>6.2x</t>
  </si>
  <si>
    <t>5.8x</t>
  </si>
  <si>
    <t>4.0x</t>
  </si>
  <si>
    <t>3.6x</t>
  </si>
  <si>
    <t>Net Debt/EBITDA</t>
  </si>
  <si>
    <t>2.7x</t>
  </si>
  <si>
    <t>2.8x</t>
  </si>
  <si>
    <t>2.5x</t>
  </si>
  <si>
    <t>Total Debt/(EBITDA-CAPEX)</t>
  </si>
  <si>
    <t>73.9x</t>
  </si>
  <si>
    <t>80.4x</t>
  </si>
  <si>
    <t>17.4x</t>
  </si>
  <si>
    <t>8.9x</t>
  </si>
  <si>
    <t>Net Debt/(EBITDA-CAPEX)</t>
  </si>
  <si>
    <t>38.6x</t>
  </si>
  <si>
    <t>35.6x</t>
  </si>
  <si>
    <t>10.8x</t>
  </si>
  <si>
    <t>5.5x</t>
  </si>
  <si>
    <t>Altman Z Score</t>
  </si>
  <si>
    <t>Growth Over Prior Year</t>
  </si>
  <si>
    <t>Diluted EPS before Extra</t>
  </si>
  <si>
    <t>Net PP&amp;E</t>
  </si>
  <si>
    <t>Common Equity</t>
  </si>
  <si>
    <t>Capital Expenditures</t>
  </si>
  <si>
    <t>Dividend per Share</t>
  </si>
  <si>
    <t>Compound Annual Growth Rate Over Two Years</t>
  </si>
  <si>
    <t>Compound Annual Growth Rate Over Three Years</t>
  </si>
  <si>
    <t>Compound Annual Growth Rate Over Five Years</t>
  </si>
  <si>
    <t>Market Data</t>
  </si>
  <si>
    <t>Financials</t>
  </si>
  <si>
    <t>Valuation</t>
  </si>
  <si>
    <t>Company</t>
  </si>
  <si>
    <t>Share Price</t>
  </si>
  <si>
    <t>Shares O/S</t>
  </si>
  <si>
    <t>Enterprise Value</t>
  </si>
  <si>
    <t>P/E</t>
  </si>
  <si>
    <t>EV/Revenue</t>
  </si>
  <si>
    <t>EV/EBITDA</t>
  </si>
  <si>
    <t>Wendy's</t>
  </si>
  <si>
    <t xml:space="preserve">Chipotle </t>
  </si>
  <si>
    <t>Median</t>
  </si>
  <si>
    <t>Implied EV</t>
  </si>
  <si>
    <t>Implied Market Value</t>
  </si>
  <si>
    <t>Implied Value Per Share</t>
  </si>
  <si>
    <t>EBIT </t>
  </si>
  <si>
    <t>CAPEX </t>
  </si>
  <si>
    <t>Net Working Capital</t>
  </si>
  <si>
    <t>Forcasted Capex</t>
  </si>
  <si>
    <t>AR</t>
  </si>
  <si>
    <t>Other Assets</t>
  </si>
  <si>
    <t>AP</t>
  </si>
  <si>
    <t>Other Liabilities</t>
  </si>
  <si>
    <t>Changes in Working Capital</t>
  </si>
  <si>
    <t>Change in NWC</t>
  </si>
  <si>
    <t>PV of CF</t>
  </si>
  <si>
    <t>CF</t>
  </si>
  <si>
    <t>Terminal Value</t>
  </si>
  <si>
    <t>Growth</t>
  </si>
  <si>
    <t>PV of Terminal Value</t>
  </si>
  <si>
    <t>Sum of PV</t>
  </si>
  <si>
    <t>Less: MV of Debt</t>
  </si>
  <si>
    <t>Cash and Cash Eq</t>
  </si>
  <si>
    <t>Total number of shares outstanding</t>
  </si>
  <si>
    <t>Per share value</t>
  </si>
  <si>
    <t>million</t>
  </si>
  <si>
    <t>Face Value of Bond</t>
  </si>
  <si>
    <t>Conversion Price ($/share)</t>
  </si>
  <si>
    <t>Assumed Future Stock Price</t>
  </si>
  <si>
    <t>Years to Maturity</t>
  </si>
  <si>
    <t>Shares Per Bond</t>
  </si>
  <si>
    <t>Value at Maturity (VT)</t>
  </si>
  <si>
    <t>Initial Investment (P0)</t>
  </si>
  <si>
    <t>IRR / Pre-tax Cost of Debt</t>
  </si>
  <si>
    <t>Tax Rate</t>
  </si>
  <si>
    <t>After-tax Cost of Debt</t>
  </si>
  <si>
    <t>Pre-opening costs</t>
  </si>
  <si>
    <t>Same Store Growth</t>
  </si>
  <si>
    <t>Bull Case</t>
  </si>
  <si>
    <t>Base Case</t>
  </si>
  <si>
    <t>Bear Case</t>
  </si>
  <si>
    <t>a</t>
  </si>
  <si>
    <t>Calculating Cost of Debt</t>
  </si>
  <si>
    <t xml:space="preserve">Revenue Growth Estimation: </t>
  </si>
  <si>
    <t xml:space="preserve">Estimated Average Revenue Growth </t>
  </si>
  <si>
    <t>*Assuming that shake shack is a growing company, we expect it to grow by 1% every year on the Avg estimated growth rate.</t>
  </si>
  <si>
    <t>COGS Estimation: Weighted Average Method</t>
  </si>
  <si>
    <t>% Yoy</t>
  </si>
  <si>
    <t>Weights</t>
  </si>
  <si>
    <t>Weighted Average</t>
  </si>
  <si>
    <t>Total</t>
  </si>
  <si>
    <t>Selling General &amp; Admin Exp. Estimation: Weighted Average Method</t>
  </si>
  <si>
    <t>Dec-30-2020</t>
  </si>
  <si>
    <t xml:space="preserve"> Dec-29-2021</t>
  </si>
  <si>
    <t xml:space="preserve"> Dec-28-2022</t>
  </si>
  <si>
    <t xml:space="preserve"> Dec-27-2023</t>
  </si>
  <si>
    <t xml:space="preserve"> Sep-25-2024</t>
  </si>
  <si>
    <t>Income Tax Expense: Assumed 25%</t>
  </si>
  <si>
    <t>Forcasted Income Statement</t>
  </si>
  <si>
    <t>Growth Rate Calculations for Forcasted Income Statement</t>
  </si>
  <si>
    <t>WACC Calculation</t>
  </si>
  <si>
    <t>CAPM</t>
  </si>
  <si>
    <t>Market Value of Debt</t>
  </si>
  <si>
    <t xml:space="preserve">Market Value of Equity </t>
  </si>
  <si>
    <t>Cost of Equity</t>
  </si>
  <si>
    <t>Discounted Cash Flow</t>
  </si>
  <si>
    <t>Net Working Capital Forcast</t>
  </si>
  <si>
    <t>Current Assets</t>
  </si>
  <si>
    <t>Current Liabilities</t>
  </si>
  <si>
    <t>IRR Method</t>
  </si>
  <si>
    <t>no of new stores</t>
  </si>
  <si>
    <t>CAPEX Per Store</t>
  </si>
  <si>
    <t>Forcasted New Stores</t>
  </si>
  <si>
    <t>% OF REV</t>
  </si>
  <si>
    <t>Price &amp; Costs adjusted to inflaationary increase</t>
  </si>
  <si>
    <t xml:space="preserve">Firm borrowed debt with conv - works as a 0 coupon bond </t>
  </si>
  <si>
    <t>new stores and old stores % remain constant</t>
  </si>
  <si>
    <t>wacc</t>
  </si>
  <si>
    <t>revenue growth</t>
  </si>
  <si>
    <t>operational costs</t>
  </si>
  <si>
    <t>Terminal growth rate</t>
  </si>
  <si>
    <t>YTM Method</t>
  </si>
  <si>
    <t>Total Issuance</t>
  </si>
  <si>
    <t>Net Proceeds</t>
  </si>
  <si>
    <t>Maturity</t>
  </si>
  <si>
    <t>Coupon</t>
  </si>
  <si>
    <t>FV</t>
  </si>
  <si>
    <t>PV</t>
  </si>
  <si>
    <t>YTM</t>
  </si>
  <si>
    <t>CAPEX Forcast</t>
  </si>
  <si>
    <t>DF @ 13.26%</t>
  </si>
  <si>
    <t>DF @ 13.64%</t>
  </si>
  <si>
    <t>DF @ 13.25%</t>
  </si>
  <si>
    <t>DF @ 13.15%</t>
  </si>
  <si>
    <t>Senstivity Analysis</t>
  </si>
  <si>
    <t>Terminal Growth Rate</t>
  </si>
  <si>
    <t>COGS</t>
  </si>
  <si>
    <t>Revenue Growth %</t>
  </si>
  <si>
    <t>COGS %</t>
  </si>
  <si>
    <t>Operating margin</t>
  </si>
  <si>
    <t>D&amp;A</t>
  </si>
  <si>
    <t>Capex</t>
  </si>
  <si>
    <t>Terminal growth</t>
  </si>
  <si>
    <t>Trail</t>
  </si>
  <si>
    <t>Equity value</t>
  </si>
  <si>
    <t>Ticker</t>
  </si>
  <si>
    <t>Shares O/S (M)</t>
  </si>
  <si>
    <t>Equity Value (M)</t>
  </si>
  <si>
    <t>Enterprise Value (M)</t>
  </si>
  <si>
    <t>EBITDA (M)</t>
  </si>
  <si>
    <t>Shake shack</t>
  </si>
  <si>
    <t>SHAK</t>
  </si>
  <si>
    <t xml:space="preserve">Sweetgreen Inc. </t>
  </si>
  <si>
    <t>SG</t>
  </si>
  <si>
    <t xml:space="preserve">Wingstop Inc. </t>
  </si>
  <si>
    <t>WING</t>
  </si>
  <si>
    <t>WEN</t>
  </si>
  <si>
    <t xml:space="preserve">Cava Group, Inc. </t>
  </si>
  <si>
    <t>CAVA</t>
  </si>
  <si>
    <t>CMG</t>
  </si>
  <si>
    <t>High</t>
  </si>
  <si>
    <t>75th Percentile</t>
  </si>
  <si>
    <t>NAV</t>
  </si>
  <si>
    <t>25th Percentile</t>
  </si>
  <si>
    <t>Low</t>
  </si>
  <si>
    <t>Multiple</t>
  </si>
  <si>
    <t>Cash</t>
  </si>
  <si>
    <t>Shake Shack Relative Valuation</t>
  </si>
  <si>
    <t>Outstanding per share</t>
  </si>
  <si>
    <t>Average of Relative Valuation Multiples</t>
  </si>
  <si>
    <t>Weighted Target Price</t>
  </si>
  <si>
    <t>DCF</t>
  </si>
  <si>
    <t>Relative Valuation</t>
  </si>
  <si>
    <t>Monte Carlo</t>
  </si>
  <si>
    <t>Valuation Method</t>
  </si>
  <si>
    <t>Per Share Value</t>
  </si>
  <si>
    <t>Target Price</t>
  </si>
  <si>
    <t>2025E</t>
  </si>
  <si>
    <t>2026E</t>
  </si>
  <si>
    <t>2027E</t>
  </si>
  <si>
    <t>2028E</t>
  </si>
  <si>
    <t>2029E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</si>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</sst>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44" formatCode="_(&quot;$&quot;* #,##0.00_);_(&quot;$&quot;* \(#,##0.00\);_(&quot;$&quot;* &quot;-&quot;??_);_(@_)"/>
    <numFmt numFmtId="164" formatCode="mmm\-d\-yyyy"/>
    <numFmt numFmtId="165" formatCode="0.0%"/>
    <numFmt numFmtId="166" formatCode="0.000"/>
    <numFmt numFmtId="167" formatCode="0.0000%"/>
    <numFmt numFmtId="168" formatCode="0.0000"/>
    <numFmt numFmtId="169" formatCode="0.0&quot;x&quot;"/>
  </numFmts>
  <fonts count="40" x14ac:knownFonts="1">
    <font>
      <sz val="10"/>
      <color rgb="FF000000"/>
      <name val="Arial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Times New Roman"/>
      <family val="1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b/>
      <sz val="10"/>
      <color rgb="FF000000"/>
      <name val="Times New Roman"/>
      <family val="1"/>
    </font>
    <font>
      <b/>
      <i/>
      <sz val="10"/>
      <color rgb="FF000000"/>
      <name val="Times New Roman"/>
      <family val="1"/>
    </font>
    <font>
      <b/>
      <u/>
      <sz val="10"/>
      <color rgb="FF000000"/>
      <name val="Times New Roman"/>
      <family val="1"/>
    </font>
    <font>
      <u/>
      <sz val="10"/>
      <color rgb="FF0000FF"/>
      <name val="Times New Roman"/>
      <family val="1"/>
    </font>
    <font>
      <sz val="10"/>
      <color theme="10"/>
      <name val="Times New Roman"/>
      <family val="1"/>
    </font>
    <font>
      <i/>
      <sz val="10"/>
      <color theme="1"/>
      <name val="Times New Roman"/>
      <family val="1"/>
    </font>
    <font>
      <sz val="10"/>
      <color rgb="FFFFFFFF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6"/>
      <color rgb="FFFFFFFF"/>
      <name val="Times New Roman"/>
      <family val="1"/>
    </font>
    <font>
      <b/>
      <sz val="20"/>
      <color rgb="FFFFFFFF"/>
      <name val="Times New Roman"/>
      <family val="1"/>
    </font>
    <font>
      <b/>
      <sz val="16"/>
      <color theme="0"/>
      <name val="Times New Roman"/>
      <family val="1"/>
    </font>
    <font>
      <b/>
      <sz val="20"/>
      <color theme="0"/>
      <name val="Times New Roman"/>
      <family val="1"/>
    </font>
    <font>
      <b/>
      <sz val="18"/>
      <color theme="0"/>
      <name val="Times New Roman"/>
      <family val="1"/>
    </font>
    <font>
      <b/>
      <sz val="10"/>
      <name val="Times New Roman"/>
      <family val="1"/>
    </font>
    <font>
      <b/>
      <sz val="10"/>
      <color theme="0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Times"/>
    </font>
    <font>
      <b/>
      <sz val="10"/>
      <color theme="2"/>
      <name val="Arial"/>
      <family val="2"/>
    </font>
    <font>
      <b/>
      <sz val="10"/>
      <color theme="2"/>
      <name val="Arial"/>
      <family val="2"/>
      <scheme val="minor"/>
    </font>
    <font>
      <i/>
      <sz val="10"/>
      <color rgb="FF000000"/>
      <name val="Times New Roman"/>
      <family val="1"/>
    </font>
    <font>
      <b/>
      <sz val="10"/>
      <color theme="2"/>
      <name val="Times New Roman"/>
      <family val="1"/>
    </font>
    <font>
      <b/>
      <sz val="10"/>
      <color rgb="FF000000"/>
      <name val="Arial"/>
      <family val="2"/>
      <scheme val="minor"/>
    </font>
    <font>
      <b/>
      <sz val="14"/>
      <color theme="2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003366"/>
        <bgColor rgb="FF003366"/>
      </patternFill>
    </fill>
    <fill>
      <patternFill patternType="solid">
        <fgColor rgb="FFF0F0DC"/>
        <bgColor rgb="FFF0F0DC"/>
      </patternFill>
    </fill>
    <fill>
      <patternFill patternType="solid">
        <fgColor theme="7" tint="-0.499984740745262"/>
        <bgColor rgb="FF003366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0F0DC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7" tint="-0.499984740745262"/>
        <bgColor rgb="FFD9EAD3"/>
      </patternFill>
    </fill>
    <fill>
      <patternFill patternType="solid">
        <fgColor rgb="FF92D050"/>
        <bgColor rgb="FF93C47D"/>
      </patternFill>
    </fill>
  </fills>
  <borders count="2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17">
    <xf numFmtId="0" fontId="0" fillId="0" borderId="0" xfId="0"/>
    <xf numFmtId="0" fontId="4" fillId="0" borderId="0" xfId="0" applyFont="1"/>
    <xf numFmtId="2" fontId="7" fillId="0" borderId="0" xfId="0" applyNumberFormat="1" applyFont="1"/>
    <xf numFmtId="10" fontId="7" fillId="0" borderId="0" xfId="0" applyNumberFormat="1" applyFont="1"/>
    <xf numFmtId="0" fontId="7" fillId="0" borderId="0" xfId="0" applyFont="1"/>
    <xf numFmtId="0" fontId="9" fillId="2" borderId="0" xfId="0" applyFont="1" applyFill="1"/>
    <xf numFmtId="0" fontId="10" fillId="3" borderId="0" xfId="0" applyFont="1" applyFill="1"/>
    <xf numFmtId="0" fontId="10" fillId="3" borderId="0" xfId="0" applyFont="1" applyFill="1" applyAlignment="1">
      <alignment horizontal="right"/>
    </xf>
    <xf numFmtId="0" fontId="11" fillId="3" borderId="0" xfId="0" applyFont="1" applyFill="1"/>
    <xf numFmtId="0" fontId="11" fillId="3" borderId="0" xfId="0" applyFont="1" applyFill="1" applyAlignment="1">
      <alignment horizontal="right"/>
    </xf>
    <xf numFmtId="0" fontId="10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right" vertical="top"/>
    </xf>
    <xf numFmtId="4" fontId="4" fillId="0" borderId="0" xfId="0" applyNumberFormat="1" applyFont="1" applyAlignment="1">
      <alignment horizontal="right" vertical="top"/>
    </xf>
    <xf numFmtId="0" fontId="10" fillId="0" borderId="1" xfId="0" applyFont="1" applyBorder="1" applyAlignment="1">
      <alignment horizontal="right" vertical="top"/>
    </xf>
    <xf numFmtId="4" fontId="10" fillId="0" borderId="1" xfId="0" applyNumberFormat="1" applyFont="1" applyBorder="1" applyAlignment="1">
      <alignment horizontal="right" vertical="top"/>
    </xf>
    <xf numFmtId="10" fontId="4" fillId="0" borderId="0" xfId="0" applyNumberFormat="1" applyFont="1" applyAlignment="1">
      <alignment horizontal="right" vertical="top"/>
    </xf>
    <xf numFmtId="0" fontId="10" fillId="0" borderId="0" xfId="0" applyFont="1" applyAlignment="1">
      <alignment horizontal="right" vertical="top"/>
    </xf>
    <xf numFmtId="0" fontId="12" fillId="0" borderId="1" xfId="0" applyFont="1" applyBorder="1" applyAlignment="1">
      <alignment horizontal="right" vertical="top"/>
    </xf>
    <xf numFmtId="0" fontId="8" fillId="0" borderId="0" xfId="0" applyFont="1"/>
    <xf numFmtId="4" fontId="7" fillId="0" borderId="0" xfId="0" applyNumberFormat="1" applyFont="1"/>
    <xf numFmtId="165" fontId="7" fillId="0" borderId="0" xfId="0" applyNumberFormat="1" applyFont="1"/>
    <xf numFmtId="0" fontId="13" fillId="0" borderId="0" xfId="0" applyFont="1"/>
    <xf numFmtId="10" fontId="4" fillId="0" borderId="0" xfId="0" applyNumberFormat="1" applyFont="1"/>
    <xf numFmtId="10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9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9" fontId="7" fillId="0" borderId="0" xfId="0" applyNumberFormat="1" applyFont="1"/>
    <xf numFmtId="44" fontId="7" fillId="0" borderId="0" xfId="0" applyNumberFormat="1" applyFont="1"/>
    <xf numFmtId="166" fontId="7" fillId="0" borderId="0" xfId="0" applyNumberFormat="1" applyFont="1"/>
    <xf numFmtId="0" fontId="10" fillId="0" borderId="0" xfId="0" applyFont="1"/>
    <xf numFmtId="8" fontId="4" fillId="0" borderId="0" xfId="0" applyNumberFormat="1" applyFont="1"/>
    <xf numFmtId="0" fontId="14" fillId="0" borderId="0" xfId="1" applyFont="1"/>
    <xf numFmtId="0" fontId="7" fillId="0" borderId="0" xfId="0" applyFont="1" applyAlignment="1">
      <alignment horizontal="left"/>
    </xf>
    <xf numFmtId="0" fontId="15" fillId="0" borderId="0" xfId="0" applyFont="1"/>
    <xf numFmtId="0" fontId="16" fillId="0" borderId="0" xfId="0" applyFont="1"/>
    <xf numFmtId="164" fontId="10" fillId="3" borderId="0" xfId="0" applyNumberFormat="1" applyFont="1" applyFill="1" applyAlignment="1">
      <alignment horizontal="right"/>
    </xf>
    <xf numFmtId="4" fontId="12" fillId="0" borderId="1" xfId="0" applyNumberFormat="1" applyFont="1" applyBorder="1" applyAlignment="1">
      <alignment horizontal="right" vertical="top"/>
    </xf>
    <xf numFmtId="0" fontId="12" fillId="0" borderId="0" xfId="0" applyFont="1" applyAlignment="1">
      <alignment horizontal="right" vertical="top"/>
    </xf>
    <xf numFmtId="4" fontId="12" fillId="0" borderId="0" xfId="0" applyNumberFormat="1" applyFont="1" applyAlignment="1">
      <alignment horizontal="right" vertical="top"/>
    </xf>
    <xf numFmtId="3" fontId="4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0" fontId="7" fillId="0" borderId="0" xfId="0" applyFont="1" applyAlignment="1">
      <alignment vertical="top"/>
    </xf>
    <xf numFmtId="0" fontId="4" fillId="0" borderId="0" xfId="0" applyFont="1" applyAlignment="1">
      <alignment horizontal="center"/>
    </xf>
    <xf numFmtId="167" fontId="4" fillId="0" borderId="0" xfId="0" applyNumberFormat="1" applyFont="1"/>
    <xf numFmtId="0" fontId="4" fillId="0" borderId="6" xfId="0" applyFont="1" applyBorder="1" applyAlignment="1">
      <alignment horizontal="left"/>
    </xf>
    <xf numFmtId="0" fontId="4" fillId="0" borderId="6" xfId="0" applyFont="1" applyBorder="1"/>
    <xf numFmtId="0" fontId="4" fillId="0" borderId="6" xfId="0" applyFont="1" applyBorder="1" applyAlignment="1">
      <alignment horizontal="right"/>
    </xf>
    <xf numFmtId="10" fontId="4" fillId="0" borderId="6" xfId="0" applyNumberFormat="1" applyFont="1" applyBorder="1" applyAlignment="1">
      <alignment horizontal="left"/>
    </xf>
    <xf numFmtId="10" fontId="4" fillId="0" borderId="6" xfId="3" applyNumberFormat="1" applyFont="1" applyBorder="1" applyAlignment="1">
      <alignment horizontal="right"/>
    </xf>
    <xf numFmtId="10" fontId="4" fillId="0" borderId="6" xfId="0" applyNumberFormat="1" applyFont="1" applyBorder="1"/>
    <xf numFmtId="10" fontId="4" fillId="0" borderId="6" xfId="3" applyNumberFormat="1" applyFont="1" applyBorder="1"/>
    <xf numFmtId="0" fontId="10" fillId="0" borderId="6" xfId="0" applyFont="1" applyBorder="1" applyAlignment="1">
      <alignment horizontal="left"/>
    </xf>
    <xf numFmtId="0" fontId="10" fillId="0" borderId="6" xfId="0" applyFont="1" applyBorder="1"/>
    <xf numFmtId="10" fontId="10" fillId="0" borderId="6" xfId="0" applyNumberFormat="1" applyFont="1" applyBorder="1" applyAlignment="1">
      <alignment horizontal="left"/>
    </xf>
    <xf numFmtId="10" fontId="4" fillId="0" borderId="6" xfId="0" applyNumberFormat="1" applyFont="1" applyBorder="1" applyAlignment="1">
      <alignment horizontal="right"/>
    </xf>
    <xf numFmtId="0" fontId="8" fillId="0" borderId="6" xfId="0" applyFont="1" applyBorder="1"/>
    <xf numFmtId="0" fontId="7" fillId="0" borderId="6" xfId="0" applyFont="1" applyBorder="1"/>
    <xf numFmtId="10" fontId="7" fillId="0" borderId="6" xfId="0" applyNumberFormat="1" applyFont="1" applyBorder="1"/>
    <xf numFmtId="0" fontId="7" fillId="0" borderId="6" xfId="0" applyFont="1" applyBorder="1" applyAlignment="1">
      <alignment wrapText="1"/>
    </xf>
    <xf numFmtId="10" fontId="8" fillId="0" borderId="6" xfId="0" applyNumberFormat="1" applyFont="1" applyBorder="1"/>
    <xf numFmtId="165" fontId="7" fillId="0" borderId="6" xfId="0" applyNumberFormat="1" applyFont="1" applyBorder="1"/>
    <xf numFmtId="0" fontId="17" fillId="0" borderId="0" xfId="0" applyFont="1"/>
    <xf numFmtId="0" fontId="4" fillId="0" borderId="6" xfId="0" applyFont="1" applyBorder="1" applyAlignment="1">
      <alignment horizontal="right" vertical="top"/>
    </xf>
    <xf numFmtId="0" fontId="4" fillId="0" borderId="6" xfId="0" applyFont="1" applyBorder="1" applyAlignment="1">
      <alignment horizontal="left" vertical="top"/>
    </xf>
    <xf numFmtId="0" fontId="10" fillId="0" borderId="6" xfId="0" applyFont="1" applyBorder="1" applyAlignment="1">
      <alignment horizontal="left" vertical="top"/>
    </xf>
    <xf numFmtId="4" fontId="7" fillId="0" borderId="6" xfId="0" applyNumberFormat="1" applyFont="1" applyBorder="1"/>
    <xf numFmtId="1" fontId="7" fillId="0" borderId="6" xfId="0" applyNumberFormat="1" applyFont="1" applyBorder="1"/>
    <xf numFmtId="4" fontId="4" fillId="0" borderId="6" xfId="0" applyNumberFormat="1" applyFont="1" applyBorder="1" applyAlignment="1">
      <alignment horizontal="right" vertical="top"/>
    </xf>
    <xf numFmtId="2" fontId="7" fillId="0" borderId="6" xfId="0" applyNumberFormat="1" applyFont="1" applyBorder="1"/>
    <xf numFmtId="0" fontId="10" fillId="0" borderId="6" xfId="0" applyFont="1" applyBorder="1" applyAlignment="1">
      <alignment horizontal="right" vertical="top"/>
    </xf>
    <xf numFmtId="2" fontId="8" fillId="0" borderId="6" xfId="0" applyNumberFormat="1" applyFont="1" applyBorder="1"/>
    <xf numFmtId="10" fontId="4" fillId="0" borderId="6" xfId="0" applyNumberFormat="1" applyFont="1" applyBorder="1" applyAlignment="1">
      <alignment horizontal="right" vertical="top"/>
    </xf>
    <xf numFmtId="2" fontId="4" fillId="0" borderId="6" xfId="0" applyNumberFormat="1" applyFont="1" applyBorder="1"/>
    <xf numFmtId="0" fontId="10" fillId="0" borderId="7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7" xfId="0" applyFont="1" applyBorder="1"/>
    <xf numFmtId="0" fontId="18" fillId="5" borderId="6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left" vertical="center"/>
    </xf>
    <xf numFmtId="0" fontId="19" fillId="5" borderId="6" xfId="0" applyFont="1" applyFill="1" applyBorder="1"/>
    <xf numFmtId="0" fontId="18" fillId="5" borderId="6" xfId="0" applyFont="1" applyFill="1" applyBorder="1"/>
    <xf numFmtId="0" fontId="18" fillId="5" borderId="6" xfId="0" applyFont="1" applyFill="1" applyBorder="1" applyAlignment="1">
      <alignment horizontal="right"/>
    </xf>
    <xf numFmtId="0" fontId="18" fillId="5" borderId="6" xfId="0" applyFont="1" applyFill="1" applyBorder="1" applyAlignment="1">
      <alignment horizontal="left" vertical="top"/>
    </xf>
    <xf numFmtId="0" fontId="10" fillId="7" borderId="6" xfId="0" applyFont="1" applyFill="1" applyBorder="1"/>
    <xf numFmtId="0" fontId="10" fillId="7" borderId="6" xfId="0" applyFont="1" applyFill="1" applyBorder="1" applyAlignment="1">
      <alignment horizontal="right"/>
    </xf>
    <xf numFmtId="0" fontId="10" fillId="7" borderId="6" xfId="0" applyFont="1" applyFill="1" applyBorder="1" applyAlignment="1">
      <alignment horizontal="right" wrapText="1"/>
    </xf>
    <xf numFmtId="0" fontId="11" fillId="7" borderId="6" xfId="0" applyFont="1" applyFill="1" applyBorder="1"/>
    <xf numFmtId="0" fontId="11" fillId="7" borderId="6" xfId="0" applyFont="1" applyFill="1" applyBorder="1" applyAlignment="1">
      <alignment horizontal="right"/>
    </xf>
    <xf numFmtId="0" fontId="10" fillId="6" borderId="6" xfId="0" applyFont="1" applyFill="1" applyBorder="1" applyAlignment="1">
      <alignment horizontal="left" vertical="top"/>
    </xf>
    <xf numFmtId="0" fontId="10" fillId="6" borderId="6" xfId="0" applyFont="1" applyFill="1" applyBorder="1" applyAlignment="1">
      <alignment horizontal="right" vertical="top"/>
    </xf>
    <xf numFmtId="4" fontId="10" fillId="6" borderId="6" xfId="0" applyNumberFormat="1" applyFont="1" applyFill="1" applyBorder="1" applyAlignment="1">
      <alignment horizontal="right" vertical="top"/>
    </xf>
    <xf numFmtId="2" fontId="8" fillId="6" borderId="6" xfId="0" applyNumberFormat="1" applyFont="1" applyFill="1" applyBorder="1"/>
    <xf numFmtId="2" fontId="10" fillId="6" borderId="6" xfId="0" applyNumberFormat="1" applyFont="1" applyFill="1" applyBorder="1"/>
    <xf numFmtId="0" fontId="0" fillId="0" borderId="6" xfId="0" applyBorder="1"/>
    <xf numFmtId="0" fontId="7" fillId="6" borderId="6" xfId="0" applyFont="1" applyFill="1" applyBorder="1"/>
    <xf numFmtId="0" fontId="7" fillId="0" borderId="6" xfId="0" applyFont="1" applyBorder="1" applyAlignment="1">
      <alignment horizontal="left"/>
    </xf>
    <xf numFmtId="10" fontId="4" fillId="0" borderId="6" xfId="3" applyNumberFormat="1" applyFont="1" applyBorder="1" applyAlignment="1">
      <alignment horizontal="left"/>
    </xf>
    <xf numFmtId="10" fontId="4" fillId="0" borderId="0" xfId="0" applyNumberFormat="1" applyFont="1" applyAlignment="1">
      <alignment horizontal="left"/>
    </xf>
    <xf numFmtId="0" fontId="18" fillId="5" borderId="9" xfId="0" applyFont="1" applyFill="1" applyBorder="1" applyAlignment="1">
      <alignment horizontal="center"/>
    </xf>
    <xf numFmtId="0" fontId="18" fillId="5" borderId="10" xfId="0" applyFont="1" applyFill="1" applyBorder="1" applyAlignment="1">
      <alignment horizontal="center"/>
    </xf>
    <xf numFmtId="0" fontId="18" fillId="5" borderId="11" xfId="0" applyFont="1" applyFill="1" applyBorder="1" applyAlignment="1">
      <alignment horizontal="center"/>
    </xf>
    <xf numFmtId="0" fontId="8" fillId="6" borderId="0" xfId="0" applyFont="1" applyFill="1"/>
    <xf numFmtId="0" fontId="7" fillId="6" borderId="0" xfId="0" applyFont="1" applyFill="1"/>
    <xf numFmtId="3" fontId="7" fillId="0" borderId="6" xfId="0" applyNumberFormat="1" applyFont="1" applyBorder="1" applyAlignment="1">
      <alignment horizontal="left"/>
    </xf>
    <xf numFmtId="0" fontId="4" fillId="6" borderId="6" xfId="0" applyFont="1" applyFill="1" applyBorder="1" applyAlignment="1">
      <alignment horizontal="left"/>
    </xf>
    <xf numFmtId="0" fontId="10" fillId="6" borderId="6" xfId="0" applyFont="1" applyFill="1" applyBorder="1" applyAlignment="1">
      <alignment horizontal="left"/>
    </xf>
    <xf numFmtId="4" fontId="8" fillId="0" borderId="6" xfId="0" applyNumberFormat="1" applyFont="1" applyBorder="1" applyAlignment="1">
      <alignment horizontal="left"/>
    </xf>
    <xf numFmtId="0" fontId="10" fillId="0" borderId="0" xfId="0" applyFont="1" applyAlignment="1">
      <alignment horizontal="left"/>
    </xf>
    <xf numFmtId="4" fontId="8" fillId="0" borderId="0" xfId="0" applyNumberFormat="1" applyFont="1" applyAlignment="1">
      <alignment horizontal="left"/>
    </xf>
    <xf numFmtId="0" fontId="10" fillId="6" borderId="6" xfId="0" applyFont="1" applyFill="1" applyBorder="1"/>
    <xf numFmtId="10" fontId="10" fillId="6" borderId="6" xfId="0" applyNumberFormat="1" applyFont="1" applyFill="1" applyBorder="1" applyAlignment="1">
      <alignment horizontal="left"/>
    </xf>
    <xf numFmtId="10" fontId="10" fillId="6" borderId="6" xfId="3" applyNumberFormat="1" applyFont="1" applyFill="1" applyBorder="1"/>
    <xf numFmtId="0" fontId="10" fillId="0" borderId="6" xfId="0" applyFont="1" applyBorder="1" applyAlignment="1">
      <alignment horizontal="right"/>
    </xf>
    <xf numFmtId="9" fontId="7" fillId="0" borderId="6" xfId="0" applyNumberFormat="1" applyFont="1" applyBorder="1"/>
    <xf numFmtId="168" fontId="7" fillId="0" borderId="6" xfId="0" applyNumberFormat="1" applyFont="1" applyBorder="1"/>
    <xf numFmtId="44" fontId="7" fillId="0" borderId="6" xfId="2" applyFont="1" applyBorder="1"/>
    <xf numFmtId="10" fontId="7" fillId="0" borderId="6" xfId="3" applyNumberFormat="1" applyFont="1" applyBorder="1"/>
    <xf numFmtId="0" fontId="4" fillId="6" borderId="6" xfId="0" applyFont="1" applyFill="1" applyBorder="1"/>
    <xf numFmtId="0" fontId="25" fillId="6" borderId="6" xfId="0" applyFont="1" applyFill="1" applyBorder="1" applyAlignment="1">
      <alignment horizontal="center" vertical="center"/>
    </xf>
    <xf numFmtId="0" fontId="25" fillId="6" borderId="6" xfId="0" applyFont="1" applyFill="1" applyBorder="1" applyAlignment="1">
      <alignment horizontal="center" vertical="center" wrapText="1"/>
    </xf>
    <xf numFmtId="1" fontId="0" fillId="0" borderId="6" xfId="0" applyNumberFormat="1" applyBorder="1"/>
    <xf numFmtId="1" fontId="4" fillId="0" borderId="0" xfId="0" applyNumberFormat="1" applyFont="1"/>
    <xf numFmtId="10" fontId="7" fillId="0" borderId="0" xfId="2" applyNumberFormat="1" applyFont="1"/>
    <xf numFmtId="1" fontId="4" fillId="0" borderId="6" xfId="0" applyNumberFormat="1" applyFont="1" applyBorder="1"/>
    <xf numFmtId="0" fontId="18" fillId="5" borderId="6" xfId="0" applyFont="1" applyFill="1" applyBorder="1" applyAlignment="1">
      <alignment horizontal="center"/>
    </xf>
    <xf numFmtId="2" fontId="26" fillId="5" borderId="6" xfId="0" applyNumberFormat="1" applyFont="1" applyFill="1" applyBorder="1"/>
    <xf numFmtId="2" fontId="0" fillId="9" borderId="6" xfId="0" applyNumberFormat="1" applyFill="1" applyBorder="1"/>
    <xf numFmtId="10" fontId="0" fillId="6" borderId="6" xfId="3" applyNumberFormat="1" applyFont="1" applyFill="1" applyBorder="1"/>
    <xf numFmtId="0" fontId="4" fillId="0" borderId="9" xfId="0" applyFont="1" applyBorder="1" applyAlignment="1">
      <alignment horizontal="left" vertical="top"/>
    </xf>
    <xf numFmtId="0" fontId="7" fillId="0" borderId="9" xfId="0" applyFont="1" applyBorder="1"/>
    <xf numFmtId="2" fontId="4" fillId="9" borderId="6" xfId="0" applyNumberFormat="1" applyFont="1" applyFill="1" applyBorder="1"/>
    <xf numFmtId="0" fontId="2" fillId="0" borderId="14" xfId="0" applyFont="1" applyBorder="1" applyAlignment="1">
      <alignment wrapText="1"/>
    </xf>
    <xf numFmtId="10" fontId="2" fillId="0" borderId="14" xfId="0" applyNumberFormat="1" applyFont="1" applyBorder="1" applyAlignment="1">
      <alignment horizontal="right" wrapText="1"/>
    </xf>
    <xf numFmtId="0" fontId="29" fillId="0" borderId="4" xfId="0" applyFont="1" applyBorder="1"/>
    <xf numFmtId="0" fontId="29" fillId="0" borderId="0" xfId="0" applyFont="1"/>
    <xf numFmtId="2" fontId="29" fillId="0" borderId="0" xfId="0" applyNumberFormat="1" applyFont="1"/>
    <xf numFmtId="4" fontId="29" fillId="0" borderId="0" xfId="0" applyNumberFormat="1" applyFont="1"/>
    <xf numFmtId="169" fontId="29" fillId="0" borderId="0" xfId="0" applyNumberFormat="1" applyFont="1"/>
    <xf numFmtId="169" fontId="29" fillId="0" borderId="18" xfId="0" applyNumberFormat="1" applyFont="1" applyBorder="1"/>
    <xf numFmtId="0" fontId="30" fillId="0" borderId="4" xfId="0" applyFont="1" applyBorder="1"/>
    <xf numFmtId="0" fontId="30" fillId="0" borderId="0" xfId="0" applyFont="1"/>
    <xf numFmtId="2" fontId="30" fillId="0" borderId="0" xfId="0" applyNumberFormat="1" applyFont="1"/>
    <xf numFmtId="4" fontId="30" fillId="0" borderId="0" xfId="0" applyNumberFormat="1" applyFont="1"/>
    <xf numFmtId="169" fontId="30" fillId="0" borderId="0" xfId="0" applyNumberFormat="1" applyFont="1"/>
    <xf numFmtId="169" fontId="30" fillId="0" borderId="18" xfId="0" applyNumberFormat="1" applyFont="1" applyBorder="1"/>
    <xf numFmtId="0" fontId="31" fillId="10" borderId="0" xfId="0" applyFont="1" applyFill="1" applyAlignment="1">
      <alignment horizontal="right"/>
    </xf>
    <xf numFmtId="0" fontId="30" fillId="0" borderId="19" xfId="0" applyFont="1" applyBorder="1"/>
    <xf numFmtId="0" fontId="30" fillId="0" borderId="20" xfId="0" applyFont="1" applyBorder="1"/>
    <xf numFmtId="2" fontId="30" fillId="0" borderId="20" xfId="0" applyNumberFormat="1" applyFont="1" applyBorder="1"/>
    <xf numFmtId="4" fontId="30" fillId="0" borderId="20" xfId="0" applyNumberFormat="1" applyFont="1" applyBorder="1"/>
    <xf numFmtId="169" fontId="30" fillId="0" borderId="20" xfId="0" applyNumberFormat="1" applyFont="1" applyBorder="1"/>
    <xf numFmtId="169" fontId="30" fillId="0" borderId="17" xfId="0" applyNumberFormat="1" applyFont="1" applyBorder="1"/>
    <xf numFmtId="0" fontId="30" fillId="0" borderId="21" xfId="0" applyFont="1" applyBorder="1"/>
    <xf numFmtId="169" fontId="30" fillId="0" borderId="1" xfId="0" applyNumberFormat="1" applyFont="1" applyBorder="1"/>
    <xf numFmtId="169" fontId="30" fillId="0" borderId="22" xfId="0" applyNumberFormat="1" applyFont="1" applyBorder="1"/>
    <xf numFmtId="3" fontId="30" fillId="0" borderId="0" xfId="0" applyNumberFormat="1" applyFont="1"/>
    <xf numFmtId="0" fontId="27" fillId="0" borderId="2" xfId="0" applyFont="1" applyBorder="1"/>
    <xf numFmtId="2" fontId="30" fillId="0" borderId="2" xfId="0" applyNumberFormat="1" applyFont="1" applyBorder="1"/>
    <xf numFmtId="0" fontId="28" fillId="0" borderId="2" xfId="0" applyFont="1" applyBorder="1"/>
    <xf numFmtId="0" fontId="30" fillId="0" borderId="6" xfId="0" applyFont="1" applyBorder="1"/>
    <xf numFmtId="2" fontId="30" fillId="0" borderId="6" xfId="0" applyNumberFormat="1" applyFont="1" applyBorder="1"/>
    <xf numFmtId="169" fontId="30" fillId="0" borderId="6" xfId="0" applyNumberFormat="1" applyFont="1" applyBorder="1"/>
    <xf numFmtId="3" fontId="30" fillId="0" borderId="6" xfId="0" applyNumberFormat="1" applyFont="1" applyBorder="1"/>
    <xf numFmtId="0" fontId="32" fillId="11" borderId="15" xfId="0" applyFont="1" applyFill="1" applyBorder="1" applyAlignment="1">
      <alignment horizontal="center"/>
    </xf>
    <xf numFmtId="0" fontId="32" fillId="11" borderId="5" xfId="0" applyFont="1" applyFill="1" applyBorder="1"/>
    <xf numFmtId="0" fontId="32" fillId="11" borderId="15" xfId="0" applyFont="1" applyFill="1" applyBorder="1"/>
    <xf numFmtId="0" fontId="28" fillId="12" borderId="3" xfId="0" applyFont="1" applyFill="1" applyBorder="1"/>
    <xf numFmtId="0" fontId="28" fillId="12" borderId="17" xfId="0" applyFont="1" applyFill="1" applyBorder="1"/>
    <xf numFmtId="0" fontId="28" fillId="12" borderId="2" xfId="0" applyFont="1" applyFill="1" applyBorder="1"/>
    <xf numFmtId="0" fontId="27" fillId="12" borderId="2" xfId="0" applyFont="1" applyFill="1" applyBorder="1"/>
    <xf numFmtId="0" fontId="11" fillId="0" borderId="9" xfId="0" applyFont="1" applyBorder="1" applyAlignment="1">
      <alignment horizontal="left" vertical="top"/>
    </xf>
    <xf numFmtId="2" fontId="4" fillId="0" borderId="6" xfId="0" applyNumberFormat="1" applyFont="1" applyBorder="1" applyAlignment="1">
      <alignment horizontal="right" vertical="top"/>
    </xf>
    <xf numFmtId="2" fontId="15" fillId="0" borderId="6" xfId="0" applyNumberFormat="1" applyFont="1" applyBorder="1"/>
    <xf numFmtId="2" fontId="34" fillId="0" borderId="6" xfId="0" applyNumberFormat="1" applyFont="1" applyBorder="1"/>
    <xf numFmtId="2" fontId="17" fillId="0" borderId="6" xfId="0" applyNumberFormat="1" applyFont="1" applyBorder="1"/>
    <xf numFmtId="2" fontId="34" fillId="0" borderId="6" xfId="0" applyNumberFormat="1" applyFont="1" applyBorder="1" applyAlignment="1">
      <alignment horizontal="right" vertical="top"/>
    </xf>
    <xf numFmtId="2" fontId="7" fillId="0" borderId="6" xfId="2" applyNumberFormat="1" applyFont="1" applyBorder="1"/>
    <xf numFmtId="2" fontId="4" fillId="0" borderId="0" xfId="0" applyNumberFormat="1" applyFont="1"/>
    <xf numFmtId="2" fontId="7" fillId="0" borderId="0" xfId="2" applyNumberFormat="1" applyFont="1"/>
    <xf numFmtId="0" fontId="4" fillId="6" borderId="9" xfId="0" applyFont="1" applyFill="1" applyBorder="1" applyAlignment="1">
      <alignment horizontal="left" vertical="top"/>
    </xf>
    <xf numFmtId="0" fontId="8" fillId="6" borderId="6" xfId="0" applyFont="1" applyFill="1" applyBorder="1"/>
    <xf numFmtId="2" fontId="35" fillId="5" borderId="6" xfId="0" applyNumberFormat="1" applyFont="1" applyFill="1" applyBorder="1"/>
    <xf numFmtId="0" fontId="27" fillId="0" borderId="0" xfId="0" applyFont="1"/>
    <xf numFmtId="0" fontId="36" fillId="0" borderId="0" xfId="0" applyFont="1"/>
    <xf numFmtId="0" fontId="21" fillId="4" borderId="6" xfId="0" applyFont="1" applyFill="1" applyBorder="1" applyAlignment="1">
      <alignment horizontal="center" vertical="center"/>
    </xf>
    <xf numFmtId="0" fontId="20" fillId="4" borderId="6" xfId="0" applyFont="1" applyFill="1" applyBorder="1" applyAlignment="1">
      <alignment horizontal="center" vertical="center"/>
    </xf>
    <xf numFmtId="0" fontId="22" fillId="5" borderId="8" xfId="0" applyFont="1" applyFill="1" applyBorder="1" applyAlignment="1">
      <alignment horizontal="center"/>
    </xf>
    <xf numFmtId="0" fontId="23" fillId="5" borderId="0" xfId="0" applyFont="1" applyFill="1" applyAlignment="1">
      <alignment horizontal="center"/>
    </xf>
    <xf numFmtId="0" fontId="18" fillId="5" borderId="9" xfId="0" applyFont="1" applyFill="1" applyBorder="1" applyAlignment="1">
      <alignment horizontal="center"/>
    </xf>
    <xf numFmtId="0" fontId="18" fillId="5" borderId="10" xfId="0" applyFont="1" applyFill="1" applyBorder="1" applyAlignment="1">
      <alignment horizontal="center"/>
    </xf>
    <xf numFmtId="0" fontId="18" fillId="5" borderId="11" xfId="0" applyFont="1" applyFill="1" applyBorder="1" applyAlignment="1">
      <alignment horizontal="center"/>
    </xf>
    <xf numFmtId="0" fontId="18" fillId="5" borderId="8" xfId="0" applyFont="1" applyFill="1" applyBorder="1" applyAlignment="1">
      <alignment horizontal="center"/>
    </xf>
    <xf numFmtId="0" fontId="18" fillId="8" borderId="12" xfId="0" applyFont="1" applyFill="1" applyBorder="1" applyAlignment="1">
      <alignment horizontal="center" vertical="center" wrapText="1"/>
    </xf>
    <xf numFmtId="0" fontId="18" fillId="8" borderId="13" xfId="0" applyFont="1" applyFill="1" applyBorder="1" applyAlignment="1">
      <alignment horizontal="center" vertical="center" wrapText="1"/>
    </xf>
    <xf numFmtId="0" fontId="18" fillId="8" borderId="7" xfId="0" applyFont="1" applyFill="1" applyBorder="1" applyAlignment="1">
      <alignment horizontal="center" vertical="center" wrapText="1"/>
    </xf>
    <xf numFmtId="0" fontId="18" fillId="8" borderId="9" xfId="0" applyFont="1" applyFill="1" applyBorder="1" applyAlignment="1">
      <alignment horizontal="center" vertical="center"/>
    </xf>
    <xf numFmtId="0" fontId="18" fillId="8" borderId="10" xfId="0" applyFont="1" applyFill="1" applyBorder="1" applyAlignment="1">
      <alignment horizontal="center" vertical="center"/>
    </xf>
    <xf numFmtId="0" fontId="18" fillId="8" borderId="11" xfId="0" applyFont="1" applyFill="1" applyBorder="1" applyAlignment="1">
      <alignment horizontal="center" vertical="center"/>
    </xf>
    <xf numFmtId="0" fontId="24" fillId="5" borderId="0" xfId="0" applyFont="1" applyFill="1" applyAlignment="1">
      <alignment horizontal="center"/>
    </xf>
    <xf numFmtId="0" fontId="18" fillId="5" borderId="6" xfId="0" applyFont="1" applyFill="1" applyBorder="1" applyAlignment="1">
      <alignment horizontal="center"/>
    </xf>
    <xf numFmtId="0" fontId="32" fillId="11" borderId="15" xfId="0" applyFont="1" applyFill="1" applyBorder="1" applyAlignment="1">
      <alignment horizontal="center"/>
    </xf>
    <xf numFmtId="0" fontId="32" fillId="5" borderId="15" xfId="0" applyFont="1" applyFill="1" applyBorder="1"/>
    <xf numFmtId="0" fontId="33" fillId="5" borderId="9" xfId="0" applyFont="1" applyFill="1" applyBorder="1" applyAlignment="1">
      <alignment horizontal="center"/>
    </xf>
    <xf numFmtId="0" fontId="33" fillId="5" borderId="11" xfId="0" applyFont="1" applyFill="1" applyBorder="1" applyAlignment="1">
      <alignment horizontal="center"/>
    </xf>
    <xf numFmtId="0" fontId="32" fillId="11" borderId="16" xfId="0" applyFont="1" applyFill="1" applyBorder="1" applyAlignment="1">
      <alignment horizontal="center"/>
    </xf>
    <xf numFmtId="0" fontId="32" fillId="11" borderId="5" xfId="0" applyFont="1" applyFill="1" applyBorder="1" applyAlignment="1">
      <alignment horizontal="center"/>
    </xf>
    <xf numFmtId="0" fontId="10" fillId="0" borderId="0" xfId="0" applyFont="1"/>
    <xf numFmtId="0" fontId="4" fillId="0" borderId="0" xfId="0" applyFont="1"/>
    <xf numFmtId="0" fontId="7" fillId="0" borderId="0" xfId="0" applyFont="1"/>
    <xf numFmtId="0" fontId="37" fillId="5" borderId="6" xfId="0" applyFont="1" applyFill="1" applyBorder="1" applyAlignment="1">
      <alignment horizontal="center"/>
    </xf>
    <xf numFmtId="0" fontId="38" fillId="6" borderId="6" xfId="0" applyFont="1" applyFill="1" applyBorder="1" applyAlignment="1">
      <alignment horizontal="center"/>
    </xf>
    <xf numFmtId="0" fontId="39" fillId="0" borderId="6" xfId="0" applyFont="1" applyBorder="1" applyAlignment="1">
      <alignment horizontal="center"/>
    </xf>
    <xf numFmtId="2" fontId="39" fillId="0" borderId="6" xfId="0" applyNumberFormat="1" applyFont="1" applyBorder="1" applyAlignment="1">
      <alignment horizontal="center"/>
    </xf>
    <xf numFmtId="9" fontId="39" fillId="0" borderId="6" xfId="0" applyNumberFormat="1" applyFont="1" applyBorder="1" applyAlignment="1">
      <alignment horizontal="center"/>
    </xf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F1F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4">
                    <a:lumMod val="50000"/>
                  </a:scheme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Total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'Forcasted Income Statement'!$A$8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4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'Forcasted Income Statement'!$B$5:$K$6</c:f>
              <c:multiLvlStrCache>
                <c:ptCount val="10"/>
                <c:lvl>
                  <c:pt idx="0">
                    <c:v>USD</c:v>
                  </c:pt>
                  <c:pt idx="1">
                    <c:v>USD</c:v>
                  </c:pt>
                  <c:pt idx="2">
                    <c:v>USD</c:v>
                  </c:pt>
                  <c:pt idx="3">
                    <c:v>USD</c:v>
                  </c:pt>
                  <c:pt idx="4">
                    <c:v>USD</c:v>
                  </c:pt>
                  <c:pt idx="5">
                    <c:v>USD</c:v>
                  </c:pt>
                  <c:pt idx="6">
                    <c:v>USD</c:v>
                  </c:pt>
                  <c:pt idx="7">
                    <c:v>USD</c:v>
                  </c:pt>
                  <c:pt idx="8">
                    <c:v>USD</c:v>
                  </c:pt>
                  <c:pt idx="9">
                    <c:v>USD</c:v>
                  </c:pt>
                </c:lvl>
                <c:lvl>
                  <c:pt idx="0">
                    <c:v>2020</c:v>
                  </c:pt>
                  <c:pt idx="1">
                    <c:v>2021</c:v>
                  </c:pt>
                  <c:pt idx="2">
                    <c:v>2022</c:v>
                  </c:pt>
                  <c:pt idx="3">
                    <c:v>2023</c:v>
                  </c:pt>
                  <c:pt idx="4">
                    <c:v>2024</c:v>
                  </c:pt>
                  <c:pt idx="5">
                    <c:v>2025E</c:v>
                  </c:pt>
                  <c:pt idx="6">
                    <c:v>2026E</c:v>
                  </c:pt>
                  <c:pt idx="7">
                    <c:v>2027E</c:v>
                  </c:pt>
                  <c:pt idx="8">
                    <c:v>2028E</c:v>
                  </c:pt>
                  <c:pt idx="9">
                    <c:v>2029E</c:v>
                  </c:pt>
                </c:lvl>
              </c:multiLvlStrCache>
            </c:multiLvlStrRef>
          </c:cat>
          <c:val>
            <c:numRef>
              <c:f>'Forcasted Income Statement'!$B$8:$K$8</c:f>
              <c:numCache>
                <c:formatCode>General</c:formatCode>
                <c:ptCount val="10"/>
                <c:pt idx="0">
                  <c:v>522.9</c:v>
                </c:pt>
                <c:pt idx="1">
                  <c:v>739.9</c:v>
                </c:pt>
                <c:pt idx="2">
                  <c:v>900.5</c:v>
                </c:pt>
                <c:pt idx="3" formatCode="#,##0.00">
                  <c:v>1087.5</c:v>
                </c:pt>
                <c:pt idx="4" formatCode="#,##0.00">
                  <c:v>1210.2</c:v>
                </c:pt>
                <c:pt idx="5" formatCode="0.00">
                  <c:v>1564.0624800000001</c:v>
                </c:pt>
                <c:pt idx="6" formatCode="0.00">
                  <c:v>2037.034973952</c:v>
                </c:pt>
                <c:pt idx="7" formatCode="0.00">
                  <c:v>2673.404699814605</c:v>
                </c:pt>
                <c:pt idx="8" formatCode="0.00">
                  <c:v>3535.3103750348337</c:v>
                </c:pt>
                <c:pt idx="9" formatCode="0.00">
                  <c:v>4710.4475436964121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52-4E4B-BFCE-CFD46B082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5412927"/>
        <c:axId val="47541340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'Forcasted Income Statement'!$A$7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shade val="7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'Forcasted Income Statement'!$B$5:$K$6</c15:sqref>
                        </c15:formulaRef>
                      </c:ext>
                    </c:extLst>
                    <c:multiLvlStrCache>
                      <c:ptCount val="10"/>
                      <c:lvl>
                        <c:pt idx="0">
                          <c:v>USD</c:v>
                        </c:pt>
                        <c:pt idx="1">
                          <c:v>USD</c:v>
                        </c:pt>
                        <c:pt idx="2">
                          <c:v>USD</c:v>
                        </c:pt>
                        <c:pt idx="3">
                          <c:v>USD</c:v>
                        </c:pt>
                        <c:pt idx="4">
                          <c:v>USD</c:v>
                        </c:pt>
                        <c:pt idx="5">
                          <c:v>USD</c:v>
                        </c:pt>
                        <c:pt idx="6">
                          <c:v>USD</c:v>
                        </c:pt>
                        <c:pt idx="7">
                          <c:v>USD</c:v>
                        </c:pt>
                        <c:pt idx="8">
                          <c:v>USD</c:v>
                        </c:pt>
                        <c:pt idx="9">
                          <c:v>USD</c:v>
                        </c:pt>
                      </c:lvl>
                      <c:lvl>
                        <c:pt idx="0">
                          <c:v>2020</c:v>
                        </c:pt>
                        <c:pt idx="1">
                          <c:v>2021</c:v>
                        </c:pt>
                        <c:pt idx="2">
                          <c:v>2022</c:v>
                        </c:pt>
                        <c:pt idx="3">
                          <c:v>2023</c:v>
                        </c:pt>
                        <c:pt idx="4">
                          <c:v>2024</c:v>
                        </c:pt>
                        <c:pt idx="5">
                          <c:v>2025E</c:v>
                        </c:pt>
                        <c:pt idx="6">
                          <c:v>2026E</c:v>
                        </c:pt>
                        <c:pt idx="7">
                          <c:v>2027E</c:v>
                        </c:pt>
                        <c:pt idx="8">
                          <c:v>2028E</c:v>
                        </c:pt>
                        <c:pt idx="9">
                          <c:v>2029E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'Forcasted Income Statement'!$B$7:$K$7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952-4E4B-BFCE-CFD46B08282A}"/>
                  </c:ext>
                </c:extLst>
              </c15:ser>
            </c15:filteredBarSeries>
          </c:ext>
        </c:extLst>
      </c:barChart>
      <c:catAx>
        <c:axId val="475412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413407"/>
        <c:crosses val="autoZero"/>
        <c:auto val="1"/>
        <c:lblAlgn val="ctr"/>
        <c:lblOffset val="100"/>
        <c:noMultiLvlLbl val="0"/>
      </c:catAx>
      <c:valAx>
        <c:axId val="47541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412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9717D64F-2A41-4EBE-BD1E-158AC583504A}">
          <cx:tx>
            <cx:txData>
              <cx:f>_xlchart.v1.2</cx:f>
              <cx:v>Equity value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5</xdr:row>
      <xdr:rowOff>148590</xdr:rowOff>
    </xdr:from>
    <xdr:to>
      <xdr:col>16</xdr:col>
      <xdr:colOff>457200</xdr:colOff>
      <xdr:row>22</xdr:row>
      <xdr:rowOff>11430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A034B90-8B18-CFD3-1AB1-81E6E024D7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251460</xdr:colOff>
      <xdr:row>21</xdr:row>
      <xdr:rowOff>11430</xdr:rowOff>
    </xdr:from>
    <xdr:to>
      <xdr:col>10</xdr:col>
      <xdr:colOff>449580</xdr:colOff>
      <xdr:row>37</xdr:row>
      <xdr:rowOff>72390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BCBE662-9F07-F2A6-F52F-42A6400E54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77640" y="37071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F67DB-588C-4BFE-A4CE-89E603A3CDA3}">
  <dimension ref="B2:E7"/>
  <sheetViews>
    <sheetView workbookViewId="0">
      <selection activeCell="C26" sqref="C26"/>
    </sheetView>
  </sheetViews>
  <sheetFormatPr defaultRowHeight="13.2" x14ac:dyDescent="0.25"/>
  <cols>
    <col min="2" max="2" width="21.5546875" bestFit="1" customWidth="1"/>
    <col min="3" max="3" width="19.44140625" bestFit="1" customWidth="1"/>
    <col min="4" max="4" width="13.5546875" bestFit="1" customWidth="1"/>
    <col min="5" max="5" width="14.5546875" bestFit="1" customWidth="1"/>
  </cols>
  <sheetData>
    <row r="2" spans="2:5" ht="17.399999999999999" x14ac:dyDescent="0.3">
      <c r="B2" s="212" t="s">
        <v>461</v>
      </c>
      <c r="C2" s="212"/>
      <c r="D2" s="212"/>
      <c r="E2" s="212"/>
    </row>
    <row r="3" spans="2:5" ht="17.399999999999999" x14ac:dyDescent="0.3">
      <c r="B3" s="213" t="s">
        <v>465</v>
      </c>
      <c r="C3" s="213" t="s">
        <v>466</v>
      </c>
      <c r="D3" s="213" t="s">
        <v>379</v>
      </c>
      <c r="E3" s="213"/>
    </row>
    <row r="4" spans="2:5" ht="18" x14ac:dyDescent="0.35">
      <c r="B4" s="214" t="s">
        <v>462</v>
      </c>
      <c r="C4" s="215">
        <f>'DCF YTM &amp; Senstivity Analysis'!B37</f>
        <v>103.57612447390063</v>
      </c>
      <c r="D4" s="216">
        <v>0.5</v>
      </c>
      <c r="E4" s="214">
        <f>C4*D4</f>
        <v>51.788062236950317</v>
      </c>
    </row>
    <row r="5" spans="2:5" ht="18" x14ac:dyDescent="0.35">
      <c r="B5" s="214" t="s">
        <v>463</v>
      </c>
      <c r="C5" s="214">
        <f>'Relative Valuation'!L24</f>
        <v>88.561768129774237</v>
      </c>
      <c r="D5" s="216">
        <v>0.25</v>
      </c>
      <c r="E5" s="214">
        <f t="shared" ref="E5:E6" si="0">C5*D5</f>
        <v>22.140442032443559</v>
      </c>
    </row>
    <row r="6" spans="2:5" ht="18" x14ac:dyDescent="0.35">
      <c r="B6" s="214" t="s">
        <v>464</v>
      </c>
      <c r="C6" s="214">
        <f ca="1">'Monte Carlo Simulation for DCF'!N10010</f>
        <v>111.67971671263753</v>
      </c>
      <c r="D6" s="216">
        <v>0.25</v>
      </c>
      <c r="E6" s="214">
        <f t="shared" ca="1" si="0"/>
        <v>27.919929178159382</v>
      </c>
    </row>
    <row r="7" spans="2:5" ht="18" x14ac:dyDescent="0.35">
      <c r="B7" s="214"/>
      <c r="C7" s="214"/>
      <c r="D7" s="214" t="s">
        <v>467</v>
      </c>
      <c r="E7" s="214">
        <f ca="1">E4+E5+E6</f>
        <v>101.84843344755325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L41"/>
  <sheetViews>
    <sheetView tabSelected="1" workbookViewId="0">
      <selection activeCell="B16" sqref="B16"/>
    </sheetView>
  </sheetViews>
  <sheetFormatPr defaultColWidth="12.6640625" defaultRowHeight="15.75" customHeight="1" x14ac:dyDescent="0.25"/>
  <cols>
    <col min="1" max="1" width="28.88671875" style="1" bestFit="1" customWidth="1"/>
    <col min="2" max="2" width="13.88671875" style="1" customWidth="1"/>
    <col min="3" max="16384" width="12.6640625" style="1"/>
  </cols>
  <sheetData>
    <row r="2" spans="1:12" ht="15.75" customHeight="1" x14ac:dyDescent="0.25">
      <c r="A2" s="187" t="s">
        <v>389</v>
      </c>
      <c r="B2" s="188"/>
      <c r="C2" s="188"/>
      <c r="D2" s="188"/>
      <c r="E2" s="188"/>
      <c r="F2" s="188"/>
      <c r="G2" s="188"/>
      <c r="H2" s="188"/>
      <c r="I2" s="188"/>
      <c r="J2" s="188"/>
      <c r="K2" s="188"/>
    </row>
    <row r="3" spans="1:12" ht="15.75" customHeight="1" x14ac:dyDescent="0.25">
      <c r="A3" s="188"/>
      <c r="B3" s="188"/>
      <c r="C3" s="188"/>
      <c r="D3" s="188"/>
      <c r="E3" s="188"/>
      <c r="F3" s="188"/>
      <c r="G3" s="188"/>
      <c r="H3" s="188"/>
      <c r="I3" s="188"/>
      <c r="J3" s="188"/>
      <c r="K3" s="188"/>
    </row>
    <row r="4" spans="1:12" ht="13.2" x14ac:dyDescent="0.25">
      <c r="A4" s="188"/>
      <c r="B4" s="188"/>
      <c r="C4" s="188"/>
      <c r="D4" s="188"/>
      <c r="E4" s="188"/>
      <c r="F4" s="188"/>
      <c r="G4" s="188"/>
      <c r="H4" s="188"/>
      <c r="I4" s="188"/>
      <c r="J4" s="188"/>
      <c r="K4" s="188"/>
    </row>
    <row r="5" spans="1:12" ht="13.2" x14ac:dyDescent="0.25">
      <c r="A5" s="86" t="s">
        <v>17</v>
      </c>
      <c r="B5" s="87">
        <v>2020</v>
      </c>
      <c r="C5" s="87">
        <v>2021</v>
      </c>
      <c r="D5" s="87">
        <v>2022</v>
      </c>
      <c r="E5" s="87">
        <v>2023</v>
      </c>
      <c r="F5" s="88">
        <v>2024</v>
      </c>
      <c r="G5" s="87" t="s">
        <v>468</v>
      </c>
      <c r="H5" s="87" t="s">
        <v>469</v>
      </c>
      <c r="I5" s="87" t="s">
        <v>470</v>
      </c>
      <c r="J5" s="87" t="s">
        <v>471</v>
      </c>
      <c r="K5" s="87" t="s">
        <v>472</v>
      </c>
    </row>
    <row r="6" spans="1:12" ht="15.75" customHeight="1" x14ac:dyDescent="0.3">
      <c r="A6" s="89" t="s">
        <v>23</v>
      </c>
      <c r="B6" s="90" t="s">
        <v>24</v>
      </c>
      <c r="C6" s="90" t="s">
        <v>24</v>
      </c>
      <c r="D6" s="90" t="s">
        <v>24</v>
      </c>
      <c r="E6" s="90" t="s">
        <v>24</v>
      </c>
      <c r="F6" s="90" t="s">
        <v>24</v>
      </c>
      <c r="G6" s="90" t="s">
        <v>24</v>
      </c>
      <c r="H6" s="90" t="s">
        <v>24</v>
      </c>
      <c r="I6" s="90" t="s">
        <v>24</v>
      </c>
      <c r="J6" s="90" t="s">
        <v>24</v>
      </c>
      <c r="K6" s="90" t="s">
        <v>24</v>
      </c>
    </row>
    <row r="7" spans="1:12" ht="13.2" x14ac:dyDescent="0.25">
      <c r="A7" s="77"/>
      <c r="B7" s="78"/>
      <c r="C7" s="78"/>
      <c r="D7" s="78"/>
      <c r="E7" s="78"/>
      <c r="F7" s="78"/>
      <c r="G7" s="79"/>
      <c r="H7" s="79"/>
      <c r="I7" s="79"/>
      <c r="J7" s="79"/>
      <c r="K7" s="79"/>
    </row>
    <row r="8" spans="1:12" ht="13.2" x14ac:dyDescent="0.25">
      <c r="A8" s="67" t="s">
        <v>25</v>
      </c>
      <c r="B8" s="66">
        <v>522.9</v>
      </c>
      <c r="C8" s="66">
        <v>739.9</v>
      </c>
      <c r="D8" s="66">
        <v>900.5</v>
      </c>
      <c r="E8" s="71">
        <v>1087.5</v>
      </c>
      <c r="F8" s="71">
        <v>1210.2</v>
      </c>
      <c r="G8" s="72">
        <f>F8*(1+G9)</f>
        <v>1564.0624800000001</v>
      </c>
      <c r="H8" s="72">
        <f>G8*(1+H9)</f>
        <v>2037.034973952</v>
      </c>
      <c r="I8" s="72">
        <f>H8*(1+I9)</f>
        <v>2673.404699814605</v>
      </c>
      <c r="J8" s="72">
        <f>I8*(1+J9)</f>
        <v>3535.3103750348337</v>
      </c>
      <c r="K8" s="72">
        <f>J8*(1+K9)</f>
        <v>4710.4475436964121</v>
      </c>
    </row>
    <row r="9" spans="1:12" ht="13.2" x14ac:dyDescent="0.25">
      <c r="A9" s="67" t="s">
        <v>60</v>
      </c>
      <c r="B9" s="49"/>
      <c r="C9" s="61">
        <f>(C8-B8)/B8</f>
        <v>0.41499330655957162</v>
      </c>
      <c r="D9" s="61">
        <f t="shared" ref="D9:F9" si="0">(D8-C8)/C8</f>
        <v>0.21705635896742806</v>
      </c>
      <c r="E9" s="61">
        <f t="shared" si="0"/>
        <v>0.20766240977234871</v>
      </c>
      <c r="F9" s="61">
        <f t="shared" si="0"/>
        <v>0.11282758620689659</v>
      </c>
      <c r="G9" s="61">
        <v>0.29239999999999999</v>
      </c>
      <c r="H9" s="61">
        <f>G9+1%</f>
        <v>0.3024</v>
      </c>
      <c r="I9" s="61">
        <f t="shared" ref="I9:K9" si="1">H9+1%</f>
        <v>0.31240000000000001</v>
      </c>
      <c r="J9" s="61">
        <f t="shared" si="1"/>
        <v>0.32240000000000002</v>
      </c>
      <c r="K9" s="61">
        <f t="shared" si="1"/>
        <v>0.33240000000000003</v>
      </c>
    </row>
    <row r="10" spans="1:12" ht="13.2" x14ac:dyDescent="0.25">
      <c r="A10" s="67" t="s">
        <v>26</v>
      </c>
      <c r="B10" s="66" t="s">
        <v>27</v>
      </c>
      <c r="C10" s="66"/>
      <c r="D10" s="66" t="s">
        <v>27</v>
      </c>
      <c r="E10" s="66" t="s">
        <v>27</v>
      </c>
      <c r="F10" s="66" t="s">
        <v>27</v>
      </c>
      <c r="G10" s="61"/>
      <c r="H10" s="49"/>
      <c r="I10" s="49"/>
      <c r="J10" s="49"/>
      <c r="K10" s="49"/>
    </row>
    <row r="11" spans="1:12" ht="13.2" x14ac:dyDescent="0.25">
      <c r="A11" s="91" t="s">
        <v>28</v>
      </c>
      <c r="B11" s="92">
        <v>522.9</v>
      </c>
      <c r="C11" s="92">
        <v>739.9</v>
      </c>
      <c r="D11" s="92">
        <v>900.5</v>
      </c>
      <c r="E11" s="93">
        <v>1087.5</v>
      </c>
      <c r="F11" s="93">
        <v>1210.2</v>
      </c>
      <c r="G11" s="94">
        <f>G8</f>
        <v>1564.0624800000001</v>
      </c>
      <c r="H11" s="94">
        <f>H8</f>
        <v>2037.034973952</v>
      </c>
      <c r="I11" s="94">
        <f>I8</f>
        <v>2673.404699814605</v>
      </c>
      <c r="J11" s="94">
        <f>J8</f>
        <v>3535.3103750348337</v>
      </c>
      <c r="K11" s="94">
        <f>K8</f>
        <v>4710.4475436964121</v>
      </c>
    </row>
    <row r="12" spans="1:12" ht="13.2" x14ac:dyDescent="0.25">
      <c r="A12" s="67"/>
      <c r="B12" s="67"/>
      <c r="C12" s="67"/>
      <c r="D12" s="67"/>
      <c r="E12" s="67"/>
      <c r="F12" s="67"/>
      <c r="G12" s="49"/>
      <c r="H12" s="49"/>
      <c r="I12" s="49"/>
      <c r="J12" s="49"/>
      <c r="K12" s="49"/>
    </row>
    <row r="13" spans="1:12" ht="13.2" x14ac:dyDescent="0.25">
      <c r="A13" s="67" t="s">
        <v>29</v>
      </c>
      <c r="B13" s="66">
        <v>361.7</v>
      </c>
      <c r="C13" s="66">
        <v>492.6</v>
      </c>
      <c r="D13" s="66">
        <v>587.5</v>
      </c>
      <c r="E13" s="66">
        <v>689.1</v>
      </c>
      <c r="F13" s="66">
        <v>754.1</v>
      </c>
      <c r="G13" s="72">
        <f>G8*G14</f>
        <v>979.42728956534324</v>
      </c>
      <c r="H13" s="72">
        <f>H8*H14</f>
        <v>1255.235752190383</v>
      </c>
      <c r="I13" s="72">
        <f>I8*I14</f>
        <v>1620.6373541765126</v>
      </c>
      <c r="J13" s="72">
        <f>J8*J14</f>
        <v>2107.7777334126722</v>
      </c>
      <c r="K13" s="72">
        <f>K8*K14</f>
        <v>2761.2985765620801</v>
      </c>
    </row>
    <row r="14" spans="1:12" ht="13.2" x14ac:dyDescent="0.25">
      <c r="A14" s="67"/>
      <c r="B14" s="75">
        <f>B13/B8</f>
        <v>0.69171925798431821</v>
      </c>
      <c r="C14" s="75">
        <f>C13/C8</f>
        <v>0.66576564400594684</v>
      </c>
      <c r="D14" s="75">
        <f>D13/D8</f>
        <v>0.65241532481954467</v>
      </c>
      <c r="E14" s="75">
        <f>E13/E8</f>
        <v>0.6336551724137931</v>
      </c>
      <c r="F14" s="75">
        <f>F13/F8</f>
        <v>0.62312014543050731</v>
      </c>
      <c r="G14" s="61">
        <f>'Growth %- Calculations'!H29-1%</f>
        <v>0.62620726607120147</v>
      </c>
      <c r="H14" s="61">
        <f>G14-1%</f>
        <v>0.61620726607120146</v>
      </c>
      <c r="I14" s="61">
        <f>H14-1%</f>
        <v>0.60620726607120146</v>
      </c>
      <c r="J14" s="61">
        <f>I14-1%</f>
        <v>0.59620726607120145</v>
      </c>
      <c r="K14" s="61">
        <f>J14-1%</f>
        <v>0.58620726607120144</v>
      </c>
      <c r="L14" s="3"/>
    </row>
    <row r="15" spans="1:12" ht="13.2" x14ac:dyDescent="0.25">
      <c r="A15" s="91" t="s">
        <v>30</v>
      </c>
      <c r="B15" s="92">
        <v>161.1</v>
      </c>
      <c r="C15" s="92">
        <v>247.3</v>
      </c>
      <c r="D15" s="92">
        <v>313</v>
      </c>
      <c r="E15" s="92">
        <v>398.4</v>
      </c>
      <c r="F15" s="92">
        <v>456.1</v>
      </c>
      <c r="G15" s="94">
        <f>G11-G13</f>
        <v>584.63519043465681</v>
      </c>
      <c r="H15" s="94">
        <f>H11-H13</f>
        <v>781.79922176161699</v>
      </c>
      <c r="I15" s="94">
        <f>I11-I13</f>
        <v>1052.7673456380924</v>
      </c>
      <c r="J15" s="94">
        <f>J11-J13</f>
        <v>1427.5326416221615</v>
      </c>
      <c r="K15" s="94">
        <f>K11-K13</f>
        <v>1949.148967134332</v>
      </c>
    </row>
    <row r="16" spans="1:12" ht="13.2" x14ac:dyDescent="0.25">
      <c r="A16" s="67"/>
      <c r="B16" s="67"/>
      <c r="C16" s="67"/>
      <c r="D16" s="67"/>
      <c r="E16" s="67"/>
      <c r="F16" s="67"/>
      <c r="G16" s="49"/>
      <c r="H16" s="49"/>
      <c r="I16" s="49"/>
      <c r="J16" s="49"/>
      <c r="K16" s="49"/>
    </row>
    <row r="17" spans="1:11" ht="13.2" x14ac:dyDescent="0.25">
      <c r="A17" s="67" t="s">
        <v>31</v>
      </c>
      <c r="B17" s="66">
        <v>64.3</v>
      </c>
      <c r="C17" s="66">
        <v>87</v>
      </c>
      <c r="D17" s="66">
        <v>120</v>
      </c>
      <c r="E17" s="66">
        <v>126.1</v>
      </c>
      <c r="F17" s="66">
        <v>140.4</v>
      </c>
      <c r="G17" s="72">
        <f>G18*G8</f>
        <v>171.54338551916246</v>
      </c>
      <c r="H17" s="72">
        <f>H18*H8</f>
        <v>203.04775556063717</v>
      </c>
      <c r="I17" s="72">
        <f>I18*I8</f>
        <v>239.74582739963424</v>
      </c>
      <c r="J17" s="72">
        <f>J18*J8</f>
        <v>281.68677840292798</v>
      </c>
      <c r="K17" s="72">
        <f>K18*K8</f>
        <v>328.2149881070971</v>
      </c>
    </row>
    <row r="18" spans="1:11" ht="13.2" x14ac:dyDescent="0.25">
      <c r="A18" s="67"/>
      <c r="B18" s="75">
        <f>B17/B8</f>
        <v>0.12296806272709887</v>
      </c>
      <c r="C18" s="75">
        <f>C17/C8</f>
        <v>0.11758345722394918</v>
      </c>
      <c r="D18" s="75">
        <f>D17/D8</f>
        <v>0.13325930038867295</v>
      </c>
      <c r="E18" s="75">
        <f>E17/E8</f>
        <v>0.11595402298850574</v>
      </c>
      <c r="F18" s="75">
        <f>F17/F8</f>
        <v>0.11601388200297472</v>
      </c>
      <c r="G18" s="61">
        <f>'Growth %- Calculations'!H34-1%</f>
        <v>0.10967809004609742</v>
      </c>
      <c r="H18" s="61">
        <f>G18-1%</f>
        <v>9.9678090046097428E-2</v>
      </c>
      <c r="I18" s="61">
        <f>H18-1%</f>
        <v>8.9678090046097433E-2</v>
      </c>
      <c r="J18" s="61">
        <f>I18-1%</f>
        <v>7.9678090046097438E-2</v>
      </c>
      <c r="K18" s="61">
        <f>J18-1%</f>
        <v>6.9678090046097443E-2</v>
      </c>
    </row>
    <row r="19" spans="1:11" ht="13.2" x14ac:dyDescent="0.25">
      <c r="A19" s="67" t="s">
        <v>32</v>
      </c>
      <c r="B19" s="66">
        <v>8.6</v>
      </c>
      <c r="C19" s="66">
        <v>13.3</v>
      </c>
      <c r="D19" s="66">
        <v>15.1</v>
      </c>
      <c r="E19" s="66">
        <v>19.2</v>
      </c>
      <c r="F19" s="66">
        <v>15.6</v>
      </c>
      <c r="G19" s="72">
        <f>G20*G8</f>
        <v>25.087966797729809</v>
      </c>
      <c r="H19" s="72">
        <f>H20*H8</f>
        <v>27.581980522483299</v>
      </c>
      <c r="I19" s="72">
        <f>I20*I8</f>
        <v>29.515079488170574</v>
      </c>
      <c r="J19" s="72">
        <f>J20*J8</f>
        <v>30.19246517756968</v>
      </c>
      <c r="K19" s="72">
        <f>K20*K8</f>
        <v>28.452321743352808</v>
      </c>
    </row>
    <row r="20" spans="1:11" ht="13.2" x14ac:dyDescent="0.25">
      <c r="A20" s="67"/>
      <c r="B20" s="75">
        <f>B19/B8</f>
        <v>1.6446739338305604E-2</v>
      </c>
      <c r="C20" s="75">
        <f>C19/C8</f>
        <v>1.7975402081362349E-2</v>
      </c>
      <c r="D20" s="75">
        <f>D19/D8</f>
        <v>1.6768461965574681E-2</v>
      </c>
      <c r="E20" s="75">
        <f>E19/E8</f>
        <v>1.7655172413793104E-2</v>
      </c>
      <c r="F20" s="75">
        <f>F19/F8</f>
        <v>1.2890431333663856E-2</v>
      </c>
      <c r="G20" s="61">
        <f>'Growth %- Calculations'!H44</f>
        <v>1.6040258697165223E-2</v>
      </c>
      <c r="H20" s="61">
        <f>G20-0.25%</f>
        <v>1.3540258697165223E-2</v>
      </c>
      <c r="I20" s="61">
        <f t="shared" ref="I20:K20" si="2">H20-0.25%</f>
        <v>1.1040258697165222E-2</v>
      </c>
      <c r="J20" s="61">
        <f t="shared" si="2"/>
        <v>8.5402586971652216E-3</v>
      </c>
      <c r="K20" s="61">
        <f t="shared" si="2"/>
        <v>6.0402586971652211E-3</v>
      </c>
    </row>
    <row r="21" spans="1:11" ht="13.2" x14ac:dyDescent="0.25">
      <c r="A21" s="67" t="s">
        <v>33</v>
      </c>
      <c r="B21" s="66" t="s">
        <v>27</v>
      </c>
      <c r="C21" s="66" t="s">
        <v>27</v>
      </c>
      <c r="D21" s="66" t="s">
        <v>27</v>
      </c>
      <c r="E21" s="66" t="s">
        <v>27</v>
      </c>
      <c r="F21" s="66" t="s">
        <v>27</v>
      </c>
      <c r="G21" s="49"/>
      <c r="H21" s="60">
        <f>G21</f>
        <v>0</v>
      </c>
      <c r="I21" s="49"/>
      <c r="J21" s="49"/>
      <c r="K21" s="49"/>
    </row>
    <row r="22" spans="1:11" ht="13.2" x14ac:dyDescent="0.25">
      <c r="A22" s="67" t="s">
        <v>34</v>
      </c>
      <c r="B22" s="66">
        <v>48.8</v>
      </c>
      <c r="C22" s="66">
        <v>59</v>
      </c>
      <c r="D22" s="66">
        <v>72.8</v>
      </c>
      <c r="E22" s="66">
        <v>91.2</v>
      </c>
      <c r="F22" s="66">
        <v>101.2</v>
      </c>
      <c r="G22" s="72">
        <f>G23*G8</f>
        <v>131.81755150178077</v>
      </c>
      <c r="H22" s="72">
        <f>H23*H8</f>
        <v>166.58659164103926</v>
      </c>
      <c r="I22" s="72">
        <f>I23*I8</f>
        <v>211.94473112016345</v>
      </c>
      <c r="J22" s="72">
        <f>J23*J8</f>
        <v>271.43743649571707</v>
      </c>
      <c r="K22" s="72">
        <f>K23*K8</f>
        <v>349.88712152765237</v>
      </c>
    </row>
    <row r="23" spans="1:11" ht="13.2" x14ac:dyDescent="0.25">
      <c r="A23" s="67"/>
      <c r="B23" s="75">
        <f>B22/B8</f>
        <v>9.3325683687129471E-2</v>
      </c>
      <c r="C23" s="75">
        <f>C22/C8</f>
        <v>7.974050547371267E-2</v>
      </c>
      <c r="D23" s="75">
        <f>D22/D8</f>
        <v>8.0843975569128257E-2</v>
      </c>
      <c r="E23" s="75">
        <f>E22/E8</f>
        <v>8.3862068965517247E-2</v>
      </c>
      <c r="F23" s="75">
        <f>F22/F8</f>
        <v>8.3622541728639893E-2</v>
      </c>
      <c r="G23" s="61">
        <f>AVERAGE(B23:F23)</f>
        <v>8.4278955084825496E-2</v>
      </c>
      <c r="H23" s="61">
        <f>G23-0.25%</f>
        <v>8.1778955084825494E-2</v>
      </c>
      <c r="I23" s="61">
        <f>H23-0.25%</f>
        <v>7.9278955084825492E-2</v>
      </c>
      <c r="J23" s="61">
        <f>I23-0.25%</f>
        <v>7.677895508482549E-2</v>
      </c>
      <c r="K23" s="61">
        <f>J23-0.25%</f>
        <v>7.4278955084825488E-2</v>
      </c>
    </row>
    <row r="24" spans="1:11" ht="13.2" x14ac:dyDescent="0.25">
      <c r="A24" s="67" t="s">
        <v>35</v>
      </c>
      <c r="B24" s="66">
        <v>73.2</v>
      </c>
      <c r="C24" s="66">
        <v>102</v>
      </c>
      <c r="D24" s="66">
        <v>129.69999999999999</v>
      </c>
      <c r="E24" s="66">
        <v>149.4</v>
      </c>
      <c r="F24" s="66">
        <v>172.5</v>
      </c>
      <c r="G24" s="72">
        <f>G25*G8</f>
        <v>215.44101633068684</v>
      </c>
      <c r="H24" s="72">
        <f>H25*H8</f>
        <v>275.49779223420649</v>
      </c>
      <c r="I24" s="72">
        <f>I25*I8</f>
        <v>361.56330252817264</v>
      </c>
      <c r="J24" s="72">
        <f>J25*J8</f>
        <v>478.1313112632555</v>
      </c>
      <c r="K24" s="72">
        <f>K25*K8</f>
        <v>637.06215912716164</v>
      </c>
    </row>
    <row r="25" spans="1:11" ht="13.2" x14ac:dyDescent="0.25">
      <c r="A25" s="67"/>
      <c r="B25" s="75">
        <f>B24/B11</f>
        <v>0.13998852553069421</v>
      </c>
      <c r="C25" s="75">
        <f>C24/C11</f>
        <v>0.13785646709014732</v>
      </c>
      <c r="D25" s="75">
        <f>D24/D11</f>
        <v>0.14403109383675736</v>
      </c>
      <c r="E25" s="75">
        <f>E24/E11</f>
        <v>0.13737931034482759</v>
      </c>
      <c r="F25" s="75">
        <f>F24/F11</f>
        <v>0.14253842340109071</v>
      </c>
      <c r="G25" s="61">
        <f>'Growth %- Calculations'!H39-0.25%</f>
        <v>0.1377445077070622</v>
      </c>
      <c r="H25" s="61">
        <f>G25-0.25%</f>
        <v>0.1352445077070622</v>
      </c>
      <c r="I25" s="61">
        <f>H25</f>
        <v>0.1352445077070622</v>
      </c>
      <c r="J25" s="61">
        <f>I25</f>
        <v>0.1352445077070622</v>
      </c>
      <c r="K25" s="61">
        <f>J25</f>
        <v>0.1352445077070622</v>
      </c>
    </row>
    <row r="26" spans="1:11" ht="13.2" x14ac:dyDescent="0.25">
      <c r="A26" s="68" t="s">
        <v>36</v>
      </c>
      <c r="B26" s="73">
        <v>194.9</v>
      </c>
      <c r="C26" s="73">
        <v>261.3</v>
      </c>
      <c r="D26" s="73">
        <v>337.5</v>
      </c>
      <c r="E26" s="73">
        <v>386.1</v>
      </c>
      <c r="F26" s="73">
        <v>429.6</v>
      </c>
      <c r="G26" s="74">
        <f>G17+G19+G22+G24</f>
        <v>543.88992014935991</v>
      </c>
      <c r="H26" s="74">
        <f>H17+H19+H22+H24</f>
        <v>672.71411995836615</v>
      </c>
      <c r="I26" s="74">
        <f>I17+I19+I22+I24</f>
        <v>842.76894053614092</v>
      </c>
      <c r="J26" s="74">
        <f>J17+J19+J22+J24</f>
        <v>1061.4479913394703</v>
      </c>
      <c r="K26" s="74">
        <f>K17+K19+K22+K24</f>
        <v>1343.616590505264</v>
      </c>
    </row>
    <row r="27" spans="1:11" ht="13.2" x14ac:dyDescent="0.25">
      <c r="A27" s="67"/>
      <c r="B27" s="67"/>
      <c r="C27" s="67"/>
      <c r="D27" s="67"/>
      <c r="E27" s="67"/>
      <c r="F27" s="67"/>
      <c r="G27" s="49"/>
      <c r="H27" s="49"/>
      <c r="I27" s="49"/>
      <c r="J27" s="49"/>
      <c r="K27" s="49"/>
    </row>
    <row r="28" spans="1:11" ht="13.2" x14ac:dyDescent="0.25">
      <c r="A28" s="91" t="s">
        <v>37</v>
      </c>
      <c r="B28" s="92">
        <v>-33.700000000000003</v>
      </c>
      <c r="C28" s="92">
        <v>-14</v>
      </c>
      <c r="D28" s="92">
        <v>-24.5</v>
      </c>
      <c r="E28" s="92">
        <v>12.3</v>
      </c>
      <c r="F28" s="92">
        <v>26.5</v>
      </c>
      <c r="G28" s="94">
        <f>G15-G26</f>
        <v>40.745270285296897</v>
      </c>
      <c r="H28" s="94">
        <f>H15-H26</f>
        <v>109.08510180325084</v>
      </c>
      <c r="I28" s="94">
        <f>I15-I26</f>
        <v>209.99840510195145</v>
      </c>
      <c r="J28" s="94">
        <f>J15-J26</f>
        <v>366.0846502826912</v>
      </c>
      <c r="K28" s="94">
        <f>K15-K26</f>
        <v>605.53237662906804</v>
      </c>
    </row>
    <row r="29" spans="1:11" ht="13.2" x14ac:dyDescent="0.25">
      <c r="A29" s="67"/>
      <c r="B29" s="67"/>
      <c r="C29" s="67"/>
      <c r="D29" s="67"/>
      <c r="E29" s="67"/>
      <c r="F29" s="67"/>
      <c r="G29" s="49"/>
      <c r="H29" s="49"/>
      <c r="I29" s="49"/>
      <c r="J29" s="49"/>
      <c r="K29" s="49"/>
    </row>
    <row r="30" spans="1:11" ht="13.2" x14ac:dyDescent="0.25">
      <c r="A30" s="67" t="s">
        <v>38</v>
      </c>
      <c r="B30" s="66">
        <v>-0.8</v>
      </c>
      <c r="C30" s="66">
        <v>-1.6</v>
      </c>
      <c r="D30" s="66">
        <v>-1.5</v>
      </c>
      <c r="E30" s="66">
        <v>-1.7</v>
      </c>
      <c r="F30" s="66">
        <v>-2</v>
      </c>
      <c r="G30" s="72">
        <f>G31*G8</f>
        <v>-2.6820426646382485</v>
      </c>
      <c r="H30" s="72">
        <f>H31*H8</f>
        <v>-3.4930923664248548</v>
      </c>
      <c r="I30" s="72">
        <f>I31*I8</f>
        <v>-4.5843344216959796</v>
      </c>
      <c r="J30" s="72">
        <f>J31*J8</f>
        <v>-6.0623238392507641</v>
      </c>
      <c r="K30" s="72">
        <f>K31*K8</f>
        <v>-8.077440283417717</v>
      </c>
    </row>
    <row r="31" spans="1:11" ht="13.2" x14ac:dyDescent="0.25">
      <c r="A31" s="67"/>
      <c r="B31" s="75">
        <f>B30/B8</f>
        <v>-1.5299292407726145E-3</v>
      </c>
      <c r="C31" s="75">
        <f>C30/C8</f>
        <v>-2.1624543857278011E-3</v>
      </c>
      <c r="D31" s="75">
        <f>D30/D8</f>
        <v>-1.665741254858412E-3</v>
      </c>
      <c r="E31" s="75">
        <f>E30/E8</f>
        <v>-1.5632183908045976E-3</v>
      </c>
      <c r="F31" s="75">
        <f>F30/F8</f>
        <v>-1.6526194017517765E-3</v>
      </c>
      <c r="G31" s="61">
        <f>AVERAGE(B31:F31)</f>
        <v>-1.7147925347830405E-3</v>
      </c>
      <c r="H31" s="61">
        <f>G31</f>
        <v>-1.7147925347830405E-3</v>
      </c>
      <c r="I31" s="61">
        <f>H31</f>
        <v>-1.7147925347830405E-3</v>
      </c>
      <c r="J31" s="61">
        <f>I31</f>
        <v>-1.7147925347830405E-3</v>
      </c>
      <c r="K31" s="61">
        <f>J31</f>
        <v>-1.7147925347830405E-3</v>
      </c>
    </row>
    <row r="32" spans="1:11" ht="13.2" x14ac:dyDescent="0.25">
      <c r="A32" s="67" t="s">
        <v>39</v>
      </c>
      <c r="B32" s="66">
        <v>0.4</v>
      </c>
      <c r="C32" s="66">
        <v>0.3</v>
      </c>
      <c r="D32" s="66">
        <v>1</v>
      </c>
      <c r="E32" s="66">
        <v>2.9</v>
      </c>
      <c r="F32" s="66">
        <v>1.7</v>
      </c>
      <c r="G32" s="72">
        <f>G33*G8</f>
        <v>1.9870826176899155</v>
      </c>
      <c r="H32" s="72">
        <f>H33*H8</f>
        <v>2.5879764012793456</v>
      </c>
      <c r="I32" s="72">
        <f>I33*I8</f>
        <v>3.3964602290390138</v>
      </c>
      <c r="J32" s="72">
        <f>J33*J8</f>
        <v>4.4914790068811916</v>
      </c>
      <c r="K32" s="72">
        <f>K33*K8</f>
        <v>5.9844466287684996</v>
      </c>
    </row>
    <row r="33" spans="1:11" ht="13.2" x14ac:dyDescent="0.25">
      <c r="A33" s="68"/>
      <c r="B33" s="75">
        <f>B32/B11</f>
        <v>7.6496462038630724E-4</v>
      </c>
      <c r="C33" s="75">
        <f>C32/C11</f>
        <v>4.0546019732396268E-4</v>
      </c>
      <c r="D33" s="75">
        <f>D32/D11</f>
        <v>1.1104941699056081E-3</v>
      </c>
      <c r="E33" s="75">
        <f>E32/E11</f>
        <v>2.6666666666666666E-3</v>
      </c>
      <c r="F33" s="75">
        <f>F32/F11</f>
        <v>1.4047264914890099E-3</v>
      </c>
      <c r="G33" s="75">
        <f>AVERAGE(B33:F33)</f>
        <v>1.2704624291543106E-3</v>
      </c>
      <c r="H33" s="61">
        <f>G33</f>
        <v>1.2704624291543106E-3</v>
      </c>
      <c r="I33" s="61">
        <f>H33</f>
        <v>1.2704624291543106E-3</v>
      </c>
      <c r="J33" s="61">
        <f>I33</f>
        <v>1.2704624291543106E-3</v>
      </c>
      <c r="K33" s="61">
        <f>J33</f>
        <v>1.2704624291543106E-3</v>
      </c>
    </row>
    <row r="34" spans="1:11" ht="13.2" x14ac:dyDescent="0.25">
      <c r="A34" s="68" t="s">
        <v>40</v>
      </c>
      <c r="B34" s="73">
        <v>-0.5</v>
      </c>
      <c r="C34" s="73">
        <v>-1.3</v>
      </c>
      <c r="D34" s="73">
        <v>-0.5</v>
      </c>
      <c r="E34" s="73">
        <v>1.2</v>
      </c>
      <c r="F34" s="73">
        <v>-0.3</v>
      </c>
      <c r="G34" s="74">
        <f>G30+G32</f>
        <v>-0.69496004694833302</v>
      </c>
      <c r="H34" s="74">
        <f>H30+H32</f>
        <v>-0.90511596514550918</v>
      </c>
      <c r="I34" s="74">
        <f>I30+I32</f>
        <v>-1.1878741926569658</v>
      </c>
      <c r="J34" s="74">
        <f>J30+J32</f>
        <v>-1.5708448323695725</v>
      </c>
      <c r="K34" s="74">
        <f>K30+K32</f>
        <v>-2.0929936546492174</v>
      </c>
    </row>
    <row r="35" spans="1:11" ht="13.2" x14ac:dyDescent="0.25">
      <c r="A35" s="67"/>
      <c r="B35" s="67"/>
      <c r="C35" s="67"/>
      <c r="D35" s="67"/>
      <c r="E35" s="67"/>
      <c r="F35" s="67"/>
      <c r="G35" s="49"/>
      <c r="H35" s="49"/>
      <c r="I35" s="49"/>
      <c r="J35" s="49"/>
      <c r="K35" s="49"/>
    </row>
    <row r="36" spans="1:11" ht="13.2" x14ac:dyDescent="0.25">
      <c r="A36" s="67" t="s">
        <v>41</v>
      </c>
      <c r="B36" s="66">
        <v>0</v>
      </c>
      <c r="C36" s="66">
        <v>0.1</v>
      </c>
      <c r="D36" s="66">
        <v>3.3</v>
      </c>
      <c r="E36" s="66">
        <v>9.8000000000000007</v>
      </c>
      <c r="F36" s="66">
        <v>11.6</v>
      </c>
      <c r="G36" s="72">
        <f>G37*G8</f>
        <v>7.0058959772182394</v>
      </c>
      <c r="H36" s="72">
        <f>H37*H8</f>
        <v>9.1244789207290342</v>
      </c>
      <c r="I36" s="72">
        <f>I37*I8</f>
        <v>11.974966135564786</v>
      </c>
      <c r="J36" s="72">
        <f>J37*J8</f>
        <v>15.835695217670873</v>
      </c>
      <c r="K36" s="72">
        <f>K37*K8</f>
        <v>21.09948030802467</v>
      </c>
    </row>
    <row r="37" spans="1:11" ht="13.2" x14ac:dyDescent="0.25">
      <c r="A37" s="68"/>
      <c r="B37" s="75">
        <f>B36/B11</f>
        <v>0</v>
      </c>
      <c r="C37" s="75">
        <f>C36/C11</f>
        <v>1.3515339910798757E-4</v>
      </c>
      <c r="D37" s="75">
        <f>D36/D11</f>
        <v>3.664630760688506E-3</v>
      </c>
      <c r="E37" s="75">
        <f>E36/E11</f>
        <v>9.0114942528735642E-3</v>
      </c>
      <c r="F37" s="75">
        <f>F36/F11</f>
        <v>9.5851925301603039E-3</v>
      </c>
      <c r="G37" s="61">
        <f>AVERAGE(B37:F37)</f>
        <v>4.4792941885660725E-3</v>
      </c>
      <c r="H37" s="61">
        <f>G37</f>
        <v>4.4792941885660725E-3</v>
      </c>
      <c r="I37" s="61">
        <f>H37</f>
        <v>4.4792941885660725E-3</v>
      </c>
      <c r="J37" s="61">
        <f>I37</f>
        <v>4.4792941885660725E-3</v>
      </c>
      <c r="K37" s="61">
        <f>J37</f>
        <v>4.4792941885660725E-3</v>
      </c>
    </row>
    <row r="38" spans="1:11" ht="13.2" x14ac:dyDescent="0.25">
      <c r="A38" s="91" t="s">
        <v>42</v>
      </c>
      <c r="B38" s="92">
        <v>-34.200000000000003</v>
      </c>
      <c r="C38" s="92">
        <v>-15.2</v>
      </c>
      <c r="D38" s="92">
        <v>-21.7</v>
      </c>
      <c r="E38" s="92">
        <v>23.3</v>
      </c>
      <c r="F38" s="92">
        <v>37.799999999999997</v>
      </c>
      <c r="G38" s="94">
        <f>G28+G34+G36</f>
        <v>47.056206215566803</v>
      </c>
      <c r="H38" s="94">
        <f>H28+H34+H36</f>
        <v>117.30446475883436</v>
      </c>
      <c r="I38" s="94">
        <f>I28+I34+I36</f>
        <v>220.78549704485926</v>
      </c>
      <c r="J38" s="94">
        <f>J28+J34+J36</f>
        <v>380.34950066799252</v>
      </c>
      <c r="K38" s="94">
        <f>K28+K34+K36</f>
        <v>624.53886328244346</v>
      </c>
    </row>
    <row r="39" spans="1:11" ht="13.2" x14ac:dyDescent="0.25">
      <c r="A39" s="68"/>
      <c r="B39" s="68"/>
      <c r="C39" s="68"/>
      <c r="D39" s="68"/>
      <c r="E39" s="68"/>
      <c r="F39" s="68"/>
      <c r="G39" s="68"/>
      <c r="H39" s="68"/>
      <c r="I39" s="68"/>
      <c r="J39" s="68"/>
      <c r="K39" s="68"/>
    </row>
    <row r="40" spans="1:11" ht="13.2" x14ac:dyDescent="0.25">
      <c r="A40" s="67" t="s">
        <v>388</v>
      </c>
      <c r="B40" s="66">
        <v>0.1</v>
      </c>
      <c r="C40" s="66">
        <v>-11.3</v>
      </c>
      <c r="D40" s="66">
        <v>-1.2</v>
      </c>
      <c r="E40" s="66">
        <v>-4</v>
      </c>
      <c r="F40" s="66">
        <v>-5.9</v>
      </c>
      <c r="G40" s="49">
        <f>G38*25%</f>
        <v>11.764051553891701</v>
      </c>
      <c r="H40" s="49">
        <f>H38*25%</f>
        <v>29.326116189708589</v>
      </c>
      <c r="I40" s="49">
        <f>I38*25%</f>
        <v>55.196374261214814</v>
      </c>
      <c r="J40" s="49">
        <f>J38*25%</f>
        <v>95.087375166998129</v>
      </c>
      <c r="K40" s="49">
        <f>K38*25%</f>
        <v>156.13471582061086</v>
      </c>
    </row>
    <row r="41" spans="1:11" ht="13.2" x14ac:dyDescent="0.25">
      <c r="A41" s="91" t="s">
        <v>43</v>
      </c>
      <c r="B41" s="92">
        <v>-45.5</v>
      </c>
      <c r="C41" s="92">
        <v>-6</v>
      </c>
      <c r="D41" s="92">
        <v>-23.1</v>
      </c>
      <c r="E41" s="92">
        <v>21</v>
      </c>
      <c r="F41" s="92">
        <v>8.6999999999999993</v>
      </c>
      <c r="G41" s="95">
        <f>G38-G40</f>
        <v>35.292154661675099</v>
      </c>
      <c r="H41" s="95">
        <f>H38-H40</f>
        <v>87.978348569125771</v>
      </c>
      <c r="I41" s="95">
        <f>I38-I40</f>
        <v>165.58912278364443</v>
      </c>
      <c r="J41" s="95">
        <f>J38-J40</f>
        <v>285.26212550099439</v>
      </c>
      <c r="K41" s="95">
        <f>K38-K40</f>
        <v>468.40414746183262</v>
      </c>
    </row>
  </sheetData>
  <mergeCells count="1">
    <mergeCell ref="A2:K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48"/>
  <sheetViews>
    <sheetView topLeftCell="A23" zoomScale="86" workbookViewId="0">
      <selection activeCell="A48" sqref="A48"/>
    </sheetView>
  </sheetViews>
  <sheetFormatPr defaultColWidth="12.6640625" defaultRowHeight="15.75" customHeight="1" x14ac:dyDescent="0.25"/>
  <cols>
    <col min="1" max="1" width="74.33203125" style="1" customWidth="1"/>
    <col min="2" max="2" width="12.6640625" style="1"/>
    <col min="3" max="3" width="8" style="1" customWidth="1"/>
    <col min="4" max="4" width="7.6640625" style="1" customWidth="1"/>
    <col min="5" max="6" width="8.33203125" style="1" bestFit="1" customWidth="1"/>
    <col min="7" max="7" width="8.109375" style="1" bestFit="1" customWidth="1"/>
    <col min="8" max="8" width="14.5546875" style="1" customWidth="1"/>
    <col min="9" max="9" width="14.88671875" style="1" customWidth="1"/>
    <col min="10" max="10" width="14.5546875" style="1" customWidth="1"/>
    <col min="11" max="11" width="15.6640625" style="1" customWidth="1"/>
    <col min="12" max="16384" width="12.6640625" style="1"/>
  </cols>
  <sheetData>
    <row r="1" spans="1:10" ht="20.399999999999999" x14ac:dyDescent="0.35">
      <c r="A1" s="189" t="s">
        <v>390</v>
      </c>
      <c r="B1" s="189"/>
      <c r="C1" s="189"/>
      <c r="D1" s="189"/>
      <c r="E1" s="189"/>
      <c r="F1" s="189"/>
      <c r="G1" s="189"/>
      <c r="H1" s="189"/>
      <c r="I1" s="189"/>
      <c r="J1" s="189"/>
    </row>
    <row r="2" spans="1:10" ht="13.2" x14ac:dyDescent="0.25"/>
    <row r="3" spans="1:10" ht="39.6" x14ac:dyDescent="0.25">
      <c r="A3" s="121" t="s">
        <v>61</v>
      </c>
      <c r="B3" s="121">
        <v>2020</v>
      </c>
      <c r="C3" s="121">
        <v>2021</v>
      </c>
      <c r="D3" s="121">
        <v>2022</v>
      </c>
      <c r="E3" s="121">
        <v>2023</v>
      </c>
      <c r="F3" s="121">
        <v>2024</v>
      </c>
      <c r="G3" s="121" t="s">
        <v>62</v>
      </c>
      <c r="H3" s="122" t="s">
        <v>63</v>
      </c>
      <c r="I3" s="122" t="s">
        <v>64</v>
      </c>
      <c r="J3" s="122" t="s">
        <v>65</v>
      </c>
    </row>
    <row r="4" spans="1:10" ht="13.2" x14ac:dyDescent="0.25">
      <c r="A4" s="60" t="s">
        <v>66</v>
      </c>
      <c r="B4" s="60">
        <v>522.87</v>
      </c>
      <c r="C4" s="60">
        <v>739.89</v>
      </c>
      <c r="D4" s="60">
        <v>900.49</v>
      </c>
      <c r="E4" s="69">
        <v>1087.5</v>
      </c>
      <c r="F4" s="69">
        <v>1252.5999999999999</v>
      </c>
      <c r="G4" s="60">
        <f>AVERAGE(B4:F4)</f>
        <v>900.67000000000007</v>
      </c>
      <c r="H4" s="49"/>
      <c r="I4" s="49"/>
      <c r="J4" s="49"/>
    </row>
    <row r="5" spans="1:10" ht="13.2" x14ac:dyDescent="0.25">
      <c r="A5" s="60" t="s">
        <v>67</v>
      </c>
      <c r="B5" s="60">
        <v>183</v>
      </c>
      <c r="C5" s="60">
        <v>218</v>
      </c>
      <c r="D5" s="60">
        <v>254</v>
      </c>
      <c r="E5" s="60">
        <v>295</v>
      </c>
      <c r="F5" s="60">
        <v>329</v>
      </c>
      <c r="G5" s="60">
        <f>AVERAGE(B5:F5)</f>
        <v>255.8</v>
      </c>
      <c r="H5" s="60">
        <f>G5/G4</f>
        <v>0.28401079196598089</v>
      </c>
      <c r="I5" s="61">
        <f>$H$5/G4</f>
        <v>3.1533279887859135E-4</v>
      </c>
      <c r="J5" s="49"/>
    </row>
    <row r="6" spans="1:10" ht="13.2" x14ac:dyDescent="0.25">
      <c r="A6" s="60" t="s">
        <v>68</v>
      </c>
      <c r="B6" s="60">
        <v>128</v>
      </c>
      <c r="C6" s="60">
        <v>130</v>
      </c>
      <c r="D6" s="60">
        <v>215</v>
      </c>
      <c r="E6" s="60">
        <v>243</v>
      </c>
      <c r="F6" s="60">
        <v>250</v>
      </c>
      <c r="G6" s="60">
        <f>AVERAGE(B6:F6)</f>
        <v>193.2</v>
      </c>
      <c r="H6" s="60">
        <f>G6/G4</f>
        <v>0.21450697813849687</v>
      </c>
      <c r="I6" s="61">
        <f>H6/G6</f>
        <v>1.1102845659342489E-3</v>
      </c>
      <c r="J6" s="49"/>
    </row>
    <row r="7" spans="1:10" ht="13.2" x14ac:dyDescent="0.25">
      <c r="A7" s="60" t="s">
        <v>69</v>
      </c>
      <c r="B7" s="60">
        <v>106</v>
      </c>
      <c r="C7" s="60">
        <v>126</v>
      </c>
      <c r="D7" s="60">
        <v>149</v>
      </c>
      <c r="E7" s="60">
        <v>184</v>
      </c>
      <c r="F7" s="60">
        <v>200</v>
      </c>
      <c r="G7" s="60">
        <f>AVERAGE(B7:F7)</f>
        <v>153</v>
      </c>
      <c r="H7" s="60">
        <f>G7/G4</f>
        <v>0.16987353858794008</v>
      </c>
      <c r="I7" s="61">
        <f>H7/G7</f>
        <v>1.1102845659342489E-3</v>
      </c>
      <c r="J7" s="49"/>
    </row>
    <row r="8" spans="1:10" ht="13.2" x14ac:dyDescent="0.25">
      <c r="A8" s="60"/>
      <c r="B8" s="60"/>
      <c r="C8" s="60"/>
      <c r="D8" s="60"/>
      <c r="E8" s="60"/>
      <c r="F8" s="60"/>
      <c r="G8" s="49"/>
      <c r="H8" s="49"/>
      <c r="I8" s="61"/>
      <c r="J8" s="49"/>
    </row>
    <row r="9" spans="1:10" ht="13.2" x14ac:dyDescent="0.25">
      <c r="A9" s="60" t="s">
        <v>70</v>
      </c>
      <c r="B9" s="60">
        <v>20</v>
      </c>
      <c r="C9" s="60">
        <v>35</v>
      </c>
      <c r="D9" s="60">
        <v>36</v>
      </c>
      <c r="E9" s="60">
        <v>41</v>
      </c>
      <c r="F9" s="60">
        <v>43</v>
      </c>
      <c r="G9" s="60">
        <f>AVERAGE(B9:F9)</f>
        <v>35</v>
      </c>
      <c r="H9" s="49"/>
      <c r="I9" s="49"/>
      <c r="J9" s="61">
        <f>G9*I5</f>
        <v>1.1036647960750698E-2</v>
      </c>
    </row>
    <row r="10" spans="1:10" ht="13.2" x14ac:dyDescent="0.25">
      <c r="A10" s="60" t="s">
        <v>71</v>
      </c>
      <c r="B10" s="60">
        <v>23</v>
      </c>
      <c r="C10" s="60">
        <v>23</v>
      </c>
      <c r="D10" s="60">
        <v>15</v>
      </c>
      <c r="E10" s="60">
        <v>44</v>
      </c>
      <c r="F10" s="60">
        <v>33</v>
      </c>
      <c r="G10" s="70">
        <f>AVERAGE(B10:F10)</f>
        <v>27.6</v>
      </c>
      <c r="H10" s="49"/>
      <c r="I10" s="49"/>
      <c r="J10" s="61">
        <f>G10*I6</f>
        <v>3.0643854019785272E-2</v>
      </c>
    </row>
    <row r="11" spans="1:10" ht="13.2" x14ac:dyDescent="0.25">
      <c r="A11" s="60" t="s">
        <v>72</v>
      </c>
      <c r="B11" s="60">
        <v>22</v>
      </c>
      <c r="C11" s="60">
        <v>23</v>
      </c>
      <c r="D11" s="60">
        <v>25</v>
      </c>
      <c r="E11" s="60">
        <v>38</v>
      </c>
      <c r="F11" s="60">
        <f>5+5+4+4</f>
        <v>18</v>
      </c>
      <c r="G11" s="62">
        <f>AVERAGE(B11:F11)</f>
        <v>25.2</v>
      </c>
      <c r="H11" s="49"/>
      <c r="I11" s="49"/>
      <c r="J11" s="61">
        <f>G11*I7</f>
        <v>2.7979171061543073E-2</v>
      </c>
    </row>
    <row r="12" spans="1:10" customFormat="1" ht="13.2" x14ac:dyDescent="0.25">
      <c r="A12" s="96"/>
      <c r="B12" s="96">
        <f>B9+B10+B11</f>
        <v>65</v>
      </c>
      <c r="C12" s="96">
        <f t="shared" ref="C12:G12" si="0">C9+C10+C11</f>
        <v>81</v>
      </c>
      <c r="D12" s="96">
        <f t="shared" si="0"/>
        <v>76</v>
      </c>
      <c r="E12" s="96">
        <f t="shared" si="0"/>
        <v>123</v>
      </c>
      <c r="F12" s="96">
        <f t="shared" si="0"/>
        <v>94</v>
      </c>
      <c r="G12" s="123">
        <f t="shared" si="0"/>
        <v>87.8</v>
      </c>
      <c r="H12" s="96"/>
      <c r="I12" s="96"/>
      <c r="J12" s="63">
        <f>SUM(J9:J11)</f>
        <v>6.965967304207904E-2</v>
      </c>
    </row>
    <row r="13" spans="1:10" customFormat="1" ht="13.2" x14ac:dyDescent="0.25"/>
    <row r="14" spans="1:10" ht="13.2" x14ac:dyDescent="0.25">
      <c r="A14" s="4"/>
      <c r="I14" s="21"/>
    </row>
    <row r="15" spans="1:10" ht="13.2" x14ac:dyDescent="0.25">
      <c r="A15" s="81" t="s">
        <v>374</v>
      </c>
      <c r="B15" s="80"/>
      <c r="J15" s="21"/>
    </row>
    <row r="16" spans="1:10" ht="13.2" x14ac:dyDescent="0.25">
      <c r="A16" s="60" t="s">
        <v>375</v>
      </c>
      <c r="B16" s="61">
        <f>J12</f>
        <v>6.965967304207904E-2</v>
      </c>
      <c r="C16" s="4" t="s">
        <v>73</v>
      </c>
    </row>
    <row r="17" spans="1:8" ht="13.2" x14ac:dyDescent="0.25">
      <c r="A17" s="60" t="s">
        <v>368</v>
      </c>
      <c r="B17" s="61">
        <v>0.03</v>
      </c>
      <c r="C17" s="4"/>
    </row>
    <row r="18" spans="1:8" ht="13.2" x14ac:dyDescent="0.25">
      <c r="A18" s="60" t="s">
        <v>74</v>
      </c>
      <c r="B18" s="64">
        <v>0.01</v>
      </c>
    </row>
    <row r="19" spans="1:8" ht="13.2" x14ac:dyDescent="0.25">
      <c r="A19" s="60" t="s">
        <v>75</v>
      </c>
      <c r="B19" s="61">
        <f>(('Forcasted Income Statement'!F8/'Forcasted Income Statement'!B8)^(1/5))-1</f>
        <v>0.18273568771129201</v>
      </c>
      <c r="C19" s="4" t="s">
        <v>76</v>
      </c>
    </row>
    <row r="20" spans="1:8" ht="13.2" x14ac:dyDescent="0.25">
      <c r="A20" s="60" t="s">
        <v>77</v>
      </c>
      <c r="B20" s="63">
        <f>SUM(B16:B19)</f>
        <v>0.29239536075337103</v>
      </c>
    </row>
    <row r="21" spans="1:8" ht="13.2" x14ac:dyDescent="0.25"/>
    <row r="22" spans="1:8" ht="13.2" x14ac:dyDescent="0.25">
      <c r="A22" s="82"/>
      <c r="B22" s="83">
        <v>2025</v>
      </c>
      <c r="C22" s="83">
        <v>2026</v>
      </c>
      <c r="D22" s="83">
        <v>2027</v>
      </c>
      <c r="E22" s="83">
        <v>2028</v>
      </c>
      <c r="F22" s="83">
        <v>2029</v>
      </c>
    </row>
    <row r="23" spans="1:8" ht="13.2" x14ac:dyDescent="0.25">
      <c r="A23" s="60" t="s">
        <v>78</v>
      </c>
      <c r="B23" s="61">
        <v>0.29239536075337103</v>
      </c>
      <c r="C23" s="61">
        <f>B23+1%</f>
        <v>0.30239536075337103</v>
      </c>
      <c r="D23" s="61">
        <f>C23+1%</f>
        <v>0.31239536075337104</v>
      </c>
      <c r="E23" s="61">
        <f>D23+1%</f>
        <v>0.32239536075337105</v>
      </c>
      <c r="F23" s="61">
        <f>E23+1%</f>
        <v>0.33239536075337106</v>
      </c>
    </row>
    <row r="24" spans="1:8" ht="13.8" x14ac:dyDescent="0.3">
      <c r="A24" s="65" t="s">
        <v>376</v>
      </c>
    </row>
    <row r="25" spans="1:8" ht="13.2" x14ac:dyDescent="0.25"/>
    <row r="26" spans="1:8" ht="13.2" x14ac:dyDescent="0.25">
      <c r="A26" s="83" t="s">
        <v>377</v>
      </c>
      <c r="B26" s="83">
        <v>2020</v>
      </c>
      <c r="C26" s="83">
        <v>2021</v>
      </c>
      <c r="D26" s="83">
        <v>2022</v>
      </c>
      <c r="E26" s="83">
        <v>2023</v>
      </c>
      <c r="F26" s="83">
        <v>2025</v>
      </c>
      <c r="G26" s="84" t="s">
        <v>381</v>
      </c>
      <c r="H26" s="82"/>
    </row>
    <row r="27" spans="1:8" ht="13.2" x14ac:dyDescent="0.25">
      <c r="A27" s="49" t="s">
        <v>404</v>
      </c>
      <c r="B27" s="61">
        <v>0.62171925798431804</v>
      </c>
      <c r="C27" s="61">
        <v>0.66576564400594684</v>
      </c>
      <c r="D27" s="61">
        <v>0.65241532481954467</v>
      </c>
      <c r="E27" s="61">
        <v>0.6336551724137931</v>
      </c>
      <c r="F27" s="61">
        <v>0.62312014543050731</v>
      </c>
      <c r="G27" s="49"/>
      <c r="H27" s="49"/>
    </row>
    <row r="28" spans="1:8" ht="13.2" x14ac:dyDescent="0.25">
      <c r="A28" s="49" t="s">
        <v>379</v>
      </c>
      <c r="B28" s="66">
        <v>1</v>
      </c>
      <c r="C28" s="66">
        <v>1</v>
      </c>
      <c r="D28" s="66">
        <v>1</v>
      </c>
      <c r="E28" s="66">
        <v>2</v>
      </c>
      <c r="F28" s="66">
        <v>2</v>
      </c>
      <c r="G28" s="60">
        <f>SUM(B28:F28)</f>
        <v>7</v>
      </c>
      <c r="H28" s="49"/>
    </row>
    <row r="29" spans="1:8" ht="13.2" x14ac:dyDescent="0.25">
      <c r="A29" s="49" t="s">
        <v>380</v>
      </c>
      <c r="B29" s="61">
        <f>B27*B28</f>
        <v>0.62171925798431804</v>
      </c>
      <c r="C29" s="61">
        <f>C27*C28</f>
        <v>0.66576564400594684</v>
      </c>
      <c r="D29" s="61">
        <f>D27*D28</f>
        <v>0.65241532481954467</v>
      </c>
      <c r="E29" s="61">
        <f>E27*E28</f>
        <v>1.2673103448275862</v>
      </c>
      <c r="F29" s="61">
        <f>F27*F28</f>
        <v>1.2462402908610146</v>
      </c>
      <c r="G29" s="61">
        <f>SUM(B29:F29)</f>
        <v>4.4534508624984106</v>
      </c>
      <c r="H29" s="63">
        <f>G29/G28</f>
        <v>0.63620726607120148</v>
      </c>
    </row>
    <row r="30" spans="1:8" ht="13.2" x14ac:dyDescent="0.25"/>
    <row r="31" spans="1:8" ht="13.2" x14ac:dyDescent="0.25">
      <c r="A31" s="85" t="s">
        <v>382</v>
      </c>
      <c r="B31" s="83">
        <v>2020</v>
      </c>
      <c r="C31" s="83">
        <v>2021</v>
      </c>
      <c r="D31" s="83">
        <v>2022</v>
      </c>
      <c r="E31" s="83">
        <v>2023</v>
      </c>
      <c r="F31" s="83">
        <v>2025</v>
      </c>
      <c r="G31" s="84" t="s">
        <v>381</v>
      </c>
      <c r="H31" s="82"/>
    </row>
    <row r="32" spans="1:8" ht="13.2" x14ac:dyDescent="0.25">
      <c r="A32" s="49" t="s">
        <v>378</v>
      </c>
      <c r="B32" s="61">
        <v>0.12296806272709887</v>
      </c>
      <c r="C32" s="61">
        <v>0.11758345722394918</v>
      </c>
      <c r="D32" s="61">
        <v>0.13325930038867295</v>
      </c>
      <c r="E32" s="61">
        <v>0.11595402298850574</v>
      </c>
      <c r="F32" s="61">
        <v>0.11601388200297472</v>
      </c>
      <c r="G32" s="49"/>
      <c r="H32" s="49"/>
    </row>
    <row r="33" spans="1:10" ht="13.2" x14ac:dyDescent="0.25">
      <c r="A33" s="49" t="s">
        <v>379</v>
      </c>
      <c r="B33" s="66">
        <v>1</v>
      </c>
      <c r="C33" s="66">
        <v>1</v>
      </c>
      <c r="D33" s="66">
        <v>1</v>
      </c>
      <c r="E33" s="66">
        <v>2</v>
      </c>
      <c r="F33" s="66">
        <v>2</v>
      </c>
      <c r="G33" s="60">
        <f>SUM(B33:F33)</f>
        <v>7</v>
      </c>
      <c r="H33" s="49"/>
    </row>
    <row r="34" spans="1:10" ht="13.2" x14ac:dyDescent="0.25">
      <c r="A34" s="49" t="s">
        <v>380</v>
      </c>
      <c r="B34" s="61">
        <f>B33*B32</f>
        <v>0.12296806272709887</v>
      </c>
      <c r="C34" s="61">
        <f>C33*C32</f>
        <v>0.11758345722394918</v>
      </c>
      <c r="D34" s="61">
        <f>D33*D32</f>
        <v>0.13325930038867295</v>
      </c>
      <c r="E34" s="61">
        <f>E33*E32</f>
        <v>0.23190804597701148</v>
      </c>
      <c r="F34" s="61">
        <f>F33*F32</f>
        <v>0.23202776400594943</v>
      </c>
      <c r="G34" s="61">
        <f>SUM(B34:F34)</f>
        <v>0.83774663032268193</v>
      </c>
      <c r="H34" s="63">
        <f>G34/G33</f>
        <v>0.11967809004609742</v>
      </c>
    </row>
    <row r="35" spans="1:10" ht="13.2" x14ac:dyDescent="0.25"/>
    <row r="36" spans="1:10" ht="13.2" x14ac:dyDescent="0.25">
      <c r="A36" s="83" t="s">
        <v>79</v>
      </c>
      <c r="B36" s="83">
        <v>2020</v>
      </c>
      <c r="C36" s="83">
        <v>2021</v>
      </c>
      <c r="D36" s="83">
        <v>2022</v>
      </c>
      <c r="E36" s="83">
        <v>2023</v>
      </c>
      <c r="F36" s="83">
        <v>2025</v>
      </c>
      <c r="G36" s="84" t="s">
        <v>381</v>
      </c>
      <c r="H36" s="83"/>
      <c r="J36" s="1" t="s">
        <v>405</v>
      </c>
    </row>
    <row r="37" spans="1:10" ht="13.2" x14ac:dyDescent="0.25">
      <c r="A37" s="49" t="s">
        <v>378</v>
      </c>
      <c r="B37" s="61">
        <v>0.13998852553069421</v>
      </c>
      <c r="C37" s="61">
        <v>0.13785646709014732</v>
      </c>
      <c r="D37" s="61">
        <v>0.14403109383675736</v>
      </c>
      <c r="E37" s="61">
        <v>0.13737931034482759</v>
      </c>
      <c r="F37" s="61">
        <v>0.14253842340109071</v>
      </c>
      <c r="G37" s="49"/>
      <c r="H37" s="49"/>
    </row>
    <row r="38" spans="1:10" ht="13.2" x14ac:dyDescent="0.25">
      <c r="A38" s="49" t="s">
        <v>379</v>
      </c>
      <c r="B38" s="66">
        <v>1</v>
      </c>
      <c r="C38" s="66">
        <v>1</v>
      </c>
      <c r="D38" s="66">
        <v>1</v>
      </c>
      <c r="E38" s="66">
        <v>2</v>
      </c>
      <c r="F38" s="66">
        <v>2</v>
      </c>
      <c r="G38" s="60">
        <f>SUM(B38:F38)</f>
        <v>7</v>
      </c>
      <c r="H38" s="49"/>
    </row>
    <row r="39" spans="1:10" ht="13.2" x14ac:dyDescent="0.25">
      <c r="A39" s="49" t="s">
        <v>380</v>
      </c>
      <c r="B39" s="61">
        <f>B37*B38</f>
        <v>0.13998852553069421</v>
      </c>
      <c r="C39" s="61">
        <f>C37*C38</f>
        <v>0.13785646709014732</v>
      </c>
      <c r="D39" s="61">
        <f>D37*D38</f>
        <v>0.14403109383675736</v>
      </c>
      <c r="E39" s="61">
        <f>E37*E38</f>
        <v>0.27475862068965518</v>
      </c>
      <c r="F39" s="61">
        <f>F37*F38</f>
        <v>0.28507684680218143</v>
      </c>
      <c r="G39" s="61">
        <f>SUM(B39:F39)</f>
        <v>0.98171155394943543</v>
      </c>
      <c r="H39" s="63">
        <f>G39/G38</f>
        <v>0.1402445077070622</v>
      </c>
    </row>
    <row r="40" spans="1:10" ht="13.2" x14ac:dyDescent="0.25"/>
    <row r="41" spans="1:10" ht="13.2" x14ac:dyDescent="0.25">
      <c r="A41" s="83" t="s">
        <v>367</v>
      </c>
      <c r="B41" s="83">
        <v>2020</v>
      </c>
      <c r="C41" s="83">
        <v>2021</v>
      </c>
      <c r="D41" s="83">
        <v>2022</v>
      </c>
      <c r="E41" s="83">
        <v>2023</v>
      </c>
      <c r="F41" s="83">
        <v>2025</v>
      </c>
      <c r="G41" s="84" t="s">
        <v>381</v>
      </c>
      <c r="H41" s="82"/>
    </row>
    <row r="42" spans="1:10" ht="13.2" x14ac:dyDescent="0.25">
      <c r="A42" s="49" t="s">
        <v>378</v>
      </c>
      <c r="B42" s="53" cm="1">
        <f t="array" ref="B42:F42">'Forcasted Income Statement'!B20:F20</f>
        <v>1.6446739338305604E-2</v>
      </c>
      <c r="C42" s="54">
        <v>1.7975402081362349E-2</v>
      </c>
      <c r="D42" s="54">
        <v>1.6768461965574681E-2</v>
      </c>
      <c r="E42" s="54">
        <v>1.7655172413793104E-2</v>
      </c>
      <c r="F42" s="54">
        <v>1.2890431333663856E-2</v>
      </c>
      <c r="G42" s="49"/>
      <c r="H42" s="49"/>
    </row>
    <row r="43" spans="1:10" ht="13.2" x14ac:dyDescent="0.25">
      <c r="A43" s="49" t="s">
        <v>379</v>
      </c>
      <c r="B43" s="66">
        <v>1</v>
      </c>
      <c r="C43" s="66">
        <v>1</v>
      </c>
      <c r="D43" s="66">
        <v>1</v>
      </c>
      <c r="E43" s="66">
        <v>2</v>
      </c>
      <c r="F43" s="66">
        <v>2</v>
      </c>
      <c r="G43" s="60">
        <f>SUM(B43:F43)</f>
        <v>7</v>
      </c>
      <c r="H43" s="49"/>
    </row>
    <row r="44" spans="1:10" ht="13.2" x14ac:dyDescent="0.25">
      <c r="A44" s="49" t="s">
        <v>380</v>
      </c>
      <c r="B44" s="61">
        <f>B42*B43</f>
        <v>1.6446739338305604E-2</v>
      </c>
      <c r="C44" s="61">
        <f>C42*C43</f>
        <v>1.7975402081362349E-2</v>
      </c>
      <c r="D44" s="61">
        <f>D42*D43</f>
        <v>1.6768461965574681E-2</v>
      </c>
      <c r="E44" s="61">
        <f>E42*E43</f>
        <v>3.5310344827586208E-2</v>
      </c>
      <c r="F44" s="61">
        <f>F42*F43</f>
        <v>2.5780862667327712E-2</v>
      </c>
      <c r="G44" s="61">
        <f>SUM(B44:F44)</f>
        <v>0.11228181088015655</v>
      </c>
      <c r="H44" s="63">
        <f>G44/G43</f>
        <v>1.6040258697165223E-2</v>
      </c>
    </row>
    <row r="45" spans="1:10" ht="15.75" customHeight="1" x14ac:dyDescent="0.25">
      <c r="A45" s="22"/>
    </row>
    <row r="48" spans="1:10" ht="15.75" customHeight="1" x14ac:dyDescent="0.25">
      <c r="A48" s="1" t="s">
        <v>473</v>
      </c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52"/>
  <sheetViews>
    <sheetView topLeftCell="A21" zoomScaleNormal="100" workbookViewId="0">
      <selection activeCell="E42" sqref="E42"/>
    </sheetView>
  </sheetViews>
  <sheetFormatPr defaultColWidth="12.6640625" defaultRowHeight="15.75" customHeight="1" x14ac:dyDescent="0.25"/>
  <cols>
    <col min="1" max="1" width="41.6640625" style="1" customWidth="1"/>
    <col min="2" max="2" width="36" style="1" customWidth="1"/>
    <col min="3" max="3" width="40.33203125" style="1" bestFit="1" customWidth="1"/>
    <col min="4" max="4" width="39.109375" style="1" customWidth="1"/>
    <col min="5" max="5" width="28.6640625" style="1" bestFit="1" customWidth="1"/>
    <col min="6" max="16384" width="12.6640625" style="1"/>
  </cols>
  <sheetData>
    <row r="1" spans="1:5" ht="24.6" x14ac:dyDescent="0.4">
      <c r="A1" s="190" t="s">
        <v>391</v>
      </c>
      <c r="B1" s="190"/>
      <c r="C1" s="190"/>
      <c r="D1" s="190"/>
    </row>
    <row r="2" spans="1:5" ht="13.2" x14ac:dyDescent="0.25">
      <c r="E2" s="4"/>
    </row>
    <row r="3" spans="1:5" ht="13.2" x14ac:dyDescent="0.25">
      <c r="A3" s="191" t="s">
        <v>392</v>
      </c>
      <c r="B3" s="192"/>
      <c r="C3" s="193"/>
      <c r="E3" s="4"/>
    </row>
    <row r="4" spans="1:5" ht="13.2" x14ac:dyDescent="0.25">
      <c r="A4" s="104" t="s">
        <v>395</v>
      </c>
      <c r="B4" s="105"/>
      <c r="C4" s="105"/>
      <c r="E4" s="4"/>
    </row>
    <row r="5" spans="1:5" ht="13.2" x14ac:dyDescent="0.25">
      <c r="A5" s="48" t="s">
        <v>81</v>
      </c>
      <c r="B5" s="48">
        <v>1.81</v>
      </c>
      <c r="C5" s="98" t="s">
        <v>82</v>
      </c>
    </row>
    <row r="6" spans="1:5" ht="13.2" x14ac:dyDescent="0.25">
      <c r="A6" s="48" t="s">
        <v>83</v>
      </c>
      <c r="B6" s="99">
        <v>3.5000000000000003E-2</v>
      </c>
      <c r="C6" s="98" t="s">
        <v>84</v>
      </c>
    </row>
    <row r="7" spans="1:5" ht="13.2" x14ac:dyDescent="0.25">
      <c r="A7" s="48" t="s">
        <v>85</v>
      </c>
      <c r="B7" s="51">
        <v>5.91E-2</v>
      </c>
      <c r="C7" s="98" t="s">
        <v>86</v>
      </c>
    </row>
    <row r="8" spans="1:5" ht="13.2" x14ac:dyDescent="0.25">
      <c r="A8" s="55" t="s">
        <v>87</v>
      </c>
      <c r="B8" s="57">
        <f>B6+(B5*B7)</f>
        <v>0.14197100000000001</v>
      </c>
      <c r="C8" s="48"/>
    </row>
    <row r="9" spans="1:5" ht="13.2" x14ac:dyDescent="0.25">
      <c r="A9" s="27"/>
      <c r="B9" s="100"/>
      <c r="C9" s="27"/>
    </row>
    <row r="10" spans="1:5" ht="13.2" x14ac:dyDescent="0.25">
      <c r="A10" s="108" t="s">
        <v>394</v>
      </c>
      <c r="B10" s="107"/>
      <c r="C10" s="107"/>
    </row>
    <row r="11" spans="1:5" ht="13.2" x14ac:dyDescent="0.25">
      <c r="A11" s="48" t="s">
        <v>324</v>
      </c>
      <c r="B11" s="48">
        <v>83.2</v>
      </c>
      <c r="C11" s="98" t="s">
        <v>88</v>
      </c>
    </row>
    <row r="12" spans="1:5" ht="13.2" x14ac:dyDescent="0.25">
      <c r="A12" s="48" t="s">
        <v>89</v>
      </c>
      <c r="B12" s="48"/>
      <c r="C12" s="48"/>
    </row>
    <row r="13" spans="1:5" ht="13.2" x14ac:dyDescent="0.25">
      <c r="A13" s="98" t="s">
        <v>90</v>
      </c>
      <c r="B13" s="106">
        <v>40082069</v>
      </c>
      <c r="C13" s="98" t="s">
        <v>91</v>
      </c>
    </row>
    <row r="14" spans="1:5" ht="13.2" x14ac:dyDescent="0.25">
      <c r="A14" s="98" t="s">
        <v>92</v>
      </c>
      <c r="B14" s="106">
        <v>2450713</v>
      </c>
      <c r="C14" s="98" t="s">
        <v>91</v>
      </c>
    </row>
    <row r="15" spans="1:5" ht="13.2" x14ac:dyDescent="0.25">
      <c r="A15" s="48"/>
      <c r="B15" s="106">
        <f>SUM(B13:B14)</f>
        <v>42532782</v>
      </c>
      <c r="C15" s="48"/>
    </row>
    <row r="16" spans="1:5" ht="13.2" x14ac:dyDescent="0.25">
      <c r="A16" s="55" t="s">
        <v>93</v>
      </c>
      <c r="B16" s="109">
        <f>(B11*B15)/1000000</f>
        <v>3538.7274624000001</v>
      </c>
      <c r="C16" s="48"/>
    </row>
    <row r="17" spans="1:11" ht="13.2" x14ac:dyDescent="0.25">
      <c r="A17" s="110"/>
      <c r="B17" s="111"/>
      <c r="C17" s="27"/>
    </row>
    <row r="18" spans="1:11" ht="13.2" x14ac:dyDescent="0.25">
      <c r="A18" s="108" t="s">
        <v>393</v>
      </c>
      <c r="B18" s="107"/>
      <c r="C18" s="107"/>
    </row>
    <row r="19" spans="1:11" ht="13.2" x14ac:dyDescent="0.25">
      <c r="A19" s="48" t="s">
        <v>94</v>
      </c>
      <c r="B19" s="98">
        <v>256.89999999999998</v>
      </c>
      <c r="C19" s="98" t="s">
        <v>95</v>
      </c>
    </row>
    <row r="20" spans="1:11" ht="13.2" x14ac:dyDescent="0.25">
      <c r="A20" s="27"/>
      <c r="B20" s="36"/>
      <c r="C20" s="36"/>
    </row>
    <row r="21" spans="1:11" ht="13.2" x14ac:dyDescent="0.25">
      <c r="A21" s="194" t="s">
        <v>400</v>
      </c>
      <c r="B21" s="194"/>
      <c r="C21" s="194"/>
      <c r="D21" s="194"/>
    </row>
    <row r="22" spans="1:11" ht="13.2" x14ac:dyDescent="0.25">
      <c r="A22" s="112" t="s">
        <v>373</v>
      </c>
      <c r="B22" s="112" t="s">
        <v>369</v>
      </c>
      <c r="C22" s="112" t="s">
        <v>370</v>
      </c>
      <c r="D22" s="112" t="s">
        <v>371</v>
      </c>
      <c r="G22" s="25"/>
      <c r="H22" s="25"/>
      <c r="I22" s="25"/>
      <c r="J22" s="25"/>
      <c r="K22" s="25"/>
    </row>
    <row r="23" spans="1:11" ht="13.2" x14ac:dyDescent="0.25">
      <c r="A23" s="48" t="s">
        <v>357</v>
      </c>
      <c r="B23" s="49">
        <v>1000</v>
      </c>
      <c r="C23" s="49">
        <v>1000</v>
      </c>
      <c r="D23" s="49">
        <v>1000</v>
      </c>
      <c r="E23" s="25"/>
      <c r="F23" s="25"/>
      <c r="G23" s="25"/>
      <c r="H23" s="25"/>
      <c r="I23" s="25"/>
      <c r="J23" s="25"/>
      <c r="K23" s="25"/>
    </row>
    <row r="24" spans="1:11" ht="13.2" x14ac:dyDescent="0.25">
      <c r="A24" s="48" t="s">
        <v>358</v>
      </c>
      <c r="B24" s="50">
        <v>170.42</v>
      </c>
      <c r="C24" s="50">
        <v>170.42</v>
      </c>
      <c r="D24" s="50">
        <v>170.42</v>
      </c>
      <c r="E24" s="28"/>
      <c r="F24" s="28"/>
      <c r="G24" s="25"/>
      <c r="H24" s="25"/>
      <c r="I24" s="25"/>
      <c r="J24" s="25"/>
      <c r="K24" s="25"/>
    </row>
    <row r="25" spans="1:11" ht="13.2" x14ac:dyDescent="0.25">
      <c r="A25" s="55" t="s">
        <v>359</v>
      </c>
      <c r="B25" s="115">
        <v>220</v>
      </c>
      <c r="C25" s="115">
        <v>180</v>
      </c>
      <c r="D25" s="115">
        <v>170</v>
      </c>
      <c r="E25" s="29"/>
      <c r="F25" s="29"/>
      <c r="G25" s="25"/>
      <c r="H25" s="25"/>
      <c r="I25" s="25"/>
      <c r="J25" s="25"/>
      <c r="K25" s="25"/>
    </row>
    <row r="26" spans="1:11" ht="13.2" x14ac:dyDescent="0.25">
      <c r="A26" s="48" t="s">
        <v>360</v>
      </c>
      <c r="B26" s="50">
        <v>3</v>
      </c>
      <c r="C26" s="50">
        <v>3</v>
      </c>
      <c r="D26" s="50">
        <v>3</v>
      </c>
      <c r="E26" s="29"/>
      <c r="F26" s="29"/>
      <c r="G26" s="25"/>
      <c r="H26" s="25"/>
      <c r="I26" s="25"/>
      <c r="J26" s="25"/>
      <c r="K26" s="25"/>
    </row>
    <row r="27" spans="1:11" ht="13.2" x14ac:dyDescent="0.25">
      <c r="A27" s="48" t="s">
        <v>361</v>
      </c>
      <c r="B27" s="50">
        <f>B23/B24</f>
        <v>5.8678558854594538</v>
      </c>
      <c r="C27" s="50">
        <f>C23/C24</f>
        <v>5.8678558854594538</v>
      </c>
      <c r="D27" s="50">
        <f>D23/D24</f>
        <v>5.8678558854594538</v>
      </c>
      <c r="E27" s="29"/>
      <c r="F27" s="29"/>
      <c r="G27" s="25"/>
      <c r="H27" s="25"/>
      <c r="I27" s="25"/>
      <c r="J27" s="25"/>
      <c r="K27" s="25"/>
    </row>
    <row r="28" spans="1:11" ht="13.2" x14ac:dyDescent="0.25">
      <c r="A28" s="48" t="s">
        <v>362</v>
      </c>
      <c r="B28" s="50">
        <f>B25*B27</f>
        <v>1290.9282948010798</v>
      </c>
      <c r="C28" s="50">
        <f>C25*C27</f>
        <v>1056.2140593827016</v>
      </c>
      <c r="D28" s="50">
        <f>D25*D27</f>
        <v>997.53550052810715</v>
      </c>
      <c r="E28" s="24"/>
      <c r="F28" s="26"/>
      <c r="G28" s="26"/>
      <c r="H28" s="26"/>
      <c r="I28" s="26"/>
      <c r="J28" s="26"/>
      <c r="K28" s="26"/>
    </row>
    <row r="29" spans="1:11" ht="13.2" x14ac:dyDescent="0.25">
      <c r="A29" s="51" t="s">
        <v>363</v>
      </c>
      <c r="B29" s="50">
        <v>1000</v>
      </c>
      <c r="C29" s="50">
        <v>1000</v>
      </c>
      <c r="D29" s="50">
        <v>1000</v>
      </c>
      <c r="E29" s="25"/>
      <c r="F29" s="25"/>
      <c r="G29" s="25"/>
      <c r="H29" s="25"/>
      <c r="I29" s="25"/>
      <c r="J29" s="25"/>
      <c r="K29" s="25"/>
    </row>
    <row r="30" spans="1:11" ht="13.2" x14ac:dyDescent="0.25">
      <c r="A30" s="48" t="s">
        <v>364</v>
      </c>
      <c r="B30" s="52">
        <f>(B28/B29)^(1/B26) - 1</f>
        <v>8.8848289672814884E-2</v>
      </c>
      <c r="C30" s="52">
        <f>(C28/C29)^(1/C26) - 1</f>
        <v>1.8397476987469963E-2</v>
      </c>
      <c r="D30" s="52">
        <f>(D28/D29)^(1/D26) - 1</f>
        <v>-8.2217561144426465E-4</v>
      </c>
      <c r="G30" s="25"/>
      <c r="H30" s="25"/>
      <c r="I30" s="25"/>
      <c r="J30" s="25"/>
      <c r="K30" s="25"/>
    </row>
    <row r="31" spans="1:11" ht="13.2" x14ac:dyDescent="0.25">
      <c r="A31" s="48" t="s">
        <v>365</v>
      </c>
      <c r="B31" s="53">
        <v>0.25</v>
      </c>
      <c r="C31" s="53">
        <v>0.25</v>
      </c>
      <c r="D31" s="53">
        <v>0.25</v>
      </c>
    </row>
    <row r="32" spans="1:11" ht="13.2" x14ac:dyDescent="0.25">
      <c r="A32" s="113" t="s">
        <v>366</v>
      </c>
      <c r="B32" s="114">
        <f>B30*(1-B31)</f>
        <v>6.6636217254611163E-2</v>
      </c>
      <c r="C32" s="114">
        <f>C30*(1-C31)</f>
        <v>1.3798107740602472E-2</v>
      </c>
      <c r="D32" s="114">
        <f>D30*(1-D31)</f>
        <v>-6.1663170858319849E-4</v>
      </c>
    </row>
    <row r="33" spans="1:5" ht="13.2" x14ac:dyDescent="0.25">
      <c r="B33" s="25"/>
    </row>
    <row r="34" spans="1:5" ht="13.2" x14ac:dyDescent="0.25">
      <c r="A34" s="83" t="s">
        <v>80</v>
      </c>
      <c r="B34" s="83" t="s">
        <v>369</v>
      </c>
      <c r="C34" s="83" t="s">
        <v>370</v>
      </c>
      <c r="D34" s="83" t="s">
        <v>371</v>
      </c>
      <c r="E34" s="83" t="s">
        <v>412</v>
      </c>
    </row>
    <row r="35" spans="1:5" ht="13.2" x14ac:dyDescent="0.25">
      <c r="A35" s="48" t="s">
        <v>96</v>
      </c>
      <c r="B35" s="48">
        <f>B19/(B19+B16)</f>
        <v>6.7683143971553103E-2</v>
      </c>
      <c r="C35" s="48"/>
      <c r="D35" s="49"/>
      <c r="E35" s="49"/>
    </row>
    <row r="36" spans="1:5" ht="13.2" x14ac:dyDescent="0.25">
      <c r="A36" s="48" t="s">
        <v>97</v>
      </c>
      <c r="B36" s="48">
        <f>B16/(B19+B16)</f>
        <v>0.93231685602844683</v>
      </c>
      <c r="C36" s="48"/>
      <c r="D36" s="49"/>
      <c r="E36" s="49"/>
    </row>
    <row r="37" spans="1:5" ht="13.2" x14ac:dyDescent="0.25">
      <c r="A37" s="56" t="s">
        <v>80</v>
      </c>
      <c r="B37" s="58">
        <f>(B35*B32)+(B36*B8)</f>
        <v>0.13687210505337818</v>
      </c>
      <c r="C37" s="58">
        <f>(B35*C32)+(B36*B8)</f>
        <v>0.13329585567995686</v>
      </c>
      <c r="D37" s="58">
        <f>(B35*D32)+(B36*B8)</f>
        <v>0.1323202207945052</v>
      </c>
      <c r="E37" s="58">
        <f>(B35*D43)+(B36*B8)</f>
        <v>0.13336837460642703</v>
      </c>
    </row>
    <row r="38" spans="1:5" ht="13.2" x14ac:dyDescent="0.25">
      <c r="A38" s="4"/>
    </row>
    <row r="39" spans="1:5" ht="13.2" x14ac:dyDescent="0.25">
      <c r="A39" s="191" t="s">
        <v>412</v>
      </c>
      <c r="B39" s="192"/>
      <c r="C39" s="192"/>
      <c r="D39" s="193"/>
    </row>
    <row r="40" spans="1:5" ht="13.2" x14ac:dyDescent="0.25">
      <c r="A40" s="49" t="s">
        <v>413</v>
      </c>
      <c r="B40" s="49">
        <v>250</v>
      </c>
      <c r="C40" s="49" t="s">
        <v>417</v>
      </c>
      <c r="D40" s="49">
        <v>1000</v>
      </c>
    </row>
    <row r="41" spans="1:5" ht="13.2" x14ac:dyDescent="0.25">
      <c r="A41" s="49" t="s">
        <v>414</v>
      </c>
      <c r="B41" s="49">
        <v>217.9</v>
      </c>
      <c r="C41" s="49" t="s">
        <v>418</v>
      </c>
      <c r="D41" s="49">
        <f>(B41/B40)*1000</f>
        <v>871.6</v>
      </c>
    </row>
    <row r="42" spans="1:5" ht="13.2" x14ac:dyDescent="0.25">
      <c r="A42" s="49" t="s">
        <v>415</v>
      </c>
      <c r="B42" s="49">
        <v>7</v>
      </c>
      <c r="C42" s="49" t="s">
        <v>419</v>
      </c>
      <c r="D42" s="54">
        <f>((D40/D41)^(1/B42))-1</f>
        <v>1.9826073478213635E-2</v>
      </c>
    </row>
    <row r="43" spans="1:5" ht="13.2" x14ac:dyDescent="0.25">
      <c r="A43" s="49" t="s">
        <v>416</v>
      </c>
      <c r="B43" s="49">
        <v>0</v>
      </c>
      <c r="C43" s="113" t="s">
        <v>366</v>
      </c>
      <c r="D43" s="114">
        <f>D42*(1-0.25)</f>
        <v>1.4869555108660226E-2</v>
      </c>
    </row>
    <row r="44" spans="1:5" ht="13.2" x14ac:dyDescent="0.25"/>
    <row r="45" spans="1:5" ht="13.2" x14ac:dyDescent="0.25">
      <c r="A45" s="25"/>
      <c r="B45" s="25"/>
    </row>
    <row r="46" spans="1:5" ht="13.2" x14ac:dyDescent="0.25">
      <c r="A46" s="4"/>
    </row>
    <row r="47" spans="1:5" ht="13.2" x14ac:dyDescent="0.25">
      <c r="A47" s="4"/>
    </row>
    <row r="48" spans="1:5" ht="13.2" x14ac:dyDescent="0.25">
      <c r="A48" s="25"/>
      <c r="B48" s="25"/>
    </row>
    <row r="49" spans="1:2" ht="15.75" customHeight="1" x14ac:dyDescent="0.25">
      <c r="A49" s="25"/>
      <c r="B49" s="25"/>
    </row>
    <row r="50" spans="1:2" ht="15.75" customHeight="1" x14ac:dyDescent="0.25">
      <c r="A50" s="25"/>
      <c r="B50" s="25"/>
    </row>
    <row r="51" spans="1:2" ht="15.75" customHeight="1" x14ac:dyDescent="0.25">
      <c r="A51" s="25"/>
      <c r="B51" s="25"/>
    </row>
    <row r="52" spans="1:2" ht="15.75" customHeight="1" x14ac:dyDescent="0.25">
      <c r="A52" s="26"/>
      <c r="B52" s="26"/>
    </row>
  </sheetData>
  <mergeCells count="4">
    <mergeCell ref="A1:D1"/>
    <mergeCell ref="A3:C3"/>
    <mergeCell ref="A21:D21"/>
    <mergeCell ref="A39:D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17102-0A76-4B21-9916-2D797BFCEEB5}">
  <dimension ref="A1:U86"/>
  <sheetViews>
    <sheetView topLeftCell="A34" zoomScaleNormal="100" workbookViewId="0">
      <selection activeCell="E23" sqref="E23"/>
    </sheetView>
  </sheetViews>
  <sheetFormatPr defaultColWidth="9.109375" defaultRowHeight="13.2" x14ac:dyDescent="0.25"/>
  <cols>
    <col min="1" max="1" width="30.88671875" style="1" customWidth="1"/>
    <col min="2" max="2" width="19.44140625" style="1" customWidth="1"/>
    <col min="3" max="7" width="10.44140625" style="1" bestFit="1" customWidth="1"/>
    <col min="8" max="9" width="9.109375" style="1"/>
    <col min="10" max="10" width="11.33203125" style="1" customWidth="1"/>
    <col min="11" max="12" width="13" style="1" customWidth="1"/>
    <col min="13" max="13" width="12.88671875" style="1" customWidth="1"/>
    <col min="14" max="18" width="11.44140625" style="1" bestFit="1" customWidth="1"/>
    <col min="19" max="16384" width="9.109375" style="1"/>
  </cols>
  <sheetData>
    <row r="1" spans="1:11" ht="22.8" x14ac:dyDescent="0.4">
      <c r="A1" s="201" t="s">
        <v>396</v>
      </c>
      <c r="B1" s="201"/>
      <c r="C1" s="201"/>
      <c r="D1" s="201"/>
      <c r="E1" s="201"/>
      <c r="F1" s="201"/>
      <c r="G1" s="201"/>
      <c r="H1" s="201"/>
      <c r="I1" s="201"/>
      <c r="J1" s="201"/>
      <c r="K1" s="201"/>
    </row>
    <row r="2" spans="1:11" x14ac:dyDescent="0.25">
      <c r="A2" s="97"/>
      <c r="B2" s="183"/>
      <c r="C2" s="183"/>
      <c r="D2" s="183"/>
      <c r="E2" s="183"/>
      <c r="F2" s="183"/>
      <c r="G2" s="183">
        <v>1</v>
      </c>
      <c r="H2" s="183">
        <v>2</v>
      </c>
      <c r="I2" s="183">
        <v>3</v>
      </c>
      <c r="J2" s="183">
        <v>4</v>
      </c>
      <c r="K2" s="183">
        <v>5</v>
      </c>
    </row>
    <row r="3" spans="1:11" x14ac:dyDescent="0.25">
      <c r="A3" s="182"/>
      <c r="B3" s="183">
        <v>2020</v>
      </c>
      <c r="C3" s="183">
        <v>2021</v>
      </c>
      <c r="D3" s="183">
        <v>2022</v>
      </c>
      <c r="E3" s="183">
        <v>2023</v>
      </c>
      <c r="F3" s="183">
        <v>2024</v>
      </c>
      <c r="G3" s="183">
        <v>2025</v>
      </c>
      <c r="H3" s="183">
        <v>2026</v>
      </c>
      <c r="I3" s="183">
        <v>2027</v>
      </c>
      <c r="J3" s="183">
        <v>2028</v>
      </c>
      <c r="K3" s="183">
        <v>2029</v>
      </c>
    </row>
    <row r="4" spans="1:11" x14ac:dyDescent="0.25">
      <c r="A4" s="131" t="s">
        <v>25</v>
      </c>
      <c r="B4" s="72" cm="1">
        <f t="array" ref="B4:E4">'Forcasted Income Statement'!B8:E8</f>
        <v>522.9</v>
      </c>
      <c r="C4" s="72">
        <v>739.9</v>
      </c>
      <c r="D4" s="72">
        <v>900.5</v>
      </c>
      <c r="E4" s="76">
        <v>1087.5</v>
      </c>
      <c r="F4" s="174">
        <v>1210.2</v>
      </c>
      <c r="G4" s="72">
        <f>F4*(1+G5)</f>
        <v>1564.0624800000001</v>
      </c>
      <c r="H4" s="72">
        <f>G4*(1+H5)</f>
        <v>2037.034973952</v>
      </c>
      <c r="I4" s="72">
        <f>H4*(1+I5)</f>
        <v>2673.404699814605</v>
      </c>
      <c r="J4" s="72">
        <f>I4*(1+J5)</f>
        <v>3535.3103750348337</v>
      </c>
      <c r="K4" s="72">
        <f>J4*(1+K5)</f>
        <v>4710.4475436964121</v>
      </c>
    </row>
    <row r="5" spans="1:11" ht="13.8" x14ac:dyDescent="0.3">
      <c r="A5" s="173" t="s">
        <v>428</v>
      </c>
      <c r="B5" s="175"/>
      <c r="C5" s="175"/>
      <c r="D5" s="175"/>
      <c r="E5" s="176"/>
      <c r="F5" s="175"/>
      <c r="G5" s="177">
        <v>0.29239999999999999</v>
      </c>
      <c r="H5" s="177">
        <f>G5+1%</f>
        <v>0.3024</v>
      </c>
      <c r="I5" s="177">
        <f t="shared" ref="I5:K5" si="0">H5+1%</f>
        <v>0.31240000000000001</v>
      </c>
      <c r="J5" s="177">
        <f t="shared" si="0"/>
        <v>0.32240000000000002</v>
      </c>
      <c r="K5" s="177">
        <f t="shared" si="0"/>
        <v>0.33240000000000003</v>
      </c>
    </row>
    <row r="6" spans="1:11" x14ac:dyDescent="0.25">
      <c r="A6" s="131" t="s">
        <v>427</v>
      </c>
      <c r="B6" s="72" cm="1">
        <f t="array" ref="B6:E6">'Forcasted Income Statement'!B13:E13</f>
        <v>361.7</v>
      </c>
      <c r="C6" s="72">
        <v>492.6</v>
      </c>
      <c r="D6" s="72">
        <v>587.5</v>
      </c>
      <c r="E6" s="72">
        <v>689.1</v>
      </c>
      <c r="F6" s="174">
        <v>754.1</v>
      </c>
      <c r="G6" s="72">
        <f>G4*G7</f>
        <v>979.41592497600004</v>
      </c>
      <c r="H6" s="72">
        <f>H4*H7</f>
        <v>1255.2209509492222</v>
      </c>
      <c r="I6" s="72">
        <f t="shared" ref="I6:K6" si="1">I4*I7</f>
        <v>1620.6179290276134</v>
      </c>
      <c r="J6" s="72">
        <f t="shared" si="1"/>
        <v>2107.7520455957679</v>
      </c>
      <c r="K6" s="72">
        <f t="shared" si="1"/>
        <v>2761.2643501148364</v>
      </c>
    </row>
    <row r="7" spans="1:11" ht="13.8" x14ac:dyDescent="0.3">
      <c r="A7" s="173" t="s">
        <v>429</v>
      </c>
      <c r="B7" s="176"/>
      <c r="C7" s="176"/>
      <c r="D7" s="176"/>
      <c r="E7" s="176"/>
      <c r="F7" s="178"/>
      <c r="G7" s="177">
        <f>63.62%-1%</f>
        <v>0.62619999999999998</v>
      </c>
      <c r="H7" s="177">
        <f>G7-1%</f>
        <v>0.61619999999999997</v>
      </c>
      <c r="I7" s="177">
        <f>H7-1%</f>
        <v>0.60619999999999996</v>
      </c>
      <c r="J7" s="177">
        <f>I7-1%</f>
        <v>0.59619999999999995</v>
      </c>
      <c r="K7" s="177">
        <f>J7-1%</f>
        <v>0.58619999999999994</v>
      </c>
    </row>
    <row r="8" spans="1:11" x14ac:dyDescent="0.25">
      <c r="A8" s="131" t="s">
        <v>36</v>
      </c>
      <c r="B8" s="76" cm="1">
        <f t="array" ref="B8:F8">'Forcasted Income Statement'!B26:F26</f>
        <v>194.9</v>
      </c>
      <c r="C8" s="76">
        <v>261.3</v>
      </c>
      <c r="D8" s="76">
        <v>337.5</v>
      </c>
      <c r="E8" s="76">
        <v>386.1</v>
      </c>
      <c r="F8" s="76">
        <v>429.6</v>
      </c>
      <c r="G8" s="76">
        <v>543.88992014935991</v>
      </c>
      <c r="H8" s="76">
        <v>672.71411995836615</v>
      </c>
      <c r="I8" s="76">
        <v>842.76894053614092</v>
      </c>
      <c r="J8" s="76">
        <v>1061.4479913394703</v>
      </c>
      <c r="K8" s="76">
        <v>1343.616590505264</v>
      </c>
    </row>
    <row r="9" spans="1:11" x14ac:dyDescent="0.25">
      <c r="A9" s="131" t="s">
        <v>40</v>
      </c>
      <c r="B9" s="76" cm="1">
        <f t="array" ref="B9:F9">'Forcasted Income Statement'!B34:F34</f>
        <v>-0.5</v>
      </c>
      <c r="C9" s="76">
        <v>-1.3</v>
      </c>
      <c r="D9" s="76">
        <v>-0.5</v>
      </c>
      <c r="E9" s="76">
        <v>1.2</v>
      </c>
      <c r="F9" s="76">
        <v>-0.3</v>
      </c>
      <c r="G9" s="76">
        <v>-0.69496004694833302</v>
      </c>
      <c r="H9" s="76">
        <v>-0.90511596514550918</v>
      </c>
      <c r="I9" s="76">
        <v>-1.1878741926569658</v>
      </c>
      <c r="J9" s="76">
        <v>-1.5708448323695725</v>
      </c>
      <c r="K9" s="76">
        <v>-2.0929936546492174</v>
      </c>
    </row>
    <row r="10" spans="1:11" x14ac:dyDescent="0.25">
      <c r="A10" s="131" t="s">
        <v>41</v>
      </c>
      <c r="B10" s="76" cm="1">
        <f t="array" ref="B10:F10">'Forcasted Income Statement'!B36:F36</f>
        <v>0</v>
      </c>
      <c r="C10" s="76">
        <v>0.1</v>
      </c>
      <c r="D10" s="76">
        <v>3.3</v>
      </c>
      <c r="E10" s="76">
        <v>9.8000000000000007</v>
      </c>
      <c r="F10" s="76">
        <v>11.6</v>
      </c>
      <c r="G10" s="76">
        <v>7.0058959772182394</v>
      </c>
      <c r="H10" s="76">
        <v>9.1244789207290342</v>
      </c>
      <c r="I10" s="76">
        <v>11.974966135564786</v>
      </c>
      <c r="J10" s="76">
        <v>15.835695217670873</v>
      </c>
      <c r="K10" s="76">
        <v>21.09948030802467</v>
      </c>
    </row>
    <row r="11" spans="1:11" x14ac:dyDescent="0.25">
      <c r="A11" s="1" t="s">
        <v>49</v>
      </c>
      <c r="B11" s="76">
        <v>-34.200000000000003</v>
      </c>
      <c r="C11" s="76">
        <v>-15.2</v>
      </c>
      <c r="D11" s="76">
        <v>-21.7</v>
      </c>
      <c r="E11" s="76">
        <v>23.3</v>
      </c>
      <c r="F11" s="76">
        <v>37.799999999999997</v>
      </c>
      <c r="G11" s="76">
        <f>G4-G6-G8+G9+G10</f>
        <v>47.067570804910005</v>
      </c>
      <c r="H11" s="76">
        <f t="shared" ref="H11:K11" si="2">H4-H6-H8+H9+H10</f>
        <v>117.3192659999951</v>
      </c>
      <c r="I11" s="76">
        <f t="shared" si="2"/>
        <v>220.8049221937585</v>
      </c>
      <c r="J11" s="76">
        <f t="shared" si="2"/>
        <v>380.37518848489685</v>
      </c>
      <c r="K11" s="76">
        <f t="shared" si="2"/>
        <v>624.57308972968724</v>
      </c>
    </row>
    <row r="12" spans="1:11" x14ac:dyDescent="0.25">
      <c r="A12" s="132" t="s">
        <v>34</v>
      </c>
      <c r="B12" s="72" cm="1">
        <f t="array" ref="B12:K12">'Forcasted Income Statement'!B22:K22</f>
        <v>48.8</v>
      </c>
      <c r="C12" s="72">
        <v>59</v>
      </c>
      <c r="D12" s="72">
        <v>72.8</v>
      </c>
      <c r="E12" s="72">
        <v>91.2</v>
      </c>
      <c r="F12" s="72">
        <v>101.2</v>
      </c>
      <c r="G12" s="72">
        <v>131.81755150178077</v>
      </c>
      <c r="H12" s="72">
        <v>166.58659164103926</v>
      </c>
      <c r="I12" s="72">
        <v>211.94473112016345</v>
      </c>
      <c r="J12" s="72">
        <v>271.43743649571707</v>
      </c>
      <c r="K12" s="76">
        <v>349.88712152765237</v>
      </c>
    </row>
    <row r="13" spans="1:11" x14ac:dyDescent="0.25">
      <c r="A13" s="60" t="s">
        <v>337</v>
      </c>
      <c r="B13" s="72" cm="1">
        <f t="array" ref="B13:F13">B43:F43</f>
        <v>1.0676923076923077</v>
      </c>
      <c r="C13" s="72">
        <v>1.7887654320987654</v>
      </c>
      <c r="D13" s="72">
        <v>1.8871052631578946</v>
      </c>
      <c r="E13" s="72">
        <v>1.0757723577235772</v>
      </c>
      <c r="F13" s="72">
        <v>0.70297872340425527</v>
      </c>
      <c r="G13" s="72" cm="1">
        <f t="array" ref="G13:K13">B45:F45</f>
        <v>121.05414940046541</v>
      </c>
      <c r="H13" s="72">
        <v>127.5764634845422</v>
      </c>
      <c r="I13" s="72">
        <v>134.098777568619</v>
      </c>
      <c r="J13" s="72">
        <v>136.70770320224972</v>
      </c>
      <c r="K13" s="76">
        <v>139.31662883588044</v>
      </c>
    </row>
    <row r="14" spans="1:11" x14ac:dyDescent="0.25">
      <c r="A14" s="60" t="s">
        <v>345</v>
      </c>
      <c r="B14" s="72" cm="1">
        <f t="array" ref="B14:K14">B67:K67</f>
        <v>0</v>
      </c>
      <c r="C14" s="72">
        <v>10.100000000000001</v>
      </c>
      <c r="D14" s="72">
        <v>-5.4000000000000021</v>
      </c>
      <c r="E14" s="72">
        <v>6.5999999999999979</v>
      </c>
      <c r="F14" s="72">
        <v>16.899999999999999</v>
      </c>
      <c r="G14" s="72">
        <v>-26.75562676678588</v>
      </c>
      <c r="H14" s="72">
        <v>-4.5225815342760569</v>
      </c>
      <c r="I14" s="72">
        <v>-6.0849922732517427</v>
      </c>
      <c r="J14" s="72">
        <v>-8.2415758651587225</v>
      </c>
      <c r="K14" s="76">
        <v>-11.236707688480649</v>
      </c>
    </row>
    <row r="15" spans="1:11" x14ac:dyDescent="0.25">
      <c r="A15" s="60"/>
      <c r="B15" s="72"/>
      <c r="C15" s="72"/>
      <c r="D15" s="72"/>
      <c r="E15" s="72"/>
      <c r="F15" s="72"/>
      <c r="G15" s="72"/>
      <c r="H15" s="72"/>
      <c r="I15" s="72"/>
      <c r="J15" s="72"/>
      <c r="K15" s="76"/>
    </row>
    <row r="16" spans="1:11" x14ac:dyDescent="0.25">
      <c r="A16" s="60" t="s">
        <v>347</v>
      </c>
      <c r="B16" s="72"/>
      <c r="C16" s="72"/>
      <c r="D16" s="72"/>
      <c r="E16" s="72"/>
      <c r="F16" s="72"/>
      <c r="G16" s="72">
        <f>G11*(1-0.25)+G12-G13-G14</f>
        <v>72.819706971783759</v>
      </c>
      <c r="H16" s="72">
        <f>H11*(1-0.25)+H12-H13-H14</f>
        <v>131.52215919076946</v>
      </c>
      <c r="I16" s="72">
        <f>I11*(1-0.25)+I12-I13-I14</f>
        <v>249.53463747011506</v>
      </c>
      <c r="J16" s="72">
        <f>J11*(1-0.25)+J12-J13-J14</f>
        <v>428.25270052229865</v>
      </c>
      <c r="K16" s="72">
        <f>K11*(1-0.25)+K12-K13-K14</f>
        <v>690.237017677518</v>
      </c>
    </row>
    <row r="17" spans="1:18" x14ac:dyDescent="0.25">
      <c r="A17" s="60" t="s">
        <v>421</v>
      </c>
      <c r="B17" s="61">
        <v>0.1326</v>
      </c>
      <c r="C17" s="72"/>
      <c r="D17" s="72"/>
      <c r="E17" s="72"/>
      <c r="F17" s="72"/>
      <c r="G17" s="72">
        <f>1/(1+$B$17)^G2</f>
        <v>0.88292424509977041</v>
      </c>
      <c r="H17" s="72">
        <f>1/(1+$B$17)^H2</f>
        <v>0.77955522258499943</v>
      </c>
      <c r="I17" s="72">
        <f>1/(1+$B$17)^I2</f>
        <v>0.6882882064144441</v>
      </c>
      <c r="J17" s="72">
        <f>1/(1+$B$17)^J2</f>
        <v>0.60770634505954801</v>
      </c>
      <c r="K17" s="72">
        <f>1/(1+$B$17)^K2</f>
        <v>0.536558665954042</v>
      </c>
    </row>
    <row r="18" spans="1:18" x14ac:dyDescent="0.25">
      <c r="A18" s="60" t="s">
        <v>346</v>
      </c>
      <c r="B18" s="76"/>
      <c r="C18" s="72"/>
      <c r="D18" s="72"/>
      <c r="E18" s="72"/>
      <c r="F18" s="179"/>
      <c r="G18" s="72">
        <f>G16*G17</f>
        <v>64.294284806448658</v>
      </c>
      <c r="H18" s="72">
        <f>H16*H17</f>
        <v>102.52878608282002</v>
      </c>
      <c r="I18" s="72">
        <f>I16*I17</f>
        <v>171.75174806258403</v>
      </c>
      <c r="J18" s="72">
        <f>J16*J17</f>
        <v>260.25188339628733</v>
      </c>
      <c r="K18" s="72">
        <f>K16*K17</f>
        <v>370.35265339714556</v>
      </c>
    </row>
    <row r="20" spans="1:18" x14ac:dyDescent="0.25">
      <c r="A20" s="4" t="s">
        <v>351</v>
      </c>
      <c r="B20" s="180">
        <f>SUM(G18:K18)</f>
        <v>969.17935574528565</v>
      </c>
      <c r="C20" s="4"/>
      <c r="D20" s="4"/>
      <c r="E20" s="4"/>
      <c r="F20" s="4"/>
      <c r="G20" s="4"/>
      <c r="H20" s="4"/>
      <c r="I20" s="4"/>
      <c r="J20" s="4"/>
    </row>
    <row r="21" spans="1:18" x14ac:dyDescent="0.25">
      <c r="B21" s="180"/>
      <c r="C21" s="4"/>
      <c r="D21" s="4"/>
      <c r="J21" s="194" t="s">
        <v>425</v>
      </c>
      <c r="K21" s="194"/>
      <c r="L21" s="194"/>
      <c r="M21" s="194"/>
      <c r="N21" s="194"/>
      <c r="O21" s="194"/>
      <c r="P21" s="194"/>
      <c r="Q21" s="194"/>
      <c r="R21" s="194"/>
    </row>
    <row r="22" spans="1:18" x14ac:dyDescent="0.25">
      <c r="A22" s="4" t="s">
        <v>348</v>
      </c>
      <c r="B22" s="2">
        <f>K16*(1+B23)/(0.1317-B23)</f>
        <v>6302.9700808511043</v>
      </c>
      <c r="C22" s="4"/>
      <c r="J22" s="198" t="s">
        <v>80</v>
      </c>
      <c r="K22" s="199"/>
      <c r="L22" s="199"/>
      <c r="M22" s="199"/>
      <c r="N22" s="199"/>
      <c r="O22" s="199"/>
      <c r="P22" s="199"/>
      <c r="Q22" s="199"/>
      <c r="R22" s="200"/>
    </row>
    <row r="23" spans="1:18" x14ac:dyDescent="0.25">
      <c r="A23" s="4" t="s">
        <v>349</v>
      </c>
      <c r="B23" s="181">
        <v>0.02</v>
      </c>
      <c r="C23" s="4"/>
      <c r="D23" s="4"/>
      <c r="J23" s="195" t="s">
        <v>426</v>
      </c>
      <c r="K23" s="128">
        <f>B37</f>
        <v>103.57612447390063</v>
      </c>
      <c r="L23" s="130">
        <v>0.12959999999999999</v>
      </c>
      <c r="M23" s="130">
        <v>0.13059999999999999</v>
      </c>
      <c r="N23" s="130">
        <v>0.13159999999999999</v>
      </c>
      <c r="O23" s="130">
        <v>0.13339999999999999</v>
      </c>
      <c r="P23" s="130">
        <v>0.1336</v>
      </c>
      <c r="Q23" s="130">
        <v>0.1346</v>
      </c>
      <c r="R23" s="130">
        <v>0.1356</v>
      </c>
    </row>
    <row r="24" spans="1:18" x14ac:dyDescent="0.25">
      <c r="A24" s="4" t="s">
        <v>350</v>
      </c>
      <c r="B24" s="2">
        <f>B22*K17</f>
        <v>3381.9132181297086</v>
      </c>
      <c r="C24" s="4"/>
      <c r="D24" s="4"/>
      <c r="J24" s="196"/>
      <c r="K24" s="130">
        <v>1.2500000000000001E-2</v>
      </c>
      <c r="L24" s="129">
        <f t="dataTable" ref="L24:R29" dt2D="1" dtr="1" r1="B17" r2="B23"/>
        <v>103.57612447390063</v>
      </c>
      <c r="M24" s="129">
        <v>103.57612447390063</v>
      </c>
      <c r="N24" s="129">
        <v>103.57612447390063</v>
      </c>
      <c r="O24" s="129">
        <v>103.57612447390063</v>
      </c>
      <c r="P24" s="129">
        <v>103.57612447390063</v>
      </c>
      <c r="Q24" s="129">
        <v>103.57612447390063</v>
      </c>
      <c r="R24" s="129">
        <v>103.57612447390063</v>
      </c>
    </row>
    <row r="25" spans="1:18" x14ac:dyDescent="0.25">
      <c r="A25" s="4"/>
      <c r="B25" s="2"/>
      <c r="C25" s="4"/>
      <c r="D25" s="4"/>
      <c r="J25" s="196"/>
      <c r="K25" s="130">
        <v>1.4999999999999999E-2</v>
      </c>
      <c r="L25" s="129">
        <v>103.57612447390063</v>
      </c>
      <c r="M25" s="129">
        <v>103.57612447390063</v>
      </c>
      <c r="N25" s="129">
        <v>103.57612447390063</v>
      </c>
      <c r="O25" s="129">
        <v>103.57612447390063</v>
      </c>
      <c r="P25" s="129">
        <v>103.57612447390063</v>
      </c>
      <c r="Q25" s="129">
        <v>103.57612447390063</v>
      </c>
      <c r="R25" s="129">
        <v>103.57612447390063</v>
      </c>
    </row>
    <row r="26" spans="1:18" x14ac:dyDescent="0.25">
      <c r="A26" s="4"/>
      <c r="B26" s="2"/>
      <c r="C26" s="4"/>
      <c r="D26" s="4"/>
      <c r="J26" s="196"/>
      <c r="K26" s="130">
        <v>1.7500000000000002E-2</v>
      </c>
      <c r="L26" s="129">
        <v>103.57612447390063</v>
      </c>
      <c r="M26" s="129">
        <v>103.57612447390063</v>
      </c>
      <c r="N26" s="129">
        <v>103.57612447390063</v>
      </c>
      <c r="O26" s="129">
        <v>103.57612447390063</v>
      </c>
      <c r="P26" s="129">
        <v>103.57612447390063</v>
      </c>
      <c r="Q26" s="129">
        <v>103.57612447390063</v>
      </c>
      <c r="R26" s="129">
        <v>103.57612447390063</v>
      </c>
    </row>
    <row r="27" spans="1:18" x14ac:dyDescent="0.25">
      <c r="A27" s="4" t="s">
        <v>351</v>
      </c>
      <c r="B27" s="2">
        <f>B20+B24</f>
        <v>4351.0925738749938</v>
      </c>
      <c r="C27" s="4"/>
      <c r="D27" s="4"/>
      <c r="J27" s="196"/>
      <c r="K27" s="130">
        <v>0.02</v>
      </c>
      <c r="L27" s="129">
        <v>103.57612447390063</v>
      </c>
      <c r="M27" s="129">
        <v>103.57612447390063</v>
      </c>
      <c r="N27" s="129">
        <v>103.57612447390063</v>
      </c>
      <c r="O27" s="128">
        <v>103.57612447390063</v>
      </c>
      <c r="P27" s="129">
        <v>103.57612447390063</v>
      </c>
      <c r="Q27" s="129">
        <v>103.57612447390063</v>
      </c>
      <c r="R27" s="129">
        <v>103.57612447390063</v>
      </c>
    </row>
    <row r="28" spans="1:18" x14ac:dyDescent="0.25">
      <c r="A28" s="4"/>
      <c r="B28" s="2"/>
      <c r="C28" s="4"/>
      <c r="D28" s="4"/>
      <c r="J28" s="196"/>
      <c r="K28" s="130">
        <v>2.2499999999999999E-2</v>
      </c>
      <c r="L28" s="129">
        <v>103.57612447390063</v>
      </c>
      <c r="M28" s="129">
        <v>103.57612447390063</v>
      </c>
      <c r="N28" s="129">
        <v>103.57612447390063</v>
      </c>
      <c r="O28" s="129">
        <v>103.57612447390063</v>
      </c>
      <c r="P28" s="129">
        <v>103.57612447390063</v>
      </c>
      <c r="Q28" s="129">
        <v>103.57612447390063</v>
      </c>
      <c r="R28" s="129">
        <v>103.57612447390063</v>
      </c>
    </row>
    <row r="29" spans="1:18" x14ac:dyDescent="0.25">
      <c r="A29" s="4" t="s">
        <v>324</v>
      </c>
      <c r="B29" s="2">
        <v>83.22</v>
      </c>
      <c r="C29" s="4"/>
      <c r="D29" s="4"/>
      <c r="E29" s="4"/>
      <c r="J29" s="197"/>
      <c r="K29" s="130">
        <v>2.5000000000000001E-2</v>
      </c>
      <c r="L29" s="129">
        <v>103.57612447390063</v>
      </c>
      <c r="M29" s="129">
        <v>103.57612447390063</v>
      </c>
      <c r="N29" s="129">
        <v>103.57612447390063</v>
      </c>
      <c r="O29" s="129">
        <v>103.57612447390063</v>
      </c>
      <c r="P29" s="129">
        <v>103.57612447390063</v>
      </c>
      <c r="Q29" s="129">
        <v>103.57612447390063</v>
      </c>
      <c r="R29" s="129">
        <v>103.57612447390063</v>
      </c>
    </row>
    <row r="30" spans="1:18" x14ac:dyDescent="0.25">
      <c r="A30" s="4"/>
      <c r="B30" s="2"/>
      <c r="C30" s="4"/>
      <c r="D30" s="4"/>
      <c r="E30" s="4"/>
    </row>
    <row r="31" spans="1:18" x14ac:dyDescent="0.25">
      <c r="A31" s="4" t="s">
        <v>352</v>
      </c>
      <c r="B31" s="2">
        <f>WACC!B19</f>
        <v>256.89999999999998</v>
      </c>
      <c r="C31" s="4"/>
      <c r="D31" s="4"/>
      <c r="E31" s="4"/>
      <c r="F31" s="4"/>
      <c r="G31" s="4"/>
      <c r="H31" s="4"/>
      <c r="I31" s="4"/>
      <c r="J31" s="4"/>
    </row>
    <row r="32" spans="1:18" x14ac:dyDescent="0.25">
      <c r="A32" s="4" t="s">
        <v>353</v>
      </c>
      <c r="B32" s="2">
        <f>'Balance Sheet'!F8</f>
        <v>310.89999999999998</v>
      </c>
      <c r="C32" s="4"/>
      <c r="D32" s="4"/>
      <c r="E32" s="4"/>
      <c r="F32" s="4"/>
      <c r="G32" s="4"/>
      <c r="H32" s="4"/>
      <c r="I32" s="4"/>
      <c r="J32" s="4"/>
    </row>
    <row r="33" spans="1:18" x14ac:dyDescent="0.25">
      <c r="A33" s="4"/>
      <c r="B33" s="2"/>
      <c r="C33" s="4"/>
      <c r="D33" s="4"/>
      <c r="E33" s="4"/>
      <c r="F33" s="4"/>
      <c r="G33" s="4"/>
      <c r="H33" s="4"/>
      <c r="I33" s="4"/>
      <c r="J33" s="194" t="s">
        <v>425</v>
      </c>
      <c r="K33" s="194"/>
      <c r="L33" s="194"/>
      <c r="M33" s="194"/>
      <c r="N33" s="194"/>
      <c r="O33" s="194"/>
      <c r="P33" s="194"/>
      <c r="Q33" s="194"/>
      <c r="R33" s="194"/>
    </row>
    <row r="34" spans="1:18" x14ac:dyDescent="0.25">
      <c r="A34" s="32" t="s">
        <v>354</v>
      </c>
      <c r="B34" s="2">
        <v>42.53</v>
      </c>
      <c r="C34" s="4" t="s">
        <v>356</v>
      </c>
      <c r="D34" s="4"/>
      <c r="E34" s="4"/>
      <c r="F34" s="4"/>
      <c r="G34" s="4"/>
      <c r="H34" s="4"/>
      <c r="I34" s="4"/>
      <c r="J34" s="198" t="s">
        <v>80</v>
      </c>
      <c r="K34" s="199"/>
      <c r="L34" s="199"/>
      <c r="M34" s="199"/>
      <c r="N34" s="199"/>
      <c r="O34" s="199"/>
      <c r="P34" s="199"/>
      <c r="Q34" s="199"/>
      <c r="R34" s="200"/>
    </row>
    <row r="35" spans="1:18" x14ac:dyDescent="0.25">
      <c r="A35" s="4"/>
      <c r="B35" s="2"/>
      <c r="C35" s="4"/>
      <c r="D35" s="4"/>
      <c r="E35" s="4"/>
      <c r="F35" s="4"/>
      <c r="G35" s="4"/>
      <c r="H35" s="4"/>
      <c r="I35" s="4"/>
      <c r="J35" s="195" t="s">
        <v>60</v>
      </c>
      <c r="K35" s="128">
        <f>B37</f>
        <v>103.57612447390063</v>
      </c>
      <c r="L35" s="130">
        <v>0.12959999999999999</v>
      </c>
      <c r="M35" s="130">
        <v>0.13059999999999999</v>
      </c>
      <c r="N35" s="130">
        <v>0.13159999999999999</v>
      </c>
      <c r="O35" s="130">
        <v>0.1326</v>
      </c>
      <c r="P35" s="130">
        <v>0.1336</v>
      </c>
      <c r="Q35" s="130">
        <v>0.1346</v>
      </c>
      <c r="R35" s="130">
        <v>0.1356</v>
      </c>
    </row>
    <row r="36" spans="1:18" x14ac:dyDescent="0.25">
      <c r="A36" s="32" t="s">
        <v>326</v>
      </c>
      <c r="B36" s="2">
        <f>B27-B31+B32</f>
        <v>4405.0925738749938</v>
      </c>
      <c r="C36" s="3"/>
      <c r="D36" s="3"/>
      <c r="E36" s="3"/>
      <c r="F36" s="3"/>
      <c r="G36" s="4"/>
      <c r="H36" s="35"/>
      <c r="I36" s="4"/>
      <c r="J36" s="196"/>
      <c r="K36" s="130">
        <v>0.26240000000000002</v>
      </c>
      <c r="L36" s="133">
        <f t="dataTable" ref="L36:R41" dt2D="1" dtr="1" r1="B17" r2="G5"/>
        <v>81.244276294983777</v>
      </c>
      <c r="M36" s="133">
        <v>80.91081593262416</v>
      </c>
      <c r="N36" s="133">
        <v>80.579077532477015</v>
      </c>
      <c r="O36" s="133">
        <v>80.249050620508413</v>
      </c>
      <c r="P36" s="133">
        <v>79.920724795787422</v>
      </c>
      <c r="Q36" s="133">
        <v>79.594089729910607</v>
      </c>
      <c r="R36" s="133">
        <v>79.269135166432505</v>
      </c>
    </row>
    <row r="37" spans="1:18" x14ac:dyDescent="0.25">
      <c r="A37" s="4" t="s">
        <v>355</v>
      </c>
      <c r="B37" s="2">
        <f>B36/B34</f>
        <v>103.57612447390063</v>
      </c>
      <c r="C37" s="4"/>
      <c r="D37" s="4"/>
      <c r="E37" s="4"/>
      <c r="F37" s="4"/>
      <c r="G37" s="4"/>
      <c r="H37" s="4"/>
      <c r="I37" s="4"/>
      <c r="J37" s="196"/>
      <c r="K37" s="130">
        <v>0.27239999999999998</v>
      </c>
      <c r="L37" s="133">
        <v>88.890924630841781</v>
      </c>
      <c r="M37" s="133">
        <v>88.525285727415579</v>
      </c>
      <c r="N37" s="133">
        <v>88.161535398022522</v>
      </c>
      <c r="O37" s="133">
        <v>87.799662153934918</v>
      </c>
      <c r="P37" s="133">
        <v>87.439654586615077</v>
      </c>
      <c r="Q37" s="133">
        <v>87.081501367084059</v>
      </c>
      <c r="R37" s="133">
        <v>86.725191245296955</v>
      </c>
    </row>
    <row r="38" spans="1:18" x14ac:dyDescent="0.25">
      <c r="J38" s="196"/>
      <c r="K38" s="130">
        <v>0.28239999999999998</v>
      </c>
      <c r="L38" s="133">
        <v>96.763891090634132</v>
      </c>
      <c r="M38" s="133">
        <v>96.365095126103881</v>
      </c>
      <c r="N38" s="133">
        <v>95.968359466915189</v>
      </c>
      <c r="O38" s="133">
        <v>95.573671578295574</v>
      </c>
      <c r="P38" s="133">
        <v>95.181019012969372</v>
      </c>
      <c r="Q38" s="133">
        <v>94.790389410468862</v>
      </c>
      <c r="R38" s="133">
        <v>94.401770496452698</v>
      </c>
    </row>
    <row r="39" spans="1:18" x14ac:dyDescent="0.25">
      <c r="J39" s="196"/>
      <c r="K39" s="130">
        <v>0.29239999999999999</v>
      </c>
      <c r="L39" s="133">
        <v>104.86828798986483</v>
      </c>
      <c r="M39" s="133">
        <v>104.43533408168177</v>
      </c>
      <c r="N39" s="133">
        <v>104.00461744732422</v>
      </c>
      <c r="O39" s="184">
        <v>103.57612447390063</v>
      </c>
      <c r="P39" s="133">
        <v>103.14984164354796</v>
      </c>
      <c r="Q39" s="133">
        <v>102.72575553268332</v>
      </c>
      <c r="R39" s="133">
        <v>102.30385281126368</v>
      </c>
    </row>
    <row r="40" spans="1:18" x14ac:dyDescent="0.25">
      <c r="A40" s="127" t="s">
        <v>420</v>
      </c>
      <c r="B40" s="127"/>
      <c r="C40" s="127"/>
      <c r="D40" s="127"/>
      <c r="E40" s="127"/>
      <c r="F40" s="127"/>
      <c r="G40" s="127"/>
      <c r="J40" s="196"/>
      <c r="K40" s="130">
        <v>0.3024</v>
      </c>
      <c r="L40" s="133">
        <v>113.20930494587975</v>
      </c>
      <c r="M40" s="133">
        <v>112.74116950884567</v>
      </c>
      <c r="N40" s="133">
        <v>112.27545367078062</v>
      </c>
      <c r="O40" s="133">
        <v>111.81214270786559</v>
      </c>
      <c r="P40" s="133">
        <v>111.35122199907144</v>
      </c>
      <c r="Q40" s="133">
        <v>110.89267702534967</v>
      </c>
      <c r="R40" s="133">
        <v>110.43649336883156</v>
      </c>
    </row>
    <row r="41" spans="1:18" x14ac:dyDescent="0.25">
      <c r="A41" s="49" t="s">
        <v>98</v>
      </c>
      <c r="B41" s="49">
        <v>69.400000000000006</v>
      </c>
      <c r="C41" s="49">
        <v>144.88999999999999</v>
      </c>
      <c r="D41" s="49">
        <v>143.41999999999999</v>
      </c>
      <c r="E41" s="49">
        <v>132.32</v>
      </c>
      <c r="F41" s="49">
        <v>66.08</v>
      </c>
      <c r="G41" s="49"/>
      <c r="J41" s="197"/>
      <c r="K41" s="130">
        <v>0.31240000000000001</v>
      </c>
      <c r="L41" s="133">
        <v>121.79220946164739</v>
      </c>
      <c r="M41" s="133">
        <v>121.28784586519907</v>
      </c>
      <c r="N41" s="133">
        <v>120.78608967081716</v>
      </c>
      <c r="O41" s="133">
        <v>120.28692501020102</v>
      </c>
      <c r="P41" s="133">
        <v>119.79033612583669</v>
      </c>
      <c r="Q41" s="133">
        <v>119.29630737012455</v>
      </c>
      <c r="R41" s="133">
        <v>118.80482320451617</v>
      </c>
    </row>
    <row r="42" spans="1:18" x14ac:dyDescent="0.25">
      <c r="A42" s="49" t="s">
        <v>401</v>
      </c>
      <c r="B42" s="49" cm="1">
        <f t="array" ref="B42:F42">'Growth %- Calculations'!B12:F12</f>
        <v>65</v>
      </c>
      <c r="C42" s="49">
        <v>81</v>
      </c>
      <c r="D42" s="49">
        <v>76</v>
      </c>
      <c r="E42" s="49">
        <v>123</v>
      </c>
      <c r="F42" s="49">
        <v>94</v>
      </c>
      <c r="G42" s="76"/>
    </row>
    <row r="43" spans="1:18" x14ac:dyDescent="0.25">
      <c r="A43" s="49" t="s">
        <v>402</v>
      </c>
      <c r="B43" s="76">
        <f>B41/B42</f>
        <v>1.0676923076923077</v>
      </c>
      <c r="C43" s="76">
        <f t="shared" ref="C43:E43" si="3">C41/C42</f>
        <v>1.7887654320987654</v>
      </c>
      <c r="D43" s="76">
        <f t="shared" si="3"/>
        <v>1.8871052631578946</v>
      </c>
      <c r="E43" s="76">
        <f t="shared" si="3"/>
        <v>1.0757723577235772</v>
      </c>
      <c r="F43" s="76">
        <f>F41/F42</f>
        <v>0.70297872340425527</v>
      </c>
      <c r="G43" s="76">
        <f>AVERAGE(B43:F43)</f>
        <v>1.30446281681536</v>
      </c>
    </row>
    <row r="44" spans="1:18" x14ac:dyDescent="0.25">
      <c r="A44" s="49" t="s">
        <v>403</v>
      </c>
      <c r="B44" s="126">
        <f>'Growth %- Calculations'!G12+5</f>
        <v>92.8</v>
      </c>
      <c r="C44" s="126">
        <f>B44+5</f>
        <v>97.8</v>
      </c>
      <c r="D44" s="126">
        <f t="shared" ref="D44" si="4">C44+5</f>
        <v>102.8</v>
      </c>
      <c r="E44" s="126">
        <f>D44+2</f>
        <v>104.8</v>
      </c>
      <c r="F44" s="126">
        <f>E44+2</f>
        <v>106.8</v>
      </c>
      <c r="G44" s="53"/>
    </row>
    <row r="45" spans="1:18" x14ac:dyDescent="0.25">
      <c r="A45" s="49" t="s">
        <v>339</v>
      </c>
      <c r="B45" s="76">
        <f>$G$43*B44</f>
        <v>121.05414940046541</v>
      </c>
      <c r="C45" s="76">
        <f>$G$43*C44</f>
        <v>127.5764634845422</v>
      </c>
      <c r="D45" s="76">
        <f>$G$43*D44</f>
        <v>134.098777568619</v>
      </c>
      <c r="E45" s="76">
        <f>$G$43*E44</f>
        <v>136.70770320224972</v>
      </c>
      <c r="F45" s="76">
        <f>$G$43*F44</f>
        <v>139.31662883588044</v>
      </c>
      <c r="G45" s="76"/>
      <c r="N45" s="124"/>
      <c r="O45" s="124"/>
      <c r="P45" s="124"/>
      <c r="Q45" s="124"/>
      <c r="R45" s="124"/>
    </row>
    <row r="48" spans="1:18" x14ac:dyDescent="0.25">
      <c r="A48" s="101" t="s">
        <v>397</v>
      </c>
      <c r="B48" s="102"/>
      <c r="C48" s="102"/>
      <c r="D48" s="102"/>
      <c r="E48" s="102"/>
      <c r="F48" s="102"/>
      <c r="G48" s="102"/>
      <c r="H48" s="102"/>
      <c r="I48" s="102"/>
      <c r="J48" s="102"/>
      <c r="K48" s="103"/>
    </row>
    <row r="49" spans="1:21" x14ac:dyDescent="0.25">
      <c r="A49" s="49"/>
      <c r="B49" s="49">
        <v>2020</v>
      </c>
      <c r="C49" s="49">
        <v>2021</v>
      </c>
      <c r="D49" s="49">
        <v>2022</v>
      </c>
      <c r="E49" s="49">
        <v>2023</v>
      </c>
      <c r="F49" s="49">
        <v>2024</v>
      </c>
      <c r="G49" s="49">
        <v>2025</v>
      </c>
      <c r="H49" s="49">
        <v>2026</v>
      </c>
      <c r="I49" s="49">
        <v>2027</v>
      </c>
      <c r="J49" s="49">
        <v>2028</v>
      </c>
      <c r="K49" s="49">
        <v>2029</v>
      </c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x14ac:dyDescent="0.25">
      <c r="A50" s="49" t="s">
        <v>25</v>
      </c>
      <c r="B50" s="49" cm="1">
        <f t="array" ref="B50:K50">'Forcasted Income Statement'!B8:K8</f>
        <v>522.9</v>
      </c>
      <c r="C50" s="49">
        <v>739.9</v>
      </c>
      <c r="D50" s="60">
        <v>900.5</v>
      </c>
      <c r="E50" s="60">
        <v>1087.5</v>
      </c>
      <c r="F50" s="60">
        <v>1210.2</v>
      </c>
      <c r="G50" s="60">
        <v>1564.0624800000001</v>
      </c>
      <c r="H50" s="60">
        <v>2037.034973952</v>
      </c>
      <c r="I50" s="60">
        <v>2673.404699814605</v>
      </c>
      <c r="J50" s="60">
        <v>3535.3103750348337</v>
      </c>
      <c r="K50" s="60">
        <v>4710.4475436964121</v>
      </c>
      <c r="L50" s="4"/>
      <c r="M50" s="35"/>
      <c r="N50" s="4"/>
      <c r="O50" s="4"/>
      <c r="P50" s="4"/>
      <c r="Q50" s="4"/>
      <c r="R50" s="4"/>
      <c r="S50" s="4"/>
      <c r="T50" s="4"/>
      <c r="U50" s="4"/>
    </row>
    <row r="51" spans="1:21" x14ac:dyDescent="0.25">
      <c r="A51" s="112" t="s">
        <v>398</v>
      </c>
      <c r="B51" s="120"/>
      <c r="C51" s="120"/>
      <c r="D51" s="120"/>
      <c r="E51" s="120"/>
      <c r="F51" s="120"/>
      <c r="G51" s="97"/>
      <c r="H51" s="97"/>
      <c r="I51" s="120"/>
      <c r="J51" s="97"/>
      <c r="K51" s="97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x14ac:dyDescent="0.25">
      <c r="A52" s="49" t="s">
        <v>340</v>
      </c>
      <c r="B52" s="49" cm="1">
        <f t="array" ref="B52:F52">'Balance Sheet'!B10:F10</f>
        <v>7.9</v>
      </c>
      <c r="C52" s="49">
        <v>10.6</v>
      </c>
      <c r="D52" s="49">
        <v>12.2</v>
      </c>
      <c r="E52" s="60">
        <v>14</v>
      </c>
      <c r="F52" s="60">
        <v>16.7</v>
      </c>
      <c r="G52" s="60">
        <f>G50*G53</f>
        <v>21.789040636877882</v>
      </c>
      <c r="H52" s="60">
        <f t="shared" ref="H52:K52" si="5">H50*H53</f>
        <v>28.378046525469752</v>
      </c>
      <c r="I52" s="60">
        <f t="shared" si="5"/>
        <v>37.243348260026508</v>
      </c>
      <c r="J52" s="60">
        <f t="shared" si="5"/>
        <v>49.250603739059052</v>
      </c>
      <c r="K52" s="60">
        <f t="shared" si="5"/>
        <v>65.621504421922282</v>
      </c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x14ac:dyDescent="0.25">
      <c r="A53" s="49"/>
      <c r="B53" s="54">
        <f>B52/B50</f>
        <v>1.5108051252629567E-2</v>
      </c>
      <c r="C53" s="54">
        <f t="shared" ref="C53:F53" si="6">C52/C50</f>
        <v>1.4326260305446682E-2</v>
      </c>
      <c r="D53" s="54">
        <f t="shared" si="6"/>
        <v>1.3548028872848417E-2</v>
      </c>
      <c r="E53" s="54">
        <f t="shared" si="6"/>
        <v>1.2873563218390805E-2</v>
      </c>
      <c r="F53" s="54">
        <f t="shared" si="6"/>
        <v>1.3799372004627334E-2</v>
      </c>
      <c r="G53" s="61">
        <f>AVERAGE(B53:F53)</f>
        <v>1.3931055130788562E-2</v>
      </c>
      <c r="H53" s="61">
        <f>G53</f>
        <v>1.3931055130788562E-2</v>
      </c>
      <c r="I53" s="61">
        <f t="shared" ref="I53:K53" si="7">H53</f>
        <v>1.3931055130788562E-2</v>
      </c>
      <c r="J53" s="61">
        <f t="shared" si="7"/>
        <v>1.3931055130788562E-2</v>
      </c>
      <c r="K53" s="61">
        <f t="shared" si="7"/>
        <v>1.3931055130788562E-2</v>
      </c>
      <c r="M53" s="4"/>
      <c r="N53" s="4"/>
      <c r="O53" s="4"/>
      <c r="P53" s="4"/>
      <c r="Q53" s="4"/>
      <c r="R53" s="4"/>
      <c r="S53" s="4"/>
      <c r="T53" s="4"/>
      <c r="U53" s="4"/>
    </row>
    <row r="54" spans="1:21" x14ac:dyDescent="0.25">
      <c r="A54" s="49" t="s">
        <v>109</v>
      </c>
      <c r="B54" s="49" cm="1">
        <f t="array" ref="B54:F54">'Balance Sheet'!B14:F14</f>
        <v>2.9</v>
      </c>
      <c r="C54" s="49">
        <v>3.9</v>
      </c>
      <c r="D54" s="60">
        <v>4.2</v>
      </c>
      <c r="E54" s="60">
        <v>5.4</v>
      </c>
      <c r="F54" s="60">
        <v>5.0999999999999996</v>
      </c>
      <c r="G54" s="60">
        <f>G50*G55</f>
        <v>7.7141902265928195</v>
      </c>
      <c r="H54" s="60">
        <f t="shared" ref="H54:J54" si="8">H50*H55</f>
        <v>10.046961351114488</v>
      </c>
      <c r="I54" s="60">
        <f t="shared" si="8"/>
        <v>13.185632077202655</v>
      </c>
      <c r="J54" s="60">
        <f t="shared" si="8"/>
        <v>17.436679858892791</v>
      </c>
      <c r="K54" s="60">
        <f>K50*K55</f>
        <v>23.232632243988753</v>
      </c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x14ac:dyDescent="0.25">
      <c r="A55" s="49"/>
      <c r="B55" s="54">
        <f>B54/B50</f>
        <v>5.5459934978007268E-3</v>
      </c>
      <c r="C55" s="54">
        <f t="shared" ref="C55:F55" si="9">C54/C50</f>
        <v>5.2709825652115152E-3</v>
      </c>
      <c r="D55" s="54">
        <f t="shared" si="9"/>
        <v>4.6640755136035539E-3</v>
      </c>
      <c r="E55" s="54">
        <f>E54/E50</f>
        <v>4.9655172413793107E-3</v>
      </c>
      <c r="F55" s="54">
        <f t="shared" si="9"/>
        <v>4.2141794744670301E-3</v>
      </c>
      <c r="G55" s="61">
        <f>AVERAGE(B55:F55)</f>
        <v>4.9321496584924275E-3</v>
      </c>
      <c r="H55" s="61">
        <f>G55</f>
        <v>4.9321496584924275E-3</v>
      </c>
      <c r="I55" s="61">
        <f t="shared" ref="I55:K55" si="10">H55</f>
        <v>4.9321496584924275E-3</v>
      </c>
      <c r="J55" s="61">
        <f t="shared" si="10"/>
        <v>4.9321496584924275E-3</v>
      </c>
      <c r="K55" s="61">
        <f t="shared" si="10"/>
        <v>4.9321496584924275E-3</v>
      </c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x14ac:dyDescent="0.25">
      <c r="A56" s="49" t="s">
        <v>341</v>
      </c>
      <c r="B56" s="49" cm="1">
        <f t="array" ref="B56:F56">'Balance Sheet'!B11:F11</f>
        <v>1.6</v>
      </c>
      <c r="C56" s="49">
        <v>3</v>
      </c>
      <c r="D56" s="60">
        <v>1.7</v>
      </c>
      <c r="E56" s="60">
        <v>2.8</v>
      </c>
      <c r="F56" s="60">
        <v>11.1</v>
      </c>
      <c r="G56" s="60">
        <f>G50*G57</f>
        <v>6.4905623913450254</v>
      </c>
      <c r="H56" s="60">
        <f t="shared" ref="H56:K56" si="11">H50*H57</f>
        <v>8.4533084584877614</v>
      </c>
      <c r="I56" s="60">
        <f t="shared" si="11"/>
        <v>11.09412202091934</v>
      </c>
      <c r="J56" s="60">
        <f t="shared" si="11"/>
        <v>14.670866960463734</v>
      </c>
      <c r="K56" s="60">
        <f t="shared" si="11"/>
        <v>19.547463138121877</v>
      </c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x14ac:dyDescent="0.25">
      <c r="A57" s="49"/>
      <c r="B57" s="54">
        <f>B56/B50</f>
        <v>3.059858481545229E-3</v>
      </c>
      <c r="C57" s="54">
        <f t="shared" ref="C57:F57" si="12">C56/C50</f>
        <v>4.0546019732396275E-3</v>
      </c>
      <c r="D57" s="54">
        <f t="shared" si="12"/>
        <v>1.8878400888395336E-3</v>
      </c>
      <c r="E57" s="54">
        <f t="shared" si="12"/>
        <v>2.574712643678161E-3</v>
      </c>
      <c r="F57" s="54">
        <f t="shared" si="12"/>
        <v>9.1720376797223592E-3</v>
      </c>
      <c r="G57" s="61">
        <f>AVERAGE(B57:F57)</f>
        <v>4.1498101734049817E-3</v>
      </c>
      <c r="H57" s="61">
        <f>G57</f>
        <v>4.1498101734049817E-3</v>
      </c>
      <c r="I57" s="61">
        <f t="shared" ref="I57:K57" si="13">H57</f>
        <v>4.1498101734049817E-3</v>
      </c>
      <c r="J57" s="61">
        <f t="shared" si="13"/>
        <v>4.1498101734049817E-3</v>
      </c>
      <c r="K57" s="61">
        <f t="shared" si="13"/>
        <v>4.1498101734049817E-3</v>
      </c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x14ac:dyDescent="0.25">
      <c r="A58" s="49"/>
      <c r="B58" s="54"/>
      <c r="C58" s="54"/>
      <c r="D58" s="54"/>
      <c r="E58" s="54"/>
      <c r="F58" s="54"/>
      <c r="G58" s="61"/>
      <c r="H58" s="61"/>
      <c r="I58" s="61"/>
      <c r="J58" s="61"/>
      <c r="K58" s="61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x14ac:dyDescent="0.25">
      <c r="A59" s="120" t="s">
        <v>399</v>
      </c>
      <c r="B59" s="120"/>
      <c r="C59" s="120"/>
      <c r="D59" s="97"/>
      <c r="E59" s="97"/>
      <c r="F59" s="97"/>
      <c r="G59" s="97"/>
      <c r="H59" s="97"/>
      <c r="I59" s="97"/>
      <c r="J59" s="97"/>
      <c r="K59" s="97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x14ac:dyDescent="0.25">
      <c r="A60" s="60" t="s">
        <v>342</v>
      </c>
      <c r="B60" s="60" cm="1">
        <f t="array" ref="B60:F60">'Balance Sheet'!B30:F30</f>
        <v>23.5</v>
      </c>
      <c r="C60" s="60">
        <v>19.899999999999999</v>
      </c>
      <c r="D60" s="60">
        <v>20.399999999999999</v>
      </c>
      <c r="E60" s="60">
        <v>22.3</v>
      </c>
      <c r="F60" s="60">
        <v>15.8</v>
      </c>
      <c r="G60" s="60">
        <f>G50*G61</f>
        <v>40.056490755249065</v>
      </c>
      <c r="H60" s="60">
        <f t="shared" ref="H60:K60" si="14">H50*H61</f>
        <v>52.169573559636383</v>
      </c>
      <c r="I60" s="60">
        <f t="shared" si="14"/>
        <v>68.467348339666799</v>
      </c>
      <c r="J60" s="60">
        <f t="shared" si="14"/>
        <v>90.541221444375367</v>
      </c>
      <c r="K60" s="60">
        <f t="shared" si="14"/>
        <v>120.63712345248574</v>
      </c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x14ac:dyDescent="0.25">
      <c r="A61" s="60"/>
      <c r="B61" s="119">
        <f>B60/B50</f>
        <v>4.4941671447695543E-2</v>
      </c>
      <c r="C61" s="119">
        <f t="shared" ref="C61:F61" si="15">C60/C50</f>
        <v>2.6895526422489525E-2</v>
      </c>
      <c r="D61" s="119">
        <f t="shared" si="15"/>
        <v>2.2654081066074402E-2</v>
      </c>
      <c r="E61" s="119">
        <f t="shared" si="15"/>
        <v>2.0505747126436782E-2</v>
      </c>
      <c r="F61" s="119">
        <f t="shared" si="15"/>
        <v>1.3055693273839035E-2</v>
      </c>
      <c r="G61" s="61">
        <f>AVERAGE(B61:F61)</f>
        <v>2.5610543867307056E-2</v>
      </c>
      <c r="H61" s="61">
        <f>G61</f>
        <v>2.5610543867307056E-2</v>
      </c>
      <c r="I61" s="61">
        <f t="shared" ref="I61:K61" si="16">H61</f>
        <v>2.5610543867307056E-2</v>
      </c>
      <c r="J61" s="61">
        <f t="shared" si="16"/>
        <v>2.5610543867307056E-2</v>
      </c>
      <c r="K61" s="61">
        <f t="shared" si="16"/>
        <v>2.5610543867307056E-2</v>
      </c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x14ac:dyDescent="0.25">
      <c r="A62" s="49" t="s">
        <v>343</v>
      </c>
      <c r="B62" s="49" cm="1">
        <f t="array" ref="B62:F62">'Balance Sheet'!B34:F34</f>
        <v>5.3</v>
      </c>
      <c r="C62" s="49">
        <v>3.9</v>
      </c>
      <c r="D62" s="60">
        <v>9.4</v>
      </c>
      <c r="E62" s="60">
        <v>5</v>
      </c>
      <c r="F62" s="60">
        <v>5.3</v>
      </c>
      <c r="G62" s="60">
        <f>G50*G63</f>
        <v>10.892929266352546</v>
      </c>
      <c r="H62" s="60">
        <f t="shared" ref="H62:K62" si="17">H50*H63</f>
        <v>14.186951076497555</v>
      </c>
      <c r="I62" s="60">
        <f t="shared" si="17"/>
        <v>18.618954592795394</v>
      </c>
      <c r="J62" s="60">
        <f t="shared" si="17"/>
        <v>24.621705553512626</v>
      </c>
      <c r="K62" s="60">
        <f t="shared" si="17"/>
        <v>32.805960479500222</v>
      </c>
      <c r="L62" s="4"/>
      <c r="M62" s="4"/>
      <c r="N62" s="4"/>
      <c r="O62" s="4"/>
      <c r="P62" s="4"/>
      <c r="Q62" s="4"/>
      <c r="R62" s="4"/>
      <c r="S62" s="4"/>
      <c r="T62" s="4"/>
    </row>
    <row r="63" spans="1:21" x14ac:dyDescent="0.25">
      <c r="A63" s="49"/>
      <c r="B63" s="54">
        <f>B62/B50</f>
        <v>1.0135781220118569E-2</v>
      </c>
      <c r="C63" s="54">
        <f t="shared" ref="C63:F63" si="18">C62/C50</f>
        <v>5.2709825652115152E-3</v>
      </c>
      <c r="D63" s="54">
        <f t="shared" si="18"/>
        <v>1.0438645197112715E-2</v>
      </c>
      <c r="E63" s="54">
        <f t="shared" si="18"/>
        <v>4.5977011494252873E-3</v>
      </c>
      <c r="F63" s="54">
        <f t="shared" si="18"/>
        <v>4.3794414146422073E-3</v>
      </c>
      <c r="G63" s="61">
        <f>AVERAGE(B63:F63)</f>
        <v>6.9645103093020589E-3</v>
      </c>
      <c r="H63" s="61">
        <f>G63</f>
        <v>6.9645103093020589E-3</v>
      </c>
      <c r="I63" s="61">
        <f t="shared" ref="I63:K63" si="19">H63</f>
        <v>6.9645103093020589E-3</v>
      </c>
      <c r="J63" s="61">
        <f t="shared" si="19"/>
        <v>6.9645103093020589E-3</v>
      </c>
      <c r="K63" s="61">
        <f t="shared" si="19"/>
        <v>6.9645103093020589E-3</v>
      </c>
      <c r="L63" s="3"/>
      <c r="M63" s="4"/>
      <c r="N63" s="4"/>
      <c r="O63" s="4"/>
      <c r="P63" s="4"/>
      <c r="Q63" s="4"/>
      <c r="R63" s="4"/>
      <c r="S63" s="4"/>
      <c r="T63" s="4"/>
    </row>
    <row r="64" spans="1:21" x14ac:dyDescent="0.25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</row>
    <row r="65" spans="1:11" x14ac:dyDescent="0.25">
      <c r="A65" s="120" t="s">
        <v>338</v>
      </c>
      <c r="B65" s="120">
        <f t="shared" ref="B65:K65" si="20">(B52+B54+B56) - (B60+B62)</f>
        <v>-16.399999999999999</v>
      </c>
      <c r="C65" s="120">
        <f t="shared" si="20"/>
        <v>-6.2999999999999972</v>
      </c>
      <c r="D65" s="120">
        <f t="shared" si="20"/>
        <v>-11.7</v>
      </c>
      <c r="E65" s="120">
        <f t="shared" si="20"/>
        <v>-5.1000000000000014</v>
      </c>
      <c r="F65" s="120">
        <f t="shared" si="20"/>
        <v>11.799999999999997</v>
      </c>
      <c r="G65" s="120">
        <f t="shared" si="20"/>
        <v>-14.955626766785883</v>
      </c>
      <c r="H65" s="120">
        <f t="shared" si="20"/>
        <v>-19.47820830106194</v>
      </c>
      <c r="I65" s="120">
        <f t="shared" si="20"/>
        <v>-25.563200574313683</v>
      </c>
      <c r="J65" s="120">
        <f t="shared" si="20"/>
        <v>-33.804776439472406</v>
      </c>
      <c r="K65" s="120">
        <f t="shared" si="20"/>
        <v>-45.041484127953055</v>
      </c>
    </row>
    <row r="66" spans="1:11" x14ac:dyDescent="0.25">
      <c r="A66" s="49"/>
      <c r="B66" s="54"/>
      <c r="C66" s="54"/>
      <c r="D66" s="54"/>
      <c r="E66" s="54"/>
      <c r="F66" s="54"/>
      <c r="G66" s="53"/>
      <c r="H66" s="49"/>
      <c r="I66" s="49"/>
      <c r="J66" s="49"/>
      <c r="K66" s="49"/>
    </row>
    <row r="67" spans="1:11" x14ac:dyDescent="0.25">
      <c r="A67" s="120" t="s">
        <v>344</v>
      </c>
      <c r="B67" s="120"/>
      <c r="C67" s="120">
        <f>C65-B65</f>
        <v>10.100000000000001</v>
      </c>
      <c r="D67" s="120">
        <f t="shared" ref="D67:K67" si="21">D65-C65</f>
        <v>-5.4000000000000021</v>
      </c>
      <c r="E67" s="120">
        <f t="shared" si="21"/>
        <v>6.5999999999999979</v>
      </c>
      <c r="F67" s="120">
        <f t="shared" si="21"/>
        <v>16.899999999999999</v>
      </c>
      <c r="G67" s="120">
        <f>G65-F65</f>
        <v>-26.75562676678588</v>
      </c>
      <c r="H67" s="120">
        <f t="shared" si="21"/>
        <v>-4.5225815342760569</v>
      </c>
      <c r="I67" s="120">
        <f t="shared" si="21"/>
        <v>-6.0849922732517427</v>
      </c>
      <c r="J67" s="120">
        <f t="shared" si="21"/>
        <v>-8.2415758651587225</v>
      </c>
      <c r="K67" s="120">
        <f t="shared" si="21"/>
        <v>-11.236707688480649</v>
      </c>
    </row>
    <row r="69" spans="1:11" x14ac:dyDescent="0.25">
      <c r="I69" s="33"/>
    </row>
    <row r="85" spans="1:10" x14ac:dyDescent="0.25">
      <c r="E85" s="34"/>
      <c r="I85" s="19"/>
      <c r="J85" s="19"/>
    </row>
    <row r="86" spans="1:10" x14ac:dyDescent="0.25">
      <c r="A86" s="33"/>
      <c r="E86" s="23"/>
    </row>
  </sheetData>
  <mergeCells count="7">
    <mergeCell ref="J35:J41"/>
    <mergeCell ref="J34:R34"/>
    <mergeCell ref="A1:K1"/>
    <mergeCell ref="J21:R21"/>
    <mergeCell ref="J22:R22"/>
    <mergeCell ref="J23:J29"/>
    <mergeCell ref="J33:R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4B4E6-1F62-4462-8C5A-359B55087843}">
  <dimension ref="A1:R10010"/>
  <sheetViews>
    <sheetView zoomScale="62" zoomScaleNormal="70" workbookViewId="0">
      <selection activeCell="R14" sqref="R14"/>
    </sheetView>
  </sheetViews>
  <sheetFormatPr defaultRowHeight="13.2" x14ac:dyDescent="0.25"/>
  <cols>
    <col min="1" max="1" width="30.44140625" customWidth="1"/>
    <col min="2" max="2" width="15" customWidth="1"/>
    <col min="6" max="6" width="10.44140625" customWidth="1"/>
    <col min="11" max="11" width="10" customWidth="1"/>
    <col min="12" max="12" width="1.5546875" customWidth="1"/>
    <col min="13" max="13" width="16.33203125" customWidth="1"/>
    <col min="16" max="16" width="8.88671875" customWidth="1"/>
  </cols>
  <sheetData>
    <row r="1" spans="1:18" ht="23.4" thickBot="1" x14ac:dyDescent="0.45">
      <c r="A1" s="201" t="s">
        <v>396</v>
      </c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1"/>
      <c r="M1" s="1"/>
      <c r="N1" s="1"/>
      <c r="Q1" s="1"/>
      <c r="R1" s="1"/>
    </row>
    <row r="2" spans="1:18" ht="13.8" customHeight="1" thickBot="1" x14ac:dyDescent="0.3">
      <c r="A2" s="60"/>
      <c r="B2" s="60"/>
      <c r="C2" s="60"/>
      <c r="D2" s="60"/>
      <c r="E2" s="60"/>
      <c r="F2" s="60"/>
      <c r="G2" s="60">
        <v>1</v>
      </c>
      <c r="H2" s="60">
        <v>2</v>
      </c>
      <c r="I2" s="60">
        <v>3</v>
      </c>
      <c r="J2" s="60">
        <v>4</v>
      </c>
      <c r="K2" s="60">
        <v>5</v>
      </c>
      <c r="L2" s="1"/>
      <c r="M2" s="134" t="s">
        <v>428</v>
      </c>
      <c r="N2" s="135">
        <v>0.33239999999999997</v>
      </c>
      <c r="O2" s="135">
        <v>0.03</v>
      </c>
      <c r="P2" s="135">
        <f ca="1">_xlfn.NORM.INV(RAND(),N2,O2)</f>
        <v>0.31470683282793877</v>
      </c>
      <c r="Q2" s="1"/>
      <c r="R2" s="1"/>
    </row>
    <row r="3" spans="1:18" ht="13.8" thickBot="1" x14ac:dyDescent="0.3">
      <c r="A3" s="131"/>
      <c r="B3" s="60">
        <v>2020</v>
      </c>
      <c r="C3" s="60">
        <v>2021</v>
      </c>
      <c r="D3" s="60">
        <v>2022</v>
      </c>
      <c r="E3" s="60">
        <v>2023</v>
      </c>
      <c r="F3" s="60">
        <v>2024</v>
      </c>
      <c r="G3" s="60">
        <v>2025</v>
      </c>
      <c r="H3" s="60">
        <v>2026</v>
      </c>
      <c r="I3" s="60">
        <v>2027</v>
      </c>
      <c r="J3" s="60">
        <v>2028</v>
      </c>
      <c r="K3" s="60">
        <v>2029</v>
      </c>
      <c r="L3" s="1"/>
      <c r="M3" s="134" t="s">
        <v>430</v>
      </c>
      <c r="N3" s="135">
        <v>0.1326</v>
      </c>
      <c r="O3" s="135">
        <v>2.5000000000000001E-2</v>
      </c>
      <c r="P3" s="135">
        <f t="shared" ref="P3:P7" ca="1" si="0">_xlfn.NORM.INV(RAND(),N3,O3)</f>
        <v>0.11161341719218176</v>
      </c>
      <c r="Q3" s="1"/>
      <c r="R3" s="1"/>
    </row>
    <row r="4" spans="1:18" ht="13.8" thickBot="1" x14ac:dyDescent="0.3">
      <c r="A4" s="131" t="s">
        <v>25</v>
      </c>
      <c r="B4" s="60"/>
      <c r="C4" s="60"/>
      <c r="D4" s="60"/>
      <c r="E4" s="49"/>
      <c r="F4" s="71">
        <v>1210.2</v>
      </c>
      <c r="G4" s="72">
        <f>F4*(1+G5)</f>
        <v>1564.0624800000001</v>
      </c>
      <c r="H4" s="72">
        <f>G4*(1+H5)</f>
        <v>2037.034973952</v>
      </c>
      <c r="I4" s="72">
        <f>H4*(1+I5)</f>
        <v>2673.404699814605</v>
      </c>
      <c r="J4" s="72">
        <f>I4*(1+J5)</f>
        <v>3535.3103750348337</v>
      </c>
      <c r="K4" s="72">
        <f ca="1">J4*(1+K5)</f>
        <v>4647.8967062257989</v>
      </c>
      <c r="L4" s="1"/>
      <c r="M4" s="134" t="s">
        <v>431</v>
      </c>
      <c r="N4" s="135">
        <v>7.4300000000000005E-2</v>
      </c>
      <c r="O4" s="135">
        <v>5.0000000000000001E-3</v>
      </c>
      <c r="P4" s="135">
        <f ca="1">_xlfn.NORM.INV(RAND(),N4,O4)</f>
        <v>7.0756146754931748E-2</v>
      </c>
      <c r="Q4" s="1"/>
      <c r="R4" s="1"/>
    </row>
    <row r="5" spans="1:18" ht="13.8" thickBot="1" x14ac:dyDescent="0.3">
      <c r="A5" s="131" t="s">
        <v>428</v>
      </c>
      <c r="B5" s="60"/>
      <c r="C5" s="60"/>
      <c r="D5" s="60"/>
      <c r="E5" s="49"/>
      <c r="F5" s="60"/>
      <c r="G5" s="61">
        <v>0.29239999999999999</v>
      </c>
      <c r="H5" s="61">
        <f>G5+1%</f>
        <v>0.3024</v>
      </c>
      <c r="I5" s="61">
        <f t="shared" ref="I5:J5" si="1">H5+1%</f>
        <v>0.31240000000000001</v>
      </c>
      <c r="J5" s="61">
        <f t="shared" si="1"/>
        <v>0.32240000000000002</v>
      </c>
      <c r="K5" s="61">
        <f ca="1">P2</f>
        <v>0.31470683282793877</v>
      </c>
      <c r="L5" s="1"/>
      <c r="M5" s="134" t="s">
        <v>432</v>
      </c>
      <c r="N5" s="135">
        <v>2.9600000000000001E-2</v>
      </c>
      <c r="O5" s="135">
        <v>1.2500000000000001E-2</v>
      </c>
      <c r="P5" s="135">
        <f t="shared" ca="1" si="0"/>
        <v>3.7079623586697717E-2</v>
      </c>
      <c r="Q5" s="1"/>
      <c r="R5" s="1"/>
    </row>
    <row r="6" spans="1:18" ht="13.8" thickBot="1" x14ac:dyDescent="0.3">
      <c r="A6" s="131" t="s">
        <v>427</v>
      </c>
      <c r="B6" s="60"/>
      <c r="C6" s="60"/>
      <c r="D6" s="60"/>
      <c r="E6" s="60"/>
      <c r="F6" s="66">
        <v>754.1</v>
      </c>
      <c r="G6" s="72">
        <f>G4*G7</f>
        <v>979.41592497600004</v>
      </c>
      <c r="H6" s="72">
        <f>H4*H7</f>
        <v>1255.2209509492222</v>
      </c>
      <c r="I6" s="72">
        <f t="shared" ref="I6:K6" si="2">I4*I7</f>
        <v>1620.6179290276134</v>
      </c>
      <c r="J6" s="72">
        <f t="shared" si="2"/>
        <v>2107.7520455957679</v>
      </c>
      <c r="K6" s="72">
        <f t="shared" ca="1" si="2"/>
        <v>2724.5970491895632</v>
      </c>
      <c r="L6" s="1"/>
      <c r="M6" s="134" t="s">
        <v>80</v>
      </c>
      <c r="N6" s="135">
        <v>0.13339999999999999</v>
      </c>
      <c r="O6" s="135">
        <v>5.0000000000000001E-3</v>
      </c>
      <c r="P6" s="135">
        <f t="shared" ca="1" si="0"/>
        <v>0.13228044328779834</v>
      </c>
      <c r="Q6" s="1"/>
      <c r="R6" s="1"/>
    </row>
    <row r="7" spans="1:18" ht="13.8" thickBot="1" x14ac:dyDescent="0.3">
      <c r="A7" s="131" t="s">
        <v>429</v>
      </c>
      <c r="B7" s="49"/>
      <c r="C7" s="49"/>
      <c r="D7" s="49"/>
      <c r="E7" s="49"/>
      <c r="F7" s="75"/>
      <c r="G7" s="61">
        <f>63.62%-1%</f>
        <v>0.62619999999999998</v>
      </c>
      <c r="H7" s="61">
        <f>G7-1%</f>
        <v>0.61619999999999997</v>
      </c>
      <c r="I7" s="61">
        <f>H7-1%</f>
        <v>0.60619999999999996</v>
      </c>
      <c r="J7" s="61">
        <f>I7-1%</f>
        <v>0.59619999999999995</v>
      </c>
      <c r="K7" s="61">
        <f>J7-1%</f>
        <v>0.58619999999999994</v>
      </c>
      <c r="L7" s="1"/>
      <c r="M7" s="134" t="s">
        <v>433</v>
      </c>
      <c r="N7" s="135">
        <v>0.02</v>
      </c>
      <c r="O7" s="135">
        <v>3.0000000000000001E-3</v>
      </c>
      <c r="P7" s="135">
        <f t="shared" ca="1" si="0"/>
        <v>2.4635169577556362E-2</v>
      </c>
      <c r="Q7" s="1"/>
      <c r="R7" s="1"/>
    </row>
    <row r="8" spans="1:18" x14ac:dyDescent="0.25">
      <c r="A8" s="131" t="s">
        <v>36</v>
      </c>
      <c r="B8" s="49"/>
      <c r="C8" s="49"/>
      <c r="D8" s="49"/>
      <c r="E8" s="49"/>
      <c r="F8" s="49"/>
      <c r="G8" s="49">
        <v>543.88992014935991</v>
      </c>
      <c r="H8" s="49">
        <v>672.71411995836615</v>
      </c>
      <c r="I8" s="49">
        <v>842.76894053614092</v>
      </c>
      <c r="J8" s="49">
        <v>1061.4479913394703</v>
      </c>
      <c r="K8" s="49">
        <v>1343.616590505264</v>
      </c>
      <c r="L8" s="1"/>
      <c r="M8" s="1"/>
      <c r="N8" s="1"/>
      <c r="O8" s="1"/>
      <c r="P8" s="1"/>
      <c r="Q8" s="1"/>
      <c r="R8" s="1"/>
    </row>
    <row r="9" spans="1:18" x14ac:dyDescent="0.25">
      <c r="A9" s="131" t="s">
        <v>40</v>
      </c>
      <c r="B9" s="49"/>
      <c r="C9" s="49"/>
      <c r="D9" s="49"/>
      <c r="E9" s="49"/>
      <c r="F9" s="49"/>
      <c r="G9" s="49">
        <v>-0.69496004694833302</v>
      </c>
      <c r="H9" s="49">
        <v>-0.90511596514550918</v>
      </c>
      <c r="I9" s="49">
        <v>-1.1878741926569658</v>
      </c>
      <c r="J9" s="49">
        <v>-1.5708448323695725</v>
      </c>
      <c r="K9" s="49">
        <v>-2.0929936546492174</v>
      </c>
      <c r="L9" s="1"/>
      <c r="M9" s="1" t="s">
        <v>434</v>
      </c>
      <c r="N9" s="1" t="s">
        <v>435</v>
      </c>
      <c r="O9" s="1"/>
      <c r="P9" s="1"/>
      <c r="Q9" s="1"/>
      <c r="R9" s="1"/>
    </row>
    <row r="10" spans="1:18" x14ac:dyDescent="0.25">
      <c r="A10" s="131" t="s">
        <v>41</v>
      </c>
      <c r="B10" s="49"/>
      <c r="C10" s="49"/>
      <c r="D10" s="49"/>
      <c r="E10" s="49"/>
      <c r="F10" s="49"/>
      <c r="G10" s="49">
        <v>7.0058959772182394</v>
      </c>
      <c r="H10" s="49">
        <v>9.1244789207290342</v>
      </c>
      <c r="I10" s="49">
        <v>11.974966135564786</v>
      </c>
      <c r="J10" s="49">
        <v>15.835695217670873</v>
      </c>
      <c r="K10" s="49">
        <v>21.09948030802467</v>
      </c>
      <c r="L10" s="1"/>
      <c r="M10" s="46">
        <v>1</v>
      </c>
      <c r="N10" s="1">
        <f ca="1">B39</f>
        <v>105.56684282538137</v>
      </c>
      <c r="O10" s="1"/>
      <c r="P10" s="1"/>
      <c r="Q10" s="1"/>
      <c r="R10" s="1"/>
    </row>
    <row r="11" spans="1:18" x14ac:dyDescent="0.25">
      <c r="A11" s="1" t="s">
        <v>49</v>
      </c>
      <c r="B11" s="49">
        <v>-34.200000000000003</v>
      </c>
      <c r="C11" s="49">
        <v>-15.2</v>
      </c>
      <c r="D11" s="49">
        <v>-21.7</v>
      </c>
      <c r="E11" s="49">
        <v>23.3</v>
      </c>
      <c r="F11" s="49">
        <v>37.799999999999997</v>
      </c>
      <c r="G11" s="76">
        <f>G4-G6-G8+G9+G10</f>
        <v>47.067570804910005</v>
      </c>
      <c r="H11" s="76">
        <f t="shared" ref="H11:K11" si="3">H4-H6-H8+H9+H10</f>
        <v>117.3192659999951</v>
      </c>
      <c r="I11" s="76">
        <f t="shared" si="3"/>
        <v>220.8049221937585</v>
      </c>
      <c r="J11" s="76">
        <f t="shared" si="3"/>
        <v>380.37518848489685</v>
      </c>
      <c r="K11" s="76">
        <f t="shared" ca="1" si="3"/>
        <v>598.68955318434712</v>
      </c>
      <c r="L11" s="1"/>
      <c r="M11" s="46">
        <v>2</v>
      </c>
      <c r="N11" s="1">
        <f t="dataTable" ref="N11:N10009" dt2D="0" dtr="0" r1="O10" ca="1"/>
        <v>109.64445453174886</v>
      </c>
      <c r="O11" s="1"/>
      <c r="P11" s="1"/>
      <c r="Q11" s="1"/>
      <c r="R11" s="1"/>
    </row>
    <row r="12" spans="1:18" x14ac:dyDescent="0.25">
      <c r="A12" s="1"/>
      <c r="B12" s="49"/>
      <c r="C12" s="49"/>
      <c r="D12" s="49"/>
      <c r="E12" s="49"/>
      <c r="F12" s="49"/>
      <c r="G12" s="76">
        <f>G11/G4</f>
        <v>3.0093152547786967E-2</v>
      </c>
      <c r="H12" s="76">
        <f t="shared" ref="H12:J12" si="4">H11/H4</f>
        <v>5.7593152547787123E-2</v>
      </c>
      <c r="I12" s="76">
        <f t="shared" si="4"/>
        <v>8.2593152547787041E-2</v>
      </c>
      <c r="J12" s="76">
        <f t="shared" si="4"/>
        <v>0.10759315254778698</v>
      </c>
      <c r="K12" s="76">
        <f ca="1">P3</f>
        <v>0.11161341719218176</v>
      </c>
      <c r="L12" s="1"/>
      <c r="M12" s="46">
        <v>3</v>
      </c>
      <c r="N12" s="1">
        <v>100.40232486226472</v>
      </c>
      <c r="O12" s="1"/>
      <c r="P12" s="1"/>
      <c r="Q12" s="1"/>
      <c r="R12" s="1"/>
    </row>
    <row r="13" spans="1:18" x14ac:dyDescent="0.25">
      <c r="A13" s="132" t="s">
        <v>34</v>
      </c>
      <c r="B13" s="60">
        <v>48.8</v>
      </c>
      <c r="C13" s="60">
        <v>59</v>
      </c>
      <c r="D13" s="60">
        <v>72.8</v>
      </c>
      <c r="E13" s="60">
        <v>91.2</v>
      </c>
      <c r="F13" s="60">
        <f>F14*F4</f>
        <v>101.2</v>
      </c>
      <c r="G13" s="60">
        <f t="shared" ref="G13:I13" si="5">G14*G4</f>
        <v>131.81755150178077</v>
      </c>
      <c r="H13" s="60">
        <f t="shared" si="5"/>
        <v>166.58659164103926</v>
      </c>
      <c r="I13" s="60">
        <f t="shared" si="5"/>
        <v>211.94473112016345</v>
      </c>
      <c r="J13" s="60">
        <f>J14*J4</f>
        <v>271.43743649571707</v>
      </c>
      <c r="K13" s="49">
        <f ca="1">K14*K4</f>
        <v>328.86726144747649</v>
      </c>
      <c r="L13" s="1"/>
      <c r="M13" s="46">
        <v>4</v>
      </c>
      <c r="N13" s="1">
        <v>96.802156392975391</v>
      </c>
      <c r="O13" s="1"/>
      <c r="P13" s="1"/>
      <c r="Q13" s="1"/>
      <c r="R13" s="1"/>
    </row>
    <row r="14" spans="1:18" x14ac:dyDescent="0.25">
      <c r="A14" s="132"/>
      <c r="B14" s="60"/>
      <c r="C14" s="60"/>
      <c r="D14" s="60"/>
      <c r="E14" s="60"/>
      <c r="F14" s="61">
        <v>8.3622541728639893E-2</v>
      </c>
      <c r="G14" s="61">
        <v>8.4278955084825483E-2</v>
      </c>
      <c r="H14" s="61">
        <v>8.1778955084825494E-2</v>
      </c>
      <c r="I14" s="61">
        <v>7.9278955084825492E-2</v>
      </c>
      <c r="J14" s="61">
        <v>7.677895508482549E-2</v>
      </c>
      <c r="K14" s="61">
        <f ca="1">P4</f>
        <v>7.0756146754931748E-2</v>
      </c>
      <c r="L14" s="1"/>
      <c r="M14" s="46">
        <v>5</v>
      </c>
      <c r="N14" s="1">
        <v>107.53468350427724</v>
      </c>
      <c r="O14" s="1"/>
      <c r="P14" s="1"/>
      <c r="Q14" s="1"/>
      <c r="R14" s="1"/>
    </row>
    <row r="15" spans="1:18" x14ac:dyDescent="0.25">
      <c r="A15" s="60" t="s">
        <v>337</v>
      </c>
      <c r="B15" s="60" cm="1">
        <f t="array" ref="B15:F15">B45:F45</f>
        <v>1.0676923076923077</v>
      </c>
      <c r="C15" s="60">
        <v>1.7887654320987654</v>
      </c>
      <c r="D15" s="60">
        <v>1.8871052631578946</v>
      </c>
      <c r="E15" s="60">
        <v>1.0757723577235772</v>
      </c>
      <c r="F15" s="60">
        <v>0.70297872340425527</v>
      </c>
      <c r="G15" s="60">
        <f>G16*G4</f>
        <v>6.5223140840768004</v>
      </c>
      <c r="H15" s="60">
        <f t="shared" ref="H15:K15" si="6">H16*H4</f>
        <v>13.044628168153601</v>
      </c>
      <c r="I15" s="60">
        <f t="shared" si="6"/>
        <v>19.566942252230401</v>
      </c>
      <c r="J15" s="60">
        <f t="shared" si="6"/>
        <v>22.17586788586112</v>
      </c>
      <c r="K15" s="60">
        <f t="shared" ca="1" si="6"/>
        <v>172.34226033670475</v>
      </c>
      <c r="L15" s="1"/>
      <c r="M15" s="46">
        <v>6</v>
      </c>
      <c r="N15" s="1">
        <v>111.88934548050645</v>
      </c>
      <c r="O15" s="1"/>
      <c r="P15" s="1"/>
      <c r="Q15" s="1"/>
      <c r="R15" s="1"/>
    </row>
    <row r="16" spans="1:18" x14ac:dyDescent="0.25">
      <c r="A16" s="60"/>
      <c r="B16" s="60"/>
      <c r="C16" s="60"/>
      <c r="D16" s="60"/>
      <c r="E16" s="60"/>
      <c r="F16" s="61">
        <v>5.8087813865828391E-4</v>
      </c>
      <c r="G16" s="61">
        <v>4.1701109562303417E-3</v>
      </c>
      <c r="H16" s="61">
        <v>6.4037330408942602E-3</v>
      </c>
      <c r="I16" s="61">
        <v>7.319109693189111E-3</v>
      </c>
      <c r="J16" s="61">
        <v>6.2726792087222667E-3</v>
      </c>
      <c r="K16" s="61">
        <f ca="1">P5</f>
        <v>3.7079623586697717E-2</v>
      </c>
      <c r="L16" s="1"/>
      <c r="M16" s="46">
        <v>7</v>
      </c>
      <c r="N16" s="1">
        <v>122.9503653181596</v>
      </c>
      <c r="O16" s="1"/>
      <c r="P16" s="1"/>
      <c r="Q16" s="1"/>
      <c r="R16" s="1"/>
    </row>
    <row r="17" spans="1:18" x14ac:dyDescent="0.25">
      <c r="A17" s="60" t="s">
        <v>345</v>
      </c>
      <c r="B17" s="60" cm="1">
        <f t="array" ref="B17:K17">B69:K69</f>
        <v>0</v>
      </c>
      <c r="C17" s="60">
        <v>10.100000000000001</v>
      </c>
      <c r="D17" s="60">
        <v>-5.4000000000000021</v>
      </c>
      <c r="E17" s="60">
        <v>6.5999999999999979</v>
      </c>
      <c r="F17" s="60">
        <v>16.899999999999999</v>
      </c>
      <c r="G17" s="60">
        <v>-26.75562676678588</v>
      </c>
      <c r="H17" s="60">
        <v>-4.5225815342760569</v>
      </c>
      <c r="I17" s="60">
        <v>-6.0849922732517427</v>
      </c>
      <c r="J17" s="60">
        <v>-8.2415758651587225</v>
      </c>
      <c r="K17" s="49">
        <v>-11.236707688480649</v>
      </c>
      <c r="L17" s="1"/>
      <c r="M17" s="46">
        <v>8</v>
      </c>
      <c r="N17" s="1">
        <v>110.13154294423896</v>
      </c>
      <c r="O17" s="1"/>
      <c r="P17" s="1"/>
      <c r="Q17" s="1"/>
      <c r="R17" s="1"/>
    </row>
    <row r="18" spans="1:18" x14ac:dyDescent="0.25">
      <c r="A18" s="60" t="s">
        <v>347</v>
      </c>
      <c r="B18" s="60"/>
      <c r="C18" s="60"/>
      <c r="D18" s="60"/>
      <c r="E18" s="60"/>
      <c r="F18" s="60"/>
      <c r="G18" s="72">
        <f>G11*(1-0.25)+G13-G15-G17</f>
        <v>187.35154228817237</v>
      </c>
      <c r="H18" s="72">
        <f>H11*(1-0.25)+H13-H15-H17</f>
        <v>246.05399450715805</v>
      </c>
      <c r="I18" s="72">
        <f>I11*(1-0.25)+I13-I15-I17</f>
        <v>364.06647278650371</v>
      </c>
      <c r="J18" s="72">
        <f>J11*(1-0.25)+J13-J15-J17</f>
        <v>542.78453583868736</v>
      </c>
      <c r="K18" s="72">
        <f ca="1">K11*(1-0.25)+K13-K15-K17</f>
        <v>616.77887368751283</v>
      </c>
      <c r="L18" s="1"/>
      <c r="M18" s="46">
        <v>9</v>
      </c>
      <c r="N18" s="1">
        <v>122.54460363129945</v>
      </c>
      <c r="O18" s="1"/>
      <c r="P18" s="1"/>
      <c r="Q18" s="1"/>
      <c r="R18" s="1"/>
    </row>
    <row r="19" spans="1:18" x14ac:dyDescent="0.25">
      <c r="A19" s="60" t="s">
        <v>421</v>
      </c>
      <c r="B19" s="61">
        <v>0.1326</v>
      </c>
      <c r="C19" s="60"/>
      <c r="D19" s="60"/>
      <c r="E19" s="60"/>
      <c r="F19" s="61"/>
      <c r="G19" s="117">
        <f>1/(1+$B$19)^G2</f>
        <v>0.88292424509977041</v>
      </c>
      <c r="H19" s="117">
        <f t="shared" ref="H19:K19" si="7">1/(1+$B$19)^H2</f>
        <v>0.77955522258499943</v>
      </c>
      <c r="I19" s="117">
        <f t="shared" si="7"/>
        <v>0.6882882064144441</v>
      </c>
      <c r="J19" s="117">
        <f t="shared" si="7"/>
        <v>0.60770634505954801</v>
      </c>
      <c r="K19" s="117">
        <f t="shared" si="7"/>
        <v>0.536558665954042</v>
      </c>
      <c r="L19" s="1"/>
      <c r="M19" s="46">
        <v>10</v>
      </c>
      <c r="N19" s="1">
        <v>121.41635138821142</v>
      </c>
      <c r="O19" s="1"/>
      <c r="P19" s="1"/>
      <c r="Q19" s="1"/>
      <c r="R19" s="1"/>
    </row>
    <row r="20" spans="1:18" x14ac:dyDescent="0.25">
      <c r="A20" s="60" t="s">
        <v>346</v>
      </c>
      <c r="B20" s="49"/>
      <c r="C20" s="60"/>
      <c r="D20" s="60"/>
      <c r="E20" s="60"/>
      <c r="F20" s="118"/>
      <c r="G20" s="60">
        <f>G18*G19</f>
        <v>165.41721904306229</v>
      </c>
      <c r="H20" s="60">
        <f>H18*H19</f>
        <v>191.81267645595582</v>
      </c>
      <c r="I20" s="60">
        <f>I18*I19</f>
        <v>250.58265956985565</v>
      </c>
      <c r="J20" s="60">
        <f>J18*J19</f>
        <v>329.85360642937195</v>
      </c>
      <c r="K20" s="60">
        <f ca="1">K18*K19</f>
        <v>330.93804965440847</v>
      </c>
      <c r="L20" s="1"/>
      <c r="M20" s="46">
        <v>11</v>
      </c>
      <c r="N20" s="1">
        <v>110.16472005602157</v>
      </c>
      <c r="O20" s="1"/>
      <c r="P20" s="1"/>
      <c r="Q20" s="1"/>
      <c r="R20" s="1"/>
    </row>
    <row r="21" spans="1:1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46">
        <v>12</v>
      </c>
      <c r="N21" s="1">
        <v>101.28380936076081</v>
      </c>
      <c r="O21" s="1"/>
      <c r="P21" s="1"/>
      <c r="Q21" s="1"/>
      <c r="R21" s="1"/>
    </row>
    <row r="22" spans="1:18" x14ac:dyDescent="0.25">
      <c r="A22" s="4" t="s">
        <v>351</v>
      </c>
      <c r="B22" s="1">
        <f ca="1">SUM(G20:K20)</f>
        <v>1268.604211152654</v>
      </c>
      <c r="C22" s="4"/>
      <c r="D22" s="4"/>
      <c r="E22" s="4"/>
      <c r="F22" s="4"/>
      <c r="G22" s="4"/>
      <c r="H22" s="4"/>
      <c r="I22" s="4"/>
      <c r="M22" s="46">
        <v>13</v>
      </c>
      <c r="N22" s="1">
        <v>105.0297587372109</v>
      </c>
    </row>
    <row r="23" spans="1:18" x14ac:dyDescent="0.25">
      <c r="A23" s="1"/>
      <c r="B23" s="1"/>
      <c r="C23" s="4"/>
      <c r="D23" s="4"/>
      <c r="E23" s="1"/>
      <c r="F23" s="1"/>
      <c r="G23" s="1"/>
      <c r="H23" s="1"/>
      <c r="I23" s="1"/>
      <c r="M23" s="46">
        <v>14</v>
      </c>
      <c r="N23" s="1">
        <v>103.77841210333473</v>
      </c>
    </row>
    <row r="24" spans="1:18" x14ac:dyDescent="0.25">
      <c r="A24" s="4" t="s">
        <v>348</v>
      </c>
      <c r="B24" s="2">
        <f ca="1">K18*(1+B25)/(0.1317-B25)</f>
        <v>5902.7163573611788</v>
      </c>
      <c r="C24" s="4"/>
      <c r="D24" s="1"/>
      <c r="E24" s="1"/>
      <c r="F24" s="1"/>
      <c r="G24" s="1"/>
      <c r="H24" s="1"/>
      <c r="I24" s="1"/>
      <c r="M24" s="46">
        <v>15</v>
      </c>
      <c r="N24" s="1">
        <v>108.11369993042209</v>
      </c>
    </row>
    <row r="25" spans="1:18" x14ac:dyDescent="0.25">
      <c r="A25" s="4" t="s">
        <v>349</v>
      </c>
      <c r="B25" s="125">
        <f ca="1">P7</f>
        <v>2.4635169577556362E-2</v>
      </c>
      <c r="C25" s="4"/>
      <c r="D25" s="4"/>
      <c r="E25" s="1"/>
      <c r="F25" s="1"/>
      <c r="G25" s="1"/>
      <c r="H25" s="1"/>
      <c r="I25" s="1"/>
      <c r="M25" s="46">
        <v>16</v>
      </c>
      <c r="N25" s="1">
        <v>112.99363435217606</v>
      </c>
    </row>
    <row r="26" spans="1:18" x14ac:dyDescent="0.25">
      <c r="A26" s="4" t="s">
        <v>350</v>
      </c>
      <c r="B26" s="2">
        <f ca="1">B24*K19</f>
        <v>3167.1536142108162</v>
      </c>
      <c r="C26" s="4"/>
      <c r="D26" s="4"/>
      <c r="E26" s="1"/>
      <c r="F26" s="1"/>
      <c r="G26" s="1"/>
      <c r="H26" s="1"/>
      <c r="I26" s="1"/>
      <c r="M26" s="46">
        <v>17</v>
      </c>
      <c r="N26" s="1">
        <v>90.495073523434343</v>
      </c>
    </row>
    <row r="27" spans="1:18" x14ac:dyDescent="0.25">
      <c r="A27" s="4"/>
      <c r="B27" s="31"/>
      <c r="C27" s="4"/>
      <c r="D27" s="4"/>
      <c r="E27" s="1"/>
      <c r="F27" s="1"/>
      <c r="G27" s="1"/>
      <c r="H27" s="1"/>
      <c r="I27" s="1"/>
      <c r="M27" s="46">
        <v>18</v>
      </c>
      <c r="N27" s="1">
        <v>104.84576179812342</v>
      </c>
    </row>
    <row r="28" spans="1:18" x14ac:dyDescent="0.25">
      <c r="A28" s="4"/>
      <c r="B28" s="31"/>
      <c r="C28" s="4"/>
      <c r="D28" s="4"/>
      <c r="E28" s="1"/>
      <c r="F28" s="1"/>
      <c r="G28" s="1"/>
      <c r="H28" s="1"/>
      <c r="I28" s="1"/>
      <c r="M28" s="46">
        <v>19</v>
      </c>
      <c r="N28" s="1">
        <v>102.29666988266338</v>
      </c>
    </row>
    <row r="29" spans="1:18" x14ac:dyDescent="0.25">
      <c r="A29" s="4" t="s">
        <v>351</v>
      </c>
      <c r="B29" s="2">
        <f ca="1">B22+B26</f>
        <v>4435.7578253634701</v>
      </c>
      <c r="C29" s="4"/>
      <c r="D29" s="4"/>
      <c r="E29" s="1"/>
      <c r="F29" s="1"/>
      <c r="G29" s="1"/>
      <c r="H29" s="1"/>
      <c r="I29" s="1"/>
      <c r="M29" s="46">
        <v>20</v>
      </c>
      <c r="N29" s="1">
        <v>96.372248839379225</v>
      </c>
    </row>
    <row r="30" spans="1:18" x14ac:dyDescent="0.25">
      <c r="A30" s="4"/>
      <c r="C30" s="4"/>
      <c r="D30" s="4"/>
      <c r="E30" s="1"/>
      <c r="F30" s="1"/>
      <c r="G30" s="1"/>
      <c r="H30" s="1"/>
      <c r="I30" s="1"/>
      <c r="M30" s="46">
        <v>21</v>
      </c>
      <c r="N30" s="1">
        <v>127.69771680070866</v>
      </c>
    </row>
    <row r="31" spans="1:18" x14ac:dyDescent="0.25">
      <c r="A31" s="4" t="s">
        <v>324</v>
      </c>
      <c r="B31" s="4">
        <v>83.22</v>
      </c>
      <c r="C31" s="4"/>
      <c r="D31" s="4"/>
      <c r="E31" s="4"/>
      <c r="F31" s="1"/>
      <c r="G31" s="1"/>
      <c r="H31" s="1"/>
      <c r="I31" s="1"/>
      <c r="M31" s="46">
        <v>22</v>
      </c>
      <c r="N31" s="1">
        <v>115.60554310305261</v>
      </c>
    </row>
    <row r="32" spans="1:18" x14ac:dyDescent="0.25">
      <c r="A32" s="4"/>
      <c r="C32" s="4"/>
      <c r="D32" s="4"/>
      <c r="E32" s="4"/>
      <c r="F32" s="1"/>
      <c r="G32" s="1"/>
      <c r="H32" s="1"/>
      <c r="I32" s="1"/>
      <c r="M32" s="46">
        <v>23</v>
      </c>
      <c r="N32" s="1">
        <v>110.96836328678523</v>
      </c>
    </row>
    <row r="33" spans="1:18" x14ac:dyDescent="0.25">
      <c r="A33" s="4" t="s">
        <v>352</v>
      </c>
      <c r="B33" s="4">
        <v>256.89999999999998</v>
      </c>
      <c r="C33" s="4"/>
      <c r="D33" s="4"/>
      <c r="E33" s="4"/>
      <c r="F33" s="4"/>
      <c r="G33" s="4"/>
      <c r="H33" s="4"/>
      <c r="I33" s="4"/>
      <c r="M33" s="46">
        <v>24</v>
      </c>
      <c r="N33" s="1">
        <v>114.3275838411795</v>
      </c>
    </row>
    <row r="34" spans="1:18" x14ac:dyDescent="0.25">
      <c r="A34" s="4" t="s">
        <v>353</v>
      </c>
      <c r="B34" s="4">
        <v>310.89999999999998</v>
      </c>
      <c r="C34" s="4"/>
      <c r="D34" s="4"/>
      <c r="E34" s="4"/>
      <c r="F34" s="4"/>
      <c r="G34" s="4"/>
      <c r="H34" s="4"/>
      <c r="I34" s="4"/>
      <c r="M34" s="46">
        <v>25</v>
      </c>
      <c r="N34" s="1">
        <v>116.31674867787815</v>
      </c>
    </row>
    <row r="35" spans="1:18" x14ac:dyDescent="0.25">
      <c r="A35" s="4"/>
      <c r="C35" s="4"/>
      <c r="D35" s="4"/>
      <c r="E35" s="4"/>
      <c r="F35" s="4"/>
      <c r="G35" s="4"/>
      <c r="H35" s="4"/>
      <c r="I35" s="4"/>
      <c r="M35" s="46">
        <v>26</v>
      </c>
      <c r="N35" s="1">
        <v>108.16737783837256</v>
      </c>
    </row>
    <row r="36" spans="1:18" x14ac:dyDescent="0.25">
      <c r="A36" s="32" t="s">
        <v>354</v>
      </c>
      <c r="B36" s="4">
        <v>42.53</v>
      </c>
      <c r="C36" s="4" t="s">
        <v>356</v>
      </c>
      <c r="D36" s="4"/>
      <c r="E36" s="4"/>
      <c r="F36" s="4"/>
      <c r="G36" s="4"/>
      <c r="H36" s="4"/>
      <c r="I36" s="4"/>
      <c r="M36" s="46">
        <v>27</v>
      </c>
      <c r="N36" s="1">
        <v>109.02576213451866</v>
      </c>
    </row>
    <row r="37" spans="1:18" x14ac:dyDescent="0.25">
      <c r="A37" s="4"/>
      <c r="C37" s="4"/>
      <c r="D37" s="4"/>
      <c r="E37" s="4"/>
      <c r="F37" s="4"/>
      <c r="G37" s="4"/>
      <c r="H37" s="4"/>
      <c r="I37" s="4"/>
      <c r="M37" s="46">
        <v>28</v>
      </c>
      <c r="N37" s="1">
        <v>104.44159891059999</v>
      </c>
    </row>
    <row r="38" spans="1:18" x14ac:dyDescent="0.25">
      <c r="A38" s="32" t="s">
        <v>326</v>
      </c>
      <c r="B38" s="2">
        <f ca="1">B29-B33+B34</f>
        <v>4489.7578253634701</v>
      </c>
      <c r="C38" s="3"/>
      <c r="D38" s="3"/>
      <c r="E38" s="3"/>
      <c r="F38" s="3"/>
      <c r="G38" s="4"/>
      <c r="H38" s="35"/>
      <c r="I38" s="4"/>
      <c r="M38" s="46">
        <v>29</v>
      </c>
      <c r="N38" s="1">
        <v>124.71344423605437</v>
      </c>
    </row>
    <row r="39" spans="1:18" x14ac:dyDescent="0.25">
      <c r="A39" s="4" t="s">
        <v>355</v>
      </c>
      <c r="B39" s="4">
        <f ca="1">B38/B36</f>
        <v>105.56684282538137</v>
      </c>
      <c r="C39" s="4"/>
      <c r="D39" s="4"/>
      <c r="E39" s="4"/>
      <c r="F39" s="4"/>
      <c r="G39" s="4"/>
      <c r="H39" s="4"/>
      <c r="I39" s="4"/>
      <c r="M39" s="46">
        <v>30</v>
      </c>
      <c r="N39" s="1">
        <v>107.26362781246938</v>
      </c>
    </row>
    <row r="40" spans="1:18" x14ac:dyDescent="0.25">
      <c r="A40" s="1"/>
      <c r="B40" s="1"/>
      <c r="C40" s="1"/>
      <c r="D40" s="1"/>
      <c r="E40" s="1"/>
      <c r="F40" s="1"/>
      <c r="G40" s="1"/>
      <c r="H40" s="1"/>
      <c r="I40" s="1"/>
      <c r="M40" s="46">
        <v>31</v>
      </c>
      <c r="N40" s="1">
        <v>104.45936791553513</v>
      </c>
    </row>
    <row r="41" spans="1:18" x14ac:dyDescent="0.25">
      <c r="A41" s="1"/>
      <c r="B41" s="1"/>
      <c r="C41" s="1"/>
      <c r="D41" s="1"/>
      <c r="E41" s="1"/>
      <c r="F41" s="1"/>
      <c r="G41" s="1"/>
      <c r="H41" s="1"/>
      <c r="I41" s="1"/>
      <c r="M41" s="46">
        <v>32</v>
      </c>
      <c r="N41" s="1">
        <v>125.67716191310085</v>
      </c>
    </row>
    <row r="42" spans="1:18" x14ac:dyDescent="0.25">
      <c r="A42" s="127" t="s">
        <v>420</v>
      </c>
      <c r="B42" s="127"/>
      <c r="C42" s="127"/>
      <c r="D42" s="127"/>
      <c r="E42" s="127"/>
      <c r="F42" s="127"/>
      <c r="G42" s="127"/>
      <c r="H42" s="1"/>
      <c r="I42" s="1"/>
      <c r="M42" s="46">
        <v>33</v>
      </c>
      <c r="N42" s="1">
        <v>114.6154750967719</v>
      </c>
    </row>
    <row r="43" spans="1:18" x14ac:dyDescent="0.25">
      <c r="A43" s="49" t="s">
        <v>98</v>
      </c>
      <c r="B43" s="49">
        <v>69.400000000000006</v>
      </c>
      <c r="C43" s="49">
        <v>144.88999999999999</v>
      </c>
      <c r="D43" s="49">
        <v>143.41999999999999</v>
      </c>
      <c r="E43" s="49">
        <v>132.32</v>
      </c>
      <c r="F43" s="49">
        <v>66.08</v>
      </c>
      <c r="G43" s="49"/>
      <c r="H43" s="1"/>
      <c r="I43" s="1"/>
      <c r="M43" s="46">
        <v>34</v>
      </c>
      <c r="N43" s="1">
        <v>128.18444615546227</v>
      </c>
    </row>
    <row r="44" spans="1:18" x14ac:dyDescent="0.25">
      <c r="A44" s="49" t="s">
        <v>401</v>
      </c>
      <c r="B44" s="49" cm="1">
        <f t="array" ref="B44:G44">B80:G80</f>
        <v>65</v>
      </c>
      <c r="C44" s="49">
        <v>81</v>
      </c>
      <c r="D44" s="49">
        <v>76</v>
      </c>
      <c r="E44" s="49">
        <v>123</v>
      </c>
      <c r="F44" s="49">
        <v>94</v>
      </c>
      <c r="G44" s="76">
        <v>87.8</v>
      </c>
      <c r="H44" s="1"/>
      <c r="I44" s="1"/>
      <c r="M44" s="46">
        <v>35</v>
      </c>
      <c r="N44" s="1">
        <v>106.58830526347421</v>
      </c>
    </row>
    <row r="45" spans="1:18" x14ac:dyDescent="0.25">
      <c r="A45" s="49" t="s">
        <v>402</v>
      </c>
      <c r="B45" s="49">
        <f>B43/B44</f>
        <v>1.0676923076923077</v>
      </c>
      <c r="C45" s="49">
        <f t="shared" ref="C45:E45" si="8">C43/C44</f>
        <v>1.7887654320987654</v>
      </c>
      <c r="D45" s="49">
        <f t="shared" si="8"/>
        <v>1.8871052631578946</v>
      </c>
      <c r="E45" s="49">
        <f t="shared" si="8"/>
        <v>1.0757723577235772</v>
      </c>
      <c r="F45" s="49">
        <f>F43/F44</f>
        <v>0.70297872340425527</v>
      </c>
      <c r="G45" s="49">
        <f>AVERAGE(B45:F45)</f>
        <v>1.30446281681536</v>
      </c>
      <c r="H45" s="1"/>
      <c r="I45" s="1"/>
      <c r="J45" s="1"/>
      <c r="K45" s="1"/>
      <c r="L45" s="1"/>
      <c r="M45" s="46">
        <v>36</v>
      </c>
      <c r="N45" s="1">
        <v>102.36716102325849</v>
      </c>
      <c r="O45" s="1"/>
      <c r="P45" s="1"/>
      <c r="Q45" s="1"/>
      <c r="R45" s="1"/>
    </row>
    <row r="46" spans="1:18" x14ac:dyDescent="0.25">
      <c r="A46" s="49" t="s">
        <v>403</v>
      </c>
      <c r="B46" s="126">
        <f>'Growth %- Calculations'!G24+5</f>
        <v>5</v>
      </c>
      <c r="C46" s="126">
        <f>B46+5</f>
        <v>10</v>
      </c>
      <c r="D46" s="126">
        <f t="shared" ref="D46" si="9">C46+5</f>
        <v>15</v>
      </c>
      <c r="E46" s="126">
        <f>D46+2</f>
        <v>17</v>
      </c>
      <c r="F46" s="126">
        <f>E46+2</f>
        <v>19</v>
      </c>
      <c r="G46" s="53"/>
      <c r="H46" s="1"/>
      <c r="I46" s="1"/>
      <c r="J46" s="1"/>
      <c r="K46" s="1"/>
      <c r="L46" s="1"/>
      <c r="M46" s="46">
        <v>37</v>
      </c>
      <c r="N46" s="1">
        <v>109.88392414208001</v>
      </c>
      <c r="O46" s="1"/>
      <c r="P46" s="1"/>
      <c r="Q46" s="1"/>
      <c r="R46" s="1"/>
    </row>
    <row r="47" spans="1:18" x14ac:dyDescent="0.25">
      <c r="A47" s="49" t="s">
        <v>339</v>
      </c>
      <c r="B47" s="49">
        <f>$G$45*B46</f>
        <v>6.5223140840768004</v>
      </c>
      <c r="C47" s="49">
        <f t="shared" ref="C47:F47" si="10">$G$45*C46</f>
        <v>13.044628168153601</v>
      </c>
      <c r="D47" s="49">
        <f t="shared" si="10"/>
        <v>19.566942252230401</v>
      </c>
      <c r="E47" s="49">
        <f t="shared" si="10"/>
        <v>22.17586788586112</v>
      </c>
      <c r="F47" s="49">
        <f t="shared" si="10"/>
        <v>24.784793519491842</v>
      </c>
      <c r="G47" s="49"/>
      <c r="H47" s="1"/>
      <c r="I47" s="1"/>
      <c r="J47" s="1"/>
      <c r="K47" s="1"/>
      <c r="L47" s="1"/>
      <c r="M47" s="46">
        <v>38</v>
      </c>
      <c r="N47" s="1">
        <v>109.2995653965034</v>
      </c>
      <c r="O47" s="124"/>
      <c r="P47" s="124"/>
      <c r="Q47" s="124"/>
      <c r="R47" s="124"/>
    </row>
    <row r="48" spans="1:1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46">
        <v>39</v>
      </c>
      <c r="N48" s="1">
        <v>129.00863054699457</v>
      </c>
      <c r="O48" s="1"/>
      <c r="P48" s="1"/>
      <c r="Q48" s="1"/>
      <c r="R48" s="1"/>
    </row>
    <row r="49" spans="1:1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46">
        <v>40</v>
      </c>
      <c r="N49" s="1">
        <v>106.96878737842972</v>
      </c>
      <c r="O49" s="1"/>
      <c r="P49" s="1"/>
      <c r="Q49" s="1"/>
      <c r="R49" s="1"/>
    </row>
    <row r="50" spans="1:18" x14ac:dyDescent="0.25">
      <c r="A50" s="101" t="s">
        <v>397</v>
      </c>
      <c r="B50" s="102"/>
      <c r="C50" s="102"/>
      <c r="D50" s="102"/>
      <c r="E50" s="102"/>
      <c r="F50" s="102"/>
      <c r="G50" s="102"/>
      <c r="H50" s="102"/>
      <c r="I50" s="102"/>
      <c r="J50" s="102"/>
      <c r="K50" s="103"/>
      <c r="L50" s="1"/>
      <c r="M50" s="46">
        <v>41</v>
      </c>
      <c r="N50" s="1">
        <v>118.13498426921736</v>
      </c>
      <c r="O50" s="1"/>
      <c r="P50" s="1"/>
      <c r="Q50" s="1"/>
      <c r="R50" s="1"/>
    </row>
    <row r="51" spans="1:18" x14ac:dyDescent="0.25">
      <c r="A51" s="49"/>
      <c r="B51" s="49">
        <v>2020</v>
      </c>
      <c r="C51" s="49">
        <v>2021</v>
      </c>
      <c r="D51" s="49">
        <v>2022</v>
      </c>
      <c r="E51" s="49">
        <v>2023</v>
      </c>
      <c r="F51" s="49">
        <v>2024</v>
      </c>
      <c r="G51" s="49">
        <v>2025</v>
      </c>
      <c r="H51" s="49">
        <v>2026</v>
      </c>
      <c r="I51" s="49">
        <v>2027</v>
      </c>
      <c r="J51" s="49">
        <v>2028</v>
      </c>
      <c r="K51" s="49">
        <v>2029</v>
      </c>
      <c r="L51" s="4"/>
      <c r="M51" s="46">
        <v>42</v>
      </c>
      <c r="N51" s="1">
        <v>89.377972882178241</v>
      </c>
      <c r="O51" s="4"/>
      <c r="P51" s="4"/>
      <c r="Q51" s="4"/>
      <c r="R51" s="4"/>
    </row>
    <row r="52" spans="1:18" x14ac:dyDescent="0.25">
      <c r="A52" s="49" t="s">
        <v>25</v>
      </c>
      <c r="B52" s="49" cm="1">
        <f t="array" ref="B52:K52">'Forcasted Income Statement'!B8:K8</f>
        <v>522.9</v>
      </c>
      <c r="C52" s="49">
        <v>739.9</v>
      </c>
      <c r="D52" s="60">
        <v>900.5</v>
      </c>
      <c r="E52" s="60">
        <v>1087.5</v>
      </c>
      <c r="F52" s="60">
        <v>1210.2</v>
      </c>
      <c r="G52" s="60">
        <v>1564.0624800000001</v>
      </c>
      <c r="H52" s="60">
        <v>2037.034973952</v>
      </c>
      <c r="I52" s="60">
        <v>2673.404699814605</v>
      </c>
      <c r="J52" s="60">
        <v>3535.3103750348337</v>
      </c>
      <c r="K52" s="60">
        <v>4710.4475436964121</v>
      </c>
      <c r="L52" s="4"/>
      <c r="M52" s="46">
        <v>43</v>
      </c>
      <c r="N52" s="1">
        <v>108.20162475965971</v>
      </c>
      <c r="O52" s="4"/>
      <c r="P52" s="4"/>
      <c r="Q52" s="4"/>
      <c r="R52" s="4"/>
    </row>
    <row r="53" spans="1:18" x14ac:dyDescent="0.25">
      <c r="A53" s="112" t="s">
        <v>398</v>
      </c>
      <c r="B53" s="120"/>
      <c r="C53" s="120"/>
      <c r="D53" s="120"/>
      <c r="E53" s="120"/>
      <c r="F53" s="120"/>
      <c r="G53" s="97"/>
      <c r="H53" s="97"/>
      <c r="I53" s="120"/>
      <c r="J53" s="97"/>
      <c r="K53" s="97"/>
      <c r="L53" s="4"/>
      <c r="M53" s="46">
        <v>44</v>
      </c>
      <c r="N53" s="1">
        <v>109.16537671848344</v>
      </c>
      <c r="O53" s="4"/>
      <c r="P53" s="4"/>
      <c r="Q53" s="4"/>
      <c r="R53" s="4"/>
    </row>
    <row r="54" spans="1:18" x14ac:dyDescent="0.25">
      <c r="A54" s="49" t="s">
        <v>340</v>
      </c>
      <c r="B54" s="49" cm="1">
        <f t="array" ref="B54:F54">'Balance Sheet'!B10:F10</f>
        <v>7.9</v>
      </c>
      <c r="C54" s="49">
        <v>10.6</v>
      </c>
      <c r="D54" s="49">
        <v>12.2</v>
      </c>
      <c r="E54" s="60">
        <v>14</v>
      </c>
      <c r="F54" s="60">
        <v>16.7</v>
      </c>
      <c r="G54" s="60">
        <f>G52*G55</f>
        <v>21.789040636877882</v>
      </c>
      <c r="H54" s="60">
        <f t="shared" ref="H54:K54" si="11">H52*H55</f>
        <v>28.378046525469752</v>
      </c>
      <c r="I54" s="60">
        <f t="shared" si="11"/>
        <v>37.243348260026508</v>
      </c>
      <c r="J54" s="60">
        <f t="shared" si="11"/>
        <v>49.250603739059052</v>
      </c>
      <c r="K54" s="60">
        <f t="shared" si="11"/>
        <v>65.621504421922282</v>
      </c>
      <c r="L54" s="4"/>
      <c r="M54" s="46">
        <v>45</v>
      </c>
      <c r="N54" s="1">
        <v>112.72295454028932</v>
      </c>
      <c r="O54" s="4"/>
      <c r="P54" s="4"/>
      <c r="Q54" s="4"/>
      <c r="R54" s="4"/>
    </row>
    <row r="55" spans="1:18" x14ac:dyDescent="0.25">
      <c r="A55" s="49"/>
      <c r="B55" s="54">
        <f>B54/B52</f>
        <v>1.5108051252629567E-2</v>
      </c>
      <c r="C55" s="54">
        <f t="shared" ref="C55:F55" si="12">C54/C52</f>
        <v>1.4326260305446682E-2</v>
      </c>
      <c r="D55" s="54">
        <f t="shared" si="12"/>
        <v>1.3548028872848417E-2</v>
      </c>
      <c r="E55" s="54">
        <f t="shared" si="12"/>
        <v>1.2873563218390805E-2</v>
      </c>
      <c r="F55" s="54">
        <f t="shared" si="12"/>
        <v>1.3799372004627334E-2</v>
      </c>
      <c r="G55" s="61">
        <f>AVERAGE(B55:F55)</f>
        <v>1.3931055130788562E-2</v>
      </c>
      <c r="H55" s="61">
        <f>G55</f>
        <v>1.3931055130788562E-2</v>
      </c>
      <c r="I55" s="61">
        <f t="shared" ref="I55:K55" si="13">H55</f>
        <v>1.3931055130788562E-2</v>
      </c>
      <c r="J55" s="61">
        <f t="shared" si="13"/>
        <v>1.3931055130788562E-2</v>
      </c>
      <c r="K55" s="61">
        <f t="shared" si="13"/>
        <v>1.3931055130788562E-2</v>
      </c>
      <c r="L55" s="1"/>
      <c r="M55" s="46">
        <v>46</v>
      </c>
      <c r="N55" s="1">
        <v>115.90285120795286</v>
      </c>
      <c r="O55" s="4"/>
      <c r="P55" s="4"/>
      <c r="Q55" s="4"/>
      <c r="R55" s="4"/>
    </row>
    <row r="56" spans="1:18" x14ac:dyDescent="0.25">
      <c r="A56" s="49" t="s">
        <v>109</v>
      </c>
      <c r="B56" s="49" cm="1">
        <f t="array" ref="B56:F56">'Balance Sheet'!B14:F14</f>
        <v>2.9</v>
      </c>
      <c r="C56" s="49">
        <v>3.9</v>
      </c>
      <c r="D56" s="60">
        <v>4.2</v>
      </c>
      <c r="E56" s="60">
        <v>5.4</v>
      </c>
      <c r="F56" s="60">
        <v>5.0999999999999996</v>
      </c>
      <c r="G56" s="60">
        <f>G52*G57</f>
        <v>7.7141902265928195</v>
      </c>
      <c r="H56" s="60">
        <f t="shared" ref="H56:J56" si="14">H52*H57</f>
        <v>10.046961351114488</v>
      </c>
      <c r="I56" s="60">
        <f t="shared" si="14"/>
        <v>13.185632077202655</v>
      </c>
      <c r="J56" s="60">
        <f t="shared" si="14"/>
        <v>17.436679858892791</v>
      </c>
      <c r="K56" s="60">
        <f>K52*K57</f>
        <v>23.232632243988753</v>
      </c>
      <c r="L56" s="4"/>
      <c r="M56" s="46">
        <v>47</v>
      </c>
      <c r="N56" s="1">
        <v>92.528259889253789</v>
      </c>
      <c r="O56" s="4"/>
      <c r="P56" s="4"/>
      <c r="Q56" s="4"/>
      <c r="R56" s="4"/>
    </row>
    <row r="57" spans="1:18" x14ac:dyDescent="0.25">
      <c r="A57" s="49"/>
      <c r="B57" s="54">
        <f>B56/B52</f>
        <v>5.5459934978007268E-3</v>
      </c>
      <c r="C57" s="54">
        <f t="shared" ref="C57:F57" si="15">C56/C52</f>
        <v>5.2709825652115152E-3</v>
      </c>
      <c r="D57" s="54">
        <f t="shared" si="15"/>
        <v>4.6640755136035539E-3</v>
      </c>
      <c r="E57" s="54">
        <f>E56/E52</f>
        <v>4.9655172413793107E-3</v>
      </c>
      <c r="F57" s="54">
        <f t="shared" si="15"/>
        <v>4.2141794744670301E-3</v>
      </c>
      <c r="G57" s="61">
        <f>AVERAGE(B57:F57)</f>
        <v>4.9321496584924275E-3</v>
      </c>
      <c r="H57" s="61">
        <f>G57</f>
        <v>4.9321496584924275E-3</v>
      </c>
      <c r="I57" s="61">
        <f t="shared" ref="I57:K57" si="16">H57</f>
        <v>4.9321496584924275E-3</v>
      </c>
      <c r="J57" s="61">
        <f t="shared" si="16"/>
        <v>4.9321496584924275E-3</v>
      </c>
      <c r="K57" s="61">
        <f t="shared" si="16"/>
        <v>4.9321496584924275E-3</v>
      </c>
      <c r="L57" s="4"/>
      <c r="M57" s="46">
        <v>48</v>
      </c>
      <c r="N57" s="1">
        <v>124.29676994914722</v>
      </c>
      <c r="O57" s="4"/>
      <c r="P57" s="4"/>
      <c r="Q57" s="4"/>
      <c r="R57" s="4"/>
    </row>
    <row r="58" spans="1:18" x14ac:dyDescent="0.25">
      <c r="A58" s="49" t="s">
        <v>341</v>
      </c>
      <c r="B58" s="49" cm="1">
        <f t="array" ref="B58:F58">'Balance Sheet'!B11:F11</f>
        <v>1.6</v>
      </c>
      <c r="C58" s="49">
        <v>3</v>
      </c>
      <c r="D58" s="60">
        <v>1.7</v>
      </c>
      <c r="E58" s="60">
        <v>2.8</v>
      </c>
      <c r="F58" s="60">
        <v>11.1</v>
      </c>
      <c r="G58" s="60">
        <f>G52*G59</f>
        <v>6.4905623913450254</v>
      </c>
      <c r="H58" s="60">
        <f t="shared" ref="H58:K58" si="17">H52*H59</f>
        <v>8.4533084584877614</v>
      </c>
      <c r="I58" s="60">
        <f t="shared" si="17"/>
        <v>11.09412202091934</v>
      </c>
      <c r="J58" s="60">
        <f t="shared" si="17"/>
        <v>14.670866960463734</v>
      </c>
      <c r="K58" s="60">
        <f t="shared" si="17"/>
        <v>19.547463138121877</v>
      </c>
      <c r="L58" s="4"/>
      <c r="M58" s="46">
        <v>49</v>
      </c>
      <c r="N58" s="1">
        <v>120.93976537270714</v>
      </c>
      <c r="O58" s="4"/>
      <c r="P58" s="4"/>
      <c r="Q58" s="4"/>
      <c r="R58" s="4"/>
    </row>
    <row r="59" spans="1:18" x14ac:dyDescent="0.25">
      <c r="A59" s="49"/>
      <c r="B59" s="54">
        <f>B58/B52</f>
        <v>3.059858481545229E-3</v>
      </c>
      <c r="C59" s="54">
        <f t="shared" ref="C59:F59" si="18">C58/C52</f>
        <v>4.0546019732396275E-3</v>
      </c>
      <c r="D59" s="54">
        <f t="shared" si="18"/>
        <v>1.8878400888395336E-3</v>
      </c>
      <c r="E59" s="54">
        <f t="shared" si="18"/>
        <v>2.574712643678161E-3</v>
      </c>
      <c r="F59" s="54">
        <f t="shared" si="18"/>
        <v>9.1720376797223592E-3</v>
      </c>
      <c r="G59" s="61">
        <f>AVERAGE(B59:F59)</f>
        <v>4.1498101734049817E-3</v>
      </c>
      <c r="H59" s="61">
        <f>G59</f>
        <v>4.1498101734049817E-3</v>
      </c>
      <c r="I59" s="61">
        <f t="shared" ref="I59:K59" si="19">H59</f>
        <v>4.1498101734049817E-3</v>
      </c>
      <c r="J59" s="61">
        <f t="shared" si="19"/>
        <v>4.1498101734049817E-3</v>
      </c>
      <c r="K59" s="61">
        <f t="shared" si="19"/>
        <v>4.1498101734049817E-3</v>
      </c>
      <c r="L59" s="4"/>
      <c r="M59" s="46">
        <v>50</v>
      </c>
      <c r="N59" s="1">
        <v>114.50084987918794</v>
      </c>
      <c r="O59" s="4"/>
      <c r="P59" s="4"/>
      <c r="Q59" s="4"/>
      <c r="R59" s="4"/>
    </row>
    <row r="60" spans="1:18" x14ac:dyDescent="0.25">
      <c r="A60" s="49"/>
      <c r="B60" s="54"/>
      <c r="C60" s="54"/>
      <c r="D60" s="54"/>
      <c r="E60" s="54"/>
      <c r="F60" s="54"/>
      <c r="G60" s="61"/>
      <c r="H60" s="61"/>
      <c r="I60" s="61"/>
      <c r="J60" s="61"/>
      <c r="K60" s="61"/>
      <c r="L60" s="4"/>
      <c r="M60" s="46">
        <v>51</v>
      </c>
      <c r="N60" s="1">
        <v>117.59635983382128</v>
      </c>
      <c r="O60" s="4"/>
      <c r="P60" s="4"/>
      <c r="Q60" s="4"/>
      <c r="R60" s="4"/>
    </row>
    <row r="61" spans="1:18" x14ac:dyDescent="0.25">
      <c r="A61" s="120" t="s">
        <v>399</v>
      </c>
      <c r="B61" s="120"/>
      <c r="C61" s="120"/>
      <c r="D61" s="97"/>
      <c r="E61" s="97"/>
      <c r="F61" s="97"/>
      <c r="G61" s="97"/>
      <c r="H61" s="97"/>
      <c r="I61" s="97"/>
      <c r="J61" s="97"/>
      <c r="K61" s="97"/>
      <c r="L61" s="4"/>
      <c r="M61" s="46">
        <v>52</v>
      </c>
      <c r="N61" s="1">
        <v>105.21098325447664</v>
      </c>
      <c r="O61" s="4"/>
      <c r="P61" s="4"/>
      <c r="Q61" s="4"/>
      <c r="R61" s="4"/>
    </row>
    <row r="62" spans="1:18" x14ac:dyDescent="0.25">
      <c r="A62" s="60" t="s">
        <v>342</v>
      </c>
      <c r="B62" s="60" cm="1">
        <f t="array" ref="B62:F62">'Balance Sheet'!B30:F30</f>
        <v>23.5</v>
      </c>
      <c r="C62" s="60">
        <v>19.899999999999999</v>
      </c>
      <c r="D62" s="60">
        <v>20.399999999999999</v>
      </c>
      <c r="E62" s="60">
        <v>22.3</v>
      </c>
      <c r="F62" s="60">
        <v>15.8</v>
      </c>
      <c r="G62" s="60">
        <f>G52*G63</f>
        <v>40.056490755249065</v>
      </c>
      <c r="H62" s="60">
        <f t="shared" ref="H62:K62" si="20">H52*H63</f>
        <v>52.169573559636383</v>
      </c>
      <c r="I62" s="60">
        <f t="shared" si="20"/>
        <v>68.467348339666799</v>
      </c>
      <c r="J62" s="60">
        <f t="shared" si="20"/>
        <v>90.541221444375367</v>
      </c>
      <c r="K62" s="60">
        <f t="shared" si="20"/>
        <v>120.63712345248574</v>
      </c>
      <c r="L62" s="4"/>
      <c r="M62" s="46">
        <v>53</v>
      </c>
      <c r="N62" s="1">
        <v>112.3395966927777</v>
      </c>
      <c r="O62" s="4"/>
      <c r="P62" s="4"/>
      <c r="Q62" s="4"/>
      <c r="R62" s="4"/>
    </row>
    <row r="63" spans="1:18" x14ac:dyDescent="0.25">
      <c r="A63" s="60"/>
      <c r="B63" s="119">
        <f>B62/B52</f>
        <v>4.4941671447695543E-2</v>
      </c>
      <c r="C63" s="119">
        <f t="shared" ref="C63:F63" si="21">C62/C52</f>
        <v>2.6895526422489525E-2</v>
      </c>
      <c r="D63" s="119">
        <f t="shared" si="21"/>
        <v>2.2654081066074402E-2</v>
      </c>
      <c r="E63" s="119">
        <f t="shared" si="21"/>
        <v>2.0505747126436782E-2</v>
      </c>
      <c r="F63" s="119">
        <f t="shared" si="21"/>
        <v>1.3055693273839035E-2</v>
      </c>
      <c r="G63" s="61">
        <f>AVERAGE(B63:F63)</f>
        <v>2.5610543867307056E-2</v>
      </c>
      <c r="H63" s="61">
        <f>G63</f>
        <v>2.5610543867307056E-2</v>
      </c>
      <c r="I63" s="61">
        <f t="shared" ref="I63:K63" si="22">H63</f>
        <v>2.5610543867307056E-2</v>
      </c>
      <c r="J63" s="61">
        <f t="shared" si="22"/>
        <v>2.5610543867307056E-2</v>
      </c>
      <c r="K63" s="61">
        <f t="shared" si="22"/>
        <v>2.5610543867307056E-2</v>
      </c>
      <c r="L63" s="4"/>
      <c r="M63" s="46">
        <v>54</v>
      </c>
      <c r="N63" s="1">
        <v>121.94920336756674</v>
      </c>
      <c r="O63" s="4"/>
      <c r="P63" s="4"/>
      <c r="Q63" s="4"/>
      <c r="R63" s="4"/>
    </row>
    <row r="64" spans="1:18" x14ac:dyDescent="0.25">
      <c r="A64" s="49" t="s">
        <v>343</v>
      </c>
      <c r="B64" s="49" cm="1">
        <f t="array" ref="B64:F64">'Balance Sheet'!B34:F34</f>
        <v>5.3</v>
      </c>
      <c r="C64" s="49">
        <v>3.9</v>
      </c>
      <c r="D64" s="60">
        <v>9.4</v>
      </c>
      <c r="E64" s="60">
        <v>5</v>
      </c>
      <c r="F64" s="60">
        <v>5.3</v>
      </c>
      <c r="G64" s="60">
        <f>G52*G65</f>
        <v>10.892929266352546</v>
      </c>
      <c r="H64" s="60">
        <f t="shared" ref="H64:K64" si="23">H52*H65</f>
        <v>14.186951076497555</v>
      </c>
      <c r="I64" s="60">
        <f t="shared" si="23"/>
        <v>18.618954592795394</v>
      </c>
      <c r="J64" s="60">
        <f t="shared" si="23"/>
        <v>24.621705553512626</v>
      </c>
      <c r="K64" s="60">
        <f t="shared" si="23"/>
        <v>32.805960479500222</v>
      </c>
      <c r="L64" s="4"/>
      <c r="M64" s="46">
        <v>55</v>
      </c>
      <c r="N64" s="1">
        <v>103.84802814631333</v>
      </c>
      <c r="O64" s="4"/>
      <c r="P64" s="4"/>
      <c r="Q64" s="4"/>
      <c r="R64" s="4"/>
    </row>
    <row r="65" spans="1:18" x14ac:dyDescent="0.25">
      <c r="A65" s="49"/>
      <c r="B65" s="54">
        <f>B64/B52</f>
        <v>1.0135781220118569E-2</v>
      </c>
      <c r="C65" s="54">
        <f t="shared" ref="C65:F65" si="24">C64/C52</f>
        <v>5.2709825652115152E-3</v>
      </c>
      <c r="D65" s="54">
        <f t="shared" si="24"/>
        <v>1.0438645197112715E-2</v>
      </c>
      <c r="E65" s="54">
        <f t="shared" si="24"/>
        <v>4.5977011494252873E-3</v>
      </c>
      <c r="F65" s="54">
        <f t="shared" si="24"/>
        <v>4.3794414146422073E-3</v>
      </c>
      <c r="G65" s="61">
        <f>AVERAGE(B65:F65)</f>
        <v>6.9645103093020589E-3</v>
      </c>
      <c r="H65" s="61">
        <f>G65</f>
        <v>6.9645103093020589E-3</v>
      </c>
      <c r="I65" s="61">
        <f t="shared" ref="I65:K65" si="25">H65</f>
        <v>6.9645103093020589E-3</v>
      </c>
      <c r="J65" s="61">
        <f t="shared" si="25"/>
        <v>6.9645103093020589E-3</v>
      </c>
      <c r="K65" s="61">
        <f t="shared" si="25"/>
        <v>6.9645103093020589E-3</v>
      </c>
      <c r="L65" s="3"/>
      <c r="M65" s="46">
        <v>56</v>
      </c>
      <c r="N65" s="1">
        <v>99.19018182501739</v>
      </c>
      <c r="O65" s="4"/>
      <c r="P65" s="4"/>
      <c r="Q65" s="4"/>
      <c r="R65" s="4"/>
    </row>
    <row r="66" spans="1:18" x14ac:dyDescent="0.25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1"/>
      <c r="M66" s="46">
        <v>57</v>
      </c>
      <c r="N66" s="1">
        <v>114.87187015563957</v>
      </c>
      <c r="O66" s="1"/>
      <c r="P66" s="1"/>
      <c r="Q66" s="1"/>
      <c r="R66" s="1"/>
    </row>
    <row r="67" spans="1:18" x14ac:dyDescent="0.25">
      <c r="A67" s="120" t="s">
        <v>338</v>
      </c>
      <c r="B67" s="120">
        <f t="shared" ref="B67:K67" si="26">(B54+B56+B58) - (B62+B64)</f>
        <v>-16.399999999999999</v>
      </c>
      <c r="C67" s="120">
        <f t="shared" si="26"/>
        <v>-6.2999999999999972</v>
      </c>
      <c r="D67" s="120">
        <f t="shared" si="26"/>
        <v>-11.7</v>
      </c>
      <c r="E67" s="120">
        <f t="shared" si="26"/>
        <v>-5.1000000000000014</v>
      </c>
      <c r="F67" s="120">
        <f t="shared" si="26"/>
        <v>11.799999999999997</v>
      </c>
      <c r="G67" s="120">
        <f t="shared" si="26"/>
        <v>-14.955626766785883</v>
      </c>
      <c r="H67" s="120">
        <f t="shared" si="26"/>
        <v>-19.47820830106194</v>
      </c>
      <c r="I67" s="120">
        <f t="shared" si="26"/>
        <v>-25.563200574313683</v>
      </c>
      <c r="J67" s="120">
        <f t="shared" si="26"/>
        <v>-33.804776439472406</v>
      </c>
      <c r="K67" s="120">
        <f t="shared" si="26"/>
        <v>-45.041484127953055</v>
      </c>
      <c r="L67" s="1"/>
      <c r="M67" s="46">
        <v>58</v>
      </c>
      <c r="N67" s="1">
        <v>127.95917513347938</v>
      </c>
      <c r="O67" s="1"/>
      <c r="P67" s="1"/>
      <c r="Q67" s="1"/>
      <c r="R67" s="1"/>
    </row>
    <row r="68" spans="1:18" x14ac:dyDescent="0.25">
      <c r="A68" s="49"/>
      <c r="B68" s="54"/>
      <c r="C68" s="54"/>
      <c r="D68" s="54"/>
      <c r="E68" s="54"/>
      <c r="F68" s="54"/>
      <c r="G68" s="53"/>
      <c r="H68" s="49"/>
      <c r="I68" s="49"/>
      <c r="J68" s="49"/>
      <c r="K68" s="49"/>
      <c r="L68" s="1"/>
      <c r="M68" s="46">
        <v>59</v>
      </c>
      <c r="N68" s="1">
        <v>107.45294944679316</v>
      </c>
      <c r="O68" s="1"/>
      <c r="P68" s="1"/>
      <c r="Q68" s="1"/>
      <c r="R68" s="1"/>
    </row>
    <row r="69" spans="1:18" x14ac:dyDescent="0.25">
      <c r="A69" s="120" t="s">
        <v>344</v>
      </c>
      <c r="B69" s="120"/>
      <c r="C69" s="120">
        <f>C67-B67</f>
        <v>10.100000000000001</v>
      </c>
      <c r="D69" s="120">
        <f t="shared" ref="D69:K69" si="27">D67-C67</f>
        <v>-5.4000000000000021</v>
      </c>
      <c r="E69" s="120">
        <f t="shared" si="27"/>
        <v>6.5999999999999979</v>
      </c>
      <c r="F69" s="120">
        <f t="shared" si="27"/>
        <v>16.899999999999999</v>
      </c>
      <c r="G69" s="120">
        <f>G67-F67</f>
        <v>-26.75562676678588</v>
      </c>
      <c r="H69" s="120">
        <f t="shared" si="27"/>
        <v>-4.5225815342760569</v>
      </c>
      <c r="I69" s="120">
        <f t="shared" si="27"/>
        <v>-6.0849922732517427</v>
      </c>
      <c r="J69" s="120">
        <f t="shared" si="27"/>
        <v>-8.2415758651587225</v>
      </c>
      <c r="K69" s="120">
        <f t="shared" si="27"/>
        <v>-11.236707688480649</v>
      </c>
      <c r="L69" s="1"/>
      <c r="M69" s="46">
        <v>60</v>
      </c>
      <c r="N69" s="1">
        <v>109.5624901212137</v>
      </c>
      <c r="O69" s="1"/>
      <c r="P69" s="1"/>
      <c r="Q69" s="1"/>
      <c r="R69" s="1"/>
    </row>
    <row r="70" spans="1:18" x14ac:dyDescent="0.25">
      <c r="M70" s="46">
        <v>61</v>
      </c>
      <c r="N70" s="1">
        <v>102.7345793636138</v>
      </c>
    </row>
    <row r="71" spans="1:18" ht="66" x14ac:dyDescent="0.25">
      <c r="A71" s="121" t="s">
        <v>61</v>
      </c>
      <c r="B71" s="121">
        <v>2020</v>
      </c>
      <c r="C71" s="121">
        <v>2021</v>
      </c>
      <c r="D71" s="121">
        <v>2022</v>
      </c>
      <c r="E71" s="121">
        <v>2023</v>
      </c>
      <c r="F71" s="121">
        <v>2024</v>
      </c>
      <c r="G71" s="121" t="s">
        <v>62</v>
      </c>
      <c r="H71" s="122" t="s">
        <v>63</v>
      </c>
      <c r="I71" s="122" t="s">
        <v>64</v>
      </c>
      <c r="J71" s="122" t="s">
        <v>65</v>
      </c>
      <c r="M71" s="46">
        <v>62</v>
      </c>
      <c r="N71" s="1">
        <v>131.05608229149331</v>
      </c>
    </row>
    <row r="72" spans="1:18" x14ac:dyDescent="0.25">
      <c r="A72" s="60" t="s">
        <v>66</v>
      </c>
      <c r="B72" s="60">
        <v>522.87</v>
      </c>
      <c r="C72" s="60">
        <v>739.89</v>
      </c>
      <c r="D72" s="60">
        <v>900.49</v>
      </c>
      <c r="E72" s="69">
        <v>1087.5</v>
      </c>
      <c r="F72" s="69">
        <v>1252.5999999999999</v>
      </c>
      <c r="G72" s="60">
        <f>AVERAGE(B72:F72)</f>
        <v>900.67000000000007</v>
      </c>
      <c r="H72" s="49"/>
      <c r="I72" s="49"/>
      <c r="J72" s="49"/>
      <c r="M72" s="46">
        <v>63</v>
      </c>
      <c r="N72" s="1">
        <v>112.10050774271296</v>
      </c>
    </row>
    <row r="73" spans="1:18" x14ac:dyDescent="0.25">
      <c r="A73" s="60" t="s">
        <v>67</v>
      </c>
      <c r="B73" s="60">
        <v>183</v>
      </c>
      <c r="C73" s="60">
        <v>218</v>
      </c>
      <c r="D73" s="60">
        <v>254</v>
      </c>
      <c r="E73" s="60">
        <v>295</v>
      </c>
      <c r="F73" s="60">
        <v>329</v>
      </c>
      <c r="G73" s="60">
        <f>AVERAGE(B73:F73)</f>
        <v>255.8</v>
      </c>
      <c r="H73" s="60">
        <f>G73/G72</f>
        <v>0.28401079196598089</v>
      </c>
      <c r="I73" s="61">
        <f>H73/G72</f>
        <v>3.1533279887859135E-4</v>
      </c>
      <c r="J73" s="49"/>
      <c r="M73" s="46">
        <v>64</v>
      </c>
      <c r="N73" s="1">
        <v>105.49011699291852</v>
      </c>
    </row>
    <row r="74" spans="1:18" x14ac:dyDescent="0.25">
      <c r="A74" s="60" t="s">
        <v>68</v>
      </c>
      <c r="B74" s="60">
        <v>128</v>
      </c>
      <c r="C74" s="60">
        <v>130</v>
      </c>
      <c r="D74" s="60">
        <v>215</v>
      </c>
      <c r="E74" s="60">
        <v>243</v>
      </c>
      <c r="F74" s="60">
        <v>250</v>
      </c>
      <c r="G74" s="60">
        <f>AVERAGE(B74:F74)</f>
        <v>193.2</v>
      </c>
      <c r="H74" s="60">
        <f>G74/G72</f>
        <v>0.21450697813849687</v>
      </c>
      <c r="I74" s="61">
        <f>H74/G74</f>
        <v>1.1102845659342489E-3</v>
      </c>
      <c r="J74" s="49"/>
      <c r="M74" s="46">
        <v>65</v>
      </c>
      <c r="N74" s="1">
        <v>126.77715161865927</v>
      </c>
    </row>
    <row r="75" spans="1:18" x14ac:dyDescent="0.25">
      <c r="A75" s="60" t="s">
        <v>69</v>
      </c>
      <c r="B75" s="60">
        <v>106</v>
      </c>
      <c r="C75" s="60">
        <v>126</v>
      </c>
      <c r="D75" s="60">
        <v>149</v>
      </c>
      <c r="E75" s="60">
        <v>184</v>
      </c>
      <c r="F75" s="60">
        <v>200</v>
      </c>
      <c r="G75" s="60">
        <f>AVERAGE(B75:F75)</f>
        <v>153</v>
      </c>
      <c r="H75" s="60">
        <f>G75/G72</f>
        <v>0.16987353858794008</v>
      </c>
      <c r="I75" s="61">
        <f>H75/G75</f>
        <v>1.1102845659342489E-3</v>
      </c>
      <c r="J75" s="49"/>
      <c r="M75" s="46">
        <v>66</v>
      </c>
      <c r="N75" s="1">
        <v>120.02103073498354</v>
      </c>
    </row>
    <row r="76" spans="1:18" x14ac:dyDescent="0.25">
      <c r="A76" s="60"/>
      <c r="B76" s="60"/>
      <c r="C76" s="60"/>
      <c r="D76" s="60"/>
      <c r="E76" s="60"/>
      <c r="F76" s="60"/>
      <c r="G76" s="49"/>
      <c r="H76" s="49"/>
      <c r="I76" s="61"/>
      <c r="J76" s="49"/>
      <c r="M76" s="46">
        <v>67</v>
      </c>
      <c r="N76" s="1">
        <v>124.97631110582842</v>
      </c>
    </row>
    <row r="77" spans="1:18" x14ac:dyDescent="0.25">
      <c r="A77" s="60" t="s">
        <v>70</v>
      </c>
      <c r="B77" s="60">
        <v>20</v>
      </c>
      <c r="C77" s="60">
        <v>35</v>
      </c>
      <c r="D77" s="60">
        <v>36</v>
      </c>
      <c r="E77" s="60">
        <v>41</v>
      </c>
      <c r="F77" s="60">
        <v>43</v>
      </c>
      <c r="G77" s="60">
        <f>AVERAGE(B77:F77)</f>
        <v>35</v>
      </c>
      <c r="H77" s="49"/>
      <c r="I77" s="49"/>
      <c r="J77" s="61">
        <f>G77*I73</f>
        <v>1.1036647960750698E-2</v>
      </c>
      <c r="M77" s="46">
        <v>68</v>
      </c>
      <c r="N77" s="1">
        <v>122.24384831886496</v>
      </c>
    </row>
    <row r="78" spans="1:18" x14ac:dyDescent="0.25">
      <c r="A78" s="60" t="s">
        <v>71</v>
      </c>
      <c r="B78" s="60">
        <v>23</v>
      </c>
      <c r="C78" s="60">
        <v>23</v>
      </c>
      <c r="D78" s="60">
        <v>15</v>
      </c>
      <c r="E78" s="60">
        <v>44</v>
      </c>
      <c r="F78" s="60">
        <v>33</v>
      </c>
      <c r="G78" s="70">
        <f>AVERAGE(B78:F78)</f>
        <v>27.6</v>
      </c>
      <c r="H78" s="49"/>
      <c r="I78" s="49"/>
      <c r="J78" s="61">
        <f>G78*I74</f>
        <v>3.0643854019785272E-2</v>
      </c>
      <c r="M78" s="46">
        <v>69</v>
      </c>
      <c r="N78" s="1">
        <v>127.13556827677834</v>
      </c>
    </row>
    <row r="79" spans="1:18" x14ac:dyDescent="0.25">
      <c r="A79" s="60" t="s">
        <v>72</v>
      </c>
      <c r="B79" s="60">
        <v>22</v>
      </c>
      <c r="C79" s="60">
        <v>23</v>
      </c>
      <c r="D79" s="60">
        <v>25</v>
      </c>
      <c r="E79" s="60">
        <v>38</v>
      </c>
      <c r="F79" s="60">
        <f>5+5+4+4</f>
        <v>18</v>
      </c>
      <c r="G79" s="62">
        <f>AVERAGE(B79:F79)</f>
        <v>25.2</v>
      </c>
      <c r="H79" s="49"/>
      <c r="I79" s="49"/>
      <c r="J79" s="61">
        <f>G79*I75</f>
        <v>2.7979171061543073E-2</v>
      </c>
      <c r="M79" s="46">
        <v>70</v>
      </c>
      <c r="N79" s="1">
        <v>103.98440890210654</v>
      </c>
    </row>
    <row r="80" spans="1:18" x14ac:dyDescent="0.25">
      <c r="A80" s="96"/>
      <c r="B80" s="96">
        <f>B77+B78+B79</f>
        <v>65</v>
      </c>
      <c r="C80" s="96">
        <f t="shared" ref="C80:G80" si="28">C77+C78+C79</f>
        <v>81</v>
      </c>
      <c r="D80" s="96">
        <f t="shared" si="28"/>
        <v>76</v>
      </c>
      <c r="E80" s="96">
        <f t="shared" si="28"/>
        <v>123</v>
      </c>
      <c r="F80" s="96">
        <f t="shared" si="28"/>
        <v>94</v>
      </c>
      <c r="G80" s="123">
        <f t="shared" si="28"/>
        <v>87.8</v>
      </c>
      <c r="H80" s="96"/>
      <c r="I80" s="96"/>
      <c r="J80" s="63">
        <f>SUM(J77:J79)</f>
        <v>6.965967304207904E-2</v>
      </c>
      <c r="M80" s="46">
        <v>71</v>
      </c>
      <c r="N80" s="1">
        <v>101.97750075811901</v>
      </c>
    </row>
    <row r="81" spans="1:18" x14ac:dyDescent="0.25">
      <c r="M81" s="46">
        <v>72</v>
      </c>
      <c r="N81" s="1">
        <v>125.30184323517258</v>
      </c>
    </row>
    <row r="82" spans="1:18" x14ac:dyDescent="0.25">
      <c r="M82" s="46">
        <v>73</v>
      </c>
      <c r="N82" s="1">
        <v>117.12767183293251</v>
      </c>
    </row>
    <row r="83" spans="1:18" x14ac:dyDescent="0.25">
      <c r="A83" s="4"/>
      <c r="B83" s="1"/>
      <c r="C83" s="1"/>
      <c r="D83" s="1"/>
      <c r="E83" s="1"/>
      <c r="F83" s="1"/>
      <c r="G83" s="1"/>
      <c r="H83" s="1"/>
      <c r="I83" s="21"/>
      <c r="J83" s="1"/>
      <c r="M83" s="46">
        <v>74</v>
      </c>
      <c r="N83" s="1">
        <v>124.72375906773259</v>
      </c>
    </row>
    <row r="84" spans="1:18" x14ac:dyDescent="0.25">
      <c r="A84" s="81" t="s">
        <v>374</v>
      </c>
      <c r="B84" s="80"/>
      <c r="C84" s="1"/>
      <c r="D84" s="1"/>
      <c r="E84" s="1"/>
      <c r="F84" s="1"/>
      <c r="G84" s="1"/>
      <c r="H84" s="1"/>
      <c r="I84" s="1"/>
      <c r="J84" s="21"/>
      <c r="M84" s="46">
        <v>75</v>
      </c>
      <c r="N84" s="1">
        <v>121.60310335572343</v>
      </c>
    </row>
    <row r="85" spans="1:18" x14ac:dyDescent="0.25">
      <c r="A85" s="60" t="s">
        <v>375</v>
      </c>
      <c r="B85" s="61">
        <f>J80</f>
        <v>6.965967304207904E-2</v>
      </c>
      <c r="C85" s="4" t="s">
        <v>73</v>
      </c>
      <c r="D85" s="1"/>
      <c r="E85" s="1"/>
      <c r="F85" s="1"/>
      <c r="G85" s="1"/>
      <c r="H85" s="1"/>
      <c r="I85" s="1"/>
      <c r="J85" s="1"/>
      <c r="M85" s="46">
        <v>76</v>
      </c>
      <c r="N85" s="1">
        <v>100.62948757007682</v>
      </c>
    </row>
    <row r="86" spans="1:18" x14ac:dyDescent="0.25">
      <c r="A86" s="60" t="s">
        <v>368</v>
      </c>
      <c r="B86" s="61">
        <v>0.03</v>
      </c>
      <c r="C86" s="4"/>
      <c r="D86" s="1"/>
      <c r="E86" s="1"/>
      <c r="F86" s="1"/>
      <c r="G86" s="1"/>
      <c r="H86" s="1"/>
      <c r="I86" s="1"/>
      <c r="J86" s="1"/>
      <c r="M86" s="46">
        <v>77</v>
      </c>
      <c r="N86" s="1">
        <v>108.96942551924742</v>
      </c>
    </row>
    <row r="87" spans="1:18" x14ac:dyDescent="0.25">
      <c r="A87" s="60" t="s">
        <v>74</v>
      </c>
      <c r="B87" s="64">
        <v>0.01</v>
      </c>
      <c r="C87" s="1"/>
      <c r="D87" s="1"/>
      <c r="E87" s="1"/>
      <c r="F87" s="1"/>
      <c r="G87" s="1"/>
      <c r="H87" s="1"/>
      <c r="I87" s="1"/>
      <c r="J87" s="1"/>
      <c r="L87" s="1"/>
      <c r="M87" s="46">
        <v>78</v>
      </c>
      <c r="N87" s="1">
        <v>116.31694480453172</v>
      </c>
      <c r="O87" s="124"/>
      <c r="P87" s="124"/>
      <c r="Q87" s="124"/>
      <c r="R87" s="124"/>
    </row>
    <row r="88" spans="1:18" x14ac:dyDescent="0.25">
      <c r="A88" s="60" t="s">
        <v>75</v>
      </c>
      <c r="B88" s="61">
        <f>((F161/B161)^(1/5))-1</f>
        <v>0.18273568771129201</v>
      </c>
      <c r="C88" s="4" t="s">
        <v>76</v>
      </c>
      <c r="D88" s="1"/>
      <c r="E88" s="1"/>
      <c r="F88" s="1"/>
      <c r="G88" s="1"/>
      <c r="H88" s="1"/>
      <c r="I88" s="1"/>
      <c r="J88" s="1"/>
      <c r="L88" s="1"/>
      <c r="M88" s="46">
        <v>79</v>
      </c>
      <c r="N88" s="1">
        <v>97.749488238009889</v>
      </c>
      <c r="O88" s="1"/>
      <c r="P88" s="1"/>
      <c r="Q88" s="1"/>
      <c r="R88" s="1"/>
    </row>
    <row r="89" spans="1:18" x14ac:dyDescent="0.25">
      <c r="A89" s="60" t="s">
        <v>77</v>
      </c>
      <c r="B89" s="63">
        <f>SUM(B85:B88)</f>
        <v>0.29239536075337103</v>
      </c>
      <c r="C89" s="1"/>
      <c r="D89" s="1"/>
      <c r="E89" s="1"/>
      <c r="F89" s="1"/>
      <c r="G89" s="1"/>
      <c r="H89" s="1"/>
      <c r="I89" s="1"/>
      <c r="J89" s="1"/>
      <c r="L89" s="1"/>
      <c r="M89" s="46">
        <v>80</v>
      </c>
      <c r="N89" s="1">
        <v>114.35056109634614</v>
      </c>
      <c r="O89" s="1"/>
      <c r="P89" s="1"/>
      <c r="Q89" s="1"/>
      <c r="R89" s="1"/>
    </row>
    <row r="90" spans="1:1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L90" s="1"/>
      <c r="M90" s="46">
        <v>81</v>
      </c>
      <c r="N90" s="1">
        <v>128.79696802939768</v>
      </c>
      <c r="O90" s="1"/>
      <c r="P90" s="1"/>
      <c r="Q90" s="1"/>
      <c r="R90" s="1"/>
    </row>
    <row r="91" spans="1:18" x14ac:dyDescent="0.25">
      <c r="A91" s="82"/>
      <c r="B91" s="83">
        <v>2025</v>
      </c>
      <c r="C91" s="83">
        <v>2026</v>
      </c>
      <c r="D91" s="83">
        <v>2027</v>
      </c>
      <c r="E91" s="83">
        <v>2028</v>
      </c>
      <c r="F91" s="83">
        <v>2029</v>
      </c>
      <c r="G91" s="1"/>
      <c r="H91" s="1"/>
      <c r="I91" s="1"/>
      <c r="J91" s="1"/>
      <c r="L91" s="4"/>
      <c r="M91" s="46">
        <v>82</v>
      </c>
      <c r="N91" s="1">
        <v>116.65650260451861</v>
      </c>
      <c r="O91" s="4"/>
      <c r="P91" s="4"/>
      <c r="Q91" s="4"/>
      <c r="R91" s="4"/>
    </row>
    <row r="92" spans="1:18" x14ac:dyDescent="0.25">
      <c r="A92" s="60" t="s">
        <v>78</v>
      </c>
      <c r="B92" s="61">
        <v>0.29239536075337103</v>
      </c>
      <c r="C92" s="61">
        <f>B92+1%</f>
        <v>0.30239536075337103</v>
      </c>
      <c r="D92" s="61">
        <f>C92+1%</f>
        <v>0.31239536075337104</v>
      </c>
      <c r="E92" s="61">
        <f>D92+1%</f>
        <v>0.32239536075337105</v>
      </c>
      <c r="F92" s="61">
        <f>E92+1%</f>
        <v>0.33239536075337106</v>
      </c>
      <c r="G92" s="1"/>
      <c r="H92" s="1"/>
      <c r="I92" s="1"/>
      <c r="J92" s="1"/>
      <c r="L92" s="4"/>
      <c r="M92" s="46">
        <v>83</v>
      </c>
      <c r="N92" s="1">
        <v>106.82172713706304</v>
      </c>
      <c r="O92" s="4"/>
      <c r="P92" s="4"/>
      <c r="Q92" s="4"/>
      <c r="R92" s="4"/>
    </row>
    <row r="93" spans="1:18" ht="13.8" x14ac:dyDescent="0.3">
      <c r="A93" s="65" t="s">
        <v>376</v>
      </c>
      <c r="B93" s="1"/>
      <c r="C93" s="1"/>
      <c r="D93" s="1"/>
      <c r="E93" s="1"/>
      <c r="F93" s="1"/>
      <c r="G93" s="1"/>
      <c r="H93" s="1"/>
      <c r="I93" s="1"/>
      <c r="J93" s="1"/>
      <c r="L93" s="4"/>
      <c r="M93" s="46">
        <v>84</v>
      </c>
      <c r="N93" s="1">
        <v>93.874578672589081</v>
      </c>
      <c r="O93" s="4"/>
      <c r="P93" s="4"/>
      <c r="Q93" s="4"/>
      <c r="R93" s="4"/>
    </row>
    <row r="94" spans="1:1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L94" s="4"/>
      <c r="M94" s="46">
        <v>85</v>
      </c>
      <c r="N94" s="1">
        <v>104.42531851119975</v>
      </c>
      <c r="O94" s="4"/>
      <c r="P94" s="4"/>
      <c r="Q94" s="4"/>
      <c r="R94" s="4"/>
    </row>
    <row r="95" spans="1:18" x14ac:dyDescent="0.25">
      <c r="A95" s="83" t="s">
        <v>377</v>
      </c>
      <c r="B95" s="83">
        <v>2020</v>
      </c>
      <c r="C95" s="83">
        <v>2021</v>
      </c>
      <c r="D95" s="83">
        <v>2022</v>
      </c>
      <c r="E95" s="83">
        <v>2023</v>
      </c>
      <c r="F95" s="83">
        <v>2025</v>
      </c>
      <c r="G95" s="84" t="s">
        <v>381</v>
      </c>
      <c r="H95" s="82"/>
      <c r="I95" s="1"/>
      <c r="J95" s="1"/>
      <c r="L95" s="1"/>
      <c r="M95" s="46">
        <v>86</v>
      </c>
      <c r="N95" s="1">
        <v>106.90041752671378</v>
      </c>
      <c r="O95" s="4"/>
      <c r="P95" s="4"/>
      <c r="Q95" s="4"/>
      <c r="R95" s="4"/>
    </row>
    <row r="96" spans="1:18" x14ac:dyDescent="0.25">
      <c r="A96" s="49" t="s">
        <v>404</v>
      </c>
      <c r="B96" s="61">
        <v>0.62171925798431804</v>
      </c>
      <c r="C96" s="61">
        <v>0.66576564400594684</v>
      </c>
      <c r="D96" s="61">
        <v>0.65241532481954467</v>
      </c>
      <c r="E96" s="61">
        <v>0.6336551724137931</v>
      </c>
      <c r="F96" s="61">
        <v>0.62312014543050731</v>
      </c>
      <c r="G96" s="49"/>
      <c r="H96" s="49"/>
      <c r="I96" s="1"/>
      <c r="J96" s="1"/>
      <c r="L96" s="4"/>
      <c r="M96" s="46">
        <v>87</v>
      </c>
      <c r="N96" s="1">
        <v>120.77544911966913</v>
      </c>
      <c r="O96" s="4"/>
      <c r="P96" s="4"/>
      <c r="Q96" s="4"/>
      <c r="R96" s="4"/>
    </row>
    <row r="97" spans="1:18" x14ac:dyDescent="0.25">
      <c r="A97" s="49" t="s">
        <v>379</v>
      </c>
      <c r="B97" s="66">
        <v>1</v>
      </c>
      <c r="C97" s="66">
        <v>1</v>
      </c>
      <c r="D97" s="66">
        <v>1</v>
      </c>
      <c r="E97" s="66">
        <v>2</v>
      </c>
      <c r="F97" s="66">
        <v>2</v>
      </c>
      <c r="G97" s="60">
        <f>SUM(B97:F97)</f>
        <v>7</v>
      </c>
      <c r="H97" s="49"/>
      <c r="I97" s="1"/>
      <c r="J97" s="1"/>
      <c r="L97" s="4"/>
      <c r="M97" s="46">
        <v>88</v>
      </c>
      <c r="N97" s="1">
        <v>129.56465401558594</v>
      </c>
      <c r="O97" s="4"/>
      <c r="P97" s="4"/>
      <c r="Q97" s="4"/>
      <c r="R97" s="4"/>
    </row>
    <row r="98" spans="1:18" x14ac:dyDescent="0.25">
      <c r="A98" s="49" t="s">
        <v>380</v>
      </c>
      <c r="B98" s="61">
        <f>B96*B97</f>
        <v>0.62171925798431804</v>
      </c>
      <c r="C98" s="61">
        <f>C96*C97</f>
        <v>0.66576564400594684</v>
      </c>
      <c r="D98" s="61">
        <f>D96*D97</f>
        <v>0.65241532481954467</v>
      </c>
      <c r="E98" s="61">
        <f>E96*E97</f>
        <v>1.2673103448275862</v>
      </c>
      <c r="F98" s="61">
        <f>F96*F97</f>
        <v>1.2462402908610146</v>
      </c>
      <c r="G98" s="61">
        <f>SUM(B98:F98)</f>
        <v>4.4534508624984106</v>
      </c>
      <c r="H98" s="63">
        <f>G98/G97</f>
        <v>0.63620726607120148</v>
      </c>
      <c r="I98" s="1"/>
      <c r="J98" s="1"/>
      <c r="L98" s="4"/>
      <c r="M98" s="46">
        <v>89</v>
      </c>
      <c r="N98" s="1">
        <v>102.74603662081047</v>
      </c>
      <c r="O98" s="4"/>
      <c r="P98" s="4"/>
      <c r="Q98" s="4"/>
      <c r="R98" s="4"/>
    </row>
    <row r="99" spans="1:1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L99" s="4"/>
      <c r="M99" s="46">
        <v>90</v>
      </c>
      <c r="N99" s="1">
        <v>105.82913557076643</v>
      </c>
      <c r="O99" s="4"/>
      <c r="P99" s="4"/>
      <c r="Q99" s="4"/>
      <c r="R99" s="4"/>
    </row>
    <row r="100" spans="1:18" x14ac:dyDescent="0.25">
      <c r="A100" s="85" t="s">
        <v>382</v>
      </c>
      <c r="B100" s="83">
        <v>2020</v>
      </c>
      <c r="C100" s="83">
        <v>2021</v>
      </c>
      <c r="D100" s="83">
        <v>2022</v>
      </c>
      <c r="E100" s="83">
        <v>2023</v>
      </c>
      <c r="F100" s="83">
        <v>2025</v>
      </c>
      <c r="G100" s="84" t="s">
        <v>381</v>
      </c>
      <c r="H100" s="82"/>
      <c r="I100" s="1"/>
      <c r="J100" s="1"/>
      <c r="L100" s="4"/>
      <c r="M100" s="46">
        <v>91</v>
      </c>
      <c r="N100" s="1">
        <v>101.27058346860692</v>
      </c>
      <c r="O100" s="4"/>
      <c r="P100" s="4"/>
      <c r="Q100" s="4"/>
      <c r="R100" s="4"/>
    </row>
    <row r="101" spans="1:18" x14ac:dyDescent="0.25">
      <c r="A101" s="49" t="s">
        <v>378</v>
      </c>
      <c r="B101" s="61">
        <v>0.12296806272709887</v>
      </c>
      <c r="C101" s="61">
        <v>0.11758345722394918</v>
      </c>
      <c r="D101" s="61">
        <v>0.13325930038867295</v>
      </c>
      <c r="E101" s="61">
        <v>0.11595402298850574</v>
      </c>
      <c r="F101" s="61">
        <v>0.11601388200297472</v>
      </c>
      <c r="G101" s="49"/>
      <c r="H101" s="49"/>
      <c r="I101" s="1"/>
      <c r="J101" s="1"/>
      <c r="L101" s="4"/>
      <c r="M101" s="46">
        <v>92</v>
      </c>
      <c r="N101" s="1">
        <v>100.94850042278755</v>
      </c>
      <c r="O101" s="4"/>
      <c r="P101" s="4"/>
      <c r="Q101" s="4"/>
      <c r="R101" s="4"/>
    </row>
    <row r="102" spans="1:18" x14ac:dyDescent="0.25">
      <c r="A102" s="49" t="s">
        <v>379</v>
      </c>
      <c r="B102" s="66">
        <v>1</v>
      </c>
      <c r="C102" s="66">
        <v>1</v>
      </c>
      <c r="D102" s="66">
        <v>1</v>
      </c>
      <c r="E102" s="66">
        <v>2</v>
      </c>
      <c r="F102" s="66">
        <v>2</v>
      </c>
      <c r="G102" s="60">
        <f>SUM(B102:F102)</f>
        <v>7</v>
      </c>
      <c r="H102" s="49"/>
      <c r="I102" s="1"/>
      <c r="J102" s="1"/>
      <c r="L102" s="4"/>
      <c r="M102" s="46">
        <v>93</v>
      </c>
      <c r="N102" s="1">
        <v>118.22921000222873</v>
      </c>
      <c r="O102" s="4"/>
      <c r="P102" s="4"/>
      <c r="Q102" s="4"/>
      <c r="R102" s="4"/>
    </row>
    <row r="103" spans="1:18" x14ac:dyDescent="0.25">
      <c r="A103" s="49" t="s">
        <v>380</v>
      </c>
      <c r="B103" s="61">
        <f>B102*B101</f>
        <v>0.12296806272709887</v>
      </c>
      <c r="C103" s="61">
        <f>C102*C101</f>
        <v>0.11758345722394918</v>
      </c>
      <c r="D103" s="61">
        <f>D102*D101</f>
        <v>0.13325930038867295</v>
      </c>
      <c r="E103" s="61">
        <f>E102*E101</f>
        <v>0.23190804597701148</v>
      </c>
      <c r="F103" s="61">
        <f>F102*F101</f>
        <v>0.23202776400594943</v>
      </c>
      <c r="G103" s="61">
        <f>SUM(B103:F103)</f>
        <v>0.83774663032268193</v>
      </c>
      <c r="H103" s="63">
        <f>G103/G102</f>
        <v>0.11967809004609742</v>
      </c>
      <c r="I103" s="1"/>
      <c r="J103" s="1"/>
      <c r="L103" s="4"/>
      <c r="M103" s="46">
        <v>94</v>
      </c>
      <c r="N103" s="1">
        <v>118.12349091814497</v>
      </c>
      <c r="O103" s="4"/>
      <c r="P103" s="4"/>
      <c r="Q103" s="4"/>
      <c r="R103" s="4"/>
    </row>
    <row r="104" spans="1:1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L104" s="4"/>
      <c r="M104" s="46">
        <v>95</v>
      </c>
      <c r="N104" s="1">
        <v>113.46753853071236</v>
      </c>
      <c r="O104" s="4"/>
      <c r="P104" s="4"/>
      <c r="Q104" s="4"/>
      <c r="R104" s="4"/>
    </row>
    <row r="105" spans="1:18" x14ac:dyDescent="0.25">
      <c r="A105" s="83" t="s">
        <v>79</v>
      </c>
      <c r="B105" s="83">
        <v>2020</v>
      </c>
      <c r="C105" s="83">
        <v>2021</v>
      </c>
      <c r="D105" s="83">
        <v>2022</v>
      </c>
      <c r="E105" s="83">
        <v>2023</v>
      </c>
      <c r="F105" s="83">
        <v>2025</v>
      </c>
      <c r="G105" s="84" t="s">
        <v>381</v>
      </c>
      <c r="H105" s="83"/>
      <c r="I105" s="1"/>
      <c r="J105" s="1" t="s">
        <v>405</v>
      </c>
      <c r="L105" s="3"/>
      <c r="M105" s="46">
        <v>96</v>
      </c>
      <c r="N105" s="1">
        <v>119.44343586005471</v>
      </c>
      <c r="O105" s="4"/>
      <c r="P105" s="4"/>
      <c r="Q105" s="4"/>
      <c r="R105" s="4"/>
    </row>
    <row r="106" spans="1:18" x14ac:dyDescent="0.25">
      <c r="A106" s="49" t="s">
        <v>378</v>
      </c>
      <c r="B106" s="61">
        <v>0.13998852553069421</v>
      </c>
      <c r="C106" s="61">
        <v>0.13785646709014732</v>
      </c>
      <c r="D106" s="61">
        <v>0.14403109383675736</v>
      </c>
      <c r="E106" s="61">
        <v>0.13737931034482759</v>
      </c>
      <c r="F106" s="61">
        <v>0.14253842340109071</v>
      </c>
      <c r="G106" s="49"/>
      <c r="H106" s="49"/>
      <c r="I106" s="1"/>
      <c r="J106" s="1"/>
      <c r="L106" s="1"/>
      <c r="M106" s="46">
        <v>97</v>
      </c>
      <c r="N106" s="1">
        <v>103.33948330885991</v>
      </c>
      <c r="O106" s="1"/>
      <c r="P106" s="1"/>
      <c r="Q106" s="1"/>
      <c r="R106" s="1"/>
    </row>
    <row r="107" spans="1:18" x14ac:dyDescent="0.25">
      <c r="A107" s="49" t="s">
        <v>379</v>
      </c>
      <c r="B107" s="66">
        <v>1</v>
      </c>
      <c r="C107" s="66">
        <v>1</v>
      </c>
      <c r="D107" s="66">
        <v>1</v>
      </c>
      <c r="E107" s="66">
        <v>2</v>
      </c>
      <c r="F107" s="66">
        <v>2</v>
      </c>
      <c r="G107" s="60">
        <f>SUM(B107:F107)</f>
        <v>7</v>
      </c>
      <c r="H107" s="49"/>
      <c r="I107" s="1"/>
      <c r="J107" s="1"/>
      <c r="L107" s="1"/>
      <c r="M107" s="46">
        <v>98</v>
      </c>
      <c r="N107" s="1">
        <v>121.68084967712683</v>
      </c>
      <c r="O107" s="1"/>
      <c r="P107" s="1"/>
      <c r="Q107" s="1"/>
      <c r="R107" s="1"/>
    </row>
    <row r="108" spans="1:18" x14ac:dyDescent="0.25">
      <c r="A108" s="49" t="s">
        <v>380</v>
      </c>
      <c r="B108" s="61">
        <f>B106*B107</f>
        <v>0.13998852553069421</v>
      </c>
      <c r="C108" s="61">
        <f>C106*C107</f>
        <v>0.13785646709014732</v>
      </c>
      <c r="D108" s="61">
        <f>D106*D107</f>
        <v>0.14403109383675736</v>
      </c>
      <c r="E108" s="61">
        <f>E106*E107</f>
        <v>0.27475862068965518</v>
      </c>
      <c r="F108" s="61">
        <f>F106*F107</f>
        <v>0.28507684680218143</v>
      </c>
      <c r="G108" s="61">
        <f>SUM(B108:F108)</f>
        <v>0.98171155394943543</v>
      </c>
      <c r="H108" s="63">
        <f>G108/G107</f>
        <v>0.1402445077070622</v>
      </c>
      <c r="I108" s="1"/>
      <c r="J108" s="1"/>
      <c r="L108" s="1"/>
      <c r="M108" s="46">
        <v>99</v>
      </c>
      <c r="N108" s="1">
        <v>118.71615100036563</v>
      </c>
      <c r="O108" s="1"/>
      <c r="P108" s="1"/>
      <c r="Q108" s="1"/>
      <c r="R108" s="1"/>
    </row>
    <row r="109" spans="1:1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L109" s="1"/>
      <c r="M109" s="46">
        <v>100</v>
      </c>
      <c r="N109" s="1">
        <v>111.85502461893654</v>
      </c>
      <c r="O109" s="1"/>
      <c r="P109" s="1"/>
      <c r="Q109" s="1"/>
      <c r="R109" s="1"/>
    </row>
    <row r="110" spans="1:18" x14ac:dyDescent="0.25">
      <c r="M110" s="46">
        <v>101</v>
      </c>
      <c r="N110" s="1">
        <v>115.39896992904193</v>
      </c>
    </row>
    <row r="111" spans="1:18" x14ac:dyDescent="0.25">
      <c r="M111" s="46">
        <v>102</v>
      </c>
      <c r="N111" s="1">
        <v>102.84450384426739</v>
      </c>
    </row>
    <row r="112" spans="1:18" x14ac:dyDescent="0.25">
      <c r="A112" s="191" t="s">
        <v>392</v>
      </c>
      <c r="B112" s="192"/>
      <c r="C112" s="193"/>
      <c r="D112" s="1"/>
      <c r="M112" s="46">
        <v>103</v>
      </c>
      <c r="N112" s="1">
        <v>115.9214498034667</v>
      </c>
    </row>
    <row r="113" spans="1:14" x14ac:dyDescent="0.25">
      <c r="A113" s="104" t="s">
        <v>395</v>
      </c>
      <c r="B113" s="105"/>
      <c r="C113" s="105"/>
      <c r="D113" s="1"/>
      <c r="M113" s="46">
        <v>104</v>
      </c>
      <c r="N113" s="1">
        <v>109.85773864799006</v>
      </c>
    </row>
    <row r="114" spans="1:14" x14ac:dyDescent="0.25">
      <c r="A114" s="48" t="s">
        <v>81</v>
      </c>
      <c r="B114" s="48">
        <v>1.81</v>
      </c>
      <c r="C114" s="98" t="s">
        <v>82</v>
      </c>
      <c r="D114" s="1"/>
      <c r="M114" s="46">
        <v>105</v>
      </c>
      <c r="N114" s="1">
        <v>110.15741394119974</v>
      </c>
    </row>
    <row r="115" spans="1:14" x14ac:dyDescent="0.25">
      <c r="A115" s="48" t="s">
        <v>83</v>
      </c>
      <c r="B115" s="99">
        <v>3.5000000000000003E-2</v>
      </c>
      <c r="C115" s="98" t="s">
        <v>84</v>
      </c>
      <c r="D115" s="1"/>
      <c r="M115" s="46">
        <v>106</v>
      </c>
      <c r="N115" s="1">
        <v>137.75506954266268</v>
      </c>
    </row>
    <row r="116" spans="1:14" x14ac:dyDescent="0.25">
      <c r="A116" s="48" t="s">
        <v>85</v>
      </c>
      <c r="B116" s="51">
        <v>5.91E-2</v>
      </c>
      <c r="C116" s="98" t="s">
        <v>86</v>
      </c>
      <c r="D116" s="1"/>
      <c r="M116" s="46">
        <v>107</v>
      </c>
      <c r="N116" s="1">
        <v>102.55995789511444</v>
      </c>
    </row>
    <row r="117" spans="1:14" x14ac:dyDescent="0.25">
      <c r="A117" s="55" t="s">
        <v>87</v>
      </c>
      <c r="B117" s="57">
        <f>B115+(B114*B116)</f>
        <v>0.14197100000000001</v>
      </c>
      <c r="C117" s="48"/>
      <c r="D117" s="1"/>
      <c r="M117" s="46">
        <v>108</v>
      </c>
      <c r="N117" s="1">
        <v>105.71953651029206</v>
      </c>
    </row>
    <row r="118" spans="1:14" x14ac:dyDescent="0.25">
      <c r="A118" s="27"/>
      <c r="B118" s="100"/>
      <c r="C118" s="27"/>
      <c r="D118" s="1"/>
      <c r="M118" s="46">
        <v>109</v>
      </c>
      <c r="N118" s="1">
        <v>125.37474004837419</v>
      </c>
    </row>
    <row r="119" spans="1:14" x14ac:dyDescent="0.25">
      <c r="A119" s="108" t="s">
        <v>394</v>
      </c>
      <c r="B119" s="107"/>
      <c r="C119" s="107"/>
      <c r="D119" s="1"/>
      <c r="M119" s="46">
        <v>110</v>
      </c>
      <c r="N119" s="1">
        <v>102.0690742007896</v>
      </c>
    </row>
    <row r="120" spans="1:14" x14ac:dyDescent="0.25">
      <c r="A120" s="48" t="s">
        <v>324</v>
      </c>
      <c r="B120" s="48">
        <v>83.2</v>
      </c>
      <c r="C120" s="98" t="s">
        <v>88</v>
      </c>
      <c r="D120" s="1"/>
      <c r="M120" s="46">
        <v>111</v>
      </c>
      <c r="N120" s="1">
        <v>95.388547818265863</v>
      </c>
    </row>
    <row r="121" spans="1:14" x14ac:dyDescent="0.25">
      <c r="A121" s="48" t="s">
        <v>89</v>
      </c>
      <c r="B121" s="48"/>
      <c r="C121" s="48"/>
      <c r="D121" s="1"/>
      <c r="M121" s="46">
        <v>112</v>
      </c>
      <c r="N121" s="1">
        <v>124.90997669167125</v>
      </c>
    </row>
    <row r="122" spans="1:14" x14ac:dyDescent="0.25">
      <c r="A122" s="98" t="s">
        <v>90</v>
      </c>
      <c r="B122" s="106">
        <v>40082069</v>
      </c>
      <c r="C122" s="98" t="s">
        <v>91</v>
      </c>
      <c r="D122" s="1"/>
      <c r="M122" s="46">
        <v>113</v>
      </c>
      <c r="N122" s="1">
        <v>115.74439202587165</v>
      </c>
    </row>
    <row r="123" spans="1:14" x14ac:dyDescent="0.25">
      <c r="A123" s="98" t="s">
        <v>92</v>
      </c>
      <c r="B123" s="106">
        <v>2450713</v>
      </c>
      <c r="C123" s="98" t="s">
        <v>91</v>
      </c>
      <c r="D123" s="1"/>
      <c r="M123" s="46">
        <v>114</v>
      </c>
      <c r="N123" s="1">
        <v>110.11928199184696</v>
      </c>
    </row>
    <row r="124" spans="1:14" x14ac:dyDescent="0.25">
      <c r="A124" s="48"/>
      <c r="B124" s="106">
        <f>SUM(B122:B123)</f>
        <v>42532782</v>
      </c>
      <c r="C124" s="48"/>
      <c r="D124" s="1"/>
      <c r="M124" s="46">
        <v>115</v>
      </c>
      <c r="N124" s="1">
        <v>112.20680417267646</v>
      </c>
    </row>
    <row r="125" spans="1:14" x14ac:dyDescent="0.25">
      <c r="A125" s="55" t="s">
        <v>93</v>
      </c>
      <c r="B125" s="109">
        <f>(B120*B124)/1000000</f>
        <v>3538.7274624000001</v>
      </c>
      <c r="C125" s="48"/>
      <c r="D125" s="1"/>
      <c r="M125" s="46">
        <v>116</v>
      </c>
      <c r="N125" s="1">
        <v>98.549480443417337</v>
      </c>
    </row>
    <row r="126" spans="1:14" x14ac:dyDescent="0.25">
      <c r="A126" s="110"/>
      <c r="B126" s="111"/>
      <c r="C126" s="27"/>
      <c r="D126" s="1"/>
      <c r="M126" s="46">
        <v>117</v>
      </c>
      <c r="N126" s="1">
        <v>93.730048651060102</v>
      </c>
    </row>
    <row r="127" spans="1:14" x14ac:dyDescent="0.25">
      <c r="A127" s="108" t="s">
        <v>393</v>
      </c>
      <c r="B127" s="107"/>
      <c r="C127" s="107"/>
      <c r="D127" s="1"/>
      <c r="M127" s="46">
        <v>118</v>
      </c>
      <c r="N127" s="1">
        <v>106.73224205906925</v>
      </c>
    </row>
    <row r="128" spans="1:14" x14ac:dyDescent="0.25">
      <c r="A128" s="48" t="s">
        <v>94</v>
      </c>
      <c r="B128" s="98">
        <v>256.89999999999998</v>
      </c>
      <c r="C128" s="98" t="s">
        <v>95</v>
      </c>
      <c r="D128" s="1" t="s">
        <v>406</v>
      </c>
      <c r="M128" s="46">
        <v>119</v>
      </c>
      <c r="N128" s="1">
        <v>106.18663045562207</v>
      </c>
    </row>
    <row r="129" spans="1:14" x14ac:dyDescent="0.25">
      <c r="A129" s="27"/>
      <c r="B129" s="36"/>
      <c r="C129" s="36"/>
      <c r="D129" s="1"/>
      <c r="M129" s="46">
        <v>120</v>
      </c>
      <c r="N129" s="1">
        <v>103.74770322743112</v>
      </c>
    </row>
    <row r="130" spans="1:14" x14ac:dyDescent="0.25">
      <c r="A130" s="194" t="s">
        <v>400</v>
      </c>
      <c r="B130" s="194"/>
      <c r="C130" s="194"/>
      <c r="D130" s="194"/>
      <c r="M130" s="46">
        <v>121</v>
      </c>
      <c r="N130" s="1">
        <v>116.31848027510544</v>
      </c>
    </row>
    <row r="131" spans="1:14" x14ac:dyDescent="0.25">
      <c r="A131" s="112" t="s">
        <v>373</v>
      </c>
      <c r="B131" s="112" t="s">
        <v>369</v>
      </c>
      <c r="C131" s="112" t="s">
        <v>370</v>
      </c>
      <c r="D131" s="112" t="s">
        <v>371</v>
      </c>
      <c r="M131" s="46">
        <v>122</v>
      </c>
      <c r="N131" s="1">
        <v>112.38110735225584</v>
      </c>
    </row>
    <row r="132" spans="1:14" x14ac:dyDescent="0.25">
      <c r="A132" s="48" t="s">
        <v>357</v>
      </c>
      <c r="B132" s="49">
        <v>1000</v>
      </c>
      <c r="C132" s="49">
        <v>1000</v>
      </c>
      <c r="D132" s="49">
        <v>1000</v>
      </c>
      <c r="M132" s="46">
        <v>123</v>
      </c>
      <c r="N132" s="1">
        <v>114.40609569744539</v>
      </c>
    </row>
    <row r="133" spans="1:14" x14ac:dyDescent="0.25">
      <c r="A133" s="48" t="s">
        <v>358</v>
      </c>
      <c r="B133" s="50">
        <v>170.42</v>
      </c>
      <c r="C133" s="50">
        <v>170.42</v>
      </c>
      <c r="D133" s="50">
        <v>170.42</v>
      </c>
      <c r="M133" s="46">
        <v>124</v>
      </c>
      <c r="N133" s="1">
        <v>119.03974588179493</v>
      </c>
    </row>
    <row r="134" spans="1:14" x14ac:dyDescent="0.25">
      <c r="A134" s="55" t="s">
        <v>359</v>
      </c>
      <c r="B134" s="115">
        <v>220</v>
      </c>
      <c r="C134" s="115">
        <v>180</v>
      </c>
      <c r="D134" s="115">
        <v>170</v>
      </c>
      <c r="M134" s="46">
        <v>125</v>
      </c>
      <c r="N134" s="1">
        <v>111.32105161917312</v>
      </c>
    </row>
    <row r="135" spans="1:14" x14ac:dyDescent="0.25">
      <c r="A135" s="48" t="s">
        <v>360</v>
      </c>
      <c r="B135" s="50">
        <v>3</v>
      </c>
      <c r="C135" s="50">
        <v>3</v>
      </c>
      <c r="D135" s="50">
        <v>3</v>
      </c>
      <c r="M135" s="46">
        <v>126</v>
      </c>
      <c r="N135" s="1">
        <v>102.31612316107038</v>
      </c>
    </row>
    <row r="136" spans="1:14" x14ac:dyDescent="0.25">
      <c r="A136" s="48" t="s">
        <v>361</v>
      </c>
      <c r="B136" s="50">
        <f>B132/B133</f>
        <v>5.8678558854594538</v>
      </c>
      <c r="C136" s="50">
        <f>C132/C133</f>
        <v>5.8678558854594538</v>
      </c>
      <c r="D136" s="50">
        <f>D132/D133</f>
        <v>5.8678558854594538</v>
      </c>
      <c r="M136" s="46">
        <v>127</v>
      </c>
      <c r="N136" s="1">
        <v>131.28130245364278</v>
      </c>
    </row>
    <row r="137" spans="1:14" x14ac:dyDescent="0.25">
      <c r="A137" s="48" t="s">
        <v>362</v>
      </c>
      <c r="B137" s="50">
        <f>B134*B136</f>
        <v>1290.9282948010798</v>
      </c>
      <c r="C137" s="50">
        <f>C134*C136</f>
        <v>1056.2140593827016</v>
      </c>
      <c r="D137" s="50">
        <f>D134*D136</f>
        <v>997.53550052810715</v>
      </c>
      <c r="M137" s="46">
        <v>128</v>
      </c>
      <c r="N137" s="1">
        <v>118.55820286623263</v>
      </c>
    </row>
    <row r="138" spans="1:14" x14ac:dyDescent="0.25">
      <c r="A138" s="51" t="s">
        <v>363</v>
      </c>
      <c r="B138" s="50">
        <v>1000</v>
      </c>
      <c r="C138" s="50">
        <v>1000</v>
      </c>
      <c r="D138" s="50">
        <v>1000</v>
      </c>
      <c r="M138" s="46">
        <v>129</v>
      </c>
      <c r="N138" s="1">
        <v>134.90566335568593</v>
      </c>
    </row>
    <row r="139" spans="1:14" x14ac:dyDescent="0.25">
      <c r="A139" s="48" t="s">
        <v>364</v>
      </c>
      <c r="B139" s="52">
        <f>(B137/B138)^(1/B135) - 1</f>
        <v>8.8848289672814884E-2</v>
      </c>
      <c r="C139" s="52">
        <f>(C137/C138)^(1/C135) - 1</f>
        <v>1.8397476987469963E-2</v>
      </c>
      <c r="D139" s="52">
        <f>(D137/D138)^(1/D135) - 1</f>
        <v>-8.2217561144426465E-4</v>
      </c>
      <c r="M139" s="46">
        <v>130</v>
      </c>
      <c r="N139" s="1">
        <v>113.12318378221447</v>
      </c>
    </row>
    <row r="140" spans="1:14" x14ac:dyDescent="0.25">
      <c r="A140" s="48" t="s">
        <v>365</v>
      </c>
      <c r="B140" s="53">
        <v>0.25</v>
      </c>
      <c r="C140" s="53">
        <v>0.25</v>
      </c>
      <c r="D140" s="53">
        <v>0.25</v>
      </c>
      <c r="M140" s="46">
        <v>131</v>
      </c>
      <c r="N140" s="1">
        <v>109.80187523396442</v>
      </c>
    </row>
    <row r="141" spans="1:14" x14ac:dyDescent="0.25">
      <c r="A141" s="113" t="s">
        <v>366</v>
      </c>
      <c r="B141" s="114">
        <f>B139*(1-B140)</f>
        <v>6.6636217254611163E-2</v>
      </c>
      <c r="C141" s="114">
        <f>C139*(1-C140)</f>
        <v>1.3798107740602472E-2</v>
      </c>
      <c r="D141" s="114">
        <f>D139*(1-D140)</f>
        <v>-6.1663170858319849E-4</v>
      </c>
      <c r="M141" s="46">
        <v>132</v>
      </c>
      <c r="N141" s="1">
        <v>104.78888954990865</v>
      </c>
    </row>
    <row r="142" spans="1:14" x14ac:dyDescent="0.25">
      <c r="A142" s="1"/>
      <c r="B142" s="25"/>
      <c r="C142" s="1"/>
      <c r="D142" s="1"/>
      <c r="M142" s="46">
        <v>133</v>
      </c>
      <c r="N142" s="1">
        <v>119.29835882893431</v>
      </c>
    </row>
    <row r="143" spans="1:14" x14ac:dyDescent="0.25">
      <c r="A143" s="83" t="s">
        <v>80</v>
      </c>
      <c r="B143" s="83" t="s">
        <v>369</v>
      </c>
      <c r="C143" s="83" t="s">
        <v>370</v>
      </c>
      <c r="D143" s="83" t="s">
        <v>371</v>
      </c>
      <c r="M143" s="46">
        <v>134</v>
      </c>
      <c r="N143" s="1">
        <v>137.84805304019272</v>
      </c>
    </row>
    <row r="144" spans="1:14" x14ac:dyDescent="0.25">
      <c r="A144" s="48" t="s">
        <v>96</v>
      </c>
      <c r="B144" s="48">
        <f>B128/(B128+B125)</f>
        <v>6.7683143971553103E-2</v>
      </c>
      <c r="C144" s="48"/>
      <c r="D144" s="49"/>
      <c r="M144" s="46">
        <v>135</v>
      </c>
      <c r="N144" s="1">
        <v>130.99403095606169</v>
      </c>
    </row>
    <row r="145" spans="1:14" x14ac:dyDescent="0.25">
      <c r="A145" s="48" t="s">
        <v>97</v>
      </c>
      <c r="B145" s="48">
        <f>B125/(B128+B125)</f>
        <v>0.93231685602844683</v>
      </c>
      <c r="C145" s="48"/>
      <c r="D145" s="49"/>
      <c r="M145" s="46">
        <v>136</v>
      </c>
      <c r="N145" s="1">
        <v>96.362209937982044</v>
      </c>
    </row>
    <row r="146" spans="1:14" x14ac:dyDescent="0.25">
      <c r="A146" s="56" t="s">
        <v>80</v>
      </c>
      <c r="B146" s="58">
        <f>(B144*B141)+(B145*B117)</f>
        <v>0.13687210505337818</v>
      </c>
      <c r="C146" s="58">
        <f>(B144*C141)+(B145*B117)</f>
        <v>0.13329585567995686</v>
      </c>
      <c r="D146" s="58">
        <f>(B144*D141)+(B145*B117)</f>
        <v>0.1323202207945052</v>
      </c>
      <c r="M146" s="46">
        <v>137</v>
      </c>
      <c r="N146" s="1">
        <v>110.89430657693782</v>
      </c>
    </row>
    <row r="147" spans="1:14" x14ac:dyDescent="0.25">
      <c r="A147" s="4"/>
      <c r="B147" s="1"/>
      <c r="C147" s="1"/>
      <c r="D147" s="1"/>
      <c r="M147" s="46">
        <v>138</v>
      </c>
      <c r="N147" s="1">
        <v>79.988919470084781</v>
      </c>
    </row>
    <row r="148" spans="1:14" x14ac:dyDescent="0.25">
      <c r="A148" s="191" t="s">
        <v>412</v>
      </c>
      <c r="B148" s="192"/>
      <c r="C148" s="192"/>
      <c r="D148" s="193"/>
      <c r="M148" s="46">
        <v>139</v>
      </c>
      <c r="N148" s="1">
        <v>131.47189210652269</v>
      </c>
    </row>
    <row r="149" spans="1:14" x14ac:dyDescent="0.25">
      <c r="A149" s="49" t="s">
        <v>413</v>
      </c>
      <c r="B149" s="49">
        <v>250</v>
      </c>
      <c r="C149" s="49" t="s">
        <v>417</v>
      </c>
      <c r="D149" s="49">
        <v>1000</v>
      </c>
      <c r="M149" s="46">
        <v>140</v>
      </c>
      <c r="N149" s="1">
        <v>124.77274205524671</v>
      </c>
    </row>
    <row r="150" spans="1:14" x14ac:dyDescent="0.25">
      <c r="A150" s="49" t="s">
        <v>414</v>
      </c>
      <c r="B150" s="49">
        <v>217.9</v>
      </c>
      <c r="C150" s="49" t="s">
        <v>418</v>
      </c>
      <c r="D150" s="49">
        <f>(B150/B149)*1000</f>
        <v>871.6</v>
      </c>
      <c r="M150" s="46">
        <v>141</v>
      </c>
      <c r="N150" s="1">
        <v>127.36032218570254</v>
      </c>
    </row>
    <row r="151" spans="1:14" x14ac:dyDescent="0.25">
      <c r="A151" s="49" t="s">
        <v>415</v>
      </c>
      <c r="B151" s="49">
        <v>7</v>
      </c>
      <c r="C151" s="49" t="s">
        <v>419</v>
      </c>
      <c r="D151" s="54">
        <f>((D149/D150)^(1/B151))-1</f>
        <v>1.9826073478213635E-2</v>
      </c>
      <c r="M151" s="46">
        <v>142</v>
      </c>
      <c r="N151" s="1">
        <v>129.06552055336962</v>
      </c>
    </row>
    <row r="152" spans="1:14" x14ac:dyDescent="0.25">
      <c r="A152" s="49" t="s">
        <v>416</v>
      </c>
      <c r="B152" s="49">
        <v>0</v>
      </c>
      <c r="C152" s="113" t="s">
        <v>366</v>
      </c>
      <c r="D152" s="114">
        <f>D151*(1-0.25)</f>
        <v>1.4869555108660226E-2</v>
      </c>
      <c r="M152" s="46">
        <v>143</v>
      </c>
      <c r="N152" s="1">
        <v>105.26048828496027</v>
      </c>
    </row>
    <row r="153" spans="1:14" x14ac:dyDescent="0.25">
      <c r="A153" s="1"/>
      <c r="B153" s="1"/>
      <c r="C153" s="1"/>
      <c r="D153" s="1"/>
      <c r="M153" s="46">
        <v>144</v>
      </c>
      <c r="N153" s="1">
        <v>103.05366348406527</v>
      </c>
    </row>
    <row r="154" spans="1:14" x14ac:dyDescent="0.25">
      <c r="M154" s="46">
        <v>145</v>
      </c>
      <c r="N154" s="1">
        <v>98.630540887082276</v>
      </c>
    </row>
    <row r="155" spans="1:14" x14ac:dyDescent="0.25">
      <c r="A155" s="187" t="s">
        <v>389</v>
      </c>
      <c r="B155" s="188"/>
      <c r="C155" s="188"/>
      <c r="D155" s="188"/>
      <c r="E155" s="188"/>
      <c r="F155" s="188"/>
      <c r="G155" s="188"/>
      <c r="H155" s="188"/>
      <c r="I155" s="188"/>
      <c r="J155" s="188"/>
      <c r="K155" s="188"/>
      <c r="M155" s="46">
        <v>146</v>
      </c>
      <c r="N155" s="1">
        <v>111.57495952116051</v>
      </c>
    </row>
    <row r="156" spans="1:14" x14ac:dyDescent="0.25">
      <c r="A156" s="188"/>
      <c r="B156" s="188"/>
      <c r="C156" s="188"/>
      <c r="D156" s="188"/>
      <c r="E156" s="188"/>
      <c r="F156" s="188"/>
      <c r="G156" s="188"/>
      <c r="H156" s="188"/>
      <c r="I156" s="188"/>
      <c r="J156" s="188"/>
      <c r="K156" s="188"/>
      <c r="M156" s="46">
        <v>147</v>
      </c>
      <c r="N156" s="1">
        <v>111.06632547180315</v>
      </c>
    </row>
    <row r="157" spans="1:14" x14ac:dyDescent="0.25">
      <c r="A157" s="188"/>
      <c r="B157" s="188"/>
      <c r="C157" s="188"/>
      <c r="D157" s="188"/>
      <c r="E157" s="188"/>
      <c r="F157" s="188"/>
      <c r="G157" s="188"/>
      <c r="H157" s="188"/>
      <c r="I157" s="188"/>
      <c r="J157" s="188"/>
      <c r="K157" s="188"/>
      <c r="M157" s="46">
        <v>148</v>
      </c>
      <c r="N157" s="1">
        <v>111.49286891177699</v>
      </c>
    </row>
    <row r="158" spans="1:14" ht="26.4" x14ac:dyDescent="0.25">
      <c r="A158" s="86" t="s">
        <v>17</v>
      </c>
      <c r="B158" s="87" t="s">
        <v>383</v>
      </c>
      <c r="C158" s="87" t="s">
        <v>384</v>
      </c>
      <c r="D158" s="87" t="s">
        <v>385</v>
      </c>
      <c r="E158" s="87" t="s">
        <v>386</v>
      </c>
      <c r="F158" s="88" t="s">
        <v>387</v>
      </c>
      <c r="G158" s="87">
        <v>2025</v>
      </c>
      <c r="H158" s="87">
        <v>2026</v>
      </c>
      <c r="I158" s="87">
        <v>2027</v>
      </c>
      <c r="J158" s="87">
        <v>2028</v>
      </c>
      <c r="K158" s="87">
        <v>2029</v>
      </c>
      <c r="M158" s="46">
        <v>149</v>
      </c>
      <c r="N158" s="1">
        <v>101.67779978798922</v>
      </c>
    </row>
    <row r="159" spans="1:14" ht="13.8" x14ac:dyDescent="0.3">
      <c r="A159" s="89" t="s">
        <v>23</v>
      </c>
      <c r="B159" s="90" t="s">
        <v>24</v>
      </c>
      <c r="C159" s="90" t="s">
        <v>24</v>
      </c>
      <c r="D159" s="90" t="s">
        <v>24</v>
      </c>
      <c r="E159" s="90" t="s">
        <v>24</v>
      </c>
      <c r="F159" s="90" t="s">
        <v>24</v>
      </c>
      <c r="G159" s="90" t="s">
        <v>24</v>
      </c>
      <c r="H159" s="90" t="s">
        <v>24</v>
      </c>
      <c r="I159" s="90" t="s">
        <v>24</v>
      </c>
      <c r="J159" s="90" t="s">
        <v>24</v>
      </c>
      <c r="K159" s="90" t="s">
        <v>24</v>
      </c>
      <c r="M159" s="46">
        <v>150</v>
      </c>
      <c r="N159" s="1">
        <v>117.74888899029386</v>
      </c>
    </row>
    <row r="160" spans="1:14" x14ac:dyDescent="0.25">
      <c r="A160" s="77"/>
      <c r="B160" s="78"/>
      <c r="C160" s="78"/>
      <c r="D160" s="78"/>
      <c r="E160" s="78"/>
      <c r="F160" s="78"/>
      <c r="G160" s="79"/>
      <c r="H160" s="79"/>
      <c r="I160" s="79"/>
      <c r="J160" s="79"/>
      <c r="K160" s="79"/>
      <c r="M160" s="46">
        <v>151</v>
      </c>
      <c r="N160" s="1">
        <v>98.632250719417925</v>
      </c>
    </row>
    <row r="161" spans="1:14" x14ac:dyDescent="0.25">
      <c r="A161" s="67" t="s">
        <v>25</v>
      </c>
      <c r="B161" s="66">
        <v>522.9</v>
      </c>
      <c r="C161" s="66">
        <v>739.9</v>
      </c>
      <c r="D161" s="66">
        <v>900.5</v>
      </c>
      <c r="E161" s="71">
        <v>1087.5</v>
      </c>
      <c r="F161" s="71">
        <v>1210.2</v>
      </c>
      <c r="G161" s="72">
        <f>F161*(1+G162)</f>
        <v>1564.0624800000001</v>
      </c>
      <c r="H161" s="72">
        <f>G161*(1+H162)</f>
        <v>2037.034973952</v>
      </c>
      <c r="I161" s="72">
        <f>H161*(1+I162)</f>
        <v>2673.404699814605</v>
      </c>
      <c r="J161" s="72">
        <f>I161*(1+J162)</f>
        <v>3535.3103750348337</v>
      </c>
      <c r="K161" s="72">
        <f>J161*(1+K162)</f>
        <v>4710.4475436964121</v>
      </c>
      <c r="M161" s="46">
        <v>152</v>
      </c>
      <c r="N161" s="1">
        <v>110.71968782623219</v>
      </c>
    </row>
    <row r="162" spans="1:14" x14ac:dyDescent="0.25">
      <c r="A162" s="67" t="s">
        <v>60</v>
      </c>
      <c r="B162" s="49"/>
      <c r="C162" s="61"/>
      <c r="D162" s="61"/>
      <c r="E162" s="61"/>
      <c r="F162" s="61">
        <f>(F161-E161)/E161</f>
        <v>0.11282758620689659</v>
      </c>
      <c r="G162" s="61">
        <v>0.29239999999999999</v>
      </c>
      <c r="H162" s="61">
        <f>G162+1%</f>
        <v>0.3024</v>
      </c>
      <c r="I162" s="61">
        <f t="shared" ref="I162:K162" si="29">H162+1%</f>
        <v>0.31240000000000001</v>
      </c>
      <c r="J162" s="61">
        <f t="shared" si="29"/>
        <v>0.32240000000000002</v>
      </c>
      <c r="K162" s="61">
        <f t="shared" si="29"/>
        <v>0.33240000000000003</v>
      </c>
      <c r="M162" s="46">
        <v>153</v>
      </c>
      <c r="N162" s="1">
        <v>89.40297675847421</v>
      </c>
    </row>
    <row r="163" spans="1:14" x14ac:dyDescent="0.25">
      <c r="A163" s="67" t="s">
        <v>26</v>
      </c>
      <c r="B163" s="66" t="s">
        <v>27</v>
      </c>
      <c r="C163" s="66" t="s">
        <v>27</v>
      </c>
      <c r="D163" s="66" t="s">
        <v>27</v>
      </c>
      <c r="E163" s="66" t="s">
        <v>27</v>
      </c>
      <c r="F163" s="66" t="s">
        <v>27</v>
      </c>
      <c r="G163" s="61"/>
      <c r="H163" s="49"/>
      <c r="I163" s="49"/>
      <c r="J163" s="49"/>
      <c r="K163" s="49"/>
      <c r="M163" s="46">
        <v>154</v>
      </c>
      <c r="N163" s="1">
        <v>104.90590653986418</v>
      </c>
    </row>
    <row r="164" spans="1:14" x14ac:dyDescent="0.25">
      <c r="A164" s="91" t="s">
        <v>28</v>
      </c>
      <c r="B164" s="92">
        <v>522.9</v>
      </c>
      <c r="C164" s="92">
        <v>739.9</v>
      </c>
      <c r="D164" s="92">
        <v>900.5</v>
      </c>
      <c r="E164" s="93">
        <v>1087.5</v>
      </c>
      <c r="F164" s="93">
        <v>1210.2</v>
      </c>
      <c r="G164" s="94">
        <f>G161</f>
        <v>1564.0624800000001</v>
      </c>
      <c r="H164" s="94">
        <f>H161</f>
        <v>2037.034973952</v>
      </c>
      <c r="I164" s="94">
        <f>I161</f>
        <v>2673.404699814605</v>
      </c>
      <c r="J164" s="94">
        <f>J161</f>
        <v>3535.3103750348337</v>
      </c>
      <c r="K164" s="94">
        <f>K161</f>
        <v>4710.4475436964121</v>
      </c>
      <c r="M164" s="46">
        <v>155</v>
      </c>
      <c r="N164" s="1">
        <v>116.82303966491988</v>
      </c>
    </row>
    <row r="165" spans="1:14" x14ac:dyDescent="0.25">
      <c r="A165" s="67"/>
      <c r="B165" s="67"/>
      <c r="C165" s="67"/>
      <c r="D165" s="67"/>
      <c r="E165" s="67"/>
      <c r="F165" s="67"/>
      <c r="G165" s="49"/>
      <c r="H165" s="49"/>
      <c r="I165" s="49"/>
      <c r="J165" s="49"/>
      <c r="K165" s="49"/>
      <c r="M165" s="46">
        <v>156</v>
      </c>
      <c r="N165" s="1">
        <v>121.54035713131469</v>
      </c>
    </row>
    <row r="166" spans="1:14" x14ac:dyDescent="0.25">
      <c r="A166" s="67" t="s">
        <v>29</v>
      </c>
      <c r="B166" s="66">
        <v>361.7</v>
      </c>
      <c r="C166" s="66">
        <v>492.6</v>
      </c>
      <c r="D166" s="66">
        <v>587.5</v>
      </c>
      <c r="E166" s="66">
        <v>689.1</v>
      </c>
      <c r="F166" s="66">
        <v>754.1</v>
      </c>
      <c r="G166" s="72">
        <f>G161*G167</f>
        <v>-15.640624800000001</v>
      </c>
      <c r="H166" s="72">
        <f>H161*H167</f>
        <v>-40.740699479040003</v>
      </c>
      <c r="I166" s="72">
        <f>I161*I167</f>
        <v>-80.202140994438153</v>
      </c>
      <c r="J166" s="72">
        <f>J161*J167</f>
        <v>-141.41241500139336</v>
      </c>
      <c r="K166" s="72">
        <f>K161*K167</f>
        <v>-235.52237718482061</v>
      </c>
      <c r="M166" s="46">
        <v>157</v>
      </c>
      <c r="N166" s="1">
        <v>104.75675206845084</v>
      </c>
    </row>
    <row r="167" spans="1:14" x14ac:dyDescent="0.25">
      <c r="A167" s="67"/>
      <c r="B167" s="75">
        <f>B166/B161</f>
        <v>0.69171925798431821</v>
      </c>
      <c r="C167" s="75">
        <f>C166/C161</f>
        <v>0.66576564400594684</v>
      </c>
      <c r="D167" s="75">
        <f>D166/D161</f>
        <v>0.65241532481954467</v>
      </c>
      <c r="E167" s="75">
        <f>E166/E161</f>
        <v>0.6336551724137931</v>
      </c>
      <c r="F167" s="75">
        <f>F166/F161</f>
        <v>0.62312014543050731</v>
      </c>
      <c r="G167" s="61">
        <f>'Growth %- Calculations'!H184-1%</f>
        <v>-0.01</v>
      </c>
      <c r="H167" s="61">
        <f>G167-1%</f>
        <v>-0.02</v>
      </c>
      <c r="I167" s="61">
        <f>H167-1%</f>
        <v>-0.03</v>
      </c>
      <c r="J167" s="61">
        <f>I167-1%</f>
        <v>-0.04</v>
      </c>
      <c r="K167" s="61">
        <f>J167-1%</f>
        <v>-0.05</v>
      </c>
      <c r="M167" s="46">
        <v>158</v>
      </c>
      <c r="N167" s="1">
        <v>103.81134328039515</v>
      </c>
    </row>
    <row r="168" spans="1:14" x14ac:dyDescent="0.25">
      <c r="A168" s="91" t="s">
        <v>30</v>
      </c>
      <c r="B168" s="92">
        <v>161.1</v>
      </c>
      <c r="C168" s="92">
        <v>247.3</v>
      </c>
      <c r="D168" s="92">
        <v>313</v>
      </c>
      <c r="E168" s="92">
        <v>398.4</v>
      </c>
      <c r="F168" s="92">
        <v>456.1</v>
      </c>
      <c r="G168" s="94">
        <f>G164-G166</f>
        <v>1579.7031048000001</v>
      </c>
      <c r="H168" s="94">
        <f>H164-H166</f>
        <v>2077.7756734310401</v>
      </c>
      <c r="I168" s="94">
        <f>I164-I166</f>
        <v>2753.6068408090432</v>
      </c>
      <c r="J168" s="94">
        <f>J164-J166</f>
        <v>3676.7227900362268</v>
      </c>
      <c r="K168" s="94">
        <f>K164-K166</f>
        <v>4945.9699208812326</v>
      </c>
      <c r="M168" s="46">
        <v>159</v>
      </c>
      <c r="N168" s="1">
        <v>96.002822977768503</v>
      </c>
    </row>
    <row r="169" spans="1:14" x14ac:dyDescent="0.25">
      <c r="A169" s="67"/>
      <c r="B169" s="67"/>
      <c r="C169" s="67"/>
      <c r="D169" s="67"/>
      <c r="E169" s="67"/>
      <c r="F169" s="67"/>
      <c r="G169" s="49"/>
      <c r="H169" s="49"/>
      <c r="I169" s="49"/>
      <c r="J169" s="49"/>
      <c r="K169" s="49"/>
      <c r="M169" s="46">
        <v>160</v>
      </c>
      <c r="N169" s="1">
        <v>101.17265996835124</v>
      </c>
    </row>
    <row r="170" spans="1:14" x14ac:dyDescent="0.25">
      <c r="A170" s="67" t="s">
        <v>31</v>
      </c>
      <c r="B170" s="66">
        <v>64.3</v>
      </c>
      <c r="C170" s="66">
        <v>87</v>
      </c>
      <c r="D170" s="66">
        <v>120</v>
      </c>
      <c r="E170" s="66">
        <v>126.1</v>
      </c>
      <c r="F170" s="66">
        <v>140.4</v>
      </c>
      <c r="G170" s="72">
        <f>G171*G161</f>
        <v>-15.640624800000001</v>
      </c>
      <c r="H170" s="72">
        <f>H171*H161</f>
        <v>-40.740699479040003</v>
      </c>
      <c r="I170" s="72">
        <f>I171*I161</f>
        <v>-80.202140994438153</v>
      </c>
      <c r="J170" s="72">
        <f>J171*J161</f>
        <v>-141.41241500139336</v>
      </c>
      <c r="K170" s="72">
        <f>K171*K161</f>
        <v>-235.52237718482061</v>
      </c>
      <c r="M170" s="46">
        <v>161</v>
      </c>
      <c r="N170" s="1">
        <v>107.19294291995608</v>
      </c>
    </row>
    <row r="171" spans="1:14" x14ac:dyDescent="0.25">
      <c r="A171" s="67"/>
      <c r="B171" s="75">
        <f>B170/B161</f>
        <v>0.12296806272709887</v>
      </c>
      <c r="C171" s="75">
        <f>C170/C161</f>
        <v>0.11758345722394918</v>
      </c>
      <c r="D171" s="75">
        <f>D170/D161</f>
        <v>0.13325930038867295</v>
      </c>
      <c r="E171" s="75">
        <f>E170/E161</f>
        <v>0.11595402298850574</v>
      </c>
      <c r="F171" s="75">
        <f>F170/F161</f>
        <v>0.11601388200297472</v>
      </c>
      <c r="G171" s="61">
        <f>'Growth %- Calculations'!H189-1%</f>
        <v>-0.01</v>
      </c>
      <c r="H171" s="61">
        <f>G171-1%</f>
        <v>-0.02</v>
      </c>
      <c r="I171" s="61">
        <f>H171-1%</f>
        <v>-0.03</v>
      </c>
      <c r="J171" s="61">
        <f>I171-1%</f>
        <v>-0.04</v>
      </c>
      <c r="K171" s="61">
        <f>J171-1%</f>
        <v>-0.05</v>
      </c>
      <c r="M171" s="46">
        <v>162</v>
      </c>
      <c r="N171" s="1">
        <v>97.123153058984911</v>
      </c>
    </row>
    <row r="172" spans="1:14" x14ac:dyDescent="0.25">
      <c r="A172" s="67" t="s">
        <v>32</v>
      </c>
      <c r="B172" s="66">
        <v>8.6</v>
      </c>
      <c r="C172" s="66">
        <v>13.3</v>
      </c>
      <c r="D172" s="66">
        <v>15.1</v>
      </c>
      <c r="E172" s="66">
        <v>19.2</v>
      </c>
      <c r="F172" s="66">
        <v>15.6</v>
      </c>
      <c r="G172" s="72">
        <f>G173*G161</f>
        <v>0</v>
      </c>
      <c r="H172" s="72">
        <f>H173*H161</f>
        <v>-5.0925874348800004</v>
      </c>
      <c r="I172" s="72">
        <f>I173*I161</f>
        <v>-13.367023499073026</v>
      </c>
      <c r="J172" s="72">
        <f>J173*J161</f>
        <v>-26.514827812761251</v>
      </c>
      <c r="K172" s="72">
        <f>K173*K161</f>
        <v>-47.104475436964123</v>
      </c>
      <c r="M172" s="46">
        <v>163</v>
      </c>
      <c r="N172" s="1">
        <v>112.19828563215441</v>
      </c>
    </row>
    <row r="173" spans="1:14" x14ac:dyDescent="0.25">
      <c r="A173" s="67"/>
      <c r="B173" s="75">
        <f>B172/B161</f>
        <v>1.6446739338305604E-2</v>
      </c>
      <c r="C173" s="75">
        <f>C172/C161</f>
        <v>1.7975402081362349E-2</v>
      </c>
      <c r="D173" s="75">
        <f>D172/D161</f>
        <v>1.6768461965574681E-2</v>
      </c>
      <c r="E173" s="75">
        <f>E172/E161</f>
        <v>1.7655172413793104E-2</v>
      </c>
      <c r="F173" s="75">
        <f>F172/F161</f>
        <v>1.2890431333663856E-2</v>
      </c>
      <c r="G173" s="61">
        <f>'Growth %- Calculations'!H199</f>
        <v>0</v>
      </c>
      <c r="H173" s="61">
        <f>G173-0.25%</f>
        <v>-2.5000000000000001E-3</v>
      </c>
      <c r="I173" s="61">
        <f t="shared" ref="I173:K173" si="30">H173-0.25%</f>
        <v>-5.0000000000000001E-3</v>
      </c>
      <c r="J173" s="61">
        <f t="shared" si="30"/>
        <v>-7.4999999999999997E-3</v>
      </c>
      <c r="K173" s="61">
        <f t="shared" si="30"/>
        <v>-0.01</v>
      </c>
      <c r="M173" s="46">
        <v>164</v>
      </c>
      <c r="N173" s="1">
        <v>123.26115076424499</v>
      </c>
    </row>
    <row r="174" spans="1:14" x14ac:dyDescent="0.25">
      <c r="A174" s="67" t="s">
        <v>33</v>
      </c>
      <c r="B174" s="66" t="s">
        <v>27</v>
      </c>
      <c r="C174" s="66" t="s">
        <v>27</v>
      </c>
      <c r="D174" s="66" t="s">
        <v>27</v>
      </c>
      <c r="E174" s="66" t="s">
        <v>27</v>
      </c>
      <c r="F174" s="66" t="s">
        <v>27</v>
      </c>
      <c r="G174" s="49"/>
      <c r="H174" s="60">
        <f>G174</f>
        <v>0</v>
      </c>
      <c r="I174" s="49"/>
      <c r="J174" s="49"/>
      <c r="K174" s="49"/>
      <c r="M174" s="46">
        <v>165</v>
      </c>
      <c r="N174" s="1">
        <v>114.62268143849948</v>
      </c>
    </row>
    <row r="175" spans="1:14" x14ac:dyDescent="0.25">
      <c r="A175" s="67" t="s">
        <v>34</v>
      </c>
      <c r="B175" s="66">
        <v>48.8</v>
      </c>
      <c r="C175" s="66">
        <v>59</v>
      </c>
      <c r="D175" s="66">
        <v>72.8</v>
      </c>
      <c r="E175" s="66">
        <v>91.2</v>
      </c>
      <c r="F175" s="66">
        <v>101.2</v>
      </c>
      <c r="G175" s="72">
        <f>G176*G161</f>
        <v>131.81755150178077</v>
      </c>
      <c r="H175" s="72">
        <f>H176*H161</f>
        <v>166.58659164103926</v>
      </c>
      <c r="I175" s="72">
        <f>I176*I161</f>
        <v>211.94473112016345</v>
      </c>
      <c r="J175" s="72">
        <f>J176*J161</f>
        <v>271.43743649571707</v>
      </c>
      <c r="K175" s="72">
        <f>K176*K161</f>
        <v>349.88712152765237</v>
      </c>
      <c r="M175" s="46">
        <v>166</v>
      </c>
      <c r="N175" s="1">
        <v>117.01335618249554</v>
      </c>
    </row>
    <row r="176" spans="1:14" x14ac:dyDescent="0.25">
      <c r="A176" s="67"/>
      <c r="B176" s="75">
        <f>B175/B161</f>
        <v>9.3325683687129471E-2</v>
      </c>
      <c r="C176" s="75">
        <f>C175/C161</f>
        <v>7.974050547371267E-2</v>
      </c>
      <c r="D176" s="75">
        <f>D175/D161</f>
        <v>8.0843975569128257E-2</v>
      </c>
      <c r="E176" s="75">
        <f>E175/E161</f>
        <v>8.3862068965517247E-2</v>
      </c>
      <c r="F176" s="75">
        <f>F175/F161</f>
        <v>8.3622541728639893E-2</v>
      </c>
      <c r="G176" s="61">
        <f>AVERAGE(B176:F176)</f>
        <v>8.4278955084825496E-2</v>
      </c>
      <c r="H176" s="61">
        <f>G176-0.25%</f>
        <v>8.1778955084825494E-2</v>
      </c>
      <c r="I176" s="61">
        <f>H176-0.25%</f>
        <v>7.9278955084825492E-2</v>
      </c>
      <c r="J176" s="61">
        <f>I176-0.25%</f>
        <v>7.677895508482549E-2</v>
      </c>
      <c r="K176" s="61">
        <f>J176-0.25%</f>
        <v>7.4278955084825488E-2</v>
      </c>
      <c r="M176" s="46">
        <v>167</v>
      </c>
      <c r="N176" s="1">
        <v>109.14842224101521</v>
      </c>
    </row>
    <row r="177" spans="1:14" x14ac:dyDescent="0.25">
      <c r="A177" s="67" t="s">
        <v>35</v>
      </c>
      <c r="B177" s="66">
        <v>73.2</v>
      </c>
      <c r="C177" s="66">
        <v>102</v>
      </c>
      <c r="D177" s="66">
        <v>129.69999999999999</v>
      </c>
      <c r="E177" s="66">
        <v>149.4</v>
      </c>
      <c r="F177" s="66">
        <v>172.5</v>
      </c>
      <c r="G177" s="72">
        <f>G178*G161</f>
        <v>-3.9101562000000003</v>
      </c>
      <c r="H177" s="72">
        <f>H178*H161</f>
        <v>-10.185174869760001</v>
      </c>
      <c r="I177" s="72">
        <f>I178*I161</f>
        <v>-13.367023499073026</v>
      </c>
      <c r="J177" s="72">
        <f>J178*J161</f>
        <v>-17.676551875174169</v>
      </c>
      <c r="K177" s="72">
        <f>K178*K161</f>
        <v>-23.552237718482061</v>
      </c>
      <c r="M177" s="46">
        <v>168</v>
      </c>
      <c r="N177" s="1">
        <v>96.606383635776709</v>
      </c>
    </row>
    <row r="178" spans="1:14" x14ac:dyDescent="0.25">
      <c r="A178" s="67"/>
      <c r="B178" s="75">
        <f>B177/B164</f>
        <v>0.13998852553069421</v>
      </c>
      <c r="C178" s="75">
        <f>C177/C164</f>
        <v>0.13785646709014732</v>
      </c>
      <c r="D178" s="75">
        <f>D177/D164</f>
        <v>0.14403109383675736</v>
      </c>
      <c r="E178" s="75">
        <f>E177/E164</f>
        <v>0.13737931034482759</v>
      </c>
      <c r="F178" s="75">
        <f>F177/F164</f>
        <v>0.14253842340109071</v>
      </c>
      <c r="G178" s="61">
        <f>'Growth %- Calculations'!H194-0.25%</f>
        <v>-2.5000000000000001E-3</v>
      </c>
      <c r="H178" s="61">
        <f>G178-0.25%</f>
        <v>-5.0000000000000001E-3</v>
      </c>
      <c r="I178" s="61">
        <f>H178</f>
        <v>-5.0000000000000001E-3</v>
      </c>
      <c r="J178" s="61">
        <f>I178</f>
        <v>-5.0000000000000001E-3</v>
      </c>
      <c r="K178" s="61">
        <f>J178</f>
        <v>-5.0000000000000001E-3</v>
      </c>
      <c r="M178" s="46">
        <v>169</v>
      </c>
      <c r="N178" s="1">
        <v>106.87339871875125</v>
      </c>
    </row>
    <row r="179" spans="1:14" x14ac:dyDescent="0.25">
      <c r="A179" s="68" t="s">
        <v>36</v>
      </c>
      <c r="B179" s="73">
        <v>194.9</v>
      </c>
      <c r="C179" s="73">
        <v>261.3</v>
      </c>
      <c r="D179" s="73">
        <v>337.5</v>
      </c>
      <c r="E179" s="73">
        <v>386.1</v>
      </c>
      <c r="F179" s="73">
        <v>429.6</v>
      </c>
      <c r="G179" s="74">
        <f>G170+G172+G175+G177</f>
        <v>112.26677050178077</v>
      </c>
      <c r="H179" s="74">
        <f>H170+H172+H175+H177</f>
        <v>110.56812985735925</v>
      </c>
      <c r="I179" s="74">
        <f>I170+I172+I175+I177</f>
        <v>105.00854312757924</v>
      </c>
      <c r="J179" s="74">
        <f>J170+J172+J175+J177</f>
        <v>85.8336418063883</v>
      </c>
      <c r="K179" s="74">
        <f>K170+K172+K175+K177</f>
        <v>43.708031187385572</v>
      </c>
      <c r="M179" s="46">
        <v>170</v>
      </c>
      <c r="N179" s="1">
        <v>127.36539959636725</v>
      </c>
    </row>
    <row r="180" spans="1:14" x14ac:dyDescent="0.25">
      <c r="A180" s="67"/>
      <c r="B180" s="67"/>
      <c r="C180" s="67"/>
      <c r="D180" s="67"/>
      <c r="E180" s="67"/>
      <c r="F180" s="67"/>
      <c r="G180" s="49"/>
      <c r="H180" s="49"/>
      <c r="I180" s="49"/>
      <c r="J180" s="49"/>
      <c r="K180" s="49"/>
      <c r="M180" s="46">
        <v>171</v>
      </c>
      <c r="N180" s="1">
        <v>115.88270174662837</v>
      </c>
    </row>
    <row r="181" spans="1:14" x14ac:dyDescent="0.25">
      <c r="A181" s="91" t="s">
        <v>37</v>
      </c>
      <c r="B181" s="92">
        <v>-33.700000000000003</v>
      </c>
      <c r="C181" s="92">
        <v>-14</v>
      </c>
      <c r="D181" s="92">
        <v>-24.5</v>
      </c>
      <c r="E181" s="92">
        <v>12.3</v>
      </c>
      <c r="F181" s="92">
        <v>26.5</v>
      </c>
      <c r="G181" s="94">
        <f>G168-G179</f>
        <v>1467.4363342982194</v>
      </c>
      <c r="H181" s="94">
        <f>H168-H179</f>
        <v>1967.2075435736808</v>
      </c>
      <c r="I181" s="94">
        <f>I168-I179</f>
        <v>2648.5982976814639</v>
      </c>
      <c r="J181" s="94">
        <f>J168-J179</f>
        <v>3590.8891482298386</v>
      </c>
      <c r="K181" s="94">
        <f>K168-K179</f>
        <v>4902.2618896938475</v>
      </c>
      <c r="M181" s="46">
        <v>172</v>
      </c>
      <c r="N181" s="1">
        <v>97.094942534129942</v>
      </c>
    </row>
    <row r="182" spans="1:14" x14ac:dyDescent="0.25">
      <c r="A182" s="67"/>
      <c r="B182" s="67"/>
      <c r="C182" s="67"/>
      <c r="D182" s="67"/>
      <c r="E182" s="67"/>
      <c r="F182" s="67"/>
      <c r="G182" s="49"/>
      <c r="H182" s="49"/>
      <c r="I182" s="49"/>
      <c r="J182" s="49"/>
      <c r="K182" s="49"/>
      <c r="M182" s="46">
        <v>173</v>
      </c>
      <c r="N182" s="1">
        <v>109.66456661555925</v>
      </c>
    </row>
    <row r="183" spans="1:14" x14ac:dyDescent="0.25">
      <c r="A183" s="67" t="s">
        <v>38</v>
      </c>
      <c r="B183" s="66">
        <v>-0.8</v>
      </c>
      <c r="C183" s="66">
        <v>-1.6</v>
      </c>
      <c r="D183" s="66">
        <v>-1.5</v>
      </c>
      <c r="E183" s="66">
        <v>-1.7</v>
      </c>
      <c r="F183" s="66">
        <v>-2</v>
      </c>
      <c r="G183" s="72">
        <f>G184*G161</f>
        <v>-2.6820426646382485</v>
      </c>
      <c r="H183" s="72">
        <f>H184*H161</f>
        <v>-3.4930923664248548</v>
      </c>
      <c r="I183" s="72">
        <f>I184*I161</f>
        <v>-4.5843344216959796</v>
      </c>
      <c r="J183" s="72">
        <f>J184*J161</f>
        <v>-6.0623238392507641</v>
      </c>
      <c r="K183" s="72">
        <f>K184*K161</f>
        <v>-8.077440283417717</v>
      </c>
      <c r="M183" s="46">
        <v>174</v>
      </c>
      <c r="N183" s="1">
        <v>91.816338752020172</v>
      </c>
    </row>
    <row r="184" spans="1:14" x14ac:dyDescent="0.25">
      <c r="A184" s="67"/>
      <c r="B184" s="75">
        <f>B183/B161</f>
        <v>-1.5299292407726145E-3</v>
      </c>
      <c r="C184" s="75">
        <f>C183/C161</f>
        <v>-2.1624543857278011E-3</v>
      </c>
      <c r="D184" s="75">
        <f>D183/D161</f>
        <v>-1.665741254858412E-3</v>
      </c>
      <c r="E184" s="75">
        <f>E183/E161</f>
        <v>-1.5632183908045976E-3</v>
      </c>
      <c r="F184" s="75">
        <f>F183/F161</f>
        <v>-1.6526194017517765E-3</v>
      </c>
      <c r="G184" s="61">
        <f>AVERAGE(B184:F184)</f>
        <v>-1.7147925347830405E-3</v>
      </c>
      <c r="H184" s="61">
        <f>G184</f>
        <v>-1.7147925347830405E-3</v>
      </c>
      <c r="I184" s="61">
        <f>H184</f>
        <v>-1.7147925347830405E-3</v>
      </c>
      <c r="J184" s="61">
        <f>I184</f>
        <v>-1.7147925347830405E-3</v>
      </c>
      <c r="K184" s="61">
        <f>J184</f>
        <v>-1.7147925347830405E-3</v>
      </c>
      <c r="M184" s="46">
        <v>175</v>
      </c>
      <c r="N184" s="1">
        <v>124.67662268458999</v>
      </c>
    </row>
    <row r="185" spans="1:14" x14ac:dyDescent="0.25">
      <c r="A185" s="67" t="s">
        <v>39</v>
      </c>
      <c r="B185" s="66">
        <v>0.4</v>
      </c>
      <c r="C185" s="66">
        <v>0.3</v>
      </c>
      <c r="D185" s="66">
        <v>1</v>
      </c>
      <c r="E185" s="66">
        <v>2.9</v>
      </c>
      <c r="F185" s="66">
        <v>1.7</v>
      </c>
      <c r="G185" s="72">
        <f>G186*G161</f>
        <v>1.9870826176899155</v>
      </c>
      <c r="H185" s="72">
        <f>H186*H161</f>
        <v>2.5879764012793456</v>
      </c>
      <c r="I185" s="72">
        <f>I186*I161</f>
        <v>3.3964602290390138</v>
      </c>
      <c r="J185" s="72">
        <f>J186*J161</f>
        <v>4.4914790068811916</v>
      </c>
      <c r="K185" s="72">
        <f>K186*K161</f>
        <v>5.9844466287684996</v>
      </c>
      <c r="M185" s="46">
        <v>176</v>
      </c>
      <c r="N185" s="1">
        <v>128.63215693674249</v>
      </c>
    </row>
    <row r="186" spans="1:14" x14ac:dyDescent="0.25">
      <c r="A186" s="68"/>
      <c r="B186" s="75">
        <f>B185/B164</f>
        <v>7.6496462038630724E-4</v>
      </c>
      <c r="C186" s="75">
        <f>C185/C164</f>
        <v>4.0546019732396268E-4</v>
      </c>
      <c r="D186" s="75">
        <f>D185/D164</f>
        <v>1.1104941699056081E-3</v>
      </c>
      <c r="E186" s="75">
        <f>E185/E164</f>
        <v>2.6666666666666666E-3</v>
      </c>
      <c r="F186" s="75">
        <f>F185/F164</f>
        <v>1.4047264914890099E-3</v>
      </c>
      <c r="G186" s="75">
        <f>AVERAGE(B186:F186)</f>
        <v>1.2704624291543106E-3</v>
      </c>
      <c r="H186" s="61">
        <f>G186</f>
        <v>1.2704624291543106E-3</v>
      </c>
      <c r="I186" s="61">
        <f>H186</f>
        <v>1.2704624291543106E-3</v>
      </c>
      <c r="J186" s="61">
        <f>I186</f>
        <v>1.2704624291543106E-3</v>
      </c>
      <c r="K186" s="61">
        <f>J186</f>
        <v>1.2704624291543106E-3</v>
      </c>
      <c r="M186" s="46">
        <v>177</v>
      </c>
      <c r="N186" s="1">
        <v>121.968525962472</v>
      </c>
    </row>
    <row r="187" spans="1:14" x14ac:dyDescent="0.25">
      <c r="A187" s="68" t="s">
        <v>40</v>
      </c>
      <c r="B187" s="73">
        <v>-0.5</v>
      </c>
      <c r="C187" s="73">
        <v>-1.3</v>
      </c>
      <c r="D187" s="73">
        <v>-0.5</v>
      </c>
      <c r="E187" s="73">
        <v>1.2</v>
      </c>
      <c r="F187" s="73">
        <v>-0.3</v>
      </c>
      <c r="G187" s="74">
        <f>G183+G185</f>
        <v>-0.69496004694833302</v>
      </c>
      <c r="H187" s="74">
        <f>H183+H185</f>
        <v>-0.90511596514550918</v>
      </c>
      <c r="I187" s="74">
        <f>I183+I185</f>
        <v>-1.1878741926569658</v>
      </c>
      <c r="J187" s="74">
        <f>J183+J185</f>
        <v>-1.5708448323695725</v>
      </c>
      <c r="K187" s="74">
        <f>K183+K185</f>
        <v>-2.0929936546492174</v>
      </c>
      <c r="M187" s="46">
        <v>178</v>
      </c>
      <c r="N187" s="1">
        <v>100.54689196486233</v>
      </c>
    </row>
    <row r="188" spans="1:14" x14ac:dyDescent="0.25">
      <c r="A188" s="67"/>
      <c r="B188" s="67"/>
      <c r="C188" s="67"/>
      <c r="D188" s="67"/>
      <c r="E188" s="67"/>
      <c r="F188" s="67"/>
      <c r="G188" s="49"/>
      <c r="H188" s="49"/>
      <c r="I188" s="49"/>
      <c r="J188" s="49"/>
      <c r="K188" s="49"/>
      <c r="M188" s="46">
        <v>179</v>
      </c>
      <c r="N188" s="1">
        <v>107.96670567240909</v>
      </c>
    </row>
    <row r="189" spans="1:14" x14ac:dyDescent="0.25">
      <c r="A189" s="67" t="s">
        <v>41</v>
      </c>
      <c r="B189" s="66">
        <v>0</v>
      </c>
      <c r="C189" s="66">
        <v>0.1</v>
      </c>
      <c r="D189" s="66">
        <v>3.3</v>
      </c>
      <c r="E189" s="66">
        <v>9.8000000000000007</v>
      </c>
      <c r="F189" s="66">
        <v>11.6</v>
      </c>
      <c r="G189" s="72">
        <f>G190*G161</f>
        <v>7.0058959772182394</v>
      </c>
      <c r="H189" s="72">
        <f>H190*H161</f>
        <v>9.1244789207290342</v>
      </c>
      <c r="I189" s="72">
        <f>I190*I161</f>
        <v>11.974966135564786</v>
      </c>
      <c r="J189" s="72">
        <f>J190*J161</f>
        <v>15.835695217670873</v>
      </c>
      <c r="K189" s="72">
        <f>K190*K161</f>
        <v>21.09948030802467</v>
      </c>
      <c r="M189" s="46">
        <v>180</v>
      </c>
      <c r="N189" s="1">
        <v>112.34159645014351</v>
      </c>
    </row>
    <row r="190" spans="1:14" x14ac:dyDescent="0.25">
      <c r="A190" s="68"/>
      <c r="B190" s="75">
        <f>B189/B164</f>
        <v>0</v>
      </c>
      <c r="C190" s="75">
        <f>C189/C164</f>
        <v>1.3515339910798757E-4</v>
      </c>
      <c r="D190" s="75">
        <f>D189/D164</f>
        <v>3.664630760688506E-3</v>
      </c>
      <c r="E190" s="75">
        <f>E189/E164</f>
        <v>9.0114942528735642E-3</v>
      </c>
      <c r="F190" s="75">
        <f>F189/F164</f>
        <v>9.5851925301603039E-3</v>
      </c>
      <c r="G190" s="61">
        <f>AVERAGE(B190:F190)</f>
        <v>4.4792941885660725E-3</v>
      </c>
      <c r="H190" s="61">
        <f>G190</f>
        <v>4.4792941885660725E-3</v>
      </c>
      <c r="I190" s="61">
        <f>H190</f>
        <v>4.4792941885660725E-3</v>
      </c>
      <c r="J190" s="61">
        <f>I190</f>
        <v>4.4792941885660725E-3</v>
      </c>
      <c r="K190" s="61">
        <f>J190</f>
        <v>4.4792941885660725E-3</v>
      </c>
      <c r="M190" s="46">
        <v>181</v>
      </c>
      <c r="N190" s="1">
        <v>107.55841539950079</v>
      </c>
    </row>
    <row r="191" spans="1:14" x14ac:dyDescent="0.25">
      <c r="A191" s="91" t="s">
        <v>42</v>
      </c>
      <c r="B191" s="92">
        <v>-34.200000000000003</v>
      </c>
      <c r="C191" s="92">
        <v>-15.2</v>
      </c>
      <c r="D191" s="92">
        <v>-21.7</v>
      </c>
      <c r="E191" s="92">
        <v>23.3</v>
      </c>
      <c r="F191" s="92">
        <v>37.799999999999997</v>
      </c>
      <c r="G191" s="94">
        <f>G181+G187+G189</f>
        <v>1473.7472702284892</v>
      </c>
      <c r="H191" s="94">
        <f>H181+H187+H189</f>
        <v>1975.4269065292642</v>
      </c>
      <c r="I191" s="94">
        <f>I181+I187+I189</f>
        <v>2659.3853896243718</v>
      </c>
      <c r="J191" s="94">
        <f>J181+J187+J189</f>
        <v>3605.1539986151402</v>
      </c>
      <c r="K191" s="94">
        <f>K181+K187+K189</f>
        <v>4921.2683763472232</v>
      </c>
      <c r="M191" s="46">
        <v>182</v>
      </c>
      <c r="N191" s="1">
        <v>105.16307806838391</v>
      </c>
    </row>
    <row r="192" spans="1:14" x14ac:dyDescent="0.25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M192" s="46">
        <v>183</v>
      </c>
      <c r="N192" s="1">
        <v>93.914431700474452</v>
      </c>
    </row>
    <row r="193" spans="1:14" x14ac:dyDescent="0.25">
      <c r="A193" s="67" t="s">
        <v>388</v>
      </c>
      <c r="B193" s="66">
        <v>0.1</v>
      </c>
      <c r="C193" s="66">
        <v>-11.3</v>
      </c>
      <c r="D193" s="66">
        <v>-1.2</v>
      </c>
      <c r="E193" s="66">
        <v>-4</v>
      </c>
      <c r="F193" s="66">
        <v>-5.9</v>
      </c>
      <c r="G193" s="49">
        <f>G191*25%</f>
        <v>368.43681755712231</v>
      </c>
      <c r="H193" s="49">
        <f>H191*25%</f>
        <v>493.85672663231605</v>
      </c>
      <c r="I193" s="49">
        <f>I191*25%</f>
        <v>664.84634740609295</v>
      </c>
      <c r="J193" s="49">
        <f>J191*25%</f>
        <v>901.28849965378504</v>
      </c>
      <c r="K193" s="49">
        <f>K191*25%</f>
        <v>1230.3170940868058</v>
      </c>
      <c r="M193" s="46">
        <v>184</v>
      </c>
      <c r="N193" s="1">
        <v>116.01256665903136</v>
      </c>
    </row>
    <row r="194" spans="1:14" x14ac:dyDescent="0.25">
      <c r="A194" s="91" t="s">
        <v>43</v>
      </c>
      <c r="B194" s="92">
        <v>-45.5</v>
      </c>
      <c r="C194" s="92">
        <v>-6</v>
      </c>
      <c r="D194" s="92">
        <v>-23.1</v>
      </c>
      <c r="E194" s="92">
        <v>21</v>
      </c>
      <c r="F194" s="92">
        <v>8.6999999999999993</v>
      </c>
      <c r="G194" s="95">
        <f>G191-G193</f>
        <v>1105.3104526713669</v>
      </c>
      <c r="H194" s="95">
        <f>H191-H193</f>
        <v>1481.570179896948</v>
      </c>
      <c r="I194" s="95">
        <f>I191-I193</f>
        <v>1994.5390422182788</v>
      </c>
      <c r="J194" s="95">
        <f>J191-J193</f>
        <v>2703.8654989613551</v>
      </c>
      <c r="K194" s="95">
        <f>K191-K193</f>
        <v>3690.9512822604174</v>
      </c>
      <c r="M194" s="46">
        <v>185</v>
      </c>
      <c r="N194" s="1">
        <v>116.19539552322833</v>
      </c>
    </row>
    <row r="195" spans="1:14" x14ac:dyDescent="0.25">
      <c r="M195" s="46">
        <v>186</v>
      </c>
      <c r="N195" s="1">
        <v>95.316308686009165</v>
      </c>
    </row>
    <row r="196" spans="1:14" x14ac:dyDescent="0.25">
      <c r="M196" s="46">
        <v>187</v>
      </c>
      <c r="N196" s="1">
        <v>100.68967580460314</v>
      </c>
    </row>
    <row r="197" spans="1:14" x14ac:dyDescent="0.25">
      <c r="M197" s="46">
        <v>188</v>
      </c>
      <c r="N197" s="1">
        <v>109.61848429751342</v>
      </c>
    </row>
    <row r="198" spans="1:14" x14ac:dyDescent="0.25">
      <c r="M198" s="46">
        <v>189</v>
      </c>
      <c r="N198" s="1">
        <v>103.94755241754537</v>
      </c>
    </row>
    <row r="199" spans="1:14" x14ac:dyDescent="0.25">
      <c r="M199" s="46">
        <v>190</v>
      </c>
      <c r="N199" s="1">
        <v>107.58989296533916</v>
      </c>
    </row>
    <row r="200" spans="1:14" x14ac:dyDescent="0.25">
      <c r="M200" s="46">
        <v>191</v>
      </c>
      <c r="N200" s="1">
        <v>120.79858656139447</v>
      </c>
    </row>
    <row r="201" spans="1:14" x14ac:dyDescent="0.25">
      <c r="M201" s="46">
        <v>192</v>
      </c>
      <c r="N201" s="1">
        <v>108.14266122242974</v>
      </c>
    </row>
    <row r="202" spans="1:14" x14ac:dyDescent="0.25">
      <c r="M202" s="46">
        <v>193</v>
      </c>
      <c r="N202" s="1">
        <v>125.53659674850113</v>
      </c>
    </row>
    <row r="203" spans="1:14" x14ac:dyDescent="0.25">
      <c r="M203" s="46">
        <v>194</v>
      </c>
      <c r="N203" s="1">
        <v>112.98029566796242</v>
      </c>
    </row>
    <row r="204" spans="1:14" x14ac:dyDescent="0.25">
      <c r="M204" s="46">
        <v>195</v>
      </c>
      <c r="N204" s="1">
        <v>104.68693620129091</v>
      </c>
    </row>
    <row r="205" spans="1:14" x14ac:dyDescent="0.25">
      <c r="M205" s="46">
        <v>196</v>
      </c>
      <c r="N205" s="1">
        <v>95.336628950171715</v>
      </c>
    </row>
    <row r="206" spans="1:14" x14ac:dyDescent="0.25">
      <c r="M206" s="46">
        <v>197</v>
      </c>
      <c r="N206" s="1">
        <v>104.6629738303694</v>
      </c>
    </row>
    <row r="207" spans="1:14" x14ac:dyDescent="0.25">
      <c r="M207" s="46">
        <v>198</v>
      </c>
      <c r="N207" s="1">
        <v>128.9680397253255</v>
      </c>
    </row>
    <row r="208" spans="1:14" x14ac:dyDescent="0.25">
      <c r="M208" s="46">
        <v>199</v>
      </c>
      <c r="N208" s="1">
        <v>97.267183186946738</v>
      </c>
    </row>
    <row r="209" spans="13:14" x14ac:dyDescent="0.25">
      <c r="M209" s="46">
        <v>200</v>
      </c>
      <c r="N209" s="1">
        <v>121.8116289923655</v>
      </c>
    </row>
    <row r="210" spans="13:14" x14ac:dyDescent="0.25">
      <c r="M210" s="46">
        <v>201</v>
      </c>
      <c r="N210" s="1">
        <v>100.012076732862</v>
      </c>
    </row>
    <row r="211" spans="13:14" x14ac:dyDescent="0.25">
      <c r="M211" s="46">
        <v>202</v>
      </c>
      <c r="N211" s="1">
        <v>117.0108357590526</v>
      </c>
    </row>
    <row r="212" spans="13:14" x14ac:dyDescent="0.25">
      <c r="M212" s="46">
        <v>203</v>
      </c>
      <c r="N212" s="1">
        <v>97.852113144016784</v>
      </c>
    </row>
    <row r="213" spans="13:14" x14ac:dyDescent="0.25">
      <c r="M213" s="46">
        <v>204</v>
      </c>
      <c r="N213" s="1">
        <v>118.24256268440239</v>
      </c>
    </row>
    <row r="214" spans="13:14" x14ac:dyDescent="0.25">
      <c r="M214" s="46">
        <v>205</v>
      </c>
      <c r="N214" s="1">
        <v>109.20212553325939</v>
      </c>
    </row>
    <row r="215" spans="13:14" x14ac:dyDescent="0.25">
      <c r="M215" s="46">
        <v>206</v>
      </c>
      <c r="N215" s="1">
        <v>117.77987727631702</v>
      </c>
    </row>
    <row r="216" spans="13:14" x14ac:dyDescent="0.25">
      <c r="M216" s="46">
        <v>207</v>
      </c>
      <c r="N216" s="1">
        <v>105.89350375198744</v>
      </c>
    </row>
    <row r="217" spans="13:14" x14ac:dyDescent="0.25">
      <c r="M217" s="46">
        <v>208</v>
      </c>
      <c r="N217" s="1">
        <v>111.33299280018964</v>
      </c>
    </row>
    <row r="218" spans="13:14" x14ac:dyDescent="0.25">
      <c r="M218" s="46">
        <v>209</v>
      </c>
      <c r="N218" s="1">
        <v>108.75964397728787</v>
      </c>
    </row>
    <row r="219" spans="13:14" x14ac:dyDescent="0.25">
      <c r="M219" s="46">
        <v>210</v>
      </c>
      <c r="N219" s="1">
        <v>130.09076185489502</v>
      </c>
    </row>
    <row r="220" spans="13:14" x14ac:dyDescent="0.25">
      <c r="M220" s="46">
        <v>211</v>
      </c>
      <c r="N220" s="1">
        <v>107.86300415614733</v>
      </c>
    </row>
    <row r="221" spans="13:14" x14ac:dyDescent="0.25">
      <c r="M221" s="46">
        <v>212</v>
      </c>
      <c r="N221" s="1">
        <v>106.82959436826826</v>
      </c>
    </row>
    <row r="222" spans="13:14" x14ac:dyDescent="0.25">
      <c r="M222" s="46">
        <v>213</v>
      </c>
      <c r="N222" s="1">
        <v>107.45669781416288</v>
      </c>
    </row>
    <row r="223" spans="13:14" x14ac:dyDescent="0.25">
      <c r="M223" s="46">
        <v>214</v>
      </c>
      <c r="N223" s="1">
        <v>107.63557126735556</v>
      </c>
    </row>
    <row r="224" spans="13:14" x14ac:dyDescent="0.25">
      <c r="M224" s="46">
        <v>215</v>
      </c>
      <c r="N224" s="1">
        <v>113.64795791596498</v>
      </c>
    </row>
    <row r="225" spans="13:14" x14ac:dyDescent="0.25">
      <c r="M225" s="46">
        <v>216</v>
      </c>
      <c r="N225" s="1">
        <v>103.90915899923107</v>
      </c>
    </row>
    <row r="226" spans="13:14" x14ac:dyDescent="0.25">
      <c r="M226" s="46">
        <v>217</v>
      </c>
      <c r="N226" s="1">
        <v>107.1184239179909</v>
      </c>
    </row>
    <row r="227" spans="13:14" x14ac:dyDescent="0.25">
      <c r="M227" s="46">
        <v>218</v>
      </c>
      <c r="N227" s="1">
        <v>120.06598096259711</v>
      </c>
    </row>
    <row r="228" spans="13:14" x14ac:dyDescent="0.25">
      <c r="M228" s="46">
        <v>219</v>
      </c>
      <c r="N228" s="1">
        <v>117.62334181637749</v>
      </c>
    </row>
    <row r="229" spans="13:14" x14ac:dyDescent="0.25">
      <c r="M229" s="46">
        <v>220</v>
      </c>
      <c r="N229" s="1">
        <v>116.39638152426026</v>
      </c>
    </row>
    <row r="230" spans="13:14" x14ac:dyDescent="0.25">
      <c r="M230" s="46">
        <v>221</v>
      </c>
      <c r="N230" s="1">
        <v>113.97518411025538</v>
      </c>
    </row>
    <row r="231" spans="13:14" x14ac:dyDescent="0.25">
      <c r="M231" s="46">
        <v>222</v>
      </c>
      <c r="N231" s="1">
        <v>116.86795056573402</v>
      </c>
    </row>
    <row r="232" spans="13:14" x14ac:dyDescent="0.25">
      <c r="M232" s="46">
        <v>223</v>
      </c>
      <c r="N232" s="1">
        <v>114.15273063676767</v>
      </c>
    </row>
    <row r="233" spans="13:14" x14ac:dyDescent="0.25">
      <c r="M233" s="46">
        <v>224</v>
      </c>
      <c r="N233" s="1">
        <v>103.13552177321654</v>
      </c>
    </row>
    <row r="234" spans="13:14" x14ac:dyDescent="0.25">
      <c r="M234" s="46">
        <v>225</v>
      </c>
      <c r="N234" s="1">
        <v>115.80804768455307</v>
      </c>
    </row>
    <row r="235" spans="13:14" x14ac:dyDescent="0.25">
      <c r="M235" s="46">
        <v>226</v>
      </c>
      <c r="N235" s="1">
        <v>110.34624663830263</v>
      </c>
    </row>
    <row r="236" spans="13:14" x14ac:dyDescent="0.25">
      <c r="M236" s="46">
        <v>227</v>
      </c>
      <c r="N236" s="1">
        <v>124.69595116921413</v>
      </c>
    </row>
    <row r="237" spans="13:14" x14ac:dyDescent="0.25">
      <c r="M237" s="46">
        <v>228</v>
      </c>
      <c r="N237" s="1">
        <v>114.32399560460962</v>
      </c>
    </row>
    <row r="238" spans="13:14" x14ac:dyDescent="0.25">
      <c r="M238" s="46">
        <v>229</v>
      </c>
      <c r="N238" s="1">
        <v>99.583787109964788</v>
      </c>
    </row>
    <row r="239" spans="13:14" x14ac:dyDescent="0.25">
      <c r="M239" s="46">
        <v>230</v>
      </c>
      <c r="N239" s="1">
        <v>98.187953052077077</v>
      </c>
    </row>
    <row r="240" spans="13:14" x14ac:dyDescent="0.25">
      <c r="M240" s="46">
        <v>231</v>
      </c>
      <c r="N240" s="1">
        <v>102.84387386068106</v>
      </c>
    </row>
    <row r="241" spans="13:14" x14ac:dyDescent="0.25">
      <c r="M241" s="46">
        <v>232</v>
      </c>
      <c r="N241" s="1">
        <v>108.64324514557198</v>
      </c>
    </row>
    <row r="242" spans="13:14" x14ac:dyDescent="0.25">
      <c r="M242" s="46">
        <v>233</v>
      </c>
      <c r="N242" s="1">
        <v>116.37414888557208</v>
      </c>
    </row>
    <row r="243" spans="13:14" x14ac:dyDescent="0.25">
      <c r="M243" s="46">
        <v>234</v>
      </c>
      <c r="N243" s="1">
        <v>108.34703368083468</v>
      </c>
    </row>
    <row r="244" spans="13:14" x14ac:dyDescent="0.25">
      <c r="M244" s="46">
        <v>235</v>
      </c>
      <c r="N244" s="1">
        <v>103.42683037405007</v>
      </c>
    </row>
    <row r="245" spans="13:14" x14ac:dyDescent="0.25">
      <c r="M245" s="46">
        <v>236</v>
      </c>
      <c r="N245" s="1">
        <v>113.90641165747988</v>
      </c>
    </row>
    <row r="246" spans="13:14" x14ac:dyDescent="0.25">
      <c r="M246" s="46">
        <v>237</v>
      </c>
      <c r="N246" s="1">
        <v>121.78449460474694</v>
      </c>
    </row>
    <row r="247" spans="13:14" x14ac:dyDescent="0.25">
      <c r="M247" s="46">
        <v>238</v>
      </c>
      <c r="N247" s="1">
        <v>121.53846685644072</v>
      </c>
    </row>
    <row r="248" spans="13:14" x14ac:dyDescent="0.25">
      <c r="M248" s="46">
        <v>239</v>
      </c>
      <c r="N248" s="1">
        <v>121.49784125569953</v>
      </c>
    </row>
    <row r="249" spans="13:14" x14ac:dyDescent="0.25">
      <c r="M249" s="46">
        <v>240</v>
      </c>
      <c r="N249" s="1">
        <v>103.20768090208317</v>
      </c>
    </row>
    <row r="250" spans="13:14" x14ac:dyDescent="0.25">
      <c r="M250" s="46">
        <v>241</v>
      </c>
      <c r="N250" s="1">
        <v>113.4719726243874</v>
      </c>
    </row>
    <row r="251" spans="13:14" x14ac:dyDescent="0.25">
      <c r="M251" s="46">
        <v>242</v>
      </c>
      <c r="N251" s="1">
        <v>114.06049932130617</v>
      </c>
    </row>
    <row r="252" spans="13:14" x14ac:dyDescent="0.25">
      <c r="M252" s="46">
        <v>243</v>
      </c>
      <c r="N252" s="1">
        <v>112.72028687445643</v>
      </c>
    </row>
    <row r="253" spans="13:14" x14ac:dyDescent="0.25">
      <c r="M253" s="46">
        <v>244</v>
      </c>
      <c r="N253" s="1">
        <v>106.25784292285532</v>
      </c>
    </row>
    <row r="254" spans="13:14" x14ac:dyDescent="0.25">
      <c r="M254" s="46">
        <v>245</v>
      </c>
      <c r="N254" s="1">
        <v>117.31704221805734</v>
      </c>
    </row>
    <row r="255" spans="13:14" x14ac:dyDescent="0.25">
      <c r="M255" s="46">
        <v>246</v>
      </c>
      <c r="N255" s="1">
        <v>118.17745346279546</v>
      </c>
    </row>
    <row r="256" spans="13:14" x14ac:dyDescent="0.25">
      <c r="M256" s="46">
        <v>247</v>
      </c>
      <c r="N256" s="1">
        <v>119.71748787843481</v>
      </c>
    </row>
    <row r="257" spans="13:14" x14ac:dyDescent="0.25">
      <c r="M257" s="46">
        <v>248</v>
      </c>
      <c r="N257" s="1">
        <v>114.32360308674909</v>
      </c>
    </row>
    <row r="258" spans="13:14" x14ac:dyDescent="0.25">
      <c r="M258" s="46">
        <v>249</v>
      </c>
      <c r="N258" s="1">
        <v>116.51525118240949</v>
      </c>
    </row>
    <row r="259" spans="13:14" x14ac:dyDescent="0.25">
      <c r="M259" s="46">
        <v>250</v>
      </c>
      <c r="N259" s="1">
        <v>121.50487471181583</v>
      </c>
    </row>
    <row r="260" spans="13:14" x14ac:dyDescent="0.25">
      <c r="M260" s="46">
        <v>251</v>
      </c>
      <c r="N260" s="1">
        <v>113.59986880233157</v>
      </c>
    </row>
    <row r="261" spans="13:14" x14ac:dyDescent="0.25">
      <c r="M261" s="46">
        <v>252</v>
      </c>
      <c r="N261" s="1">
        <v>125.57786953329233</v>
      </c>
    </row>
    <row r="262" spans="13:14" x14ac:dyDescent="0.25">
      <c r="M262" s="46">
        <v>253</v>
      </c>
      <c r="N262" s="1">
        <v>125.82355691899305</v>
      </c>
    </row>
    <row r="263" spans="13:14" x14ac:dyDescent="0.25">
      <c r="M263" s="46">
        <v>254</v>
      </c>
      <c r="N263" s="1">
        <v>104.05533501793585</v>
      </c>
    </row>
    <row r="264" spans="13:14" x14ac:dyDescent="0.25">
      <c r="M264" s="46">
        <v>255</v>
      </c>
      <c r="N264" s="1">
        <v>108.58767712637309</v>
      </c>
    </row>
    <row r="265" spans="13:14" x14ac:dyDescent="0.25">
      <c r="M265" s="46">
        <v>256</v>
      </c>
      <c r="N265" s="1">
        <v>113.30433626731974</v>
      </c>
    </row>
    <row r="266" spans="13:14" x14ac:dyDescent="0.25">
      <c r="M266" s="46">
        <v>257</v>
      </c>
      <c r="N266" s="1">
        <v>97.634263435759422</v>
      </c>
    </row>
    <row r="267" spans="13:14" x14ac:dyDescent="0.25">
      <c r="M267" s="46">
        <v>258</v>
      </c>
      <c r="N267" s="1">
        <v>117.04979015273834</v>
      </c>
    </row>
    <row r="268" spans="13:14" x14ac:dyDescent="0.25">
      <c r="M268" s="46">
        <v>259</v>
      </c>
      <c r="N268" s="1">
        <v>94.507510110613353</v>
      </c>
    </row>
    <row r="269" spans="13:14" x14ac:dyDescent="0.25">
      <c r="M269" s="46">
        <v>260</v>
      </c>
      <c r="N269" s="1">
        <v>124.72620084585235</v>
      </c>
    </row>
    <row r="270" spans="13:14" x14ac:dyDescent="0.25">
      <c r="M270" s="46">
        <v>261</v>
      </c>
      <c r="N270" s="1">
        <v>117.94316150317185</v>
      </c>
    </row>
    <row r="271" spans="13:14" x14ac:dyDescent="0.25">
      <c r="M271" s="46">
        <v>262</v>
      </c>
      <c r="N271" s="1">
        <v>121.09661672396744</v>
      </c>
    </row>
    <row r="272" spans="13:14" x14ac:dyDescent="0.25">
      <c r="M272" s="46">
        <v>263</v>
      </c>
      <c r="N272" s="1">
        <v>119.56685801014096</v>
      </c>
    </row>
    <row r="273" spans="13:14" x14ac:dyDescent="0.25">
      <c r="M273" s="46">
        <v>264</v>
      </c>
      <c r="N273" s="1">
        <v>88.375874117668673</v>
      </c>
    </row>
    <row r="274" spans="13:14" x14ac:dyDescent="0.25">
      <c r="M274" s="46">
        <v>265</v>
      </c>
      <c r="N274" s="1">
        <v>121.94588834752952</v>
      </c>
    </row>
    <row r="275" spans="13:14" x14ac:dyDescent="0.25">
      <c r="M275" s="46">
        <v>266</v>
      </c>
      <c r="N275" s="1">
        <v>116.06647387213437</v>
      </c>
    </row>
    <row r="276" spans="13:14" x14ac:dyDescent="0.25">
      <c r="M276" s="46">
        <v>267</v>
      </c>
      <c r="N276" s="1">
        <v>116.48526268639084</v>
      </c>
    </row>
    <row r="277" spans="13:14" x14ac:dyDescent="0.25">
      <c r="M277" s="46">
        <v>268</v>
      </c>
      <c r="N277" s="1">
        <v>105.16247971673161</v>
      </c>
    </row>
    <row r="278" spans="13:14" x14ac:dyDescent="0.25">
      <c r="M278" s="46">
        <v>269</v>
      </c>
      <c r="N278" s="1">
        <v>110.96809918719288</v>
      </c>
    </row>
    <row r="279" spans="13:14" x14ac:dyDescent="0.25">
      <c r="M279" s="46">
        <v>270</v>
      </c>
      <c r="N279" s="1">
        <v>119.89161595362735</v>
      </c>
    </row>
    <row r="280" spans="13:14" x14ac:dyDescent="0.25">
      <c r="M280" s="46">
        <v>271</v>
      </c>
      <c r="N280" s="1">
        <v>128.18244479723359</v>
      </c>
    </row>
    <row r="281" spans="13:14" x14ac:dyDescent="0.25">
      <c r="M281" s="46">
        <v>272</v>
      </c>
      <c r="N281" s="1">
        <v>112.40735545027265</v>
      </c>
    </row>
    <row r="282" spans="13:14" x14ac:dyDescent="0.25">
      <c r="M282" s="46">
        <v>273</v>
      </c>
      <c r="N282" s="1">
        <v>114.62844133885255</v>
      </c>
    </row>
    <row r="283" spans="13:14" x14ac:dyDescent="0.25">
      <c r="M283" s="46">
        <v>274</v>
      </c>
      <c r="N283" s="1">
        <v>126.10526631342705</v>
      </c>
    </row>
    <row r="284" spans="13:14" x14ac:dyDescent="0.25">
      <c r="M284" s="46">
        <v>275</v>
      </c>
      <c r="N284" s="1">
        <v>105.78219490573034</v>
      </c>
    </row>
    <row r="285" spans="13:14" x14ac:dyDescent="0.25">
      <c r="M285" s="46">
        <v>276</v>
      </c>
      <c r="N285" s="1">
        <v>99.786075026763612</v>
      </c>
    </row>
    <row r="286" spans="13:14" x14ac:dyDescent="0.25">
      <c r="M286" s="46">
        <v>277</v>
      </c>
      <c r="N286" s="1">
        <v>118.22002777179469</v>
      </c>
    </row>
    <row r="287" spans="13:14" x14ac:dyDescent="0.25">
      <c r="M287" s="46">
        <v>278</v>
      </c>
      <c r="N287" s="1">
        <v>105.10630744976585</v>
      </c>
    </row>
    <row r="288" spans="13:14" x14ac:dyDescent="0.25">
      <c r="M288" s="46">
        <v>279</v>
      </c>
      <c r="N288" s="1">
        <v>107.87140569716352</v>
      </c>
    </row>
    <row r="289" spans="13:14" x14ac:dyDescent="0.25">
      <c r="M289" s="46">
        <v>280</v>
      </c>
      <c r="N289" s="1">
        <v>115.06333920802953</v>
      </c>
    </row>
    <row r="290" spans="13:14" x14ac:dyDescent="0.25">
      <c r="M290" s="46">
        <v>281</v>
      </c>
      <c r="N290" s="1">
        <v>115.80005541801359</v>
      </c>
    </row>
    <row r="291" spans="13:14" x14ac:dyDescent="0.25">
      <c r="M291" s="46">
        <v>282</v>
      </c>
      <c r="N291" s="1">
        <v>113.96829029380655</v>
      </c>
    </row>
    <row r="292" spans="13:14" x14ac:dyDescent="0.25">
      <c r="M292" s="46">
        <v>283</v>
      </c>
      <c r="N292" s="1">
        <v>110.536867284525</v>
      </c>
    </row>
    <row r="293" spans="13:14" x14ac:dyDescent="0.25">
      <c r="M293" s="46">
        <v>284</v>
      </c>
      <c r="N293" s="1">
        <v>136.77211574508189</v>
      </c>
    </row>
    <row r="294" spans="13:14" x14ac:dyDescent="0.25">
      <c r="M294" s="46">
        <v>285</v>
      </c>
      <c r="N294" s="1">
        <v>126.05344117933616</v>
      </c>
    </row>
    <row r="295" spans="13:14" x14ac:dyDescent="0.25">
      <c r="M295" s="46">
        <v>286</v>
      </c>
      <c r="N295" s="1">
        <v>128.51981580711046</v>
      </c>
    </row>
    <row r="296" spans="13:14" x14ac:dyDescent="0.25">
      <c r="M296" s="46">
        <v>287</v>
      </c>
      <c r="N296" s="1">
        <v>115.64646497665886</v>
      </c>
    </row>
    <row r="297" spans="13:14" x14ac:dyDescent="0.25">
      <c r="M297" s="46">
        <v>288</v>
      </c>
      <c r="N297" s="1">
        <v>122.98345360893957</v>
      </c>
    </row>
    <row r="298" spans="13:14" x14ac:dyDescent="0.25">
      <c r="M298" s="46">
        <v>289</v>
      </c>
      <c r="N298" s="1">
        <v>119.73851466909954</v>
      </c>
    </row>
    <row r="299" spans="13:14" x14ac:dyDescent="0.25">
      <c r="M299" s="46">
        <v>290</v>
      </c>
      <c r="N299" s="1">
        <v>99.142832256448301</v>
      </c>
    </row>
    <row r="300" spans="13:14" x14ac:dyDescent="0.25">
      <c r="M300" s="46">
        <v>291</v>
      </c>
      <c r="N300" s="1">
        <v>104.72152558403695</v>
      </c>
    </row>
    <row r="301" spans="13:14" x14ac:dyDescent="0.25">
      <c r="M301" s="46">
        <v>292</v>
      </c>
      <c r="N301" s="1">
        <v>95.992140195730116</v>
      </c>
    </row>
    <row r="302" spans="13:14" x14ac:dyDescent="0.25">
      <c r="M302" s="46">
        <v>293</v>
      </c>
      <c r="N302" s="1">
        <v>119.12670569864559</v>
      </c>
    </row>
    <row r="303" spans="13:14" x14ac:dyDescent="0.25">
      <c r="M303" s="46">
        <v>294</v>
      </c>
      <c r="N303" s="1">
        <v>105.20998640900096</v>
      </c>
    </row>
    <row r="304" spans="13:14" x14ac:dyDescent="0.25">
      <c r="M304" s="46">
        <v>295</v>
      </c>
      <c r="N304" s="1">
        <v>110.38838676227279</v>
      </c>
    </row>
    <row r="305" spans="13:14" x14ac:dyDescent="0.25">
      <c r="M305" s="46">
        <v>296</v>
      </c>
      <c r="N305" s="1">
        <v>119.43302663611524</v>
      </c>
    </row>
    <row r="306" spans="13:14" x14ac:dyDescent="0.25">
      <c r="M306" s="46">
        <v>297</v>
      </c>
      <c r="N306" s="1">
        <v>98.568111315299035</v>
      </c>
    </row>
    <row r="307" spans="13:14" x14ac:dyDescent="0.25">
      <c r="M307" s="46">
        <v>298</v>
      </c>
      <c r="N307" s="1">
        <v>115.26640492877486</v>
      </c>
    </row>
    <row r="308" spans="13:14" x14ac:dyDescent="0.25">
      <c r="M308" s="46">
        <v>299</v>
      </c>
      <c r="N308" s="1">
        <v>102.16898170385535</v>
      </c>
    </row>
    <row r="309" spans="13:14" x14ac:dyDescent="0.25">
      <c r="M309" s="46">
        <v>300</v>
      </c>
      <c r="N309" s="1">
        <v>105.97416393057665</v>
      </c>
    </row>
    <row r="310" spans="13:14" x14ac:dyDescent="0.25">
      <c r="M310" s="46">
        <v>301</v>
      </c>
      <c r="N310" s="1">
        <v>95.765684333532462</v>
      </c>
    </row>
    <row r="311" spans="13:14" x14ac:dyDescent="0.25">
      <c r="M311" s="46">
        <v>302</v>
      </c>
      <c r="N311" s="1">
        <v>97.644608071616943</v>
      </c>
    </row>
    <row r="312" spans="13:14" x14ac:dyDescent="0.25">
      <c r="M312" s="46">
        <v>303</v>
      </c>
      <c r="N312" s="1">
        <v>134.9518258420195</v>
      </c>
    </row>
    <row r="313" spans="13:14" x14ac:dyDescent="0.25">
      <c r="M313" s="46">
        <v>304</v>
      </c>
      <c r="N313" s="1">
        <v>108.22358840008503</v>
      </c>
    </row>
    <row r="314" spans="13:14" x14ac:dyDescent="0.25">
      <c r="M314" s="46">
        <v>305</v>
      </c>
      <c r="N314" s="1">
        <v>107.98103753597017</v>
      </c>
    </row>
    <row r="315" spans="13:14" x14ac:dyDescent="0.25">
      <c r="M315" s="46">
        <v>306</v>
      </c>
      <c r="N315" s="1">
        <v>97.246674215144168</v>
      </c>
    </row>
    <row r="316" spans="13:14" x14ac:dyDescent="0.25">
      <c r="M316" s="46">
        <v>307</v>
      </c>
      <c r="N316" s="1">
        <v>102.71267599991981</v>
      </c>
    </row>
    <row r="317" spans="13:14" x14ac:dyDescent="0.25">
      <c r="M317" s="46">
        <v>308</v>
      </c>
      <c r="N317" s="1">
        <v>103.56199028472888</v>
      </c>
    </row>
    <row r="318" spans="13:14" x14ac:dyDescent="0.25">
      <c r="M318" s="46">
        <v>309</v>
      </c>
      <c r="N318" s="1">
        <v>102.29644781586516</v>
      </c>
    </row>
    <row r="319" spans="13:14" x14ac:dyDescent="0.25">
      <c r="M319" s="46">
        <v>310</v>
      </c>
      <c r="N319" s="1">
        <v>124.45830979712169</v>
      </c>
    </row>
    <row r="320" spans="13:14" x14ac:dyDescent="0.25">
      <c r="M320" s="46">
        <v>311</v>
      </c>
      <c r="N320" s="1">
        <v>87.726296766369387</v>
      </c>
    </row>
    <row r="321" spans="13:14" x14ac:dyDescent="0.25">
      <c r="M321" s="46">
        <v>312</v>
      </c>
      <c r="N321" s="1">
        <v>107.23051290150488</v>
      </c>
    </row>
    <row r="322" spans="13:14" x14ac:dyDescent="0.25">
      <c r="M322" s="46">
        <v>313</v>
      </c>
      <c r="N322" s="1">
        <v>106.27931059597056</v>
      </c>
    </row>
    <row r="323" spans="13:14" x14ac:dyDescent="0.25">
      <c r="M323" s="46">
        <v>314</v>
      </c>
      <c r="N323" s="1">
        <v>137.8854417140958</v>
      </c>
    </row>
    <row r="324" spans="13:14" x14ac:dyDescent="0.25">
      <c r="M324" s="46">
        <v>315</v>
      </c>
      <c r="N324" s="1">
        <v>108.27281908291538</v>
      </c>
    </row>
    <row r="325" spans="13:14" x14ac:dyDescent="0.25">
      <c r="M325" s="46">
        <v>316</v>
      </c>
      <c r="N325" s="1">
        <v>119.49383456434552</v>
      </c>
    </row>
    <row r="326" spans="13:14" x14ac:dyDescent="0.25">
      <c r="M326" s="46">
        <v>317</v>
      </c>
      <c r="N326" s="1">
        <v>100.85993073751055</v>
      </c>
    </row>
    <row r="327" spans="13:14" x14ac:dyDescent="0.25">
      <c r="M327" s="46">
        <v>318</v>
      </c>
      <c r="N327" s="1">
        <v>131.44211224303146</v>
      </c>
    </row>
    <row r="328" spans="13:14" x14ac:dyDescent="0.25">
      <c r="M328" s="46">
        <v>319</v>
      </c>
      <c r="N328" s="1">
        <v>114.51200709544608</v>
      </c>
    </row>
    <row r="329" spans="13:14" x14ac:dyDescent="0.25">
      <c r="M329" s="46">
        <v>320</v>
      </c>
      <c r="N329" s="1">
        <v>126.55716925608087</v>
      </c>
    </row>
    <row r="330" spans="13:14" x14ac:dyDescent="0.25">
      <c r="M330" s="46">
        <v>321</v>
      </c>
      <c r="N330" s="1">
        <v>98.720858722963627</v>
      </c>
    </row>
    <row r="331" spans="13:14" x14ac:dyDescent="0.25">
      <c r="M331" s="46">
        <v>322</v>
      </c>
      <c r="N331" s="1">
        <v>127.36033071656085</v>
      </c>
    </row>
    <row r="332" spans="13:14" x14ac:dyDescent="0.25">
      <c r="M332" s="46">
        <v>323</v>
      </c>
      <c r="N332" s="1">
        <v>103.67344980594268</v>
      </c>
    </row>
    <row r="333" spans="13:14" x14ac:dyDescent="0.25">
      <c r="M333" s="46">
        <v>324</v>
      </c>
      <c r="N333" s="1">
        <v>105.58563864843744</v>
      </c>
    </row>
    <row r="334" spans="13:14" x14ac:dyDescent="0.25">
      <c r="M334" s="46">
        <v>325</v>
      </c>
      <c r="N334" s="1">
        <v>116.00702170790012</v>
      </c>
    </row>
    <row r="335" spans="13:14" x14ac:dyDescent="0.25">
      <c r="M335" s="46">
        <v>326</v>
      </c>
      <c r="N335" s="1">
        <v>98.983306563739617</v>
      </c>
    </row>
    <row r="336" spans="13:14" x14ac:dyDescent="0.25">
      <c r="M336" s="46">
        <v>327</v>
      </c>
      <c r="N336" s="1">
        <v>117.33808349723587</v>
      </c>
    </row>
    <row r="337" spans="13:14" x14ac:dyDescent="0.25">
      <c r="M337" s="46">
        <v>328</v>
      </c>
      <c r="N337" s="1">
        <v>115.54200474950085</v>
      </c>
    </row>
    <row r="338" spans="13:14" x14ac:dyDescent="0.25">
      <c r="M338" s="46">
        <v>329</v>
      </c>
      <c r="N338" s="1">
        <v>109.60801926924509</v>
      </c>
    </row>
    <row r="339" spans="13:14" x14ac:dyDescent="0.25">
      <c r="M339" s="46">
        <v>330</v>
      </c>
      <c r="N339" s="1">
        <v>108.20403113560823</v>
      </c>
    </row>
    <row r="340" spans="13:14" x14ac:dyDescent="0.25">
      <c r="M340" s="46">
        <v>331</v>
      </c>
      <c r="N340" s="1">
        <v>85.161148695553834</v>
      </c>
    </row>
    <row r="341" spans="13:14" x14ac:dyDescent="0.25">
      <c r="M341" s="46">
        <v>332</v>
      </c>
      <c r="N341" s="1">
        <v>117.83710854257426</v>
      </c>
    </row>
    <row r="342" spans="13:14" x14ac:dyDescent="0.25">
      <c r="M342" s="46">
        <v>333</v>
      </c>
      <c r="N342" s="1">
        <v>107.55458157557338</v>
      </c>
    </row>
    <row r="343" spans="13:14" x14ac:dyDescent="0.25">
      <c r="M343" s="46">
        <v>334</v>
      </c>
      <c r="N343" s="1">
        <v>106.29314544477363</v>
      </c>
    </row>
    <row r="344" spans="13:14" x14ac:dyDescent="0.25">
      <c r="M344" s="46">
        <v>335</v>
      </c>
      <c r="N344" s="1">
        <v>104.91563768383867</v>
      </c>
    </row>
    <row r="345" spans="13:14" x14ac:dyDescent="0.25">
      <c r="M345" s="46">
        <v>336</v>
      </c>
      <c r="N345" s="1">
        <v>122.68480035783354</v>
      </c>
    </row>
    <row r="346" spans="13:14" x14ac:dyDescent="0.25">
      <c r="M346" s="46">
        <v>337</v>
      </c>
      <c r="N346" s="1">
        <v>110.81567524825178</v>
      </c>
    </row>
    <row r="347" spans="13:14" x14ac:dyDescent="0.25">
      <c r="M347" s="46">
        <v>338</v>
      </c>
      <c r="N347" s="1">
        <v>109.61702286915671</v>
      </c>
    </row>
    <row r="348" spans="13:14" x14ac:dyDescent="0.25">
      <c r="M348" s="46">
        <v>339</v>
      </c>
      <c r="N348" s="1">
        <v>99.1666596976481</v>
      </c>
    </row>
    <row r="349" spans="13:14" x14ac:dyDescent="0.25">
      <c r="M349" s="46">
        <v>340</v>
      </c>
      <c r="N349" s="1">
        <v>120.41126834090073</v>
      </c>
    </row>
    <row r="350" spans="13:14" x14ac:dyDescent="0.25">
      <c r="M350" s="46">
        <v>341</v>
      </c>
      <c r="N350" s="1">
        <v>119.60748224695035</v>
      </c>
    </row>
    <row r="351" spans="13:14" x14ac:dyDescent="0.25">
      <c r="M351" s="46">
        <v>342</v>
      </c>
      <c r="N351" s="1">
        <v>135.87714285135479</v>
      </c>
    </row>
    <row r="352" spans="13:14" x14ac:dyDescent="0.25">
      <c r="M352" s="46">
        <v>343</v>
      </c>
      <c r="N352" s="1">
        <v>114.03369005076232</v>
      </c>
    </row>
    <row r="353" spans="13:14" x14ac:dyDescent="0.25">
      <c r="M353" s="46">
        <v>344</v>
      </c>
      <c r="N353" s="1">
        <v>115.15025124394533</v>
      </c>
    </row>
    <row r="354" spans="13:14" x14ac:dyDescent="0.25">
      <c r="M354" s="46">
        <v>345</v>
      </c>
      <c r="N354" s="1">
        <v>106.51317914864816</v>
      </c>
    </row>
    <row r="355" spans="13:14" x14ac:dyDescent="0.25">
      <c r="M355" s="46">
        <v>346</v>
      </c>
      <c r="N355" s="1">
        <v>95.121055357655337</v>
      </c>
    </row>
    <row r="356" spans="13:14" x14ac:dyDescent="0.25">
      <c r="M356" s="46">
        <v>347</v>
      </c>
      <c r="N356" s="1">
        <v>115.39966305008296</v>
      </c>
    </row>
    <row r="357" spans="13:14" x14ac:dyDescent="0.25">
      <c r="M357" s="46">
        <v>348</v>
      </c>
      <c r="N357" s="1">
        <v>121.16923704839364</v>
      </c>
    </row>
    <row r="358" spans="13:14" x14ac:dyDescent="0.25">
      <c r="M358" s="46">
        <v>349</v>
      </c>
      <c r="N358" s="1">
        <v>95.999864152760665</v>
      </c>
    </row>
    <row r="359" spans="13:14" x14ac:dyDescent="0.25">
      <c r="M359" s="46">
        <v>350</v>
      </c>
      <c r="N359" s="1">
        <v>114.01561891042915</v>
      </c>
    </row>
    <row r="360" spans="13:14" x14ac:dyDescent="0.25">
      <c r="M360" s="46">
        <v>351</v>
      </c>
      <c r="N360" s="1">
        <v>98.274580424164881</v>
      </c>
    </row>
    <row r="361" spans="13:14" x14ac:dyDescent="0.25">
      <c r="M361" s="46">
        <v>352</v>
      </c>
      <c r="N361" s="1">
        <v>117.83912332175724</v>
      </c>
    </row>
    <row r="362" spans="13:14" x14ac:dyDescent="0.25">
      <c r="M362" s="46">
        <v>353</v>
      </c>
      <c r="N362" s="1">
        <v>101.32718874751357</v>
      </c>
    </row>
    <row r="363" spans="13:14" x14ac:dyDescent="0.25">
      <c r="M363" s="46">
        <v>354</v>
      </c>
      <c r="N363" s="1">
        <v>124.96607188938223</v>
      </c>
    </row>
    <row r="364" spans="13:14" x14ac:dyDescent="0.25">
      <c r="M364" s="46">
        <v>355</v>
      </c>
      <c r="N364" s="1">
        <v>106.91270011212288</v>
      </c>
    </row>
    <row r="365" spans="13:14" x14ac:dyDescent="0.25">
      <c r="M365" s="46">
        <v>356</v>
      </c>
      <c r="N365" s="1">
        <v>93.168348923420751</v>
      </c>
    </row>
    <row r="366" spans="13:14" x14ac:dyDescent="0.25">
      <c r="M366" s="46">
        <v>357</v>
      </c>
      <c r="N366" s="1">
        <v>128.00230409123753</v>
      </c>
    </row>
    <row r="367" spans="13:14" x14ac:dyDescent="0.25">
      <c r="M367" s="46">
        <v>358</v>
      </c>
      <c r="N367" s="1">
        <v>113.17085422922652</v>
      </c>
    </row>
    <row r="368" spans="13:14" x14ac:dyDescent="0.25">
      <c r="M368" s="46">
        <v>359</v>
      </c>
      <c r="N368" s="1">
        <v>118.2579894137107</v>
      </c>
    </row>
    <row r="369" spans="13:14" x14ac:dyDescent="0.25">
      <c r="M369" s="46">
        <v>360</v>
      </c>
      <c r="N369" s="1">
        <v>108.59490688616901</v>
      </c>
    </row>
    <row r="370" spans="13:14" x14ac:dyDescent="0.25">
      <c r="M370" s="46">
        <v>361</v>
      </c>
      <c r="N370" s="1">
        <v>104.57851512498789</v>
      </c>
    </row>
    <row r="371" spans="13:14" x14ac:dyDescent="0.25">
      <c r="M371" s="46">
        <v>362</v>
      </c>
      <c r="N371" s="1">
        <v>109.74967292285305</v>
      </c>
    </row>
    <row r="372" spans="13:14" x14ac:dyDescent="0.25">
      <c r="M372" s="46">
        <v>363</v>
      </c>
      <c r="N372" s="1">
        <v>119.32344969880313</v>
      </c>
    </row>
    <row r="373" spans="13:14" x14ac:dyDescent="0.25">
      <c r="M373" s="46">
        <v>364</v>
      </c>
      <c r="N373" s="1">
        <v>117.50729378541455</v>
      </c>
    </row>
    <row r="374" spans="13:14" x14ac:dyDescent="0.25">
      <c r="M374" s="46">
        <v>365</v>
      </c>
      <c r="N374" s="1">
        <v>119.52315766615001</v>
      </c>
    </row>
    <row r="375" spans="13:14" x14ac:dyDescent="0.25">
      <c r="M375" s="46">
        <v>366</v>
      </c>
      <c r="N375" s="1">
        <v>138.07013453526079</v>
      </c>
    </row>
    <row r="376" spans="13:14" x14ac:dyDescent="0.25">
      <c r="M376" s="46">
        <v>367</v>
      </c>
      <c r="N376" s="1">
        <v>98.896207118166799</v>
      </c>
    </row>
    <row r="377" spans="13:14" x14ac:dyDescent="0.25">
      <c r="M377" s="46">
        <v>368</v>
      </c>
      <c r="N377" s="1">
        <v>123.38602059007555</v>
      </c>
    </row>
    <row r="378" spans="13:14" x14ac:dyDescent="0.25">
      <c r="M378" s="46">
        <v>369</v>
      </c>
      <c r="N378" s="1">
        <v>120.52570749679563</v>
      </c>
    </row>
    <row r="379" spans="13:14" x14ac:dyDescent="0.25">
      <c r="M379" s="46">
        <v>370</v>
      </c>
      <c r="N379" s="1">
        <v>116.61309252493534</v>
      </c>
    </row>
    <row r="380" spans="13:14" x14ac:dyDescent="0.25">
      <c r="M380" s="46">
        <v>371</v>
      </c>
      <c r="N380" s="1">
        <v>110.54661686367486</v>
      </c>
    </row>
    <row r="381" spans="13:14" x14ac:dyDescent="0.25">
      <c r="M381" s="46">
        <v>372</v>
      </c>
      <c r="N381" s="1">
        <v>104.77946474647013</v>
      </c>
    </row>
    <row r="382" spans="13:14" x14ac:dyDescent="0.25">
      <c r="M382" s="46">
        <v>373</v>
      </c>
      <c r="N382" s="1">
        <v>88.368403923718844</v>
      </c>
    </row>
    <row r="383" spans="13:14" x14ac:dyDescent="0.25">
      <c r="M383" s="46">
        <v>374</v>
      </c>
      <c r="N383" s="1">
        <v>114.76202380455845</v>
      </c>
    </row>
    <row r="384" spans="13:14" x14ac:dyDescent="0.25">
      <c r="M384" s="46">
        <v>375</v>
      </c>
      <c r="N384" s="1">
        <v>109.6761883816495</v>
      </c>
    </row>
    <row r="385" spans="13:14" x14ac:dyDescent="0.25">
      <c r="M385" s="46">
        <v>376</v>
      </c>
      <c r="N385" s="1">
        <v>111.77925926425878</v>
      </c>
    </row>
    <row r="386" spans="13:14" x14ac:dyDescent="0.25">
      <c r="M386" s="46">
        <v>377</v>
      </c>
      <c r="N386" s="1">
        <v>102.37910785790473</v>
      </c>
    </row>
    <row r="387" spans="13:14" x14ac:dyDescent="0.25">
      <c r="M387" s="46">
        <v>378</v>
      </c>
      <c r="N387" s="1">
        <v>118.39715576366629</v>
      </c>
    </row>
    <row r="388" spans="13:14" x14ac:dyDescent="0.25">
      <c r="M388" s="46">
        <v>379</v>
      </c>
      <c r="N388" s="1">
        <v>118.72090407317805</v>
      </c>
    </row>
    <row r="389" spans="13:14" x14ac:dyDescent="0.25">
      <c r="M389" s="46">
        <v>380</v>
      </c>
      <c r="N389" s="1">
        <v>120.40330971400726</v>
      </c>
    </row>
    <row r="390" spans="13:14" x14ac:dyDescent="0.25">
      <c r="M390" s="46">
        <v>381</v>
      </c>
      <c r="N390" s="1">
        <v>119.98918188116326</v>
      </c>
    </row>
    <row r="391" spans="13:14" x14ac:dyDescent="0.25">
      <c r="M391" s="46">
        <v>382</v>
      </c>
      <c r="N391" s="1">
        <v>124.66467382862615</v>
      </c>
    </row>
    <row r="392" spans="13:14" x14ac:dyDescent="0.25">
      <c r="M392" s="46">
        <v>383</v>
      </c>
      <c r="N392" s="1">
        <v>112.80832853193056</v>
      </c>
    </row>
    <row r="393" spans="13:14" x14ac:dyDescent="0.25">
      <c r="M393" s="46">
        <v>384</v>
      </c>
      <c r="N393" s="1">
        <v>104.00086517013644</v>
      </c>
    </row>
    <row r="394" spans="13:14" x14ac:dyDescent="0.25">
      <c r="M394" s="46">
        <v>385</v>
      </c>
      <c r="N394" s="1">
        <v>113.41864070679605</v>
      </c>
    </row>
    <row r="395" spans="13:14" x14ac:dyDescent="0.25">
      <c r="M395" s="46">
        <v>386</v>
      </c>
      <c r="N395" s="1">
        <v>108.09255131363518</v>
      </c>
    </row>
    <row r="396" spans="13:14" x14ac:dyDescent="0.25">
      <c r="M396" s="46">
        <v>387</v>
      </c>
      <c r="N396" s="1">
        <v>101.58595215036119</v>
      </c>
    </row>
    <row r="397" spans="13:14" x14ac:dyDescent="0.25">
      <c r="M397" s="46">
        <v>388</v>
      </c>
      <c r="N397" s="1">
        <v>126.04159532517365</v>
      </c>
    </row>
    <row r="398" spans="13:14" x14ac:dyDescent="0.25">
      <c r="M398" s="46">
        <v>389</v>
      </c>
      <c r="N398" s="1">
        <v>99.375175599436773</v>
      </c>
    </row>
    <row r="399" spans="13:14" x14ac:dyDescent="0.25">
      <c r="M399" s="46">
        <v>390</v>
      </c>
      <c r="N399" s="1">
        <v>118.56012307113228</v>
      </c>
    </row>
    <row r="400" spans="13:14" x14ac:dyDescent="0.25">
      <c r="M400" s="46">
        <v>391</v>
      </c>
      <c r="N400" s="1">
        <v>105.86747131551957</v>
      </c>
    </row>
    <row r="401" spans="13:14" x14ac:dyDescent="0.25">
      <c r="M401" s="46">
        <v>392</v>
      </c>
      <c r="N401" s="1">
        <v>112.93896113050511</v>
      </c>
    </row>
    <row r="402" spans="13:14" x14ac:dyDescent="0.25">
      <c r="M402" s="46">
        <v>393</v>
      </c>
      <c r="N402" s="1">
        <v>133.30864790211592</v>
      </c>
    </row>
    <row r="403" spans="13:14" x14ac:dyDescent="0.25">
      <c r="M403" s="46">
        <v>394</v>
      </c>
      <c r="N403" s="1">
        <v>118.56505171141583</v>
      </c>
    </row>
    <row r="404" spans="13:14" x14ac:dyDescent="0.25">
      <c r="M404" s="46">
        <v>395</v>
      </c>
      <c r="N404" s="1">
        <v>112.52864058334936</v>
      </c>
    </row>
    <row r="405" spans="13:14" x14ac:dyDescent="0.25">
      <c r="M405" s="46">
        <v>396</v>
      </c>
      <c r="N405" s="1">
        <v>116.17277588009998</v>
      </c>
    </row>
    <row r="406" spans="13:14" x14ac:dyDescent="0.25">
      <c r="M406" s="46">
        <v>397</v>
      </c>
      <c r="N406" s="1">
        <v>114.614849979471</v>
      </c>
    </row>
    <row r="407" spans="13:14" x14ac:dyDescent="0.25">
      <c r="M407" s="46">
        <v>398</v>
      </c>
      <c r="N407" s="1">
        <v>110.06133541177266</v>
      </c>
    </row>
    <row r="408" spans="13:14" x14ac:dyDescent="0.25">
      <c r="M408" s="46">
        <v>399</v>
      </c>
      <c r="N408" s="1">
        <v>113.92266135574017</v>
      </c>
    </row>
    <row r="409" spans="13:14" x14ac:dyDescent="0.25">
      <c r="M409" s="46">
        <v>400</v>
      </c>
      <c r="N409" s="1">
        <v>97.525277978414465</v>
      </c>
    </row>
    <row r="410" spans="13:14" x14ac:dyDescent="0.25">
      <c r="M410" s="46">
        <v>401</v>
      </c>
      <c r="N410" s="1">
        <v>107.75128323763772</v>
      </c>
    </row>
    <row r="411" spans="13:14" x14ac:dyDescent="0.25">
      <c r="M411" s="46">
        <v>402</v>
      </c>
      <c r="N411" s="1">
        <v>117.74478353210043</v>
      </c>
    </row>
    <row r="412" spans="13:14" x14ac:dyDescent="0.25">
      <c r="M412" s="46">
        <v>403</v>
      </c>
      <c r="N412" s="1">
        <v>107.0258666452963</v>
      </c>
    </row>
    <row r="413" spans="13:14" x14ac:dyDescent="0.25">
      <c r="M413" s="46">
        <v>404</v>
      </c>
      <c r="N413" s="1">
        <v>114.25091589920245</v>
      </c>
    </row>
    <row r="414" spans="13:14" x14ac:dyDescent="0.25">
      <c r="M414" s="46">
        <v>405</v>
      </c>
      <c r="N414" s="1">
        <v>107.37153161667895</v>
      </c>
    </row>
    <row r="415" spans="13:14" x14ac:dyDescent="0.25">
      <c r="M415" s="46">
        <v>406</v>
      </c>
      <c r="N415" s="1">
        <v>130.15286823902483</v>
      </c>
    </row>
    <row r="416" spans="13:14" x14ac:dyDescent="0.25">
      <c r="M416" s="46">
        <v>407</v>
      </c>
      <c r="N416" s="1">
        <v>106.77936372572447</v>
      </c>
    </row>
    <row r="417" spans="13:14" x14ac:dyDescent="0.25">
      <c r="M417" s="46">
        <v>408</v>
      </c>
      <c r="N417" s="1">
        <v>116.84320624490225</v>
      </c>
    </row>
    <row r="418" spans="13:14" x14ac:dyDescent="0.25">
      <c r="M418" s="46">
        <v>409</v>
      </c>
      <c r="N418" s="1">
        <v>99.582612679465655</v>
      </c>
    </row>
    <row r="419" spans="13:14" x14ac:dyDescent="0.25">
      <c r="M419" s="46">
        <v>410</v>
      </c>
      <c r="N419" s="1">
        <v>108.73226129218372</v>
      </c>
    </row>
    <row r="420" spans="13:14" x14ac:dyDescent="0.25">
      <c r="M420" s="46">
        <v>411</v>
      </c>
      <c r="N420" s="1">
        <v>119.60046421216751</v>
      </c>
    </row>
    <row r="421" spans="13:14" x14ac:dyDescent="0.25">
      <c r="M421" s="46">
        <v>412</v>
      </c>
      <c r="N421" s="1">
        <v>103.29403532322387</v>
      </c>
    </row>
    <row r="422" spans="13:14" x14ac:dyDescent="0.25">
      <c r="M422" s="46">
        <v>413</v>
      </c>
      <c r="N422" s="1">
        <v>117.58200399233534</v>
      </c>
    </row>
    <row r="423" spans="13:14" x14ac:dyDescent="0.25">
      <c r="M423" s="46">
        <v>414</v>
      </c>
      <c r="N423" s="1">
        <v>114.31136537906151</v>
      </c>
    </row>
    <row r="424" spans="13:14" x14ac:dyDescent="0.25">
      <c r="M424" s="46">
        <v>415</v>
      </c>
      <c r="N424" s="1">
        <v>123.01368826457934</v>
      </c>
    </row>
    <row r="425" spans="13:14" x14ac:dyDescent="0.25">
      <c r="M425" s="46">
        <v>416</v>
      </c>
      <c r="N425" s="1">
        <v>104.15149590187804</v>
      </c>
    </row>
    <row r="426" spans="13:14" x14ac:dyDescent="0.25">
      <c r="M426" s="46">
        <v>417</v>
      </c>
      <c r="N426" s="1">
        <v>109.49516435329072</v>
      </c>
    </row>
    <row r="427" spans="13:14" x14ac:dyDescent="0.25">
      <c r="M427" s="46">
        <v>418</v>
      </c>
      <c r="N427" s="1">
        <v>116.91335684862975</v>
      </c>
    </row>
    <row r="428" spans="13:14" x14ac:dyDescent="0.25">
      <c r="M428" s="46">
        <v>419</v>
      </c>
      <c r="N428" s="1">
        <v>112.79664945554606</v>
      </c>
    </row>
    <row r="429" spans="13:14" x14ac:dyDescent="0.25">
      <c r="M429" s="46">
        <v>420</v>
      </c>
      <c r="N429" s="1">
        <v>116.21852469743175</v>
      </c>
    </row>
    <row r="430" spans="13:14" x14ac:dyDescent="0.25">
      <c r="M430" s="46">
        <v>421</v>
      </c>
      <c r="N430" s="1">
        <v>128.00228204279188</v>
      </c>
    </row>
    <row r="431" spans="13:14" x14ac:dyDescent="0.25">
      <c r="M431" s="46">
        <v>422</v>
      </c>
      <c r="N431" s="1">
        <v>112.49451428351907</v>
      </c>
    </row>
    <row r="432" spans="13:14" x14ac:dyDescent="0.25">
      <c r="M432" s="46">
        <v>423</v>
      </c>
      <c r="N432" s="1">
        <v>117.79522583998565</v>
      </c>
    </row>
    <row r="433" spans="13:14" x14ac:dyDescent="0.25">
      <c r="M433" s="46">
        <v>424</v>
      </c>
      <c r="N433" s="1">
        <v>115.0154679824122</v>
      </c>
    </row>
    <row r="434" spans="13:14" x14ac:dyDescent="0.25">
      <c r="M434" s="46">
        <v>425</v>
      </c>
      <c r="N434" s="1">
        <v>133.26682010477742</v>
      </c>
    </row>
    <row r="435" spans="13:14" x14ac:dyDescent="0.25">
      <c r="M435" s="46">
        <v>426</v>
      </c>
      <c r="N435" s="1">
        <v>115.2502539809314</v>
      </c>
    </row>
    <row r="436" spans="13:14" x14ac:dyDescent="0.25">
      <c r="M436" s="46">
        <v>427</v>
      </c>
      <c r="N436" s="1">
        <v>126.35660619419082</v>
      </c>
    </row>
    <row r="437" spans="13:14" x14ac:dyDescent="0.25">
      <c r="M437" s="46">
        <v>428</v>
      </c>
      <c r="N437" s="1">
        <v>115.64526001101736</v>
      </c>
    </row>
    <row r="438" spans="13:14" x14ac:dyDescent="0.25">
      <c r="M438" s="46">
        <v>429</v>
      </c>
      <c r="N438" s="1">
        <v>122.59396587931391</v>
      </c>
    </row>
    <row r="439" spans="13:14" x14ac:dyDescent="0.25">
      <c r="M439" s="46">
        <v>430</v>
      </c>
      <c r="N439" s="1">
        <v>105.13241402994707</v>
      </c>
    </row>
    <row r="440" spans="13:14" x14ac:dyDescent="0.25">
      <c r="M440" s="46">
        <v>431</v>
      </c>
      <c r="N440" s="1">
        <v>98.578527579072031</v>
      </c>
    </row>
    <row r="441" spans="13:14" x14ac:dyDescent="0.25">
      <c r="M441" s="46">
        <v>432</v>
      </c>
      <c r="N441" s="1">
        <v>105.9706473991163</v>
      </c>
    </row>
    <row r="442" spans="13:14" x14ac:dyDescent="0.25">
      <c r="M442" s="46">
        <v>433</v>
      </c>
      <c r="N442" s="1">
        <v>104.27665531051369</v>
      </c>
    </row>
    <row r="443" spans="13:14" x14ac:dyDescent="0.25">
      <c r="M443" s="46">
        <v>434</v>
      </c>
      <c r="N443" s="1">
        <v>104.78798560847558</v>
      </c>
    </row>
    <row r="444" spans="13:14" x14ac:dyDescent="0.25">
      <c r="M444" s="46">
        <v>435</v>
      </c>
      <c r="N444" s="1">
        <v>111.77596413045137</v>
      </c>
    </row>
    <row r="445" spans="13:14" x14ac:dyDescent="0.25">
      <c r="M445" s="46">
        <v>436</v>
      </c>
      <c r="N445" s="1">
        <v>106.47791187028123</v>
      </c>
    </row>
    <row r="446" spans="13:14" x14ac:dyDescent="0.25">
      <c r="M446" s="46">
        <v>437</v>
      </c>
      <c r="N446" s="1">
        <v>111.46282481171106</v>
      </c>
    </row>
    <row r="447" spans="13:14" x14ac:dyDescent="0.25">
      <c r="M447" s="46">
        <v>438</v>
      </c>
      <c r="N447" s="1">
        <v>111.48091353878364</v>
      </c>
    </row>
    <row r="448" spans="13:14" x14ac:dyDescent="0.25">
      <c r="M448" s="46">
        <v>439</v>
      </c>
      <c r="N448" s="1">
        <v>99.44388062186114</v>
      </c>
    </row>
    <row r="449" spans="13:14" x14ac:dyDescent="0.25">
      <c r="M449" s="46">
        <v>440</v>
      </c>
      <c r="N449" s="1">
        <v>104.14746511218569</v>
      </c>
    </row>
    <row r="450" spans="13:14" x14ac:dyDescent="0.25">
      <c r="M450" s="46">
        <v>441</v>
      </c>
      <c r="N450" s="1">
        <v>116.84281158955051</v>
      </c>
    </row>
    <row r="451" spans="13:14" x14ac:dyDescent="0.25">
      <c r="M451" s="46">
        <v>442</v>
      </c>
      <c r="N451" s="1">
        <v>109.85836462537041</v>
      </c>
    </row>
    <row r="452" spans="13:14" x14ac:dyDescent="0.25">
      <c r="M452" s="46">
        <v>443</v>
      </c>
      <c r="N452" s="1">
        <v>129.42265900422916</v>
      </c>
    </row>
    <row r="453" spans="13:14" x14ac:dyDescent="0.25">
      <c r="M453" s="46">
        <v>444</v>
      </c>
      <c r="N453" s="1">
        <v>108.21191828954122</v>
      </c>
    </row>
    <row r="454" spans="13:14" x14ac:dyDescent="0.25">
      <c r="M454" s="46">
        <v>445</v>
      </c>
      <c r="N454" s="1">
        <v>114.65517884589534</v>
      </c>
    </row>
    <row r="455" spans="13:14" x14ac:dyDescent="0.25">
      <c r="M455" s="46">
        <v>446</v>
      </c>
      <c r="N455" s="1">
        <v>110.57563090542976</v>
      </c>
    </row>
    <row r="456" spans="13:14" x14ac:dyDescent="0.25">
      <c r="M456" s="46">
        <v>447</v>
      </c>
      <c r="N456" s="1">
        <v>106.44954150620089</v>
      </c>
    </row>
    <row r="457" spans="13:14" x14ac:dyDescent="0.25">
      <c r="M457" s="46">
        <v>448</v>
      </c>
      <c r="N457" s="1">
        <v>119.14086418299111</v>
      </c>
    </row>
    <row r="458" spans="13:14" x14ac:dyDescent="0.25">
      <c r="M458" s="46">
        <v>449</v>
      </c>
      <c r="N458" s="1">
        <v>120.81399419893772</v>
      </c>
    </row>
    <row r="459" spans="13:14" x14ac:dyDescent="0.25">
      <c r="M459" s="46">
        <v>450</v>
      </c>
      <c r="N459" s="1">
        <v>114.03645358882223</v>
      </c>
    </row>
    <row r="460" spans="13:14" x14ac:dyDescent="0.25">
      <c r="M460" s="46">
        <v>451</v>
      </c>
      <c r="N460" s="1">
        <v>117.90702663662253</v>
      </c>
    </row>
    <row r="461" spans="13:14" x14ac:dyDescent="0.25">
      <c r="M461" s="46">
        <v>452</v>
      </c>
      <c r="N461" s="1">
        <v>126.53411795132084</v>
      </c>
    </row>
    <row r="462" spans="13:14" x14ac:dyDescent="0.25">
      <c r="M462" s="46">
        <v>453</v>
      </c>
      <c r="N462" s="1">
        <v>105.88445176151937</v>
      </c>
    </row>
    <row r="463" spans="13:14" x14ac:dyDescent="0.25">
      <c r="M463" s="46">
        <v>454</v>
      </c>
      <c r="N463" s="1">
        <v>126.19460007268931</v>
      </c>
    </row>
    <row r="464" spans="13:14" x14ac:dyDescent="0.25">
      <c r="M464" s="46">
        <v>455</v>
      </c>
      <c r="N464" s="1">
        <v>120.10071608711054</v>
      </c>
    </row>
    <row r="465" spans="13:14" x14ac:dyDescent="0.25">
      <c r="M465" s="46">
        <v>456</v>
      </c>
      <c r="N465" s="1">
        <v>112.80288339133149</v>
      </c>
    </row>
    <row r="466" spans="13:14" x14ac:dyDescent="0.25">
      <c r="M466" s="46">
        <v>457</v>
      </c>
      <c r="N466" s="1">
        <v>130.15575896263877</v>
      </c>
    </row>
    <row r="467" spans="13:14" x14ac:dyDescent="0.25">
      <c r="M467" s="46">
        <v>458</v>
      </c>
      <c r="N467" s="1">
        <v>112.56883884449695</v>
      </c>
    </row>
    <row r="468" spans="13:14" x14ac:dyDescent="0.25">
      <c r="M468" s="46">
        <v>459</v>
      </c>
      <c r="N468" s="1">
        <v>117.17254470422002</v>
      </c>
    </row>
    <row r="469" spans="13:14" x14ac:dyDescent="0.25">
      <c r="M469" s="46">
        <v>460</v>
      </c>
      <c r="N469" s="1">
        <v>103.64325954736088</v>
      </c>
    </row>
    <row r="470" spans="13:14" x14ac:dyDescent="0.25">
      <c r="M470" s="46">
        <v>461</v>
      </c>
      <c r="N470" s="1">
        <v>131.36686820803862</v>
      </c>
    </row>
    <row r="471" spans="13:14" x14ac:dyDescent="0.25">
      <c r="M471" s="46">
        <v>462</v>
      </c>
      <c r="N471" s="1">
        <v>108.35683696347608</v>
      </c>
    </row>
    <row r="472" spans="13:14" x14ac:dyDescent="0.25">
      <c r="M472" s="46">
        <v>463</v>
      </c>
      <c r="N472" s="1">
        <v>98.940417349560192</v>
      </c>
    </row>
    <row r="473" spans="13:14" x14ac:dyDescent="0.25">
      <c r="M473" s="46">
        <v>464</v>
      </c>
      <c r="N473" s="1">
        <v>107.3114252750175</v>
      </c>
    </row>
    <row r="474" spans="13:14" x14ac:dyDescent="0.25">
      <c r="M474" s="46">
        <v>465</v>
      </c>
      <c r="N474" s="1">
        <v>104.35736208284752</v>
      </c>
    </row>
    <row r="475" spans="13:14" x14ac:dyDescent="0.25">
      <c r="M475" s="46">
        <v>466</v>
      </c>
      <c r="N475" s="1">
        <v>112.78932336382471</v>
      </c>
    </row>
    <row r="476" spans="13:14" x14ac:dyDescent="0.25">
      <c r="M476" s="46">
        <v>467</v>
      </c>
      <c r="N476" s="1">
        <v>138.08031924767789</v>
      </c>
    </row>
    <row r="477" spans="13:14" x14ac:dyDescent="0.25">
      <c r="M477" s="46">
        <v>468</v>
      </c>
      <c r="N477" s="1">
        <v>105.35734677965864</v>
      </c>
    </row>
    <row r="478" spans="13:14" x14ac:dyDescent="0.25">
      <c r="M478" s="46">
        <v>469</v>
      </c>
      <c r="N478" s="1">
        <v>115.04413733797604</v>
      </c>
    </row>
    <row r="479" spans="13:14" x14ac:dyDescent="0.25">
      <c r="M479" s="46">
        <v>470</v>
      </c>
      <c r="N479" s="1">
        <v>119.39039782669663</v>
      </c>
    </row>
    <row r="480" spans="13:14" x14ac:dyDescent="0.25">
      <c r="M480" s="46">
        <v>471</v>
      </c>
      <c r="N480" s="1">
        <v>115.14808444151906</v>
      </c>
    </row>
    <row r="481" spans="13:14" x14ac:dyDescent="0.25">
      <c r="M481" s="46">
        <v>472</v>
      </c>
      <c r="N481" s="1">
        <v>123.01713418456687</v>
      </c>
    </row>
    <row r="482" spans="13:14" x14ac:dyDescent="0.25">
      <c r="M482" s="46">
        <v>473</v>
      </c>
      <c r="N482" s="1">
        <v>114.49275103519746</v>
      </c>
    </row>
    <row r="483" spans="13:14" x14ac:dyDescent="0.25">
      <c r="M483" s="46">
        <v>474</v>
      </c>
      <c r="N483" s="1">
        <v>111.11190646892122</v>
      </c>
    </row>
    <row r="484" spans="13:14" x14ac:dyDescent="0.25">
      <c r="M484" s="46">
        <v>475</v>
      </c>
      <c r="N484" s="1">
        <v>119.60164701152576</v>
      </c>
    </row>
    <row r="485" spans="13:14" x14ac:dyDescent="0.25">
      <c r="M485" s="46">
        <v>476</v>
      </c>
      <c r="N485" s="1">
        <v>105.80593781304636</v>
      </c>
    </row>
    <row r="486" spans="13:14" x14ac:dyDescent="0.25">
      <c r="M486" s="46">
        <v>477</v>
      </c>
      <c r="N486" s="1">
        <v>114.55735270873342</v>
      </c>
    </row>
    <row r="487" spans="13:14" x14ac:dyDescent="0.25">
      <c r="M487" s="46">
        <v>478</v>
      </c>
      <c r="N487" s="1">
        <v>112.72966102220215</v>
      </c>
    </row>
    <row r="488" spans="13:14" x14ac:dyDescent="0.25">
      <c r="M488" s="46">
        <v>479</v>
      </c>
      <c r="N488" s="1">
        <v>114.69658511232618</v>
      </c>
    </row>
    <row r="489" spans="13:14" x14ac:dyDescent="0.25">
      <c r="M489" s="46">
        <v>480</v>
      </c>
      <c r="N489" s="1">
        <v>120.39291542937457</v>
      </c>
    </row>
    <row r="490" spans="13:14" x14ac:dyDescent="0.25">
      <c r="M490" s="46">
        <v>481</v>
      </c>
      <c r="N490" s="1">
        <v>109.57974590044341</v>
      </c>
    </row>
    <row r="491" spans="13:14" x14ac:dyDescent="0.25">
      <c r="M491" s="46">
        <v>482</v>
      </c>
      <c r="N491" s="1">
        <v>120.9377585487087</v>
      </c>
    </row>
    <row r="492" spans="13:14" x14ac:dyDescent="0.25">
      <c r="M492" s="46">
        <v>483</v>
      </c>
      <c r="N492" s="1">
        <v>100.70675306448102</v>
      </c>
    </row>
    <row r="493" spans="13:14" x14ac:dyDescent="0.25">
      <c r="M493" s="46">
        <v>484</v>
      </c>
      <c r="N493" s="1">
        <v>108.43787615653802</v>
      </c>
    </row>
    <row r="494" spans="13:14" x14ac:dyDescent="0.25">
      <c r="M494" s="46">
        <v>485</v>
      </c>
      <c r="N494" s="1">
        <v>98.810198103227279</v>
      </c>
    </row>
    <row r="495" spans="13:14" x14ac:dyDescent="0.25">
      <c r="M495" s="46">
        <v>486</v>
      </c>
      <c r="N495" s="1">
        <v>100.73020539821026</v>
      </c>
    </row>
    <row r="496" spans="13:14" x14ac:dyDescent="0.25">
      <c r="M496" s="46">
        <v>487</v>
      </c>
      <c r="N496" s="1">
        <v>110.21580274547556</v>
      </c>
    </row>
    <row r="497" spans="13:14" x14ac:dyDescent="0.25">
      <c r="M497" s="46">
        <v>488</v>
      </c>
      <c r="N497" s="1">
        <v>114.68419872263254</v>
      </c>
    </row>
    <row r="498" spans="13:14" x14ac:dyDescent="0.25">
      <c r="M498" s="46">
        <v>489</v>
      </c>
      <c r="N498" s="1">
        <v>122.16573002857766</v>
      </c>
    </row>
    <row r="499" spans="13:14" x14ac:dyDescent="0.25">
      <c r="M499" s="46">
        <v>490</v>
      </c>
      <c r="N499" s="1">
        <v>123.43043934528487</v>
      </c>
    </row>
    <row r="500" spans="13:14" x14ac:dyDescent="0.25">
      <c r="M500" s="46">
        <v>491</v>
      </c>
      <c r="N500" s="1">
        <v>109.87711050710051</v>
      </c>
    </row>
    <row r="501" spans="13:14" x14ac:dyDescent="0.25">
      <c r="M501" s="46">
        <v>492</v>
      </c>
      <c r="N501" s="1">
        <v>107.15856767454723</v>
      </c>
    </row>
    <row r="502" spans="13:14" x14ac:dyDescent="0.25">
      <c r="M502" s="46">
        <v>493</v>
      </c>
      <c r="N502" s="1">
        <v>103.50476626582748</v>
      </c>
    </row>
    <row r="503" spans="13:14" x14ac:dyDescent="0.25">
      <c r="M503" s="46">
        <v>494</v>
      </c>
      <c r="N503" s="1">
        <v>127.54733461980075</v>
      </c>
    </row>
    <row r="504" spans="13:14" x14ac:dyDescent="0.25">
      <c r="M504" s="46">
        <v>495</v>
      </c>
      <c r="N504" s="1">
        <v>130.62948671854727</v>
      </c>
    </row>
    <row r="505" spans="13:14" x14ac:dyDescent="0.25">
      <c r="M505" s="46">
        <v>496</v>
      </c>
      <c r="N505" s="1">
        <v>99.635665942034223</v>
      </c>
    </row>
    <row r="506" spans="13:14" x14ac:dyDescent="0.25">
      <c r="M506" s="46">
        <v>497</v>
      </c>
      <c r="N506" s="1">
        <v>124.33186428235938</v>
      </c>
    </row>
    <row r="507" spans="13:14" x14ac:dyDescent="0.25">
      <c r="M507" s="46">
        <v>498</v>
      </c>
      <c r="N507" s="1">
        <v>123.09959745878285</v>
      </c>
    </row>
    <row r="508" spans="13:14" x14ac:dyDescent="0.25">
      <c r="M508" s="46">
        <v>499</v>
      </c>
      <c r="N508" s="1">
        <v>106.05548362490244</v>
      </c>
    </row>
    <row r="509" spans="13:14" x14ac:dyDescent="0.25">
      <c r="M509" s="46">
        <v>500</v>
      </c>
      <c r="N509" s="1">
        <v>114.99370000917192</v>
      </c>
    </row>
    <row r="510" spans="13:14" x14ac:dyDescent="0.25">
      <c r="M510" s="46">
        <v>501</v>
      </c>
      <c r="N510" s="1">
        <v>104.19670206361559</v>
      </c>
    </row>
    <row r="511" spans="13:14" x14ac:dyDescent="0.25">
      <c r="M511" s="46">
        <v>502</v>
      </c>
      <c r="N511" s="1">
        <v>100.95414296506273</v>
      </c>
    </row>
    <row r="512" spans="13:14" x14ac:dyDescent="0.25">
      <c r="M512" s="46">
        <v>503</v>
      </c>
      <c r="N512" s="1">
        <v>123.93965867343506</v>
      </c>
    </row>
    <row r="513" spans="13:14" x14ac:dyDescent="0.25">
      <c r="M513" s="46">
        <v>504</v>
      </c>
      <c r="N513" s="1">
        <v>115.11499913955306</v>
      </c>
    </row>
    <row r="514" spans="13:14" x14ac:dyDescent="0.25">
      <c r="M514" s="46">
        <v>505</v>
      </c>
      <c r="N514" s="1">
        <v>116.75658749772124</v>
      </c>
    </row>
    <row r="515" spans="13:14" x14ac:dyDescent="0.25">
      <c r="M515" s="46">
        <v>506</v>
      </c>
      <c r="N515" s="1">
        <v>98.694854430042255</v>
      </c>
    </row>
    <row r="516" spans="13:14" x14ac:dyDescent="0.25">
      <c r="M516" s="46">
        <v>507</v>
      </c>
      <c r="N516" s="1">
        <v>132.06625498299346</v>
      </c>
    </row>
    <row r="517" spans="13:14" x14ac:dyDescent="0.25">
      <c r="M517" s="46">
        <v>508</v>
      </c>
      <c r="N517" s="1">
        <v>110.79307252041814</v>
      </c>
    </row>
    <row r="518" spans="13:14" x14ac:dyDescent="0.25">
      <c r="M518" s="46">
        <v>509</v>
      </c>
      <c r="N518" s="1">
        <v>106.14787249589375</v>
      </c>
    </row>
    <row r="519" spans="13:14" x14ac:dyDescent="0.25">
      <c r="M519" s="46">
        <v>510</v>
      </c>
      <c r="N519" s="1">
        <v>101.61760734884317</v>
      </c>
    </row>
    <row r="520" spans="13:14" x14ac:dyDescent="0.25">
      <c r="M520" s="46">
        <v>511</v>
      </c>
      <c r="N520" s="1">
        <v>111.99530736742973</v>
      </c>
    </row>
    <row r="521" spans="13:14" x14ac:dyDescent="0.25">
      <c r="M521" s="46">
        <v>512</v>
      </c>
      <c r="N521" s="1">
        <v>107.05075364457682</v>
      </c>
    </row>
    <row r="522" spans="13:14" x14ac:dyDescent="0.25">
      <c r="M522" s="46">
        <v>513</v>
      </c>
      <c r="N522" s="1">
        <v>131.63303550549398</v>
      </c>
    </row>
    <row r="523" spans="13:14" x14ac:dyDescent="0.25">
      <c r="M523" s="46">
        <v>514</v>
      </c>
      <c r="N523" s="1">
        <v>101.20270492298238</v>
      </c>
    </row>
    <row r="524" spans="13:14" x14ac:dyDescent="0.25">
      <c r="M524" s="46">
        <v>515</v>
      </c>
      <c r="N524" s="1">
        <v>104.70274104596375</v>
      </c>
    </row>
    <row r="525" spans="13:14" x14ac:dyDescent="0.25">
      <c r="M525" s="46">
        <v>516</v>
      </c>
      <c r="N525" s="1">
        <v>94.157447957621471</v>
      </c>
    </row>
    <row r="526" spans="13:14" x14ac:dyDescent="0.25">
      <c r="M526" s="46">
        <v>517</v>
      </c>
      <c r="N526" s="1">
        <v>115.12429019485558</v>
      </c>
    </row>
    <row r="527" spans="13:14" x14ac:dyDescent="0.25">
      <c r="M527" s="46">
        <v>518</v>
      </c>
      <c r="N527" s="1">
        <v>125.42063576999452</v>
      </c>
    </row>
    <row r="528" spans="13:14" x14ac:dyDescent="0.25">
      <c r="M528" s="46">
        <v>519</v>
      </c>
      <c r="N528" s="1">
        <v>112.46168443331315</v>
      </c>
    </row>
    <row r="529" spans="13:14" x14ac:dyDescent="0.25">
      <c r="M529" s="46">
        <v>520</v>
      </c>
      <c r="N529" s="1">
        <v>109.85043248368454</v>
      </c>
    </row>
    <row r="530" spans="13:14" x14ac:dyDescent="0.25">
      <c r="M530" s="46">
        <v>521</v>
      </c>
      <c r="N530" s="1">
        <v>102.03438914707772</v>
      </c>
    </row>
    <row r="531" spans="13:14" x14ac:dyDescent="0.25">
      <c r="M531" s="46">
        <v>522</v>
      </c>
      <c r="N531" s="1">
        <v>113.76496174227213</v>
      </c>
    </row>
    <row r="532" spans="13:14" x14ac:dyDescent="0.25">
      <c r="M532" s="46">
        <v>523</v>
      </c>
      <c r="N532" s="1">
        <v>116.72303202736276</v>
      </c>
    </row>
    <row r="533" spans="13:14" x14ac:dyDescent="0.25">
      <c r="M533" s="46">
        <v>524</v>
      </c>
      <c r="N533" s="1">
        <v>98.191583186774949</v>
      </c>
    </row>
    <row r="534" spans="13:14" x14ac:dyDescent="0.25">
      <c r="M534" s="46">
        <v>525</v>
      </c>
      <c r="N534" s="1">
        <v>108.71662560103803</v>
      </c>
    </row>
    <row r="535" spans="13:14" x14ac:dyDescent="0.25">
      <c r="M535" s="46">
        <v>526</v>
      </c>
      <c r="N535" s="1">
        <v>120.97701833327581</v>
      </c>
    </row>
    <row r="536" spans="13:14" x14ac:dyDescent="0.25">
      <c r="M536" s="46">
        <v>527</v>
      </c>
      <c r="N536" s="1">
        <v>115.55529328202825</v>
      </c>
    </row>
    <row r="537" spans="13:14" x14ac:dyDescent="0.25">
      <c r="M537" s="46">
        <v>528</v>
      </c>
      <c r="N537" s="1">
        <v>121.25192267854753</v>
      </c>
    </row>
    <row r="538" spans="13:14" x14ac:dyDescent="0.25">
      <c r="M538" s="46">
        <v>529</v>
      </c>
      <c r="N538" s="1">
        <v>114.09743419859335</v>
      </c>
    </row>
    <row r="539" spans="13:14" x14ac:dyDescent="0.25">
      <c r="M539" s="46">
        <v>530</v>
      </c>
      <c r="N539" s="1">
        <v>102.97488310664191</v>
      </c>
    </row>
    <row r="540" spans="13:14" x14ac:dyDescent="0.25">
      <c r="M540" s="46">
        <v>531</v>
      </c>
      <c r="N540" s="1">
        <v>117.49452140306158</v>
      </c>
    </row>
    <row r="541" spans="13:14" x14ac:dyDescent="0.25">
      <c r="M541" s="46">
        <v>532</v>
      </c>
      <c r="N541" s="1">
        <v>101.30574940703762</v>
      </c>
    </row>
    <row r="542" spans="13:14" x14ac:dyDescent="0.25">
      <c r="M542" s="46">
        <v>533</v>
      </c>
      <c r="N542" s="1">
        <v>120.89153802740547</v>
      </c>
    </row>
    <row r="543" spans="13:14" x14ac:dyDescent="0.25">
      <c r="M543" s="46">
        <v>534</v>
      </c>
      <c r="N543" s="1">
        <v>123.88534080725563</v>
      </c>
    </row>
    <row r="544" spans="13:14" x14ac:dyDescent="0.25">
      <c r="M544" s="46">
        <v>535</v>
      </c>
      <c r="N544" s="1">
        <v>96.278715384739385</v>
      </c>
    </row>
    <row r="545" spans="13:14" x14ac:dyDescent="0.25">
      <c r="M545" s="46">
        <v>536</v>
      </c>
      <c r="N545" s="1">
        <v>100.65964056093146</v>
      </c>
    </row>
    <row r="546" spans="13:14" x14ac:dyDescent="0.25">
      <c r="M546" s="46">
        <v>537</v>
      </c>
      <c r="N546" s="1">
        <v>101.32744148488806</v>
      </c>
    </row>
    <row r="547" spans="13:14" x14ac:dyDescent="0.25">
      <c r="M547" s="46">
        <v>538</v>
      </c>
      <c r="N547" s="1">
        <v>100.20866845169014</v>
      </c>
    </row>
    <row r="548" spans="13:14" x14ac:dyDescent="0.25">
      <c r="M548" s="46">
        <v>539</v>
      </c>
      <c r="N548" s="1">
        <v>110.44881142523521</v>
      </c>
    </row>
    <row r="549" spans="13:14" x14ac:dyDescent="0.25">
      <c r="M549" s="46">
        <v>540</v>
      </c>
      <c r="N549" s="1">
        <v>106.87407034028753</v>
      </c>
    </row>
    <row r="550" spans="13:14" x14ac:dyDescent="0.25">
      <c r="M550" s="46">
        <v>541</v>
      </c>
      <c r="N550" s="1">
        <v>109.64335080730029</v>
      </c>
    </row>
    <row r="551" spans="13:14" x14ac:dyDescent="0.25">
      <c r="M551" s="46">
        <v>542</v>
      </c>
      <c r="N551" s="1">
        <v>109.47733723856668</v>
      </c>
    </row>
    <row r="552" spans="13:14" x14ac:dyDescent="0.25">
      <c r="M552" s="46">
        <v>543</v>
      </c>
      <c r="N552" s="1">
        <v>93.800331633101706</v>
      </c>
    </row>
    <row r="553" spans="13:14" x14ac:dyDescent="0.25">
      <c r="M553" s="46">
        <v>544</v>
      </c>
      <c r="N553" s="1">
        <v>120.67563603432022</v>
      </c>
    </row>
    <row r="554" spans="13:14" x14ac:dyDescent="0.25">
      <c r="M554" s="46">
        <v>545</v>
      </c>
      <c r="N554" s="1">
        <v>104.94119620191762</v>
      </c>
    </row>
    <row r="555" spans="13:14" x14ac:dyDescent="0.25">
      <c r="M555" s="46">
        <v>546</v>
      </c>
      <c r="N555" s="1">
        <v>112.8022829987522</v>
      </c>
    </row>
    <row r="556" spans="13:14" x14ac:dyDescent="0.25">
      <c r="M556" s="46">
        <v>547</v>
      </c>
      <c r="N556" s="1">
        <v>104.09472425505044</v>
      </c>
    </row>
    <row r="557" spans="13:14" x14ac:dyDescent="0.25">
      <c r="M557" s="46">
        <v>548</v>
      </c>
      <c r="N557" s="1">
        <v>132.05553405604223</v>
      </c>
    </row>
    <row r="558" spans="13:14" x14ac:dyDescent="0.25">
      <c r="M558" s="46">
        <v>549</v>
      </c>
      <c r="N558" s="1">
        <v>124.2144700459902</v>
      </c>
    </row>
    <row r="559" spans="13:14" x14ac:dyDescent="0.25">
      <c r="M559" s="46">
        <v>550</v>
      </c>
      <c r="N559" s="1">
        <v>102.8171329221253</v>
      </c>
    </row>
    <row r="560" spans="13:14" x14ac:dyDescent="0.25">
      <c r="M560" s="46">
        <v>551</v>
      </c>
      <c r="N560" s="1">
        <v>107.00657567227015</v>
      </c>
    </row>
    <row r="561" spans="13:14" x14ac:dyDescent="0.25">
      <c r="M561" s="46">
        <v>552</v>
      </c>
      <c r="N561" s="1">
        <v>103.71880650076005</v>
      </c>
    </row>
    <row r="562" spans="13:14" x14ac:dyDescent="0.25">
      <c r="M562" s="46">
        <v>553</v>
      </c>
      <c r="N562" s="1">
        <v>129.49542048687627</v>
      </c>
    </row>
    <row r="563" spans="13:14" x14ac:dyDescent="0.25">
      <c r="M563" s="46">
        <v>554</v>
      </c>
      <c r="N563" s="1">
        <v>123.16289355376</v>
      </c>
    </row>
    <row r="564" spans="13:14" x14ac:dyDescent="0.25">
      <c r="M564" s="46">
        <v>555</v>
      </c>
      <c r="N564" s="1">
        <v>114.17686429682007</v>
      </c>
    </row>
    <row r="565" spans="13:14" x14ac:dyDescent="0.25">
      <c r="M565" s="46">
        <v>556</v>
      </c>
      <c r="N565" s="1">
        <v>99.437860134475542</v>
      </c>
    </row>
    <row r="566" spans="13:14" x14ac:dyDescent="0.25">
      <c r="M566" s="46">
        <v>557</v>
      </c>
      <c r="N566" s="1">
        <v>119.00147904099997</v>
      </c>
    </row>
    <row r="567" spans="13:14" x14ac:dyDescent="0.25">
      <c r="M567" s="46">
        <v>558</v>
      </c>
      <c r="N567" s="1">
        <v>111.6053751542112</v>
      </c>
    </row>
    <row r="568" spans="13:14" x14ac:dyDescent="0.25">
      <c r="M568" s="46">
        <v>559</v>
      </c>
      <c r="N568" s="1">
        <v>106.62464656306183</v>
      </c>
    </row>
    <row r="569" spans="13:14" x14ac:dyDescent="0.25">
      <c r="M569" s="46">
        <v>560</v>
      </c>
      <c r="N569" s="1">
        <v>98.439751263531363</v>
      </c>
    </row>
    <row r="570" spans="13:14" x14ac:dyDescent="0.25">
      <c r="M570" s="46">
        <v>561</v>
      </c>
      <c r="N570" s="1">
        <v>117.31244166357182</v>
      </c>
    </row>
    <row r="571" spans="13:14" x14ac:dyDescent="0.25">
      <c r="M571" s="46">
        <v>562</v>
      </c>
      <c r="N571" s="1">
        <v>119.49351895332335</v>
      </c>
    </row>
    <row r="572" spans="13:14" x14ac:dyDescent="0.25">
      <c r="M572" s="46">
        <v>563</v>
      </c>
      <c r="N572" s="1">
        <v>113.70091777519067</v>
      </c>
    </row>
    <row r="573" spans="13:14" x14ac:dyDescent="0.25">
      <c r="M573" s="46">
        <v>564</v>
      </c>
      <c r="N573" s="1">
        <v>110.24466304191985</v>
      </c>
    </row>
    <row r="574" spans="13:14" x14ac:dyDescent="0.25">
      <c r="M574" s="46">
        <v>565</v>
      </c>
      <c r="N574" s="1">
        <v>112.8807319431382</v>
      </c>
    </row>
    <row r="575" spans="13:14" x14ac:dyDescent="0.25">
      <c r="M575" s="46">
        <v>566</v>
      </c>
      <c r="N575" s="1">
        <v>110.61004899748305</v>
      </c>
    </row>
    <row r="576" spans="13:14" x14ac:dyDescent="0.25">
      <c r="M576" s="46">
        <v>567</v>
      </c>
      <c r="N576" s="1">
        <v>109.00559870348498</v>
      </c>
    </row>
    <row r="577" spans="13:14" x14ac:dyDescent="0.25">
      <c r="M577" s="46">
        <v>568</v>
      </c>
      <c r="N577" s="1">
        <v>105.51273137485961</v>
      </c>
    </row>
    <row r="578" spans="13:14" x14ac:dyDescent="0.25">
      <c r="M578" s="46">
        <v>569</v>
      </c>
      <c r="N578" s="1">
        <v>93.57292405894178</v>
      </c>
    </row>
    <row r="579" spans="13:14" x14ac:dyDescent="0.25">
      <c r="M579" s="46">
        <v>570</v>
      </c>
      <c r="N579" s="1">
        <v>106.13932175996059</v>
      </c>
    </row>
    <row r="580" spans="13:14" x14ac:dyDescent="0.25">
      <c r="M580" s="46">
        <v>571</v>
      </c>
      <c r="N580" s="1">
        <v>126.29880480381313</v>
      </c>
    </row>
    <row r="581" spans="13:14" x14ac:dyDescent="0.25">
      <c r="M581" s="46">
        <v>572</v>
      </c>
      <c r="N581" s="1">
        <v>119.04934122416195</v>
      </c>
    </row>
    <row r="582" spans="13:14" x14ac:dyDescent="0.25">
      <c r="M582" s="46">
        <v>573</v>
      </c>
      <c r="N582" s="1">
        <v>122.0498579404489</v>
      </c>
    </row>
    <row r="583" spans="13:14" x14ac:dyDescent="0.25">
      <c r="M583" s="46">
        <v>574</v>
      </c>
      <c r="N583" s="1">
        <v>135.81024303705198</v>
      </c>
    </row>
    <row r="584" spans="13:14" x14ac:dyDescent="0.25">
      <c r="M584" s="46">
        <v>575</v>
      </c>
      <c r="N584" s="1">
        <v>126.58080991036483</v>
      </c>
    </row>
    <row r="585" spans="13:14" x14ac:dyDescent="0.25">
      <c r="M585" s="46">
        <v>576</v>
      </c>
      <c r="N585" s="1">
        <v>95.830793516941412</v>
      </c>
    </row>
    <row r="586" spans="13:14" x14ac:dyDescent="0.25">
      <c r="M586" s="46">
        <v>577</v>
      </c>
      <c r="N586" s="1">
        <v>128.36540584073751</v>
      </c>
    </row>
    <row r="587" spans="13:14" x14ac:dyDescent="0.25">
      <c r="M587" s="46">
        <v>578</v>
      </c>
      <c r="N587" s="1">
        <v>113.13017267972768</v>
      </c>
    </row>
    <row r="588" spans="13:14" x14ac:dyDescent="0.25">
      <c r="M588" s="46">
        <v>579</v>
      </c>
      <c r="N588" s="1">
        <v>109.46533632322932</v>
      </c>
    </row>
    <row r="589" spans="13:14" x14ac:dyDescent="0.25">
      <c r="M589" s="46">
        <v>580</v>
      </c>
      <c r="N589" s="1">
        <v>114.39834598621717</v>
      </c>
    </row>
    <row r="590" spans="13:14" x14ac:dyDescent="0.25">
      <c r="M590" s="46">
        <v>581</v>
      </c>
      <c r="N590" s="1">
        <v>111.32508845066107</v>
      </c>
    </row>
    <row r="591" spans="13:14" x14ac:dyDescent="0.25">
      <c r="M591" s="46">
        <v>582</v>
      </c>
      <c r="N591" s="1">
        <v>103.71151008656398</v>
      </c>
    </row>
    <row r="592" spans="13:14" x14ac:dyDescent="0.25">
      <c r="M592" s="46">
        <v>583</v>
      </c>
      <c r="N592" s="1">
        <v>108.59812138214262</v>
      </c>
    </row>
    <row r="593" spans="13:14" x14ac:dyDescent="0.25">
      <c r="M593" s="46">
        <v>584</v>
      </c>
      <c r="N593" s="1">
        <v>120.1478051662487</v>
      </c>
    </row>
    <row r="594" spans="13:14" x14ac:dyDescent="0.25">
      <c r="M594" s="46">
        <v>585</v>
      </c>
      <c r="N594" s="1">
        <v>105.12671809898114</v>
      </c>
    </row>
    <row r="595" spans="13:14" x14ac:dyDescent="0.25">
      <c r="M595" s="46">
        <v>586</v>
      </c>
      <c r="N595" s="1">
        <v>103.54093913777828</v>
      </c>
    </row>
    <row r="596" spans="13:14" x14ac:dyDescent="0.25">
      <c r="M596" s="46">
        <v>587</v>
      </c>
      <c r="N596" s="1">
        <v>85.705605293505343</v>
      </c>
    </row>
    <row r="597" spans="13:14" x14ac:dyDescent="0.25">
      <c r="M597" s="46">
        <v>588</v>
      </c>
      <c r="N597" s="1">
        <v>130.87287262403916</v>
      </c>
    </row>
    <row r="598" spans="13:14" x14ac:dyDescent="0.25">
      <c r="M598" s="46">
        <v>589</v>
      </c>
      <c r="N598" s="1">
        <v>117.83683761118336</v>
      </c>
    </row>
    <row r="599" spans="13:14" x14ac:dyDescent="0.25">
      <c r="M599" s="46">
        <v>590</v>
      </c>
      <c r="N599" s="1">
        <v>110.450441166461</v>
      </c>
    </row>
    <row r="600" spans="13:14" x14ac:dyDescent="0.25">
      <c r="M600" s="46">
        <v>591</v>
      </c>
      <c r="N600" s="1">
        <v>115.68254333026773</v>
      </c>
    </row>
    <row r="601" spans="13:14" x14ac:dyDescent="0.25">
      <c r="M601" s="46">
        <v>592</v>
      </c>
      <c r="N601" s="1">
        <v>117.95642031935505</v>
      </c>
    </row>
    <row r="602" spans="13:14" x14ac:dyDescent="0.25">
      <c r="M602" s="46">
        <v>593</v>
      </c>
      <c r="N602" s="1">
        <v>116.43204472005894</v>
      </c>
    </row>
    <row r="603" spans="13:14" x14ac:dyDescent="0.25">
      <c r="M603" s="46">
        <v>594</v>
      </c>
      <c r="N603" s="1">
        <v>107.80549141468643</v>
      </c>
    </row>
    <row r="604" spans="13:14" x14ac:dyDescent="0.25">
      <c r="M604" s="46">
        <v>595</v>
      </c>
      <c r="N604" s="1">
        <v>109.37323430145767</v>
      </c>
    </row>
    <row r="605" spans="13:14" x14ac:dyDescent="0.25">
      <c r="M605" s="46">
        <v>596</v>
      </c>
      <c r="N605" s="1">
        <v>125.75529978935123</v>
      </c>
    </row>
    <row r="606" spans="13:14" x14ac:dyDescent="0.25">
      <c r="M606" s="46">
        <v>597</v>
      </c>
      <c r="N606" s="1">
        <v>119.95048434223135</v>
      </c>
    </row>
    <row r="607" spans="13:14" x14ac:dyDescent="0.25">
      <c r="M607" s="46">
        <v>598</v>
      </c>
      <c r="N607" s="1">
        <v>113.60156691653586</v>
      </c>
    </row>
    <row r="608" spans="13:14" x14ac:dyDescent="0.25">
      <c r="M608" s="46">
        <v>599</v>
      </c>
      <c r="N608" s="1">
        <v>81.969728915556132</v>
      </c>
    </row>
    <row r="609" spans="13:14" x14ac:dyDescent="0.25">
      <c r="M609" s="46">
        <v>600</v>
      </c>
      <c r="N609" s="1">
        <v>113.4792458390145</v>
      </c>
    </row>
    <row r="610" spans="13:14" x14ac:dyDescent="0.25">
      <c r="M610" s="46">
        <v>601</v>
      </c>
      <c r="N610" s="1">
        <v>118.86218278673141</v>
      </c>
    </row>
    <row r="611" spans="13:14" x14ac:dyDescent="0.25">
      <c r="M611" s="46">
        <v>602</v>
      </c>
      <c r="N611" s="1">
        <v>110.66066388087901</v>
      </c>
    </row>
    <row r="612" spans="13:14" x14ac:dyDescent="0.25">
      <c r="M612" s="46">
        <v>603</v>
      </c>
      <c r="N612" s="1">
        <v>119.73684425518688</v>
      </c>
    </row>
    <row r="613" spans="13:14" x14ac:dyDescent="0.25">
      <c r="M613" s="46">
        <v>604</v>
      </c>
      <c r="N613" s="1">
        <v>118.75470611666387</v>
      </c>
    </row>
    <row r="614" spans="13:14" x14ac:dyDescent="0.25">
      <c r="M614" s="46">
        <v>605</v>
      </c>
      <c r="N614" s="1">
        <v>127.01356652412427</v>
      </c>
    </row>
    <row r="615" spans="13:14" x14ac:dyDescent="0.25">
      <c r="M615" s="46">
        <v>606</v>
      </c>
      <c r="N615" s="1">
        <v>107.02360120160996</v>
      </c>
    </row>
    <row r="616" spans="13:14" x14ac:dyDescent="0.25">
      <c r="M616" s="46">
        <v>607</v>
      </c>
      <c r="N616" s="1">
        <v>124.17509730549257</v>
      </c>
    </row>
    <row r="617" spans="13:14" x14ac:dyDescent="0.25">
      <c r="M617" s="46">
        <v>608</v>
      </c>
      <c r="N617" s="1">
        <v>122.40664664266922</v>
      </c>
    </row>
    <row r="618" spans="13:14" x14ac:dyDescent="0.25">
      <c r="M618" s="46">
        <v>609</v>
      </c>
      <c r="N618" s="1">
        <v>104.87597516059834</v>
      </c>
    </row>
    <row r="619" spans="13:14" x14ac:dyDescent="0.25">
      <c r="M619" s="46">
        <v>610</v>
      </c>
      <c r="N619" s="1">
        <v>118.87644604364215</v>
      </c>
    </row>
    <row r="620" spans="13:14" x14ac:dyDescent="0.25">
      <c r="M620" s="46">
        <v>611</v>
      </c>
      <c r="N620" s="1">
        <v>138.07430781356391</v>
      </c>
    </row>
    <row r="621" spans="13:14" x14ac:dyDescent="0.25">
      <c r="M621" s="46">
        <v>612</v>
      </c>
      <c r="N621" s="1">
        <v>115.35044472527177</v>
      </c>
    </row>
    <row r="622" spans="13:14" x14ac:dyDescent="0.25">
      <c r="M622" s="46">
        <v>613</v>
      </c>
      <c r="N622" s="1">
        <v>98.374354942850275</v>
      </c>
    </row>
    <row r="623" spans="13:14" x14ac:dyDescent="0.25">
      <c r="M623" s="46">
        <v>614</v>
      </c>
      <c r="N623" s="1">
        <v>124.40227670584341</v>
      </c>
    </row>
    <row r="624" spans="13:14" x14ac:dyDescent="0.25">
      <c r="M624" s="46">
        <v>615</v>
      </c>
      <c r="N624" s="1">
        <v>107.0616603041379</v>
      </c>
    </row>
    <row r="625" spans="13:14" x14ac:dyDescent="0.25">
      <c r="M625" s="46">
        <v>616</v>
      </c>
      <c r="N625" s="1">
        <v>108.97167964474556</v>
      </c>
    </row>
    <row r="626" spans="13:14" x14ac:dyDescent="0.25">
      <c r="M626" s="46">
        <v>617</v>
      </c>
      <c r="N626" s="1">
        <v>121.63900516639455</v>
      </c>
    </row>
    <row r="627" spans="13:14" x14ac:dyDescent="0.25">
      <c r="M627" s="46">
        <v>618</v>
      </c>
      <c r="N627" s="1">
        <v>119.99483919365692</v>
      </c>
    </row>
    <row r="628" spans="13:14" x14ac:dyDescent="0.25">
      <c r="M628" s="46">
        <v>619</v>
      </c>
      <c r="N628" s="1">
        <v>105.79841142384346</v>
      </c>
    </row>
    <row r="629" spans="13:14" x14ac:dyDescent="0.25">
      <c r="M629" s="46">
        <v>620</v>
      </c>
      <c r="N629" s="1">
        <v>112.36027225864932</v>
      </c>
    </row>
    <row r="630" spans="13:14" x14ac:dyDescent="0.25">
      <c r="M630" s="46">
        <v>621</v>
      </c>
      <c r="N630" s="1">
        <v>104.95114385134869</v>
      </c>
    </row>
    <row r="631" spans="13:14" x14ac:dyDescent="0.25">
      <c r="M631" s="46">
        <v>622</v>
      </c>
      <c r="N631" s="1">
        <v>111.07901662345922</v>
      </c>
    </row>
    <row r="632" spans="13:14" x14ac:dyDescent="0.25">
      <c r="M632" s="46">
        <v>623</v>
      </c>
      <c r="N632" s="1">
        <v>89.576062818719095</v>
      </c>
    </row>
    <row r="633" spans="13:14" x14ac:dyDescent="0.25">
      <c r="M633" s="46">
        <v>624</v>
      </c>
      <c r="N633" s="1">
        <v>95.704326325077403</v>
      </c>
    </row>
    <row r="634" spans="13:14" x14ac:dyDescent="0.25">
      <c r="M634" s="46">
        <v>625</v>
      </c>
      <c r="N634" s="1">
        <v>115.98889122178896</v>
      </c>
    </row>
    <row r="635" spans="13:14" x14ac:dyDescent="0.25">
      <c r="M635" s="46">
        <v>626</v>
      </c>
      <c r="N635" s="1">
        <v>102.41755366955648</v>
      </c>
    </row>
    <row r="636" spans="13:14" x14ac:dyDescent="0.25">
      <c r="M636" s="46">
        <v>627</v>
      </c>
      <c r="N636" s="1">
        <v>101.7418505129114</v>
      </c>
    </row>
    <row r="637" spans="13:14" x14ac:dyDescent="0.25">
      <c r="M637" s="46">
        <v>628</v>
      </c>
      <c r="N637" s="1">
        <v>111.34839723757156</v>
      </c>
    </row>
    <row r="638" spans="13:14" x14ac:dyDescent="0.25">
      <c r="M638" s="46">
        <v>629</v>
      </c>
      <c r="N638" s="1">
        <v>111.58873659701482</v>
      </c>
    </row>
    <row r="639" spans="13:14" x14ac:dyDescent="0.25">
      <c r="M639" s="46">
        <v>630</v>
      </c>
      <c r="N639" s="1">
        <v>88.989464833575227</v>
      </c>
    </row>
    <row r="640" spans="13:14" x14ac:dyDescent="0.25">
      <c r="M640" s="46">
        <v>631</v>
      </c>
      <c r="N640" s="1">
        <v>119.42295120220993</v>
      </c>
    </row>
    <row r="641" spans="13:14" x14ac:dyDescent="0.25">
      <c r="M641" s="46">
        <v>632</v>
      </c>
      <c r="N641" s="1">
        <v>110.23522358161541</v>
      </c>
    </row>
    <row r="642" spans="13:14" x14ac:dyDescent="0.25">
      <c r="M642" s="46">
        <v>633</v>
      </c>
      <c r="N642" s="1">
        <v>113.73173294060662</v>
      </c>
    </row>
    <row r="643" spans="13:14" x14ac:dyDescent="0.25">
      <c r="M643" s="46">
        <v>634</v>
      </c>
      <c r="N643" s="1">
        <v>109.14121877442855</v>
      </c>
    </row>
    <row r="644" spans="13:14" x14ac:dyDescent="0.25">
      <c r="M644" s="46">
        <v>635</v>
      </c>
      <c r="N644" s="1">
        <v>94.466348903400544</v>
      </c>
    </row>
    <row r="645" spans="13:14" x14ac:dyDescent="0.25">
      <c r="M645" s="46">
        <v>636</v>
      </c>
      <c r="N645" s="1">
        <v>111.17670229667044</v>
      </c>
    </row>
    <row r="646" spans="13:14" x14ac:dyDescent="0.25">
      <c r="M646" s="46">
        <v>637</v>
      </c>
      <c r="N646" s="1">
        <v>134.93321014926011</v>
      </c>
    </row>
    <row r="647" spans="13:14" x14ac:dyDescent="0.25">
      <c r="M647" s="46">
        <v>638</v>
      </c>
      <c r="N647" s="1">
        <v>111.36456194048873</v>
      </c>
    </row>
    <row r="648" spans="13:14" x14ac:dyDescent="0.25">
      <c r="M648" s="46">
        <v>639</v>
      </c>
      <c r="N648" s="1">
        <v>106.75684831393197</v>
      </c>
    </row>
    <row r="649" spans="13:14" x14ac:dyDescent="0.25">
      <c r="M649" s="46">
        <v>640</v>
      </c>
      <c r="N649" s="1">
        <v>122.61131148187648</v>
      </c>
    </row>
    <row r="650" spans="13:14" x14ac:dyDescent="0.25">
      <c r="M650" s="46">
        <v>641</v>
      </c>
      <c r="N650" s="1">
        <v>105.46151178401135</v>
      </c>
    </row>
    <row r="651" spans="13:14" x14ac:dyDescent="0.25">
      <c r="M651" s="46">
        <v>642</v>
      </c>
      <c r="N651" s="1">
        <v>103.22176589450467</v>
      </c>
    </row>
    <row r="652" spans="13:14" x14ac:dyDescent="0.25">
      <c r="M652" s="46">
        <v>643</v>
      </c>
      <c r="N652" s="1">
        <v>119.5165778154782</v>
      </c>
    </row>
    <row r="653" spans="13:14" x14ac:dyDescent="0.25">
      <c r="M653" s="46">
        <v>644</v>
      </c>
      <c r="N653" s="1">
        <v>107.9013136837859</v>
      </c>
    </row>
    <row r="654" spans="13:14" x14ac:dyDescent="0.25">
      <c r="M654" s="46">
        <v>645</v>
      </c>
      <c r="N654" s="1">
        <v>123.10354622820233</v>
      </c>
    </row>
    <row r="655" spans="13:14" x14ac:dyDescent="0.25">
      <c r="M655" s="46">
        <v>646</v>
      </c>
      <c r="N655" s="1">
        <v>124.61507165695144</v>
      </c>
    </row>
    <row r="656" spans="13:14" x14ac:dyDescent="0.25">
      <c r="M656" s="46">
        <v>647</v>
      </c>
      <c r="N656" s="1">
        <v>106.03718368474547</v>
      </c>
    </row>
    <row r="657" spans="13:14" x14ac:dyDescent="0.25">
      <c r="M657" s="46">
        <v>648</v>
      </c>
      <c r="N657" s="1">
        <v>111.04846764844115</v>
      </c>
    </row>
    <row r="658" spans="13:14" x14ac:dyDescent="0.25">
      <c r="M658" s="46">
        <v>649</v>
      </c>
      <c r="N658" s="1">
        <v>105.17581268651993</v>
      </c>
    </row>
    <row r="659" spans="13:14" x14ac:dyDescent="0.25">
      <c r="M659" s="46">
        <v>650</v>
      </c>
      <c r="N659" s="1">
        <v>109.62100678854272</v>
      </c>
    </row>
    <row r="660" spans="13:14" x14ac:dyDescent="0.25">
      <c r="M660" s="46">
        <v>651</v>
      </c>
      <c r="N660" s="1">
        <v>105.41985969660217</v>
      </c>
    </row>
    <row r="661" spans="13:14" x14ac:dyDescent="0.25">
      <c r="M661" s="46">
        <v>652</v>
      </c>
      <c r="N661" s="1">
        <v>105.64610533155967</v>
      </c>
    </row>
    <row r="662" spans="13:14" x14ac:dyDescent="0.25">
      <c r="M662" s="46">
        <v>653</v>
      </c>
      <c r="N662" s="1">
        <v>125.5479157964714</v>
      </c>
    </row>
    <row r="663" spans="13:14" x14ac:dyDescent="0.25">
      <c r="M663" s="46">
        <v>654</v>
      </c>
      <c r="N663" s="1">
        <v>116.69112997081594</v>
      </c>
    </row>
    <row r="664" spans="13:14" x14ac:dyDescent="0.25">
      <c r="M664" s="46">
        <v>655</v>
      </c>
      <c r="N664" s="1">
        <v>96.416809416113466</v>
      </c>
    </row>
    <row r="665" spans="13:14" x14ac:dyDescent="0.25">
      <c r="M665" s="46">
        <v>656</v>
      </c>
      <c r="N665" s="1">
        <v>106.88685158201143</v>
      </c>
    </row>
    <row r="666" spans="13:14" x14ac:dyDescent="0.25">
      <c r="M666" s="46">
        <v>657</v>
      </c>
      <c r="N666" s="1">
        <v>122.65290819166896</v>
      </c>
    </row>
    <row r="667" spans="13:14" x14ac:dyDescent="0.25">
      <c r="M667" s="46">
        <v>658</v>
      </c>
      <c r="N667" s="1">
        <v>108.21618094560856</v>
      </c>
    </row>
    <row r="668" spans="13:14" x14ac:dyDescent="0.25">
      <c r="M668" s="46">
        <v>659</v>
      </c>
      <c r="N668" s="1">
        <v>101.47163149716819</v>
      </c>
    </row>
    <row r="669" spans="13:14" x14ac:dyDescent="0.25">
      <c r="M669" s="46">
        <v>660</v>
      </c>
      <c r="N669" s="1">
        <v>108.37825091476908</v>
      </c>
    </row>
    <row r="670" spans="13:14" x14ac:dyDescent="0.25">
      <c r="M670" s="46">
        <v>661</v>
      </c>
      <c r="N670" s="1">
        <v>114.00245670225199</v>
      </c>
    </row>
    <row r="671" spans="13:14" x14ac:dyDescent="0.25">
      <c r="M671" s="46">
        <v>662</v>
      </c>
      <c r="N671" s="1">
        <v>99.815066370229601</v>
      </c>
    </row>
    <row r="672" spans="13:14" x14ac:dyDescent="0.25">
      <c r="M672" s="46">
        <v>663</v>
      </c>
      <c r="N672" s="1">
        <v>119.81992657197249</v>
      </c>
    </row>
    <row r="673" spans="13:14" x14ac:dyDescent="0.25">
      <c r="M673" s="46">
        <v>664</v>
      </c>
      <c r="N673" s="1">
        <v>103.83401717433267</v>
      </c>
    </row>
    <row r="674" spans="13:14" x14ac:dyDescent="0.25">
      <c r="M674" s="46">
        <v>665</v>
      </c>
      <c r="N674" s="1">
        <v>112.05562522107634</v>
      </c>
    </row>
    <row r="675" spans="13:14" x14ac:dyDescent="0.25">
      <c r="M675" s="46">
        <v>666</v>
      </c>
      <c r="N675" s="1">
        <v>107.09295324260003</v>
      </c>
    </row>
    <row r="676" spans="13:14" x14ac:dyDescent="0.25">
      <c r="M676" s="46">
        <v>667</v>
      </c>
      <c r="N676" s="1">
        <v>116.73715479840521</v>
      </c>
    </row>
    <row r="677" spans="13:14" x14ac:dyDescent="0.25">
      <c r="M677" s="46">
        <v>668</v>
      </c>
      <c r="N677" s="1">
        <v>115.523357040254</v>
      </c>
    </row>
    <row r="678" spans="13:14" x14ac:dyDescent="0.25">
      <c r="M678" s="46">
        <v>669</v>
      </c>
      <c r="N678" s="1">
        <v>116.24938499615949</v>
      </c>
    </row>
    <row r="679" spans="13:14" x14ac:dyDescent="0.25">
      <c r="M679" s="46">
        <v>670</v>
      </c>
      <c r="N679" s="1">
        <v>101.59257689899214</v>
      </c>
    </row>
    <row r="680" spans="13:14" x14ac:dyDescent="0.25">
      <c r="M680" s="46">
        <v>671</v>
      </c>
      <c r="N680" s="1">
        <v>124.60080563601997</v>
      </c>
    </row>
    <row r="681" spans="13:14" x14ac:dyDescent="0.25">
      <c r="M681" s="46">
        <v>672</v>
      </c>
      <c r="N681" s="1">
        <v>117.81402768775054</v>
      </c>
    </row>
    <row r="682" spans="13:14" x14ac:dyDescent="0.25">
      <c r="M682" s="46">
        <v>673</v>
      </c>
      <c r="N682" s="1">
        <v>96.956948895629552</v>
      </c>
    </row>
    <row r="683" spans="13:14" x14ac:dyDescent="0.25">
      <c r="M683" s="46">
        <v>674</v>
      </c>
      <c r="N683" s="1">
        <v>102.74960647104935</v>
      </c>
    </row>
    <row r="684" spans="13:14" x14ac:dyDescent="0.25">
      <c r="M684" s="46">
        <v>675</v>
      </c>
      <c r="N684" s="1">
        <v>100.44608050201894</v>
      </c>
    </row>
    <row r="685" spans="13:14" x14ac:dyDescent="0.25">
      <c r="M685" s="46">
        <v>676</v>
      </c>
      <c r="N685" s="1">
        <v>115.90907988808046</v>
      </c>
    </row>
    <row r="686" spans="13:14" x14ac:dyDescent="0.25">
      <c r="M686" s="46">
        <v>677</v>
      </c>
      <c r="N686" s="1">
        <v>110.18021099380569</v>
      </c>
    </row>
    <row r="687" spans="13:14" x14ac:dyDescent="0.25">
      <c r="M687" s="46">
        <v>678</v>
      </c>
      <c r="N687" s="1">
        <v>127.82049319524121</v>
      </c>
    </row>
    <row r="688" spans="13:14" x14ac:dyDescent="0.25">
      <c r="M688" s="46">
        <v>679</v>
      </c>
      <c r="N688" s="1">
        <v>108.54326609498375</v>
      </c>
    </row>
    <row r="689" spans="13:14" x14ac:dyDescent="0.25">
      <c r="M689" s="46">
        <v>680</v>
      </c>
      <c r="N689" s="1">
        <v>108.20865799150494</v>
      </c>
    </row>
    <row r="690" spans="13:14" x14ac:dyDescent="0.25">
      <c r="M690" s="46">
        <v>681</v>
      </c>
      <c r="N690" s="1">
        <v>105.67697928892173</v>
      </c>
    </row>
    <row r="691" spans="13:14" x14ac:dyDescent="0.25">
      <c r="M691" s="46">
        <v>682</v>
      </c>
      <c r="N691" s="1">
        <v>121.0233166200123</v>
      </c>
    </row>
    <row r="692" spans="13:14" x14ac:dyDescent="0.25">
      <c r="M692" s="46">
        <v>683</v>
      </c>
      <c r="N692" s="1">
        <v>102.93932713301547</v>
      </c>
    </row>
    <row r="693" spans="13:14" x14ac:dyDescent="0.25">
      <c r="M693" s="46">
        <v>684</v>
      </c>
      <c r="N693" s="1">
        <v>114.84731042820849</v>
      </c>
    </row>
    <row r="694" spans="13:14" x14ac:dyDescent="0.25">
      <c r="M694" s="46">
        <v>685</v>
      </c>
      <c r="N694" s="1">
        <v>124.79469485818875</v>
      </c>
    </row>
    <row r="695" spans="13:14" x14ac:dyDescent="0.25">
      <c r="M695" s="46">
        <v>686</v>
      </c>
      <c r="N695" s="1">
        <v>99.068429312413542</v>
      </c>
    </row>
    <row r="696" spans="13:14" x14ac:dyDescent="0.25">
      <c r="M696" s="46">
        <v>687</v>
      </c>
      <c r="N696" s="1">
        <v>96.994382787302413</v>
      </c>
    </row>
    <row r="697" spans="13:14" x14ac:dyDescent="0.25">
      <c r="M697" s="46">
        <v>688</v>
      </c>
      <c r="N697" s="1">
        <v>120.44128937764155</v>
      </c>
    </row>
    <row r="698" spans="13:14" x14ac:dyDescent="0.25">
      <c r="M698" s="46">
        <v>689</v>
      </c>
      <c r="N698" s="1">
        <v>111.55770456944957</v>
      </c>
    </row>
    <row r="699" spans="13:14" x14ac:dyDescent="0.25">
      <c r="M699" s="46">
        <v>690</v>
      </c>
      <c r="N699" s="1">
        <v>102.92440770963015</v>
      </c>
    </row>
    <row r="700" spans="13:14" x14ac:dyDescent="0.25">
      <c r="M700" s="46">
        <v>691</v>
      </c>
      <c r="N700" s="1">
        <v>95.906139597209958</v>
      </c>
    </row>
    <row r="701" spans="13:14" x14ac:dyDescent="0.25">
      <c r="M701" s="46">
        <v>692</v>
      </c>
      <c r="N701" s="1">
        <v>125.54298509996534</v>
      </c>
    </row>
    <row r="702" spans="13:14" x14ac:dyDescent="0.25">
      <c r="M702" s="46">
        <v>693</v>
      </c>
      <c r="N702" s="1">
        <v>98.142967459127334</v>
      </c>
    </row>
    <row r="703" spans="13:14" x14ac:dyDescent="0.25">
      <c r="M703" s="46">
        <v>694</v>
      </c>
      <c r="N703" s="1">
        <v>125.95192591364318</v>
      </c>
    </row>
    <row r="704" spans="13:14" x14ac:dyDescent="0.25">
      <c r="M704" s="46">
        <v>695</v>
      </c>
      <c r="N704" s="1">
        <v>98.565009084521904</v>
      </c>
    </row>
    <row r="705" spans="13:14" x14ac:dyDescent="0.25">
      <c r="M705" s="46">
        <v>696</v>
      </c>
      <c r="N705" s="1">
        <v>118.77367878159608</v>
      </c>
    </row>
    <row r="706" spans="13:14" x14ac:dyDescent="0.25">
      <c r="M706" s="46">
        <v>697</v>
      </c>
      <c r="N706" s="1">
        <v>87.201109219132221</v>
      </c>
    </row>
    <row r="707" spans="13:14" x14ac:dyDescent="0.25">
      <c r="M707" s="46">
        <v>698</v>
      </c>
      <c r="N707" s="1">
        <v>114.92668570859563</v>
      </c>
    </row>
    <row r="708" spans="13:14" x14ac:dyDescent="0.25">
      <c r="M708" s="46">
        <v>699</v>
      </c>
      <c r="N708" s="1">
        <v>113.75745936498113</v>
      </c>
    </row>
    <row r="709" spans="13:14" x14ac:dyDescent="0.25">
      <c r="M709" s="46">
        <v>700</v>
      </c>
      <c r="N709" s="1">
        <v>113.45374540290643</v>
      </c>
    </row>
    <row r="710" spans="13:14" x14ac:dyDescent="0.25">
      <c r="M710" s="46">
        <v>701</v>
      </c>
      <c r="N710" s="1">
        <v>110.20301752842848</v>
      </c>
    </row>
    <row r="711" spans="13:14" x14ac:dyDescent="0.25">
      <c r="M711" s="46">
        <v>702</v>
      </c>
      <c r="N711" s="1">
        <v>117.27340288945686</v>
      </c>
    </row>
    <row r="712" spans="13:14" x14ac:dyDescent="0.25">
      <c r="M712" s="46">
        <v>703</v>
      </c>
      <c r="N712" s="1">
        <v>113.4531191744825</v>
      </c>
    </row>
    <row r="713" spans="13:14" x14ac:dyDescent="0.25">
      <c r="M713" s="46">
        <v>704</v>
      </c>
      <c r="N713" s="1">
        <v>126.36693762146533</v>
      </c>
    </row>
    <row r="714" spans="13:14" x14ac:dyDescent="0.25">
      <c r="M714" s="46">
        <v>705</v>
      </c>
      <c r="N714" s="1">
        <v>113.9143229846309</v>
      </c>
    </row>
    <row r="715" spans="13:14" x14ac:dyDescent="0.25">
      <c r="M715" s="46">
        <v>706</v>
      </c>
      <c r="N715" s="1">
        <v>106.95390544662989</v>
      </c>
    </row>
    <row r="716" spans="13:14" x14ac:dyDescent="0.25">
      <c r="M716" s="46">
        <v>707</v>
      </c>
      <c r="N716" s="1">
        <v>113.57579822209193</v>
      </c>
    </row>
    <row r="717" spans="13:14" x14ac:dyDescent="0.25">
      <c r="M717" s="46">
        <v>708</v>
      </c>
      <c r="N717" s="1">
        <v>120.87321479807021</v>
      </c>
    </row>
    <row r="718" spans="13:14" x14ac:dyDescent="0.25">
      <c r="M718" s="46">
        <v>709</v>
      </c>
      <c r="N718" s="1">
        <v>103.12530143219493</v>
      </c>
    </row>
    <row r="719" spans="13:14" x14ac:dyDescent="0.25">
      <c r="M719" s="46">
        <v>710</v>
      </c>
      <c r="N719" s="1">
        <v>116.34268787359179</v>
      </c>
    </row>
    <row r="720" spans="13:14" x14ac:dyDescent="0.25">
      <c r="M720" s="46">
        <v>711</v>
      </c>
      <c r="N720" s="1">
        <v>94.537103126098373</v>
      </c>
    </row>
    <row r="721" spans="13:14" x14ac:dyDescent="0.25">
      <c r="M721" s="46">
        <v>712</v>
      </c>
      <c r="N721" s="1">
        <v>111.30445478095363</v>
      </c>
    </row>
    <row r="722" spans="13:14" x14ac:dyDescent="0.25">
      <c r="M722" s="46">
        <v>713</v>
      </c>
      <c r="N722" s="1">
        <v>105.64453873911432</v>
      </c>
    </row>
    <row r="723" spans="13:14" x14ac:dyDescent="0.25">
      <c r="M723" s="46">
        <v>714</v>
      </c>
      <c r="N723" s="1">
        <v>141.61531705086921</v>
      </c>
    </row>
    <row r="724" spans="13:14" x14ac:dyDescent="0.25">
      <c r="M724" s="46">
        <v>715</v>
      </c>
      <c r="N724" s="1">
        <v>117.76017094334821</v>
      </c>
    </row>
    <row r="725" spans="13:14" x14ac:dyDescent="0.25">
      <c r="M725" s="46">
        <v>716</v>
      </c>
      <c r="N725" s="1">
        <v>111.4431032937965</v>
      </c>
    </row>
    <row r="726" spans="13:14" x14ac:dyDescent="0.25">
      <c r="M726" s="46">
        <v>717</v>
      </c>
      <c r="N726" s="1">
        <v>100.76455542094027</v>
      </c>
    </row>
    <row r="727" spans="13:14" x14ac:dyDescent="0.25">
      <c r="M727" s="46">
        <v>718</v>
      </c>
      <c r="N727" s="1">
        <v>110.61308921954389</v>
      </c>
    </row>
    <row r="728" spans="13:14" x14ac:dyDescent="0.25">
      <c r="M728" s="46">
        <v>719</v>
      </c>
      <c r="N728" s="1">
        <v>110.79583819482919</v>
      </c>
    </row>
    <row r="729" spans="13:14" x14ac:dyDescent="0.25">
      <c r="M729" s="46">
        <v>720</v>
      </c>
      <c r="N729" s="1">
        <v>134.28577162644467</v>
      </c>
    </row>
    <row r="730" spans="13:14" x14ac:dyDescent="0.25">
      <c r="M730" s="46">
        <v>721</v>
      </c>
      <c r="N730" s="1">
        <v>96.070244582923237</v>
      </c>
    </row>
    <row r="731" spans="13:14" x14ac:dyDescent="0.25">
      <c r="M731" s="46">
        <v>722</v>
      </c>
      <c r="N731" s="1">
        <v>114.56750797391084</v>
      </c>
    </row>
    <row r="732" spans="13:14" x14ac:dyDescent="0.25">
      <c r="M732" s="46">
        <v>723</v>
      </c>
      <c r="N732" s="1">
        <v>127.81943637405674</v>
      </c>
    </row>
    <row r="733" spans="13:14" x14ac:dyDescent="0.25">
      <c r="M733" s="46">
        <v>724</v>
      </c>
      <c r="N733" s="1">
        <v>106.95175462187852</v>
      </c>
    </row>
    <row r="734" spans="13:14" x14ac:dyDescent="0.25">
      <c r="M734" s="46">
        <v>725</v>
      </c>
      <c r="N734" s="1">
        <v>112.84421122176538</v>
      </c>
    </row>
    <row r="735" spans="13:14" x14ac:dyDescent="0.25">
      <c r="M735" s="46">
        <v>726</v>
      </c>
      <c r="N735" s="1">
        <v>109.18002652645418</v>
      </c>
    </row>
    <row r="736" spans="13:14" x14ac:dyDescent="0.25">
      <c r="M736" s="46">
        <v>727</v>
      </c>
      <c r="N736" s="1">
        <v>124.1691970812596</v>
      </c>
    </row>
    <row r="737" spans="13:14" x14ac:dyDescent="0.25">
      <c r="M737" s="46">
        <v>728</v>
      </c>
      <c r="N737" s="1">
        <v>89.068891324815709</v>
      </c>
    </row>
    <row r="738" spans="13:14" x14ac:dyDescent="0.25">
      <c r="M738" s="46">
        <v>729</v>
      </c>
      <c r="N738" s="1">
        <v>111.93561874236299</v>
      </c>
    </row>
    <row r="739" spans="13:14" x14ac:dyDescent="0.25">
      <c r="M739" s="46">
        <v>730</v>
      </c>
      <c r="N739" s="1">
        <v>120.17708384721243</v>
      </c>
    </row>
    <row r="740" spans="13:14" x14ac:dyDescent="0.25">
      <c r="M740" s="46">
        <v>731</v>
      </c>
      <c r="N740" s="1">
        <v>121.82219919475158</v>
      </c>
    </row>
    <row r="741" spans="13:14" x14ac:dyDescent="0.25">
      <c r="M741" s="46">
        <v>732</v>
      </c>
      <c r="N741" s="1">
        <v>100.74285947139285</v>
      </c>
    </row>
    <row r="742" spans="13:14" x14ac:dyDescent="0.25">
      <c r="M742" s="46">
        <v>733</v>
      </c>
      <c r="N742" s="1">
        <v>111.21327549302421</v>
      </c>
    </row>
    <row r="743" spans="13:14" x14ac:dyDescent="0.25">
      <c r="M743" s="46">
        <v>734</v>
      </c>
      <c r="N743" s="1">
        <v>130.4542532984585</v>
      </c>
    </row>
    <row r="744" spans="13:14" x14ac:dyDescent="0.25">
      <c r="M744" s="46">
        <v>735</v>
      </c>
      <c r="N744" s="1">
        <v>92.373359298479983</v>
      </c>
    </row>
    <row r="745" spans="13:14" x14ac:dyDescent="0.25">
      <c r="M745" s="46">
        <v>736</v>
      </c>
      <c r="N745" s="1">
        <v>105.51274720050807</v>
      </c>
    </row>
    <row r="746" spans="13:14" x14ac:dyDescent="0.25">
      <c r="M746" s="46">
        <v>737</v>
      </c>
      <c r="N746" s="1">
        <v>113.29978824432625</v>
      </c>
    </row>
    <row r="747" spans="13:14" x14ac:dyDescent="0.25">
      <c r="M747" s="46">
        <v>738</v>
      </c>
      <c r="N747" s="1">
        <v>103.52190260612917</v>
      </c>
    </row>
    <row r="748" spans="13:14" x14ac:dyDescent="0.25">
      <c r="M748" s="46">
        <v>739</v>
      </c>
      <c r="N748" s="1">
        <v>128.72187281672615</v>
      </c>
    </row>
    <row r="749" spans="13:14" x14ac:dyDescent="0.25">
      <c r="M749" s="46">
        <v>740</v>
      </c>
      <c r="N749" s="1">
        <v>108.12148713203533</v>
      </c>
    </row>
    <row r="750" spans="13:14" x14ac:dyDescent="0.25">
      <c r="M750" s="46">
        <v>741</v>
      </c>
      <c r="N750" s="1">
        <v>126.16702597803305</v>
      </c>
    </row>
    <row r="751" spans="13:14" x14ac:dyDescent="0.25">
      <c r="M751" s="46">
        <v>742</v>
      </c>
      <c r="N751" s="1">
        <v>112.96745280198459</v>
      </c>
    </row>
    <row r="752" spans="13:14" x14ac:dyDescent="0.25">
      <c r="M752" s="46">
        <v>743</v>
      </c>
      <c r="N752" s="1">
        <v>109.0512914818778</v>
      </c>
    </row>
    <row r="753" spans="13:14" x14ac:dyDescent="0.25">
      <c r="M753" s="46">
        <v>744</v>
      </c>
      <c r="N753" s="1">
        <v>119.19242993593076</v>
      </c>
    </row>
    <row r="754" spans="13:14" x14ac:dyDescent="0.25">
      <c r="M754" s="46">
        <v>745</v>
      </c>
      <c r="N754" s="1">
        <v>108.44091041713101</v>
      </c>
    </row>
    <row r="755" spans="13:14" x14ac:dyDescent="0.25">
      <c r="M755" s="46">
        <v>746</v>
      </c>
      <c r="N755" s="1">
        <v>110.44420784994458</v>
      </c>
    </row>
    <row r="756" spans="13:14" x14ac:dyDescent="0.25">
      <c r="M756" s="46">
        <v>747</v>
      </c>
      <c r="N756" s="1">
        <v>104.49591956896413</v>
      </c>
    </row>
    <row r="757" spans="13:14" x14ac:dyDescent="0.25">
      <c r="M757" s="46">
        <v>748</v>
      </c>
      <c r="N757" s="1">
        <v>120.02636927724988</v>
      </c>
    </row>
    <row r="758" spans="13:14" x14ac:dyDescent="0.25">
      <c r="M758" s="46">
        <v>749</v>
      </c>
      <c r="N758" s="1">
        <v>116.07575217867384</v>
      </c>
    </row>
    <row r="759" spans="13:14" x14ac:dyDescent="0.25">
      <c r="M759" s="46">
        <v>750</v>
      </c>
      <c r="N759" s="1">
        <v>101.6402401799578</v>
      </c>
    </row>
    <row r="760" spans="13:14" x14ac:dyDescent="0.25">
      <c r="M760" s="46">
        <v>751</v>
      </c>
      <c r="N760" s="1">
        <v>93.623880200072691</v>
      </c>
    </row>
    <row r="761" spans="13:14" x14ac:dyDescent="0.25">
      <c r="M761" s="46">
        <v>752</v>
      </c>
      <c r="N761" s="1">
        <v>113.52858486689922</v>
      </c>
    </row>
    <row r="762" spans="13:14" x14ac:dyDescent="0.25">
      <c r="M762" s="46">
        <v>753</v>
      </c>
      <c r="N762" s="1">
        <v>121.77005585140692</v>
      </c>
    </row>
    <row r="763" spans="13:14" x14ac:dyDescent="0.25">
      <c r="M763" s="46">
        <v>754</v>
      </c>
      <c r="N763" s="1">
        <v>105.66794905772166</v>
      </c>
    </row>
    <row r="764" spans="13:14" x14ac:dyDescent="0.25">
      <c r="M764" s="46">
        <v>755</v>
      </c>
      <c r="N764" s="1">
        <v>126.32042403179895</v>
      </c>
    </row>
    <row r="765" spans="13:14" x14ac:dyDescent="0.25">
      <c r="M765" s="46">
        <v>756</v>
      </c>
      <c r="N765" s="1">
        <v>100.68368181081479</v>
      </c>
    </row>
    <row r="766" spans="13:14" x14ac:dyDescent="0.25">
      <c r="M766" s="46">
        <v>757</v>
      </c>
      <c r="N766" s="1">
        <v>115.62018981997252</v>
      </c>
    </row>
    <row r="767" spans="13:14" x14ac:dyDescent="0.25">
      <c r="M767" s="46">
        <v>758</v>
      </c>
      <c r="N767" s="1">
        <v>111.77018197037714</v>
      </c>
    </row>
    <row r="768" spans="13:14" x14ac:dyDescent="0.25">
      <c r="M768" s="46">
        <v>759</v>
      </c>
      <c r="N768" s="1">
        <v>96.813182401962806</v>
      </c>
    </row>
    <row r="769" spans="13:14" x14ac:dyDescent="0.25">
      <c r="M769" s="46">
        <v>760</v>
      </c>
      <c r="N769" s="1">
        <v>116.73706846975786</v>
      </c>
    </row>
    <row r="770" spans="13:14" x14ac:dyDescent="0.25">
      <c r="M770" s="46">
        <v>761</v>
      </c>
      <c r="N770" s="1">
        <v>106.69825650707422</v>
      </c>
    </row>
    <row r="771" spans="13:14" x14ac:dyDescent="0.25">
      <c r="M771" s="46">
        <v>762</v>
      </c>
      <c r="N771" s="1">
        <v>125.44996999378341</v>
      </c>
    </row>
    <row r="772" spans="13:14" x14ac:dyDescent="0.25">
      <c r="M772" s="46">
        <v>763</v>
      </c>
      <c r="N772" s="1">
        <v>108.92954814143381</v>
      </c>
    </row>
    <row r="773" spans="13:14" x14ac:dyDescent="0.25">
      <c r="M773" s="46">
        <v>764</v>
      </c>
      <c r="N773" s="1">
        <v>125.60499266547951</v>
      </c>
    </row>
    <row r="774" spans="13:14" x14ac:dyDescent="0.25">
      <c r="M774" s="46">
        <v>765</v>
      </c>
      <c r="N774" s="1">
        <v>114.53680874076024</v>
      </c>
    </row>
    <row r="775" spans="13:14" x14ac:dyDescent="0.25">
      <c r="M775" s="46">
        <v>766</v>
      </c>
      <c r="N775" s="1">
        <v>98.165121858490366</v>
      </c>
    </row>
    <row r="776" spans="13:14" x14ac:dyDescent="0.25">
      <c r="M776" s="46">
        <v>767</v>
      </c>
      <c r="N776" s="1">
        <v>102.9411968460325</v>
      </c>
    </row>
    <row r="777" spans="13:14" x14ac:dyDescent="0.25">
      <c r="M777" s="46">
        <v>768</v>
      </c>
      <c r="N777" s="1">
        <v>106.71412113272955</v>
      </c>
    </row>
    <row r="778" spans="13:14" x14ac:dyDescent="0.25">
      <c r="M778" s="46">
        <v>769</v>
      </c>
      <c r="N778" s="1">
        <v>118.00665519281048</v>
      </c>
    </row>
    <row r="779" spans="13:14" x14ac:dyDescent="0.25">
      <c r="M779" s="46">
        <v>770</v>
      </c>
      <c r="N779" s="1">
        <v>104.47568841452657</v>
      </c>
    </row>
    <row r="780" spans="13:14" x14ac:dyDescent="0.25">
      <c r="M780" s="46">
        <v>771</v>
      </c>
      <c r="N780" s="1">
        <v>111.40226307245779</v>
      </c>
    </row>
    <row r="781" spans="13:14" x14ac:dyDescent="0.25">
      <c r="M781" s="46">
        <v>772</v>
      </c>
      <c r="N781" s="1">
        <v>112.13052531992683</v>
      </c>
    </row>
    <row r="782" spans="13:14" x14ac:dyDescent="0.25">
      <c r="M782" s="46">
        <v>773</v>
      </c>
      <c r="N782" s="1">
        <v>97.839974728081529</v>
      </c>
    </row>
    <row r="783" spans="13:14" x14ac:dyDescent="0.25">
      <c r="M783" s="46">
        <v>774</v>
      </c>
      <c r="N783" s="1">
        <v>119.51219658312928</v>
      </c>
    </row>
    <row r="784" spans="13:14" x14ac:dyDescent="0.25">
      <c r="M784" s="46">
        <v>775</v>
      </c>
      <c r="N784" s="1">
        <v>113.21576018256748</v>
      </c>
    </row>
    <row r="785" spans="13:14" x14ac:dyDescent="0.25">
      <c r="M785" s="46">
        <v>776</v>
      </c>
      <c r="N785" s="1">
        <v>110.9657982159828</v>
      </c>
    </row>
    <row r="786" spans="13:14" x14ac:dyDescent="0.25">
      <c r="M786" s="46">
        <v>777</v>
      </c>
      <c r="N786" s="1">
        <v>101.9118798315325</v>
      </c>
    </row>
    <row r="787" spans="13:14" x14ac:dyDescent="0.25">
      <c r="M787" s="46">
        <v>778</v>
      </c>
      <c r="N787" s="1">
        <v>108.84996957643442</v>
      </c>
    </row>
    <row r="788" spans="13:14" x14ac:dyDescent="0.25">
      <c r="M788" s="46">
        <v>779</v>
      </c>
      <c r="N788" s="1">
        <v>107.60251298138597</v>
      </c>
    </row>
    <row r="789" spans="13:14" x14ac:dyDescent="0.25">
      <c r="M789" s="46">
        <v>780</v>
      </c>
      <c r="N789" s="1">
        <v>119.22996025523238</v>
      </c>
    </row>
    <row r="790" spans="13:14" x14ac:dyDescent="0.25">
      <c r="M790" s="46">
        <v>781</v>
      </c>
      <c r="N790" s="1">
        <v>115.05812377930019</v>
      </c>
    </row>
    <row r="791" spans="13:14" x14ac:dyDescent="0.25">
      <c r="M791" s="46">
        <v>782</v>
      </c>
      <c r="N791" s="1">
        <v>119.275632500537</v>
      </c>
    </row>
    <row r="792" spans="13:14" x14ac:dyDescent="0.25">
      <c r="M792" s="46">
        <v>783</v>
      </c>
      <c r="N792" s="1">
        <v>118.84321722949262</v>
      </c>
    </row>
    <row r="793" spans="13:14" x14ac:dyDescent="0.25">
      <c r="M793" s="46">
        <v>784</v>
      </c>
      <c r="N793" s="1">
        <v>97.231925424986656</v>
      </c>
    </row>
    <row r="794" spans="13:14" x14ac:dyDescent="0.25">
      <c r="M794" s="46">
        <v>785</v>
      </c>
      <c r="N794" s="1">
        <v>120.3371538482703</v>
      </c>
    </row>
    <row r="795" spans="13:14" x14ac:dyDescent="0.25">
      <c r="M795" s="46">
        <v>786</v>
      </c>
      <c r="N795" s="1">
        <v>106.18808529757402</v>
      </c>
    </row>
    <row r="796" spans="13:14" x14ac:dyDescent="0.25">
      <c r="M796" s="46">
        <v>787</v>
      </c>
      <c r="N796" s="1">
        <v>103.7837667333193</v>
      </c>
    </row>
    <row r="797" spans="13:14" x14ac:dyDescent="0.25">
      <c r="M797" s="46">
        <v>788</v>
      </c>
      <c r="N797" s="1">
        <v>105.59363503573974</v>
      </c>
    </row>
    <row r="798" spans="13:14" x14ac:dyDescent="0.25">
      <c r="M798" s="46">
        <v>789</v>
      </c>
      <c r="N798" s="1">
        <v>116.79580637013314</v>
      </c>
    </row>
    <row r="799" spans="13:14" x14ac:dyDescent="0.25">
      <c r="M799" s="46">
        <v>790</v>
      </c>
      <c r="N799" s="1">
        <v>107.36489402048602</v>
      </c>
    </row>
    <row r="800" spans="13:14" x14ac:dyDescent="0.25">
      <c r="M800" s="46">
        <v>791</v>
      </c>
      <c r="N800" s="1">
        <v>108.56389551495114</v>
      </c>
    </row>
    <row r="801" spans="13:14" x14ac:dyDescent="0.25">
      <c r="M801" s="46">
        <v>792</v>
      </c>
      <c r="N801" s="1">
        <v>110.24178402950217</v>
      </c>
    </row>
    <row r="802" spans="13:14" x14ac:dyDescent="0.25">
      <c r="M802" s="46">
        <v>793</v>
      </c>
      <c r="N802" s="1">
        <v>99.488495017227194</v>
      </c>
    </row>
    <row r="803" spans="13:14" x14ac:dyDescent="0.25">
      <c r="M803" s="46">
        <v>794</v>
      </c>
      <c r="N803" s="1">
        <v>95.932280658818428</v>
      </c>
    </row>
    <row r="804" spans="13:14" x14ac:dyDescent="0.25">
      <c r="M804" s="46">
        <v>795</v>
      </c>
      <c r="N804" s="1">
        <v>104.02474994822001</v>
      </c>
    </row>
    <row r="805" spans="13:14" x14ac:dyDescent="0.25">
      <c r="M805" s="46">
        <v>796</v>
      </c>
      <c r="N805" s="1">
        <v>121.21391888979009</v>
      </c>
    </row>
    <row r="806" spans="13:14" x14ac:dyDescent="0.25">
      <c r="M806" s="46">
        <v>797</v>
      </c>
      <c r="N806" s="1">
        <v>88.914431853305246</v>
      </c>
    </row>
    <row r="807" spans="13:14" x14ac:dyDescent="0.25">
      <c r="M807" s="46">
        <v>798</v>
      </c>
      <c r="N807" s="1">
        <v>101.91045678675027</v>
      </c>
    </row>
    <row r="808" spans="13:14" x14ac:dyDescent="0.25">
      <c r="M808" s="46">
        <v>799</v>
      </c>
      <c r="N808" s="1">
        <v>111.28552177279161</v>
      </c>
    </row>
    <row r="809" spans="13:14" x14ac:dyDescent="0.25">
      <c r="M809" s="46">
        <v>800</v>
      </c>
      <c r="N809" s="1">
        <v>113.72000523035727</v>
      </c>
    </row>
    <row r="810" spans="13:14" x14ac:dyDescent="0.25">
      <c r="M810" s="46">
        <v>801</v>
      </c>
      <c r="N810" s="1">
        <v>114.71933642688012</v>
      </c>
    </row>
    <row r="811" spans="13:14" x14ac:dyDescent="0.25">
      <c r="M811" s="46">
        <v>802</v>
      </c>
      <c r="N811" s="1">
        <v>98.19153363024212</v>
      </c>
    </row>
    <row r="812" spans="13:14" x14ac:dyDescent="0.25">
      <c r="M812" s="46">
        <v>803</v>
      </c>
      <c r="N812" s="1">
        <v>104.67939333221665</v>
      </c>
    </row>
    <row r="813" spans="13:14" x14ac:dyDescent="0.25">
      <c r="M813" s="46">
        <v>804</v>
      </c>
      <c r="N813" s="1">
        <v>113.98610618459004</v>
      </c>
    </row>
    <row r="814" spans="13:14" x14ac:dyDescent="0.25">
      <c r="M814" s="46">
        <v>805</v>
      </c>
      <c r="N814" s="1">
        <v>128.17050529113419</v>
      </c>
    </row>
    <row r="815" spans="13:14" x14ac:dyDescent="0.25">
      <c r="M815" s="46">
        <v>806</v>
      </c>
      <c r="N815" s="1">
        <v>96.78090000449545</v>
      </c>
    </row>
    <row r="816" spans="13:14" x14ac:dyDescent="0.25">
      <c r="M816" s="46">
        <v>807</v>
      </c>
      <c r="N816" s="1">
        <v>100.20795617145598</v>
      </c>
    </row>
    <row r="817" spans="13:14" x14ac:dyDescent="0.25">
      <c r="M817" s="46">
        <v>808</v>
      </c>
      <c r="N817" s="1">
        <v>114.01962766596196</v>
      </c>
    </row>
    <row r="818" spans="13:14" x14ac:dyDescent="0.25">
      <c r="M818" s="46">
        <v>809</v>
      </c>
      <c r="N818" s="1">
        <v>90.792592904938843</v>
      </c>
    </row>
    <row r="819" spans="13:14" x14ac:dyDescent="0.25">
      <c r="M819" s="46">
        <v>810</v>
      </c>
      <c r="N819" s="1">
        <v>117.81262378705924</v>
      </c>
    </row>
    <row r="820" spans="13:14" x14ac:dyDescent="0.25">
      <c r="M820" s="46">
        <v>811</v>
      </c>
      <c r="N820" s="1">
        <v>102.69678948839871</v>
      </c>
    </row>
    <row r="821" spans="13:14" x14ac:dyDescent="0.25">
      <c r="M821" s="46">
        <v>812</v>
      </c>
      <c r="N821" s="1">
        <v>117.41035218761779</v>
      </c>
    </row>
    <row r="822" spans="13:14" x14ac:dyDescent="0.25">
      <c r="M822" s="46">
        <v>813</v>
      </c>
      <c r="N822" s="1">
        <v>120.34415971585905</v>
      </c>
    </row>
    <row r="823" spans="13:14" x14ac:dyDescent="0.25">
      <c r="M823" s="46">
        <v>814</v>
      </c>
      <c r="N823" s="1">
        <v>113.79115343392102</v>
      </c>
    </row>
    <row r="824" spans="13:14" x14ac:dyDescent="0.25">
      <c r="M824" s="46">
        <v>815</v>
      </c>
      <c r="N824">
        <v>115.88853705054306</v>
      </c>
    </row>
    <row r="825" spans="13:14" x14ac:dyDescent="0.25">
      <c r="M825" s="46">
        <v>816</v>
      </c>
      <c r="N825">
        <v>95.679973011822725</v>
      </c>
    </row>
    <row r="826" spans="13:14" x14ac:dyDescent="0.25">
      <c r="M826" s="46">
        <v>817</v>
      </c>
      <c r="N826">
        <v>109.82540740145919</v>
      </c>
    </row>
    <row r="827" spans="13:14" x14ac:dyDescent="0.25">
      <c r="M827" s="46">
        <v>818</v>
      </c>
      <c r="N827">
        <v>101.64649555949268</v>
      </c>
    </row>
    <row r="828" spans="13:14" x14ac:dyDescent="0.25">
      <c r="M828" s="46">
        <v>819</v>
      </c>
      <c r="N828">
        <v>108.97689674235183</v>
      </c>
    </row>
    <row r="829" spans="13:14" x14ac:dyDescent="0.25">
      <c r="M829" s="46">
        <v>820</v>
      </c>
      <c r="N829">
        <v>119.27805481272314</v>
      </c>
    </row>
    <row r="830" spans="13:14" x14ac:dyDescent="0.25">
      <c r="M830" s="46">
        <v>821</v>
      </c>
      <c r="N830">
        <v>108.57495516875062</v>
      </c>
    </row>
    <row r="831" spans="13:14" x14ac:dyDescent="0.25">
      <c r="M831" s="46">
        <v>822</v>
      </c>
      <c r="N831">
        <v>116.69648515150537</v>
      </c>
    </row>
    <row r="832" spans="13:14" x14ac:dyDescent="0.25">
      <c r="M832" s="46">
        <v>823</v>
      </c>
      <c r="N832">
        <v>129.39881976220465</v>
      </c>
    </row>
    <row r="833" spans="13:14" x14ac:dyDescent="0.25">
      <c r="M833" s="46">
        <v>824</v>
      </c>
      <c r="N833">
        <v>119.22394650430961</v>
      </c>
    </row>
    <row r="834" spans="13:14" x14ac:dyDescent="0.25">
      <c r="M834" s="46">
        <v>825</v>
      </c>
      <c r="N834">
        <v>106.36107351743304</v>
      </c>
    </row>
    <row r="835" spans="13:14" x14ac:dyDescent="0.25">
      <c r="M835" s="46">
        <v>826</v>
      </c>
      <c r="N835">
        <v>91.220612085223252</v>
      </c>
    </row>
    <row r="836" spans="13:14" x14ac:dyDescent="0.25">
      <c r="M836" s="46">
        <v>827</v>
      </c>
      <c r="N836">
        <v>118.46535379598274</v>
      </c>
    </row>
    <row r="837" spans="13:14" x14ac:dyDescent="0.25">
      <c r="M837" s="46">
        <v>828</v>
      </c>
      <c r="N837">
        <v>111.19095475664278</v>
      </c>
    </row>
    <row r="838" spans="13:14" x14ac:dyDescent="0.25">
      <c r="M838" s="46">
        <v>829</v>
      </c>
      <c r="N838">
        <v>104.99950546684576</v>
      </c>
    </row>
    <row r="839" spans="13:14" x14ac:dyDescent="0.25">
      <c r="M839" s="46">
        <v>830</v>
      </c>
      <c r="N839">
        <v>107.25035697567634</v>
      </c>
    </row>
    <row r="840" spans="13:14" x14ac:dyDescent="0.25">
      <c r="M840" s="46">
        <v>831</v>
      </c>
      <c r="N840">
        <v>99.389232864929923</v>
      </c>
    </row>
    <row r="841" spans="13:14" x14ac:dyDescent="0.25">
      <c r="M841" s="46">
        <v>832</v>
      </c>
      <c r="N841">
        <v>93.259992128303125</v>
      </c>
    </row>
    <row r="842" spans="13:14" x14ac:dyDescent="0.25">
      <c r="M842" s="46">
        <v>833</v>
      </c>
      <c r="N842">
        <v>116.72912252428755</v>
      </c>
    </row>
    <row r="843" spans="13:14" x14ac:dyDescent="0.25">
      <c r="M843" s="46">
        <v>834</v>
      </c>
      <c r="N843">
        <v>122.44110954286789</v>
      </c>
    </row>
    <row r="844" spans="13:14" x14ac:dyDescent="0.25">
      <c r="M844" s="46">
        <v>835</v>
      </c>
      <c r="N844">
        <v>121.61962129756276</v>
      </c>
    </row>
    <row r="845" spans="13:14" x14ac:dyDescent="0.25">
      <c r="M845" s="46">
        <v>836</v>
      </c>
      <c r="N845">
        <v>125.68383880789679</v>
      </c>
    </row>
    <row r="846" spans="13:14" x14ac:dyDescent="0.25">
      <c r="M846" s="46">
        <v>837</v>
      </c>
      <c r="N846">
        <v>101.36564139058001</v>
      </c>
    </row>
    <row r="847" spans="13:14" x14ac:dyDescent="0.25">
      <c r="M847" s="46">
        <v>838</v>
      </c>
      <c r="N847">
        <v>114.6770310157261</v>
      </c>
    </row>
    <row r="848" spans="13:14" x14ac:dyDescent="0.25">
      <c r="M848" s="46">
        <v>839</v>
      </c>
      <c r="N848">
        <v>111.56806401938124</v>
      </c>
    </row>
    <row r="849" spans="13:14" x14ac:dyDescent="0.25">
      <c r="M849" s="46">
        <v>840</v>
      </c>
      <c r="N849">
        <v>120.15838977081761</v>
      </c>
    </row>
    <row r="850" spans="13:14" x14ac:dyDescent="0.25">
      <c r="M850" s="46">
        <v>841</v>
      </c>
      <c r="N850">
        <v>129.16594292846028</v>
      </c>
    </row>
    <row r="851" spans="13:14" x14ac:dyDescent="0.25">
      <c r="M851" s="46">
        <v>842</v>
      </c>
      <c r="N851">
        <v>99.182141685510231</v>
      </c>
    </row>
    <row r="852" spans="13:14" x14ac:dyDescent="0.25">
      <c r="M852" s="46">
        <v>843</v>
      </c>
      <c r="N852">
        <v>113.93668822224363</v>
      </c>
    </row>
    <row r="853" spans="13:14" x14ac:dyDescent="0.25">
      <c r="M853" s="46">
        <v>844</v>
      </c>
      <c r="N853">
        <v>99.987903153290077</v>
      </c>
    </row>
    <row r="854" spans="13:14" x14ac:dyDescent="0.25">
      <c r="M854" s="46">
        <v>845</v>
      </c>
      <c r="N854">
        <v>102.41269062810174</v>
      </c>
    </row>
    <row r="855" spans="13:14" x14ac:dyDescent="0.25">
      <c r="M855" s="46">
        <v>846</v>
      </c>
      <c r="N855">
        <v>120.01616344634864</v>
      </c>
    </row>
    <row r="856" spans="13:14" x14ac:dyDescent="0.25">
      <c r="M856" s="46">
        <v>847</v>
      </c>
      <c r="N856">
        <v>121.79816719101721</v>
      </c>
    </row>
    <row r="857" spans="13:14" x14ac:dyDescent="0.25">
      <c r="M857" s="46">
        <v>848</v>
      </c>
      <c r="N857">
        <v>100.81537979067519</v>
      </c>
    </row>
    <row r="858" spans="13:14" x14ac:dyDescent="0.25">
      <c r="M858" s="46">
        <v>849</v>
      </c>
      <c r="N858">
        <v>117.68946302775679</v>
      </c>
    </row>
    <row r="859" spans="13:14" x14ac:dyDescent="0.25">
      <c r="M859" s="46">
        <v>850</v>
      </c>
      <c r="N859">
        <v>106.34851800407273</v>
      </c>
    </row>
    <row r="860" spans="13:14" x14ac:dyDescent="0.25">
      <c r="M860" s="46">
        <v>851</v>
      </c>
      <c r="N860">
        <v>108.32317117238496</v>
      </c>
    </row>
    <row r="861" spans="13:14" x14ac:dyDescent="0.25">
      <c r="M861" s="46">
        <v>852</v>
      </c>
      <c r="N861">
        <v>97.968615067865798</v>
      </c>
    </row>
    <row r="862" spans="13:14" x14ac:dyDescent="0.25">
      <c r="M862" s="46">
        <v>853</v>
      </c>
      <c r="N862">
        <v>122.40763854703323</v>
      </c>
    </row>
    <row r="863" spans="13:14" x14ac:dyDescent="0.25">
      <c r="M863" s="46">
        <v>854</v>
      </c>
      <c r="N863">
        <v>128.51830036823463</v>
      </c>
    </row>
    <row r="864" spans="13:14" x14ac:dyDescent="0.25">
      <c r="M864" s="46">
        <v>855</v>
      </c>
      <c r="N864">
        <v>110.63106887672052</v>
      </c>
    </row>
    <row r="865" spans="13:14" x14ac:dyDescent="0.25">
      <c r="M865" s="46">
        <v>856</v>
      </c>
      <c r="N865">
        <v>118.12750550398187</v>
      </c>
    </row>
    <row r="866" spans="13:14" x14ac:dyDescent="0.25">
      <c r="M866" s="46">
        <v>857</v>
      </c>
      <c r="N866">
        <v>111.4005740795768</v>
      </c>
    </row>
    <row r="867" spans="13:14" x14ac:dyDescent="0.25">
      <c r="M867" s="46">
        <v>858</v>
      </c>
      <c r="N867">
        <v>112.55557879740276</v>
      </c>
    </row>
    <row r="868" spans="13:14" x14ac:dyDescent="0.25">
      <c r="M868" s="46">
        <v>859</v>
      </c>
      <c r="N868">
        <v>109.00056809161053</v>
      </c>
    </row>
    <row r="869" spans="13:14" x14ac:dyDescent="0.25">
      <c r="M869" s="46">
        <v>860</v>
      </c>
      <c r="N869">
        <v>117.55422769414642</v>
      </c>
    </row>
    <row r="870" spans="13:14" x14ac:dyDescent="0.25">
      <c r="M870" s="46">
        <v>861</v>
      </c>
      <c r="N870">
        <v>112.88403714449241</v>
      </c>
    </row>
    <row r="871" spans="13:14" x14ac:dyDescent="0.25">
      <c r="M871" s="46">
        <v>862</v>
      </c>
      <c r="N871">
        <v>117.59434131662016</v>
      </c>
    </row>
    <row r="872" spans="13:14" x14ac:dyDescent="0.25">
      <c r="M872" s="46">
        <v>863</v>
      </c>
      <c r="N872">
        <v>115.71101076592583</v>
      </c>
    </row>
    <row r="873" spans="13:14" x14ac:dyDescent="0.25">
      <c r="M873" s="46">
        <v>864</v>
      </c>
      <c r="N873">
        <v>116.95855049636108</v>
      </c>
    </row>
    <row r="874" spans="13:14" x14ac:dyDescent="0.25">
      <c r="M874" s="46">
        <v>865</v>
      </c>
      <c r="N874">
        <v>110.48379748342306</v>
      </c>
    </row>
    <row r="875" spans="13:14" x14ac:dyDescent="0.25">
      <c r="M875" s="46">
        <v>866</v>
      </c>
      <c r="N875">
        <v>108.9124653313141</v>
      </c>
    </row>
    <row r="876" spans="13:14" x14ac:dyDescent="0.25">
      <c r="M876" s="46">
        <v>867</v>
      </c>
      <c r="N876">
        <v>109.32909000074699</v>
      </c>
    </row>
    <row r="877" spans="13:14" x14ac:dyDescent="0.25">
      <c r="M877" s="46">
        <v>868</v>
      </c>
      <c r="N877">
        <v>88.861194023137372</v>
      </c>
    </row>
    <row r="878" spans="13:14" x14ac:dyDescent="0.25">
      <c r="M878" s="46">
        <v>869</v>
      </c>
      <c r="N878">
        <v>98.272974956180988</v>
      </c>
    </row>
    <row r="879" spans="13:14" x14ac:dyDescent="0.25">
      <c r="M879" s="46">
        <v>870</v>
      </c>
      <c r="N879">
        <v>108.144298068013</v>
      </c>
    </row>
    <row r="880" spans="13:14" x14ac:dyDescent="0.25">
      <c r="M880" s="46">
        <v>871</v>
      </c>
      <c r="N880">
        <v>104.3537856980131</v>
      </c>
    </row>
    <row r="881" spans="13:14" x14ac:dyDescent="0.25">
      <c r="M881" s="46">
        <v>872</v>
      </c>
      <c r="N881">
        <v>109.97963997444016</v>
      </c>
    </row>
    <row r="882" spans="13:14" x14ac:dyDescent="0.25">
      <c r="M882" s="46">
        <v>873</v>
      </c>
      <c r="N882">
        <v>135.13351474707565</v>
      </c>
    </row>
    <row r="883" spans="13:14" x14ac:dyDescent="0.25">
      <c r="M883" s="46">
        <v>874</v>
      </c>
      <c r="N883">
        <v>124.34452271399329</v>
      </c>
    </row>
    <row r="884" spans="13:14" x14ac:dyDescent="0.25">
      <c r="M884" s="46">
        <v>875</v>
      </c>
      <c r="N884">
        <v>114.06847419389032</v>
      </c>
    </row>
    <row r="885" spans="13:14" x14ac:dyDescent="0.25">
      <c r="M885" s="46">
        <v>876</v>
      </c>
      <c r="N885">
        <v>97.237759591754866</v>
      </c>
    </row>
    <row r="886" spans="13:14" x14ac:dyDescent="0.25">
      <c r="M886" s="46">
        <v>877</v>
      </c>
      <c r="N886">
        <v>100.55090511616287</v>
      </c>
    </row>
    <row r="887" spans="13:14" x14ac:dyDescent="0.25">
      <c r="M887" s="46">
        <v>878</v>
      </c>
      <c r="N887">
        <v>97.937487464933866</v>
      </c>
    </row>
    <row r="888" spans="13:14" x14ac:dyDescent="0.25">
      <c r="M888" s="46">
        <v>879</v>
      </c>
      <c r="N888">
        <v>115.51882596774327</v>
      </c>
    </row>
    <row r="889" spans="13:14" x14ac:dyDescent="0.25">
      <c r="M889" s="46">
        <v>880</v>
      </c>
      <c r="N889">
        <v>120.21161641033616</v>
      </c>
    </row>
    <row r="890" spans="13:14" x14ac:dyDescent="0.25">
      <c r="M890" s="46">
        <v>881</v>
      </c>
      <c r="N890">
        <v>102.07777544858789</v>
      </c>
    </row>
    <row r="891" spans="13:14" x14ac:dyDescent="0.25">
      <c r="M891" s="46">
        <v>882</v>
      </c>
      <c r="N891">
        <v>108.25645641713456</v>
      </c>
    </row>
    <row r="892" spans="13:14" x14ac:dyDescent="0.25">
      <c r="M892" s="46">
        <v>883</v>
      </c>
      <c r="N892">
        <v>99.557770104959005</v>
      </c>
    </row>
    <row r="893" spans="13:14" x14ac:dyDescent="0.25">
      <c r="M893" s="46">
        <v>884</v>
      </c>
      <c r="N893">
        <v>105.07110947317852</v>
      </c>
    </row>
    <row r="894" spans="13:14" x14ac:dyDescent="0.25">
      <c r="M894" s="46">
        <v>885</v>
      </c>
      <c r="N894">
        <v>104.26843910511376</v>
      </c>
    </row>
    <row r="895" spans="13:14" x14ac:dyDescent="0.25">
      <c r="M895" s="46">
        <v>886</v>
      </c>
      <c r="N895">
        <v>84.775449346201441</v>
      </c>
    </row>
    <row r="896" spans="13:14" x14ac:dyDescent="0.25">
      <c r="M896" s="46">
        <v>887</v>
      </c>
      <c r="N896">
        <v>94.707265292153423</v>
      </c>
    </row>
    <row r="897" spans="13:14" x14ac:dyDescent="0.25">
      <c r="M897" s="46">
        <v>888</v>
      </c>
      <c r="N897">
        <v>117.89537035062698</v>
      </c>
    </row>
    <row r="898" spans="13:14" x14ac:dyDescent="0.25">
      <c r="M898" s="46">
        <v>889</v>
      </c>
      <c r="N898">
        <v>107.99641861575722</v>
      </c>
    </row>
    <row r="899" spans="13:14" x14ac:dyDescent="0.25">
      <c r="M899" s="46">
        <v>890</v>
      </c>
      <c r="N899">
        <v>118.63317475112461</v>
      </c>
    </row>
    <row r="900" spans="13:14" x14ac:dyDescent="0.25">
      <c r="M900" s="46">
        <v>891</v>
      </c>
      <c r="N900">
        <v>111.30428974309294</v>
      </c>
    </row>
    <row r="901" spans="13:14" x14ac:dyDescent="0.25">
      <c r="M901" s="46">
        <v>892</v>
      </c>
      <c r="N901">
        <v>104.33365876094402</v>
      </c>
    </row>
    <row r="902" spans="13:14" x14ac:dyDescent="0.25">
      <c r="M902" s="46">
        <v>893</v>
      </c>
      <c r="N902">
        <v>118.69216610833229</v>
      </c>
    </row>
    <row r="903" spans="13:14" x14ac:dyDescent="0.25">
      <c r="M903" s="46">
        <v>894</v>
      </c>
      <c r="N903">
        <v>105.04290730342808</v>
      </c>
    </row>
    <row r="904" spans="13:14" x14ac:dyDescent="0.25">
      <c r="M904" s="46">
        <v>895</v>
      </c>
      <c r="N904">
        <v>125.43583763991815</v>
      </c>
    </row>
    <row r="905" spans="13:14" x14ac:dyDescent="0.25">
      <c r="M905" s="46">
        <v>896</v>
      </c>
      <c r="N905">
        <v>132.19549953729066</v>
      </c>
    </row>
    <row r="906" spans="13:14" x14ac:dyDescent="0.25">
      <c r="M906" s="46">
        <v>897</v>
      </c>
      <c r="N906">
        <v>97.387375538990483</v>
      </c>
    </row>
    <row r="907" spans="13:14" x14ac:dyDescent="0.25">
      <c r="M907" s="46">
        <v>898</v>
      </c>
      <c r="N907">
        <v>99.029576917442228</v>
      </c>
    </row>
    <row r="908" spans="13:14" x14ac:dyDescent="0.25">
      <c r="M908" s="46">
        <v>899</v>
      </c>
      <c r="N908">
        <v>105.66461570898959</v>
      </c>
    </row>
    <row r="909" spans="13:14" x14ac:dyDescent="0.25">
      <c r="M909" s="46">
        <v>900</v>
      </c>
      <c r="N909">
        <v>103.6438288308658</v>
      </c>
    </row>
    <row r="910" spans="13:14" x14ac:dyDescent="0.25">
      <c r="M910" s="46">
        <v>901</v>
      </c>
      <c r="N910">
        <v>120.96253293886802</v>
      </c>
    </row>
    <row r="911" spans="13:14" x14ac:dyDescent="0.25">
      <c r="M911" s="46">
        <v>902</v>
      </c>
      <c r="N911">
        <v>116.66131132581823</v>
      </c>
    </row>
    <row r="912" spans="13:14" x14ac:dyDescent="0.25">
      <c r="M912" s="46">
        <v>903</v>
      </c>
      <c r="N912">
        <v>104.21298235893715</v>
      </c>
    </row>
    <row r="913" spans="13:14" x14ac:dyDescent="0.25">
      <c r="M913" s="46">
        <v>904</v>
      </c>
      <c r="N913">
        <v>95.607560509238354</v>
      </c>
    </row>
    <row r="914" spans="13:14" x14ac:dyDescent="0.25">
      <c r="M914" s="46">
        <v>905</v>
      </c>
      <c r="N914">
        <v>121.22106191474209</v>
      </c>
    </row>
    <row r="915" spans="13:14" x14ac:dyDescent="0.25">
      <c r="M915" s="46">
        <v>906</v>
      </c>
      <c r="N915">
        <v>120.53394278319746</v>
      </c>
    </row>
    <row r="916" spans="13:14" x14ac:dyDescent="0.25">
      <c r="M916" s="46">
        <v>907</v>
      </c>
      <c r="N916">
        <v>119.19765006191562</v>
      </c>
    </row>
    <row r="917" spans="13:14" x14ac:dyDescent="0.25">
      <c r="M917" s="46">
        <v>908</v>
      </c>
      <c r="N917">
        <v>105.52872937708362</v>
      </c>
    </row>
    <row r="918" spans="13:14" x14ac:dyDescent="0.25">
      <c r="M918" s="46">
        <v>909</v>
      </c>
      <c r="N918">
        <v>111.42136461650573</v>
      </c>
    </row>
    <row r="919" spans="13:14" x14ac:dyDescent="0.25">
      <c r="M919" s="46">
        <v>910</v>
      </c>
      <c r="N919">
        <v>98.313914848211851</v>
      </c>
    </row>
    <row r="920" spans="13:14" x14ac:dyDescent="0.25">
      <c r="M920" s="46">
        <v>911</v>
      </c>
      <c r="N920">
        <v>115.78386911236144</v>
      </c>
    </row>
    <row r="921" spans="13:14" x14ac:dyDescent="0.25">
      <c r="M921" s="46">
        <v>912</v>
      </c>
      <c r="N921">
        <v>111.58763906169823</v>
      </c>
    </row>
    <row r="922" spans="13:14" x14ac:dyDescent="0.25">
      <c r="M922" s="46">
        <v>913</v>
      </c>
      <c r="N922">
        <v>118.19639024641528</v>
      </c>
    </row>
    <row r="923" spans="13:14" x14ac:dyDescent="0.25">
      <c r="M923" s="46">
        <v>914</v>
      </c>
      <c r="N923">
        <v>110.97190591433315</v>
      </c>
    </row>
    <row r="924" spans="13:14" x14ac:dyDescent="0.25">
      <c r="M924" s="46">
        <v>915</v>
      </c>
      <c r="N924">
        <v>107.82203590430036</v>
      </c>
    </row>
    <row r="925" spans="13:14" x14ac:dyDescent="0.25">
      <c r="M925" s="46">
        <v>916</v>
      </c>
      <c r="N925">
        <v>97.937142714848719</v>
      </c>
    </row>
    <row r="926" spans="13:14" x14ac:dyDescent="0.25">
      <c r="M926" s="46">
        <v>917</v>
      </c>
      <c r="N926">
        <v>104.87107499016484</v>
      </c>
    </row>
    <row r="927" spans="13:14" x14ac:dyDescent="0.25">
      <c r="M927" s="46">
        <v>918</v>
      </c>
      <c r="N927">
        <v>130.3109600409978</v>
      </c>
    </row>
    <row r="928" spans="13:14" x14ac:dyDescent="0.25">
      <c r="M928" s="46">
        <v>919</v>
      </c>
      <c r="N928">
        <v>118.18262986451541</v>
      </c>
    </row>
    <row r="929" spans="13:14" x14ac:dyDescent="0.25">
      <c r="M929" s="46">
        <v>920</v>
      </c>
      <c r="N929">
        <v>102.3698495654791</v>
      </c>
    </row>
    <row r="930" spans="13:14" x14ac:dyDescent="0.25">
      <c r="M930" s="46">
        <v>921</v>
      </c>
      <c r="N930">
        <v>118.01874084431782</v>
      </c>
    </row>
    <row r="931" spans="13:14" x14ac:dyDescent="0.25">
      <c r="M931" s="46">
        <v>922</v>
      </c>
      <c r="N931">
        <v>124.81810533308978</v>
      </c>
    </row>
    <row r="932" spans="13:14" x14ac:dyDescent="0.25">
      <c r="M932" s="46">
        <v>923</v>
      </c>
      <c r="N932">
        <v>110.11225565739957</v>
      </c>
    </row>
    <row r="933" spans="13:14" x14ac:dyDescent="0.25">
      <c r="M933" s="46">
        <v>924</v>
      </c>
      <c r="N933">
        <v>120.28398967683854</v>
      </c>
    </row>
    <row r="934" spans="13:14" x14ac:dyDescent="0.25">
      <c r="M934" s="46">
        <v>925</v>
      </c>
      <c r="N934">
        <v>103.51175887477629</v>
      </c>
    </row>
    <row r="935" spans="13:14" x14ac:dyDescent="0.25">
      <c r="M935" s="46">
        <v>926</v>
      </c>
      <c r="N935">
        <v>124.18356607522249</v>
      </c>
    </row>
    <row r="936" spans="13:14" x14ac:dyDescent="0.25">
      <c r="M936" s="46">
        <v>927</v>
      </c>
      <c r="N936">
        <v>121.91467762351854</v>
      </c>
    </row>
    <row r="937" spans="13:14" x14ac:dyDescent="0.25">
      <c r="M937" s="46">
        <v>928</v>
      </c>
      <c r="N937">
        <v>105.6656390232526</v>
      </c>
    </row>
    <row r="938" spans="13:14" x14ac:dyDescent="0.25">
      <c r="M938" s="46">
        <v>929</v>
      </c>
      <c r="N938">
        <v>117.34233163719415</v>
      </c>
    </row>
    <row r="939" spans="13:14" x14ac:dyDescent="0.25">
      <c r="M939" s="46">
        <v>930</v>
      </c>
      <c r="N939">
        <v>98.598743965464124</v>
      </c>
    </row>
    <row r="940" spans="13:14" x14ac:dyDescent="0.25">
      <c r="M940" s="46">
        <v>931</v>
      </c>
      <c r="N940">
        <v>124.79848079522853</v>
      </c>
    </row>
    <row r="941" spans="13:14" x14ac:dyDescent="0.25">
      <c r="M941" s="46">
        <v>932</v>
      </c>
      <c r="N941">
        <v>92.272115421442336</v>
      </c>
    </row>
    <row r="942" spans="13:14" x14ac:dyDescent="0.25">
      <c r="M942" s="46">
        <v>933</v>
      </c>
      <c r="N942">
        <v>120.32589908250844</v>
      </c>
    </row>
    <row r="943" spans="13:14" x14ac:dyDescent="0.25">
      <c r="M943" s="46">
        <v>934</v>
      </c>
      <c r="N943">
        <v>107.79504553147672</v>
      </c>
    </row>
    <row r="944" spans="13:14" x14ac:dyDescent="0.25">
      <c r="M944" s="46">
        <v>935</v>
      </c>
      <c r="N944">
        <v>106.21450994683229</v>
      </c>
    </row>
    <row r="945" spans="13:14" x14ac:dyDescent="0.25">
      <c r="M945" s="46">
        <v>936</v>
      </c>
      <c r="N945">
        <v>119.87221566119742</v>
      </c>
    </row>
    <row r="946" spans="13:14" x14ac:dyDescent="0.25">
      <c r="M946" s="46">
        <v>937</v>
      </c>
      <c r="N946">
        <v>104.20656954662836</v>
      </c>
    </row>
    <row r="947" spans="13:14" x14ac:dyDescent="0.25">
      <c r="M947" s="46">
        <v>938</v>
      </c>
      <c r="N947">
        <v>107.18282465131223</v>
      </c>
    </row>
    <row r="948" spans="13:14" x14ac:dyDescent="0.25">
      <c r="M948" s="46">
        <v>939</v>
      </c>
      <c r="N948">
        <v>91.790651424767759</v>
      </c>
    </row>
    <row r="949" spans="13:14" x14ac:dyDescent="0.25">
      <c r="M949" s="46">
        <v>940</v>
      </c>
      <c r="N949">
        <v>94.113325707159291</v>
      </c>
    </row>
    <row r="950" spans="13:14" x14ac:dyDescent="0.25">
      <c r="M950" s="46">
        <v>941</v>
      </c>
      <c r="N950">
        <v>116.04634933157369</v>
      </c>
    </row>
    <row r="951" spans="13:14" x14ac:dyDescent="0.25">
      <c r="M951" s="46">
        <v>942</v>
      </c>
      <c r="N951">
        <v>106.19740370062954</v>
      </c>
    </row>
    <row r="952" spans="13:14" x14ac:dyDescent="0.25">
      <c r="M952" s="46">
        <v>943</v>
      </c>
      <c r="N952">
        <v>111.5606064939962</v>
      </c>
    </row>
    <row r="953" spans="13:14" x14ac:dyDescent="0.25">
      <c r="M953" s="46">
        <v>944</v>
      </c>
      <c r="N953">
        <v>106.18476844288872</v>
      </c>
    </row>
    <row r="954" spans="13:14" x14ac:dyDescent="0.25">
      <c r="M954" s="46">
        <v>945</v>
      </c>
      <c r="N954">
        <v>131.8833511482336</v>
      </c>
    </row>
    <row r="955" spans="13:14" x14ac:dyDescent="0.25">
      <c r="M955" s="46">
        <v>946</v>
      </c>
      <c r="N955">
        <v>91.971932646682504</v>
      </c>
    </row>
    <row r="956" spans="13:14" x14ac:dyDescent="0.25">
      <c r="M956" s="46">
        <v>947</v>
      </c>
      <c r="N956">
        <v>105.98219608036067</v>
      </c>
    </row>
    <row r="957" spans="13:14" x14ac:dyDescent="0.25">
      <c r="M957" s="46">
        <v>948</v>
      </c>
      <c r="N957">
        <v>125.16310796767559</v>
      </c>
    </row>
    <row r="958" spans="13:14" x14ac:dyDescent="0.25">
      <c r="M958" s="46">
        <v>949</v>
      </c>
      <c r="N958">
        <v>113.0694030422796</v>
      </c>
    </row>
    <row r="959" spans="13:14" x14ac:dyDescent="0.25">
      <c r="M959" s="46">
        <v>950</v>
      </c>
      <c r="N959">
        <v>117.34372093142441</v>
      </c>
    </row>
    <row r="960" spans="13:14" x14ac:dyDescent="0.25">
      <c r="M960" s="46">
        <v>951</v>
      </c>
      <c r="N960">
        <v>125.70893541594052</v>
      </c>
    </row>
    <row r="961" spans="13:14" x14ac:dyDescent="0.25">
      <c r="M961" s="46">
        <v>952</v>
      </c>
      <c r="N961">
        <v>116.0094711063645</v>
      </c>
    </row>
    <row r="962" spans="13:14" x14ac:dyDescent="0.25">
      <c r="M962" s="46">
        <v>953</v>
      </c>
      <c r="N962">
        <v>98.360130125802442</v>
      </c>
    </row>
    <row r="963" spans="13:14" x14ac:dyDescent="0.25">
      <c r="M963" s="46">
        <v>954</v>
      </c>
      <c r="N963">
        <v>92.731110623726181</v>
      </c>
    </row>
    <row r="964" spans="13:14" x14ac:dyDescent="0.25">
      <c r="M964" s="46">
        <v>955</v>
      </c>
      <c r="N964">
        <v>97.051966434502305</v>
      </c>
    </row>
    <row r="965" spans="13:14" x14ac:dyDescent="0.25">
      <c r="M965" s="46">
        <v>956</v>
      </c>
      <c r="N965">
        <v>99.419843965320439</v>
      </c>
    </row>
    <row r="966" spans="13:14" x14ac:dyDescent="0.25">
      <c r="M966" s="46">
        <v>957</v>
      </c>
      <c r="N966">
        <v>97.257889627940173</v>
      </c>
    </row>
    <row r="967" spans="13:14" x14ac:dyDescent="0.25">
      <c r="M967" s="46">
        <v>958</v>
      </c>
      <c r="N967">
        <v>139.89712519678</v>
      </c>
    </row>
    <row r="968" spans="13:14" x14ac:dyDescent="0.25">
      <c r="M968" s="46">
        <v>959</v>
      </c>
      <c r="N968">
        <v>113.46753380608891</v>
      </c>
    </row>
    <row r="969" spans="13:14" x14ac:dyDescent="0.25">
      <c r="M969" s="46">
        <v>960</v>
      </c>
      <c r="N969">
        <v>99.611104757994525</v>
      </c>
    </row>
    <row r="970" spans="13:14" x14ac:dyDescent="0.25">
      <c r="M970" s="46">
        <v>961</v>
      </c>
      <c r="N970">
        <v>119.921384059963</v>
      </c>
    </row>
    <row r="971" spans="13:14" x14ac:dyDescent="0.25">
      <c r="M971" s="46">
        <v>962</v>
      </c>
      <c r="N971">
        <v>111.95803876382375</v>
      </c>
    </row>
    <row r="972" spans="13:14" x14ac:dyDescent="0.25">
      <c r="M972" s="46">
        <v>963</v>
      </c>
      <c r="N972">
        <v>130.43990067730357</v>
      </c>
    </row>
    <row r="973" spans="13:14" x14ac:dyDescent="0.25">
      <c r="M973" s="46">
        <v>964</v>
      </c>
      <c r="N973">
        <v>112.61180885400343</v>
      </c>
    </row>
    <row r="974" spans="13:14" x14ac:dyDescent="0.25">
      <c r="M974" s="46">
        <v>965</v>
      </c>
      <c r="N974">
        <v>121.83577267647134</v>
      </c>
    </row>
    <row r="975" spans="13:14" x14ac:dyDescent="0.25">
      <c r="M975" s="46">
        <v>966</v>
      </c>
      <c r="N975">
        <v>100.59905182720067</v>
      </c>
    </row>
    <row r="976" spans="13:14" x14ac:dyDescent="0.25">
      <c r="M976" s="46">
        <v>967</v>
      </c>
      <c r="N976">
        <v>111.98575568464035</v>
      </c>
    </row>
    <row r="977" spans="13:14" x14ac:dyDescent="0.25">
      <c r="M977" s="46">
        <v>968</v>
      </c>
      <c r="N977">
        <v>111.6494171666571</v>
      </c>
    </row>
    <row r="978" spans="13:14" x14ac:dyDescent="0.25">
      <c r="M978" s="46">
        <v>969</v>
      </c>
      <c r="N978">
        <v>109.40203322523945</v>
      </c>
    </row>
    <row r="979" spans="13:14" x14ac:dyDescent="0.25">
      <c r="M979" s="46">
        <v>970</v>
      </c>
      <c r="N979">
        <v>103.94431387008545</v>
      </c>
    </row>
    <row r="980" spans="13:14" x14ac:dyDescent="0.25">
      <c r="M980" s="46">
        <v>971</v>
      </c>
      <c r="N980">
        <v>102.71656190021815</v>
      </c>
    </row>
    <row r="981" spans="13:14" x14ac:dyDescent="0.25">
      <c r="M981" s="46">
        <v>972</v>
      </c>
      <c r="N981">
        <v>104.9877318776161</v>
      </c>
    </row>
    <row r="982" spans="13:14" x14ac:dyDescent="0.25">
      <c r="M982" s="46">
        <v>973</v>
      </c>
      <c r="N982">
        <v>108.67574952495123</v>
      </c>
    </row>
    <row r="983" spans="13:14" x14ac:dyDescent="0.25">
      <c r="M983" s="46">
        <v>974</v>
      </c>
      <c r="N983">
        <v>122.26457249812829</v>
      </c>
    </row>
    <row r="984" spans="13:14" x14ac:dyDescent="0.25">
      <c r="M984" s="46">
        <v>975</v>
      </c>
      <c r="N984">
        <v>102.01916499928804</v>
      </c>
    </row>
    <row r="985" spans="13:14" x14ac:dyDescent="0.25">
      <c r="M985" s="46">
        <v>976</v>
      </c>
      <c r="N985">
        <v>96.513414121206068</v>
      </c>
    </row>
    <row r="986" spans="13:14" x14ac:dyDescent="0.25">
      <c r="M986" s="46">
        <v>977</v>
      </c>
      <c r="N986">
        <v>110.96632507882782</v>
      </c>
    </row>
    <row r="987" spans="13:14" x14ac:dyDescent="0.25">
      <c r="M987" s="46">
        <v>978</v>
      </c>
      <c r="N987">
        <v>107.38134760249946</v>
      </c>
    </row>
    <row r="988" spans="13:14" x14ac:dyDescent="0.25">
      <c r="M988" s="46">
        <v>979</v>
      </c>
      <c r="N988">
        <v>122.40141946892636</v>
      </c>
    </row>
    <row r="989" spans="13:14" x14ac:dyDescent="0.25">
      <c r="M989" s="46">
        <v>980</v>
      </c>
      <c r="N989">
        <v>116.52517044534898</v>
      </c>
    </row>
    <row r="990" spans="13:14" x14ac:dyDescent="0.25">
      <c r="M990" s="46">
        <v>981</v>
      </c>
      <c r="N990">
        <v>115.6010177933174</v>
      </c>
    </row>
    <row r="991" spans="13:14" x14ac:dyDescent="0.25">
      <c r="M991" s="46">
        <v>982</v>
      </c>
      <c r="N991">
        <v>109.20700679619902</v>
      </c>
    </row>
    <row r="992" spans="13:14" x14ac:dyDescent="0.25">
      <c r="M992" s="46">
        <v>983</v>
      </c>
      <c r="N992">
        <v>118.59476215308939</v>
      </c>
    </row>
    <row r="993" spans="13:14" x14ac:dyDescent="0.25">
      <c r="M993" s="46">
        <v>984</v>
      </c>
      <c r="N993">
        <v>96.57181759049773</v>
      </c>
    </row>
    <row r="994" spans="13:14" x14ac:dyDescent="0.25">
      <c r="M994" s="46">
        <v>985</v>
      </c>
      <c r="N994">
        <v>96.77593596391705</v>
      </c>
    </row>
    <row r="995" spans="13:14" x14ac:dyDescent="0.25">
      <c r="M995" s="46">
        <v>986</v>
      </c>
      <c r="N995">
        <v>89.511879366237196</v>
      </c>
    </row>
    <row r="996" spans="13:14" x14ac:dyDescent="0.25">
      <c r="M996" s="46">
        <v>987</v>
      </c>
      <c r="N996">
        <v>124.36444478084564</v>
      </c>
    </row>
    <row r="997" spans="13:14" x14ac:dyDescent="0.25">
      <c r="M997" s="46">
        <v>988</v>
      </c>
      <c r="N997">
        <v>122.17900958479039</v>
      </c>
    </row>
    <row r="998" spans="13:14" x14ac:dyDescent="0.25">
      <c r="M998" s="46">
        <v>989</v>
      </c>
      <c r="N998">
        <v>103.55321895082334</v>
      </c>
    </row>
    <row r="999" spans="13:14" x14ac:dyDescent="0.25">
      <c r="M999" s="46">
        <v>990</v>
      </c>
      <c r="N999">
        <v>113.88391019195605</v>
      </c>
    </row>
    <row r="1000" spans="13:14" x14ac:dyDescent="0.25">
      <c r="M1000" s="46">
        <v>991</v>
      </c>
      <c r="N1000">
        <v>99.954941210726886</v>
      </c>
    </row>
    <row r="1001" spans="13:14" x14ac:dyDescent="0.25">
      <c r="M1001" s="46">
        <v>992</v>
      </c>
      <c r="N1001">
        <v>113.24418138987834</v>
      </c>
    </row>
    <row r="1002" spans="13:14" x14ac:dyDescent="0.25">
      <c r="M1002" s="46">
        <v>993</v>
      </c>
      <c r="N1002">
        <v>109.3333823099215</v>
      </c>
    </row>
    <row r="1003" spans="13:14" x14ac:dyDescent="0.25">
      <c r="M1003" s="46">
        <v>994</v>
      </c>
      <c r="N1003">
        <v>128.87181713157531</v>
      </c>
    </row>
    <row r="1004" spans="13:14" x14ac:dyDescent="0.25">
      <c r="M1004" s="46">
        <v>995</v>
      </c>
      <c r="N1004">
        <v>88.216606648900552</v>
      </c>
    </row>
    <row r="1005" spans="13:14" x14ac:dyDescent="0.25">
      <c r="M1005" s="46">
        <v>996</v>
      </c>
      <c r="N1005">
        <v>116.82035316871062</v>
      </c>
    </row>
    <row r="1006" spans="13:14" x14ac:dyDescent="0.25">
      <c r="M1006" s="46">
        <v>997</v>
      </c>
      <c r="N1006">
        <v>92.651276846537542</v>
      </c>
    </row>
    <row r="1007" spans="13:14" x14ac:dyDescent="0.25">
      <c r="M1007" s="46">
        <v>998</v>
      </c>
      <c r="N1007">
        <v>97.372073447609679</v>
      </c>
    </row>
    <row r="1008" spans="13:14" x14ac:dyDescent="0.25">
      <c r="M1008" s="46">
        <v>999</v>
      </c>
      <c r="N1008">
        <v>112.01597647338802</v>
      </c>
    </row>
    <row r="1009" spans="13:14" x14ac:dyDescent="0.25">
      <c r="M1009" s="46">
        <v>1000</v>
      </c>
      <c r="N1009">
        <v>99.836620455305308</v>
      </c>
    </row>
    <row r="1010" spans="13:14" x14ac:dyDescent="0.25">
      <c r="M1010" s="46">
        <v>1001</v>
      </c>
      <c r="N1010">
        <v>94.675032653078119</v>
      </c>
    </row>
    <row r="1011" spans="13:14" x14ac:dyDescent="0.25">
      <c r="M1011" s="46">
        <v>1002</v>
      </c>
      <c r="N1011">
        <v>114.67195559286225</v>
      </c>
    </row>
    <row r="1012" spans="13:14" x14ac:dyDescent="0.25">
      <c r="M1012" s="46">
        <v>1003</v>
      </c>
      <c r="N1012">
        <v>122.47752818134443</v>
      </c>
    </row>
    <row r="1013" spans="13:14" x14ac:dyDescent="0.25">
      <c r="M1013" s="46">
        <v>1004</v>
      </c>
      <c r="N1013">
        <v>104.99578112283554</v>
      </c>
    </row>
    <row r="1014" spans="13:14" x14ac:dyDescent="0.25">
      <c r="M1014" s="46">
        <v>1005</v>
      </c>
      <c r="N1014">
        <v>126.54157173709477</v>
      </c>
    </row>
    <row r="1015" spans="13:14" x14ac:dyDescent="0.25">
      <c r="M1015" s="46">
        <v>1006</v>
      </c>
      <c r="N1015">
        <v>99.805700653065657</v>
      </c>
    </row>
    <row r="1016" spans="13:14" x14ac:dyDescent="0.25">
      <c r="M1016" s="46">
        <v>1007</v>
      </c>
      <c r="N1016">
        <v>119.95253023254848</v>
      </c>
    </row>
    <row r="1017" spans="13:14" x14ac:dyDescent="0.25">
      <c r="M1017" s="46">
        <v>1008</v>
      </c>
      <c r="N1017">
        <v>120.45805541800209</v>
      </c>
    </row>
    <row r="1018" spans="13:14" x14ac:dyDescent="0.25">
      <c r="M1018" s="46">
        <v>1009</v>
      </c>
      <c r="N1018">
        <v>105.01285829253668</v>
      </c>
    </row>
    <row r="1019" spans="13:14" x14ac:dyDescent="0.25">
      <c r="M1019" s="46">
        <v>1010</v>
      </c>
      <c r="N1019">
        <v>107.5252456974072</v>
      </c>
    </row>
    <row r="1020" spans="13:14" x14ac:dyDescent="0.25">
      <c r="M1020" s="46">
        <v>1011</v>
      </c>
      <c r="N1020">
        <v>109.3389127385786</v>
      </c>
    </row>
    <row r="1021" spans="13:14" x14ac:dyDescent="0.25">
      <c r="M1021" s="46">
        <v>1012</v>
      </c>
      <c r="N1021">
        <v>116.15705631912618</v>
      </c>
    </row>
    <row r="1022" spans="13:14" x14ac:dyDescent="0.25">
      <c r="M1022" s="46">
        <v>1013</v>
      </c>
      <c r="N1022">
        <v>113.08909646670219</v>
      </c>
    </row>
    <row r="1023" spans="13:14" x14ac:dyDescent="0.25">
      <c r="M1023" s="46">
        <v>1014</v>
      </c>
      <c r="N1023">
        <v>110.13904522688648</v>
      </c>
    </row>
    <row r="1024" spans="13:14" x14ac:dyDescent="0.25">
      <c r="M1024" s="46">
        <v>1015</v>
      </c>
      <c r="N1024">
        <v>122.54875766851963</v>
      </c>
    </row>
    <row r="1025" spans="13:14" x14ac:dyDescent="0.25">
      <c r="M1025" s="46">
        <v>1016</v>
      </c>
      <c r="N1025">
        <v>94.368792604500072</v>
      </c>
    </row>
    <row r="1026" spans="13:14" x14ac:dyDescent="0.25">
      <c r="M1026" s="46">
        <v>1017</v>
      </c>
      <c r="N1026">
        <v>111.79989726351434</v>
      </c>
    </row>
    <row r="1027" spans="13:14" x14ac:dyDescent="0.25">
      <c r="M1027" s="46">
        <v>1018</v>
      </c>
      <c r="N1027">
        <v>110.61246136773211</v>
      </c>
    </row>
    <row r="1028" spans="13:14" x14ac:dyDescent="0.25">
      <c r="M1028" s="46">
        <v>1019</v>
      </c>
      <c r="N1028">
        <v>102.5849034198603</v>
      </c>
    </row>
    <row r="1029" spans="13:14" x14ac:dyDescent="0.25">
      <c r="M1029" s="46">
        <v>1020</v>
      </c>
      <c r="N1029">
        <v>111.35625958776235</v>
      </c>
    </row>
    <row r="1030" spans="13:14" x14ac:dyDescent="0.25">
      <c r="M1030" s="46">
        <v>1021</v>
      </c>
      <c r="N1030">
        <v>92.144213836809243</v>
      </c>
    </row>
    <row r="1031" spans="13:14" x14ac:dyDescent="0.25">
      <c r="M1031" s="46">
        <v>1022</v>
      </c>
      <c r="N1031">
        <v>102.17239581269422</v>
      </c>
    </row>
    <row r="1032" spans="13:14" x14ac:dyDescent="0.25">
      <c r="M1032" s="46">
        <v>1023</v>
      </c>
      <c r="N1032">
        <v>84.137375111326776</v>
      </c>
    </row>
    <row r="1033" spans="13:14" x14ac:dyDescent="0.25">
      <c r="M1033" s="46">
        <v>1024</v>
      </c>
      <c r="N1033">
        <v>122.27118482642476</v>
      </c>
    </row>
    <row r="1034" spans="13:14" x14ac:dyDescent="0.25">
      <c r="M1034" s="46">
        <v>1025</v>
      </c>
      <c r="N1034">
        <v>124.92740999963556</v>
      </c>
    </row>
    <row r="1035" spans="13:14" x14ac:dyDescent="0.25">
      <c r="M1035" s="46">
        <v>1026</v>
      </c>
      <c r="N1035">
        <v>136.49403352343646</v>
      </c>
    </row>
    <row r="1036" spans="13:14" x14ac:dyDescent="0.25">
      <c r="M1036" s="46">
        <v>1027</v>
      </c>
      <c r="N1036">
        <v>113.02139046735691</v>
      </c>
    </row>
    <row r="1037" spans="13:14" x14ac:dyDescent="0.25">
      <c r="M1037" s="46">
        <v>1028</v>
      </c>
      <c r="N1037">
        <v>114.7008434356502</v>
      </c>
    </row>
    <row r="1038" spans="13:14" x14ac:dyDescent="0.25">
      <c r="M1038" s="46">
        <v>1029</v>
      </c>
      <c r="N1038">
        <v>99.899251394865004</v>
      </c>
    </row>
    <row r="1039" spans="13:14" x14ac:dyDescent="0.25">
      <c r="M1039" s="46">
        <v>1030</v>
      </c>
      <c r="N1039">
        <v>128.54353070165891</v>
      </c>
    </row>
    <row r="1040" spans="13:14" x14ac:dyDescent="0.25">
      <c r="M1040" s="46">
        <v>1031</v>
      </c>
      <c r="N1040">
        <v>119.64776774302103</v>
      </c>
    </row>
    <row r="1041" spans="13:14" x14ac:dyDescent="0.25">
      <c r="M1041" s="46">
        <v>1032</v>
      </c>
      <c r="N1041">
        <v>133.61257746345248</v>
      </c>
    </row>
    <row r="1042" spans="13:14" x14ac:dyDescent="0.25">
      <c r="M1042" s="46">
        <v>1033</v>
      </c>
      <c r="N1042">
        <v>114.0867253054097</v>
      </c>
    </row>
    <row r="1043" spans="13:14" x14ac:dyDescent="0.25">
      <c r="M1043" s="46">
        <v>1034</v>
      </c>
      <c r="N1043">
        <v>111.34548034768025</v>
      </c>
    </row>
    <row r="1044" spans="13:14" x14ac:dyDescent="0.25">
      <c r="M1044" s="46">
        <v>1035</v>
      </c>
      <c r="N1044">
        <v>115.1328831128348</v>
      </c>
    </row>
    <row r="1045" spans="13:14" x14ac:dyDescent="0.25">
      <c r="M1045" s="46">
        <v>1036</v>
      </c>
      <c r="N1045">
        <v>122.66356263282093</v>
      </c>
    </row>
    <row r="1046" spans="13:14" x14ac:dyDescent="0.25">
      <c r="M1046" s="46">
        <v>1037</v>
      </c>
      <c r="N1046">
        <v>114.8494298284165</v>
      </c>
    </row>
    <row r="1047" spans="13:14" x14ac:dyDescent="0.25">
      <c r="M1047" s="46">
        <v>1038</v>
      </c>
      <c r="N1047">
        <v>103.89967596466626</v>
      </c>
    </row>
    <row r="1048" spans="13:14" x14ac:dyDescent="0.25">
      <c r="M1048" s="46">
        <v>1039</v>
      </c>
      <c r="N1048">
        <v>99.251661785280064</v>
      </c>
    </row>
    <row r="1049" spans="13:14" x14ac:dyDescent="0.25">
      <c r="M1049" s="46">
        <v>1040</v>
      </c>
      <c r="N1049">
        <v>118.40044090309509</v>
      </c>
    </row>
    <row r="1050" spans="13:14" x14ac:dyDescent="0.25">
      <c r="M1050" s="46">
        <v>1041</v>
      </c>
      <c r="N1050">
        <v>123.36299115045075</v>
      </c>
    </row>
    <row r="1051" spans="13:14" x14ac:dyDescent="0.25">
      <c r="M1051" s="46">
        <v>1042</v>
      </c>
      <c r="N1051">
        <v>125.35285361149094</v>
      </c>
    </row>
    <row r="1052" spans="13:14" x14ac:dyDescent="0.25">
      <c r="M1052" s="46">
        <v>1043</v>
      </c>
      <c r="N1052">
        <v>114.83053250929531</v>
      </c>
    </row>
    <row r="1053" spans="13:14" x14ac:dyDescent="0.25">
      <c r="M1053" s="46">
        <v>1044</v>
      </c>
      <c r="N1053">
        <v>127.6206336344321</v>
      </c>
    </row>
    <row r="1054" spans="13:14" x14ac:dyDescent="0.25">
      <c r="M1054" s="46">
        <v>1045</v>
      </c>
      <c r="N1054">
        <v>102.33619612025662</v>
      </c>
    </row>
    <row r="1055" spans="13:14" x14ac:dyDescent="0.25">
      <c r="M1055" s="46">
        <v>1046</v>
      </c>
      <c r="N1055">
        <v>105.35279763632954</v>
      </c>
    </row>
    <row r="1056" spans="13:14" x14ac:dyDescent="0.25">
      <c r="M1056" s="46">
        <v>1047</v>
      </c>
      <c r="N1056">
        <v>117.71579117396996</v>
      </c>
    </row>
    <row r="1057" spans="13:14" x14ac:dyDescent="0.25">
      <c r="M1057" s="46">
        <v>1048</v>
      </c>
      <c r="N1057">
        <v>99.436709684685468</v>
      </c>
    </row>
    <row r="1058" spans="13:14" x14ac:dyDescent="0.25">
      <c r="M1058" s="46">
        <v>1049</v>
      </c>
      <c r="N1058">
        <v>101.74503958978434</v>
      </c>
    </row>
    <row r="1059" spans="13:14" x14ac:dyDescent="0.25">
      <c r="M1059" s="46">
        <v>1050</v>
      </c>
      <c r="N1059">
        <v>110.13894226272924</v>
      </c>
    </row>
    <row r="1060" spans="13:14" x14ac:dyDescent="0.25">
      <c r="M1060" s="46">
        <v>1051</v>
      </c>
      <c r="N1060">
        <v>105.28692869845824</v>
      </c>
    </row>
    <row r="1061" spans="13:14" x14ac:dyDescent="0.25">
      <c r="M1061" s="46">
        <v>1052</v>
      </c>
      <c r="N1061">
        <v>118.29599183498118</v>
      </c>
    </row>
    <row r="1062" spans="13:14" x14ac:dyDescent="0.25">
      <c r="M1062" s="46">
        <v>1053</v>
      </c>
      <c r="N1062">
        <v>120.46552003749099</v>
      </c>
    </row>
    <row r="1063" spans="13:14" x14ac:dyDescent="0.25">
      <c r="M1063" s="46">
        <v>1054</v>
      </c>
      <c r="N1063">
        <v>114.83580248793967</v>
      </c>
    </row>
    <row r="1064" spans="13:14" x14ac:dyDescent="0.25">
      <c r="M1064" s="46">
        <v>1055</v>
      </c>
      <c r="N1064">
        <v>105.91981782207843</v>
      </c>
    </row>
    <row r="1065" spans="13:14" x14ac:dyDescent="0.25">
      <c r="M1065" s="46">
        <v>1056</v>
      </c>
      <c r="N1065">
        <v>108.15480689754469</v>
      </c>
    </row>
    <row r="1066" spans="13:14" x14ac:dyDescent="0.25">
      <c r="M1066" s="46">
        <v>1057</v>
      </c>
      <c r="N1066">
        <v>109.23406441922054</v>
      </c>
    </row>
    <row r="1067" spans="13:14" x14ac:dyDescent="0.25">
      <c r="M1067" s="46">
        <v>1058</v>
      </c>
      <c r="N1067">
        <v>102.20726607848302</v>
      </c>
    </row>
    <row r="1068" spans="13:14" x14ac:dyDescent="0.25">
      <c r="M1068" s="46">
        <v>1059</v>
      </c>
      <c r="N1068">
        <v>110.11948620330951</v>
      </c>
    </row>
    <row r="1069" spans="13:14" x14ac:dyDescent="0.25">
      <c r="M1069" s="46">
        <v>1060</v>
      </c>
      <c r="N1069">
        <v>111.45126646689691</v>
      </c>
    </row>
    <row r="1070" spans="13:14" x14ac:dyDescent="0.25">
      <c r="M1070" s="46">
        <v>1061</v>
      </c>
      <c r="N1070">
        <v>105.11843698236278</v>
      </c>
    </row>
    <row r="1071" spans="13:14" x14ac:dyDescent="0.25">
      <c r="M1071" s="46">
        <v>1062</v>
      </c>
      <c r="N1071">
        <v>123.02211252067404</v>
      </c>
    </row>
    <row r="1072" spans="13:14" x14ac:dyDescent="0.25">
      <c r="M1072" s="46">
        <v>1063</v>
      </c>
      <c r="N1072">
        <v>103.74529350840984</v>
      </c>
    </row>
    <row r="1073" spans="13:14" x14ac:dyDescent="0.25">
      <c r="M1073" s="46">
        <v>1064</v>
      </c>
      <c r="N1073">
        <v>116.11200062312979</v>
      </c>
    </row>
    <row r="1074" spans="13:14" x14ac:dyDescent="0.25">
      <c r="M1074" s="46">
        <v>1065</v>
      </c>
      <c r="N1074">
        <v>113.44801211337655</v>
      </c>
    </row>
    <row r="1075" spans="13:14" x14ac:dyDescent="0.25">
      <c r="M1075" s="46">
        <v>1066</v>
      </c>
      <c r="N1075">
        <v>100.67274713807863</v>
      </c>
    </row>
    <row r="1076" spans="13:14" x14ac:dyDescent="0.25">
      <c r="M1076" s="46">
        <v>1067</v>
      </c>
      <c r="N1076">
        <v>111.10884724883969</v>
      </c>
    </row>
    <row r="1077" spans="13:14" x14ac:dyDescent="0.25">
      <c r="M1077" s="46">
        <v>1068</v>
      </c>
      <c r="N1077">
        <v>112.34589062415147</v>
      </c>
    </row>
    <row r="1078" spans="13:14" x14ac:dyDescent="0.25">
      <c r="M1078" s="46">
        <v>1069</v>
      </c>
      <c r="N1078">
        <v>124.0155557469033</v>
      </c>
    </row>
    <row r="1079" spans="13:14" x14ac:dyDescent="0.25">
      <c r="M1079" s="46">
        <v>1070</v>
      </c>
      <c r="N1079">
        <v>108.58786941699752</v>
      </c>
    </row>
    <row r="1080" spans="13:14" x14ac:dyDescent="0.25">
      <c r="M1080" s="46">
        <v>1071</v>
      </c>
      <c r="N1080">
        <v>116.29291535254852</v>
      </c>
    </row>
    <row r="1081" spans="13:14" x14ac:dyDescent="0.25">
      <c r="M1081" s="46">
        <v>1072</v>
      </c>
      <c r="N1081">
        <v>100.93611564747026</v>
      </c>
    </row>
    <row r="1082" spans="13:14" x14ac:dyDescent="0.25">
      <c r="M1082" s="46">
        <v>1073</v>
      </c>
      <c r="N1082">
        <v>106.44745894482854</v>
      </c>
    </row>
    <row r="1083" spans="13:14" x14ac:dyDescent="0.25">
      <c r="M1083" s="46">
        <v>1074</v>
      </c>
      <c r="N1083">
        <v>118.18694785065752</v>
      </c>
    </row>
    <row r="1084" spans="13:14" x14ac:dyDescent="0.25">
      <c r="M1084" s="46">
        <v>1075</v>
      </c>
      <c r="N1084">
        <v>108.10097555209022</v>
      </c>
    </row>
    <row r="1085" spans="13:14" x14ac:dyDescent="0.25">
      <c r="M1085" s="46">
        <v>1076</v>
      </c>
      <c r="N1085">
        <v>110.44647860627856</v>
      </c>
    </row>
    <row r="1086" spans="13:14" x14ac:dyDescent="0.25">
      <c r="M1086" s="46">
        <v>1077</v>
      </c>
      <c r="N1086">
        <v>108.56488530422854</v>
      </c>
    </row>
    <row r="1087" spans="13:14" x14ac:dyDescent="0.25">
      <c r="M1087" s="46">
        <v>1078</v>
      </c>
      <c r="N1087">
        <v>113.85703184221113</v>
      </c>
    </row>
    <row r="1088" spans="13:14" x14ac:dyDescent="0.25">
      <c r="M1088" s="46">
        <v>1079</v>
      </c>
      <c r="N1088">
        <v>117.85953874690657</v>
      </c>
    </row>
    <row r="1089" spans="13:14" x14ac:dyDescent="0.25">
      <c r="M1089" s="46">
        <v>1080</v>
      </c>
      <c r="N1089">
        <v>90.907560049394206</v>
      </c>
    </row>
    <row r="1090" spans="13:14" x14ac:dyDescent="0.25">
      <c r="M1090" s="46">
        <v>1081</v>
      </c>
      <c r="N1090">
        <v>109.47749035787362</v>
      </c>
    </row>
    <row r="1091" spans="13:14" x14ac:dyDescent="0.25">
      <c r="M1091" s="46">
        <v>1082</v>
      </c>
      <c r="N1091">
        <v>120.22937617519989</v>
      </c>
    </row>
    <row r="1092" spans="13:14" x14ac:dyDescent="0.25">
      <c r="M1092" s="46">
        <v>1083</v>
      </c>
      <c r="N1092">
        <v>110.78623281693322</v>
      </c>
    </row>
    <row r="1093" spans="13:14" x14ac:dyDescent="0.25">
      <c r="M1093" s="46">
        <v>1084</v>
      </c>
      <c r="N1093">
        <v>124.46972977033002</v>
      </c>
    </row>
    <row r="1094" spans="13:14" x14ac:dyDescent="0.25">
      <c r="M1094" s="46">
        <v>1085</v>
      </c>
      <c r="N1094">
        <v>101.89608489609016</v>
      </c>
    </row>
    <row r="1095" spans="13:14" x14ac:dyDescent="0.25">
      <c r="M1095" s="46">
        <v>1086</v>
      </c>
      <c r="N1095">
        <v>105.80020429937433</v>
      </c>
    </row>
    <row r="1096" spans="13:14" x14ac:dyDescent="0.25">
      <c r="M1096" s="46">
        <v>1087</v>
      </c>
      <c r="N1096">
        <v>125.83649332443737</v>
      </c>
    </row>
    <row r="1097" spans="13:14" x14ac:dyDescent="0.25">
      <c r="M1097" s="46">
        <v>1088</v>
      </c>
      <c r="N1097">
        <v>95.099462144219501</v>
      </c>
    </row>
    <row r="1098" spans="13:14" x14ac:dyDescent="0.25">
      <c r="M1098" s="46">
        <v>1089</v>
      </c>
      <c r="N1098">
        <v>118.95963181245261</v>
      </c>
    </row>
    <row r="1099" spans="13:14" x14ac:dyDescent="0.25">
      <c r="M1099" s="46">
        <v>1090</v>
      </c>
      <c r="N1099">
        <v>118.01607911884705</v>
      </c>
    </row>
    <row r="1100" spans="13:14" x14ac:dyDescent="0.25">
      <c r="M1100" s="46">
        <v>1091</v>
      </c>
      <c r="N1100">
        <v>113.99059718194243</v>
      </c>
    </row>
    <row r="1101" spans="13:14" x14ac:dyDescent="0.25">
      <c r="M1101" s="46">
        <v>1092</v>
      </c>
      <c r="N1101">
        <v>130.35196797309692</v>
      </c>
    </row>
    <row r="1102" spans="13:14" x14ac:dyDescent="0.25">
      <c r="M1102" s="46">
        <v>1093</v>
      </c>
      <c r="N1102">
        <v>101.84471171171627</v>
      </c>
    </row>
    <row r="1103" spans="13:14" x14ac:dyDescent="0.25">
      <c r="M1103" s="46">
        <v>1094</v>
      </c>
      <c r="N1103">
        <v>105.678147001055</v>
      </c>
    </row>
    <row r="1104" spans="13:14" x14ac:dyDescent="0.25">
      <c r="M1104" s="46">
        <v>1095</v>
      </c>
      <c r="N1104">
        <v>112.12154643545252</v>
      </c>
    </row>
    <row r="1105" spans="13:14" x14ac:dyDescent="0.25">
      <c r="M1105" s="46">
        <v>1096</v>
      </c>
      <c r="N1105">
        <v>123.32814268534466</v>
      </c>
    </row>
    <row r="1106" spans="13:14" x14ac:dyDescent="0.25">
      <c r="M1106" s="46">
        <v>1097</v>
      </c>
      <c r="N1106">
        <v>127.87796350457737</v>
      </c>
    </row>
    <row r="1107" spans="13:14" x14ac:dyDescent="0.25">
      <c r="M1107" s="46">
        <v>1098</v>
      </c>
      <c r="N1107">
        <v>96.620010125897906</v>
      </c>
    </row>
    <row r="1108" spans="13:14" x14ac:dyDescent="0.25">
      <c r="M1108" s="46">
        <v>1099</v>
      </c>
      <c r="N1108">
        <v>113.88993346703396</v>
      </c>
    </row>
    <row r="1109" spans="13:14" x14ac:dyDescent="0.25">
      <c r="M1109" s="46">
        <v>1100</v>
      </c>
      <c r="N1109">
        <v>127.61157386906649</v>
      </c>
    </row>
    <row r="1110" spans="13:14" x14ac:dyDescent="0.25">
      <c r="M1110" s="46">
        <v>1101</v>
      </c>
      <c r="N1110">
        <v>112.63894589075446</v>
      </c>
    </row>
    <row r="1111" spans="13:14" x14ac:dyDescent="0.25">
      <c r="M1111" s="46">
        <v>1102</v>
      </c>
      <c r="N1111">
        <v>109.15497677119714</v>
      </c>
    </row>
    <row r="1112" spans="13:14" x14ac:dyDescent="0.25">
      <c r="M1112" s="46">
        <v>1103</v>
      </c>
      <c r="N1112">
        <v>102.95577050999239</v>
      </c>
    </row>
    <row r="1113" spans="13:14" x14ac:dyDescent="0.25">
      <c r="M1113" s="46">
        <v>1104</v>
      </c>
      <c r="N1113">
        <v>116.02126666794095</v>
      </c>
    </row>
    <row r="1114" spans="13:14" x14ac:dyDescent="0.25">
      <c r="M1114" s="46">
        <v>1105</v>
      </c>
      <c r="N1114">
        <v>115.65991610002477</v>
      </c>
    </row>
    <row r="1115" spans="13:14" x14ac:dyDescent="0.25">
      <c r="M1115" s="46">
        <v>1106</v>
      </c>
      <c r="N1115">
        <v>99.130725712271854</v>
      </c>
    </row>
    <row r="1116" spans="13:14" x14ac:dyDescent="0.25">
      <c r="M1116" s="46">
        <v>1107</v>
      </c>
      <c r="N1116">
        <v>108.74029268928949</v>
      </c>
    </row>
    <row r="1117" spans="13:14" x14ac:dyDescent="0.25">
      <c r="M1117" s="46">
        <v>1108</v>
      </c>
      <c r="N1117">
        <v>111.35449516684268</v>
      </c>
    </row>
    <row r="1118" spans="13:14" x14ac:dyDescent="0.25">
      <c r="M1118" s="46">
        <v>1109</v>
      </c>
      <c r="N1118">
        <v>109.40464711980025</v>
      </c>
    </row>
    <row r="1119" spans="13:14" x14ac:dyDescent="0.25">
      <c r="M1119" s="46">
        <v>1110</v>
      </c>
      <c r="N1119">
        <v>104.46340605263508</v>
      </c>
    </row>
    <row r="1120" spans="13:14" x14ac:dyDescent="0.25">
      <c r="M1120" s="46">
        <v>1111</v>
      </c>
      <c r="N1120">
        <v>112.32702734776896</v>
      </c>
    </row>
    <row r="1121" spans="13:14" x14ac:dyDescent="0.25">
      <c r="M1121" s="46">
        <v>1112</v>
      </c>
      <c r="N1121">
        <v>113.52765015686447</v>
      </c>
    </row>
    <row r="1122" spans="13:14" x14ac:dyDescent="0.25">
      <c r="M1122" s="46">
        <v>1113</v>
      </c>
      <c r="N1122">
        <v>133.29935956274113</v>
      </c>
    </row>
    <row r="1123" spans="13:14" x14ac:dyDescent="0.25">
      <c r="M1123" s="46">
        <v>1114</v>
      </c>
      <c r="N1123">
        <v>103.3775801496421</v>
      </c>
    </row>
    <row r="1124" spans="13:14" x14ac:dyDescent="0.25">
      <c r="M1124" s="46">
        <v>1115</v>
      </c>
      <c r="N1124">
        <v>108.02482656348286</v>
      </c>
    </row>
    <row r="1125" spans="13:14" x14ac:dyDescent="0.25">
      <c r="M1125" s="46">
        <v>1116</v>
      </c>
      <c r="N1125">
        <v>122.16127505713443</v>
      </c>
    </row>
    <row r="1126" spans="13:14" x14ac:dyDescent="0.25">
      <c r="M1126" s="46">
        <v>1117</v>
      </c>
      <c r="N1126">
        <v>105.71759430984937</v>
      </c>
    </row>
    <row r="1127" spans="13:14" x14ac:dyDescent="0.25">
      <c r="M1127" s="46">
        <v>1118</v>
      </c>
      <c r="N1127">
        <v>111.23856538169613</v>
      </c>
    </row>
    <row r="1128" spans="13:14" x14ac:dyDescent="0.25">
      <c r="M1128" s="46">
        <v>1119</v>
      </c>
      <c r="N1128">
        <v>108.70172767928642</v>
      </c>
    </row>
    <row r="1129" spans="13:14" x14ac:dyDescent="0.25">
      <c r="M1129" s="46">
        <v>1120</v>
      </c>
      <c r="N1129">
        <v>114.4998845476908</v>
      </c>
    </row>
    <row r="1130" spans="13:14" x14ac:dyDescent="0.25">
      <c r="M1130" s="46">
        <v>1121</v>
      </c>
      <c r="N1130">
        <v>112.33880028209171</v>
      </c>
    </row>
    <row r="1131" spans="13:14" x14ac:dyDescent="0.25">
      <c r="M1131" s="46">
        <v>1122</v>
      </c>
      <c r="N1131">
        <v>97.486065038937383</v>
      </c>
    </row>
    <row r="1132" spans="13:14" x14ac:dyDescent="0.25">
      <c r="M1132" s="46">
        <v>1123</v>
      </c>
      <c r="N1132">
        <v>90.503646011889515</v>
      </c>
    </row>
    <row r="1133" spans="13:14" x14ac:dyDescent="0.25">
      <c r="M1133" s="46">
        <v>1124</v>
      </c>
      <c r="N1133">
        <v>117.36895703024202</v>
      </c>
    </row>
    <row r="1134" spans="13:14" x14ac:dyDescent="0.25">
      <c r="M1134" s="46">
        <v>1125</v>
      </c>
      <c r="N1134">
        <v>112.95077706278968</v>
      </c>
    </row>
    <row r="1135" spans="13:14" x14ac:dyDescent="0.25">
      <c r="M1135" s="46">
        <v>1126</v>
      </c>
      <c r="N1135">
        <v>118.14031833594832</v>
      </c>
    </row>
    <row r="1136" spans="13:14" x14ac:dyDescent="0.25">
      <c r="M1136" s="46">
        <v>1127</v>
      </c>
      <c r="N1136">
        <v>107.689280416062</v>
      </c>
    </row>
    <row r="1137" spans="13:14" x14ac:dyDescent="0.25">
      <c r="M1137" s="46">
        <v>1128</v>
      </c>
      <c r="N1137">
        <v>118.24936727945217</v>
      </c>
    </row>
    <row r="1138" spans="13:14" x14ac:dyDescent="0.25">
      <c r="M1138" s="46">
        <v>1129</v>
      </c>
      <c r="N1138">
        <v>120.25708889052429</v>
      </c>
    </row>
    <row r="1139" spans="13:14" x14ac:dyDescent="0.25">
      <c r="M1139" s="46">
        <v>1130</v>
      </c>
      <c r="N1139">
        <v>114.38219920201169</v>
      </c>
    </row>
    <row r="1140" spans="13:14" x14ac:dyDescent="0.25">
      <c r="M1140" s="46">
        <v>1131</v>
      </c>
      <c r="N1140">
        <v>116.80190087367295</v>
      </c>
    </row>
    <row r="1141" spans="13:14" x14ac:dyDescent="0.25">
      <c r="M1141" s="46">
        <v>1132</v>
      </c>
      <c r="N1141">
        <v>102.23887619472274</v>
      </c>
    </row>
    <row r="1142" spans="13:14" x14ac:dyDescent="0.25">
      <c r="M1142" s="46">
        <v>1133</v>
      </c>
      <c r="N1142">
        <v>120.23737584278994</v>
      </c>
    </row>
    <row r="1143" spans="13:14" x14ac:dyDescent="0.25">
      <c r="M1143" s="46">
        <v>1134</v>
      </c>
      <c r="N1143">
        <v>127.93487536587158</v>
      </c>
    </row>
    <row r="1144" spans="13:14" x14ac:dyDescent="0.25">
      <c r="M1144" s="46">
        <v>1135</v>
      </c>
      <c r="N1144">
        <v>104.40430065906317</v>
      </c>
    </row>
    <row r="1145" spans="13:14" x14ac:dyDescent="0.25">
      <c r="M1145" s="46">
        <v>1136</v>
      </c>
      <c r="N1145">
        <v>113.97480118210164</v>
      </c>
    </row>
    <row r="1146" spans="13:14" x14ac:dyDescent="0.25">
      <c r="M1146" s="46">
        <v>1137</v>
      </c>
      <c r="N1146">
        <v>114.42587482390547</v>
      </c>
    </row>
    <row r="1147" spans="13:14" x14ac:dyDescent="0.25">
      <c r="M1147" s="46">
        <v>1138</v>
      </c>
      <c r="N1147">
        <v>109.10456367453507</v>
      </c>
    </row>
    <row r="1148" spans="13:14" x14ac:dyDescent="0.25">
      <c r="M1148" s="46">
        <v>1139</v>
      </c>
      <c r="N1148">
        <v>125.83191930494286</v>
      </c>
    </row>
    <row r="1149" spans="13:14" x14ac:dyDescent="0.25">
      <c r="M1149" s="46">
        <v>1140</v>
      </c>
      <c r="N1149">
        <v>117.35588111010657</v>
      </c>
    </row>
    <row r="1150" spans="13:14" x14ac:dyDescent="0.25">
      <c r="M1150" s="46">
        <v>1141</v>
      </c>
      <c r="N1150">
        <v>110.7082221664989</v>
      </c>
    </row>
    <row r="1151" spans="13:14" x14ac:dyDescent="0.25">
      <c r="M1151" s="46">
        <v>1142</v>
      </c>
      <c r="N1151">
        <v>117.4646931719476</v>
      </c>
    </row>
    <row r="1152" spans="13:14" x14ac:dyDescent="0.25">
      <c r="M1152" s="46">
        <v>1143</v>
      </c>
      <c r="N1152">
        <v>113.34505141295972</v>
      </c>
    </row>
    <row r="1153" spans="13:14" x14ac:dyDescent="0.25">
      <c r="M1153" s="46">
        <v>1144</v>
      </c>
      <c r="N1153">
        <v>115.8989206390232</v>
      </c>
    </row>
    <row r="1154" spans="13:14" x14ac:dyDescent="0.25">
      <c r="M1154" s="46">
        <v>1145</v>
      </c>
      <c r="N1154">
        <v>115.57585878780637</v>
      </c>
    </row>
    <row r="1155" spans="13:14" x14ac:dyDescent="0.25">
      <c r="M1155" s="46">
        <v>1146</v>
      </c>
      <c r="N1155">
        <v>132.51289568457963</v>
      </c>
    </row>
    <row r="1156" spans="13:14" x14ac:dyDescent="0.25">
      <c r="M1156" s="46">
        <v>1147</v>
      </c>
      <c r="N1156">
        <v>111.86354124523102</v>
      </c>
    </row>
    <row r="1157" spans="13:14" x14ac:dyDescent="0.25">
      <c r="M1157" s="46">
        <v>1148</v>
      </c>
      <c r="N1157">
        <v>116.81831598000906</v>
      </c>
    </row>
    <row r="1158" spans="13:14" x14ac:dyDescent="0.25">
      <c r="M1158" s="46">
        <v>1149</v>
      </c>
      <c r="N1158">
        <v>110.7376457166386</v>
      </c>
    </row>
    <row r="1159" spans="13:14" x14ac:dyDescent="0.25">
      <c r="M1159" s="46">
        <v>1150</v>
      </c>
      <c r="N1159">
        <v>106.57658965923775</v>
      </c>
    </row>
    <row r="1160" spans="13:14" x14ac:dyDescent="0.25">
      <c r="M1160" s="46">
        <v>1151</v>
      </c>
      <c r="N1160">
        <v>137.51634030800636</v>
      </c>
    </row>
    <row r="1161" spans="13:14" x14ac:dyDescent="0.25">
      <c r="M1161" s="46">
        <v>1152</v>
      </c>
      <c r="N1161">
        <v>111.45832849397151</v>
      </c>
    </row>
    <row r="1162" spans="13:14" x14ac:dyDescent="0.25">
      <c r="M1162" s="46">
        <v>1153</v>
      </c>
      <c r="N1162">
        <v>108.74321905773762</v>
      </c>
    </row>
    <row r="1163" spans="13:14" x14ac:dyDescent="0.25">
      <c r="M1163" s="46">
        <v>1154</v>
      </c>
      <c r="N1163">
        <v>104.96716124103027</v>
      </c>
    </row>
    <row r="1164" spans="13:14" x14ac:dyDescent="0.25">
      <c r="M1164" s="46">
        <v>1155</v>
      </c>
      <c r="N1164">
        <v>109.53591413121366</v>
      </c>
    </row>
    <row r="1165" spans="13:14" x14ac:dyDescent="0.25">
      <c r="M1165" s="46">
        <v>1156</v>
      </c>
      <c r="N1165">
        <v>117.94148941076122</v>
      </c>
    </row>
    <row r="1166" spans="13:14" x14ac:dyDescent="0.25">
      <c r="M1166" s="46">
        <v>1157</v>
      </c>
      <c r="N1166">
        <v>119.71787682675331</v>
      </c>
    </row>
    <row r="1167" spans="13:14" x14ac:dyDescent="0.25">
      <c r="M1167" s="46">
        <v>1158</v>
      </c>
      <c r="N1167">
        <v>103.79891795210284</v>
      </c>
    </row>
    <row r="1168" spans="13:14" x14ac:dyDescent="0.25">
      <c r="M1168" s="46">
        <v>1159</v>
      </c>
      <c r="N1168">
        <v>113.18167558917985</v>
      </c>
    </row>
    <row r="1169" spans="13:14" x14ac:dyDescent="0.25">
      <c r="M1169" s="46">
        <v>1160</v>
      </c>
      <c r="N1169">
        <v>102.39479713713391</v>
      </c>
    </row>
    <row r="1170" spans="13:14" x14ac:dyDescent="0.25">
      <c r="M1170" s="46">
        <v>1161</v>
      </c>
      <c r="N1170">
        <v>126.69771284130604</v>
      </c>
    </row>
    <row r="1171" spans="13:14" x14ac:dyDescent="0.25">
      <c r="M1171" s="46">
        <v>1162</v>
      </c>
      <c r="N1171">
        <v>105.42867519375719</v>
      </c>
    </row>
    <row r="1172" spans="13:14" x14ac:dyDescent="0.25">
      <c r="M1172" s="46">
        <v>1163</v>
      </c>
      <c r="N1172">
        <v>110.99893593880638</v>
      </c>
    </row>
    <row r="1173" spans="13:14" x14ac:dyDescent="0.25">
      <c r="M1173" s="46">
        <v>1164</v>
      </c>
      <c r="N1173">
        <v>92.508730640504552</v>
      </c>
    </row>
    <row r="1174" spans="13:14" x14ac:dyDescent="0.25">
      <c r="M1174" s="46">
        <v>1165</v>
      </c>
      <c r="N1174">
        <v>129.5207090867556</v>
      </c>
    </row>
    <row r="1175" spans="13:14" x14ac:dyDescent="0.25">
      <c r="M1175" s="46">
        <v>1166</v>
      </c>
      <c r="N1175">
        <v>122.78538812258589</v>
      </c>
    </row>
    <row r="1176" spans="13:14" x14ac:dyDescent="0.25">
      <c r="M1176" s="46">
        <v>1167</v>
      </c>
      <c r="N1176">
        <v>98.845341058110947</v>
      </c>
    </row>
    <row r="1177" spans="13:14" x14ac:dyDescent="0.25">
      <c r="M1177" s="46">
        <v>1168</v>
      </c>
      <c r="N1177">
        <v>96.861745273692378</v>
      </c>
    </row>
    <row r="1178" spans="13:14" x14ac:dyDescent="0.25">
      <c r="M1178" s="46">
        <v>1169</v>
      </c>
      <c r="N1178">
        <v>95.851902153861602</v>
      </c>
    </row>
    <row r="1179" spans="13:14" x14ac:dyDescent="0.25">
      <c r="M1179" s="46">
        <v>1170</v>
      </c>
      <c r="N1179">
        <v>112.56933521272721</v>
      </c>
    </row>
    <row r="1180" spans="13:14" x14ac:dyDescent="0.25">
      <c r="M1180" s="46">
        <v>1171</v>
      </c>
      <c r="N1180">
        <v>114.01094174511778</v>
      </c>
    </row>
    <row r="1181" spans="13:14" x14ac:dyDescent="0.25">
      <c r="M1181" s="46">
        <v>1172</v>
      </c>
      <c r="N1181">
        <v>119.70657380479831</v>
      </c>
    </row>
    <row r="1182" spans="13:14" x14ac:dyDescent="0.25">
      <c r="M1182" s="46">
        <v>1173</v>
      </c>
      <c r="N1182">
        <v>108.3230749901626</v>
      </c>
    </row>
    <row r="1183" spans="13:14" x14ac:dyDescent="0.25">
      <c r="M1183" s="46">
        <v>1174</v>
      </c>
      <c r="N1183">
        <v>92.46858954021927</v>
      </c>
    </row>
    <row r="1184" spans="13:14" x14ac:dyDescent="0.25">
      <c r="M1184" s="46">
        <v>1175</v>
      </c>
      <c r="N1184">
        <v>108.81800924460818</v>
      </c>
    </row>
    <row r="1185" spans="13:14" x14ac:dyDescent="0.25">
      <c r="M1185" s="46">
        <v>1176</v>
      </c>
      <c r="N1185">
        <v>97.889370494027645</v>
      </c>
    </row>
    <row r="1186" spans="13:14" x14ac:dyDescent="0.25">
      <c r="M1186" s="46">
        <v>1177</v>
      </c>
      <c r="N1186">
        <v>105.35438251912851</v>
      </c>
    </row>
    <row r="1187" spans="13:14" x14ac:dyDescent="0.25">
      <c r="M1187" s="46">
        <v>1178</v>
      </c>
      <c r="N1187">
        <v>106.77141907038229</v>
      </c>
    </row>
    <row r="1188" spans="13:14" x14ac:dyDescent="0.25">
      <c r="M1188" s="46">
        <v>1179</v>
      </c>
      <c r="N1188">
        <v>121.2040274974874</v>
      </c>
    </row>
    <row r="1189" spans="13:14" x14ac:dyDescent="0.25">
      <c r="M1189" s="46">
        <v>1180</v>
      </c>
      <c r="N1189">
        <v>107.41104172266448</v>
      </c>
    </row>
    <row r="1190" spans="13:14" x14ac:dyDescent="0.25">
      <c r="M1190" s="46">
        <v>1181</v>
      </c>
      <c r="N1190">
        <v>98.802141997497856</v>
      </c>
    </row>
    <row r="1191" spans="13:14" x14ac:dyDescent="0.25">
      <c r="M1191" s="46">
        <v>1182</v>
      </c>
      <c r="N1191">
        <v>117.99529581559349</v>
      </c>
    </row>
    <row r="1192" spans="13:14" x14ac:dyDescent="0.25">
      <c r="M1192" s="46">
        <v>1183</v>
      </c>
      <c r="N1192">
        <v>94.378549390761819</v>
      </c>
    </row>
    <row r="1193" spans="13:14" x14ac:dyDescent="0.25">
      <c r="M1193" s="46">
        <v>1184</v>
      </c>
      <c r="N1193">
        <v>110.63978654228154</v>
      </c>
    </row>
    <row r="1194" spans="13:14" x14ac:dyDescent="0.25">
      <c r="M1194" s="46">
        <v>1185</v>
      </c>
      <c r="N1194">
        <v>140.1411296455581</v>
      </c>
    </row>
    <row r="1195" spans="13:14" x14ac:dyDescent="0.25">
      <c r="M1195" s="46">
        <v>1186</v>
      </c>
      <c r="N1195">
        <v>104.02711159482067</v>
      </c>
    </row>
    <row r="1196" spans="13:14" x14ac:dyDescent="0.25">
      <c r="M1196" s="46">
        <v>1187</v>
      </c>
      <c r="N1196">
        <v>103.42162556110873</v>
      </c>
    </row>
    <row r="1197" spans="13:14" x14ac:dyDescent="0.25">
      <c r="M1197" s="46">
        <v>1188</v>
      </c>
      <c r="N1197">
        <v>122.72867317369074</v>
      </c>
    </row>
    <row r="1198" spans="13:14" x14ac:dyDescent="0.25">
      <c r="M1198" s="46">
        <v>1189</v>
      </c>
      <c r="N1198">
        <v>115.46598182921508</v>
      </c>
    </row>
    <row r="1199" spans="13:14" x14ac:dyDescent="0.25">
      <c r="M1199" s="46">
        <v>1190</v>
      </c>
      <c r="N1199">
        <v>118.57634020268141</v>
      </c>
    </row>
    <row r="1200" spans="13:14" x14ac:dyDescent="0.25">
      <c r="M1200" s="46">
        <v>1191</v>
      </c>
      <c r="N1200">
        <v>124.22741538617014</v>
      </c>
    </row>
    <row r="1201" spans="13:14" x14ac:dyDescent="0.25">
      <c r="M1201" s="46">
        <v>1192</v>
      </c>
      <c r="N1201">
        <v>99.926024066094911</v>
      </c>
    </row>
    <row r="1202" spans="13:14" x14ac:dyDescent="0.25">
      <c r="M1202" s="46">
        <v>1193</v>
      </c>
      <c r="N1202">
        <v>94.317949223160426</v>
      </c>
    </row>
    <row r="1203" spans="13:14" x14ac:dyDescent="0.25">
      <c r="M1203" s="46">
        <v>1194</v>
      </c>
      <c r="N1203">
        <v>111.41684047081247</v>
      </c>
    </row>
    <row r="1204" spans="13:14" x14ac:dyDescent="0.25">
      <c r="M1204" s="46">
        <v>1195</v>
      </c>
      <c r="N1204">
        <v>100.30759582514955</v>
      </c>
    </row>
    <row r="1205" spans="13:14" x14ac:dyDescent="0.25">
      <c r="M1205" s="46">
        <v>1196</v>
      </c>
      <c r="N1205">
        <v>107.20779272307608</v>
      </c>
    </row>
    <row r="1206" spans="13:14" x14ac:dyDescent="0.25">
      <c r="M1206" s="46">
        <v>1197</v>
      </c>
      <c r="N1206">
        <v>109.80568194700183</v>
      </c>
    </row>
    <row r="1207" spans="13:14" x14ac:dyDescent="0.25">
      <c r="M1207" s="46">
        <v>1198</v>
      </c>
      <c r="N1207">
        <v>131.70044476332055</v>
      </c>
    </row>
    <row r="1208" spans="13:14" x14ac:dyDescent="0.25">
      <c r="M1208" s="46">
        <v>1199</v>
      </c>
      <c r="N1208">
        <v>114.11398610374577</v>
      </c>
    </row>
    <row r="1209" spans="13:14" x14ac:dyDescent="0.25">
      <c r="M1209" s="46">
        <v>1200</v>
      </c>
      <c r="N1209">
        <v>108.04494076321787</v>
      </c>
    </row>
    <row r="1210" spans="13:14" x14ac:dyDescent="0.25">
      <c r="M1210" s="46">
        <v>1201</v>
      </c>
      <c r="N1210">
        <v>106.93230082211927</v>
      </c>
    </row>
    <row r="1211" spans="13:14" x14ac:dyDescent="0.25">
      <c r="M1211" s="46">
        <v>1202</v>
      </c>
      <c r="N1211">
        <v>102.10526611831129</v>
      </c>
    </row>
    <row r="1212" spans="13:14" x14ac:dyDescent="0.25">
      <c r="M1212" s="46">
        <v>1203</v>
      </c>
      <c r="N1212">
        <v>131.7422798897297</v>
      </c>
    </row>
    <row r="1213" spans="13:14" x14ac:dyDescent="0.25">
      <c r="M1213" s="46">
        <v>1204</v>
      </c>
      <c r="N1213">
        <v>114.26195503029584</v>
      </c>
    </row>
    <row r="1214" spans="13:14" x14ac:dyDescent="0.25">
      <c r="M1214" s="46">
        <v>1205</v>
      </c>
      <c r="N1214">
        <v>108.48262224868482</v>
      </c>
    </row>
    <row r="1215" spans="13:14" x14ac:dyDescent="0.25">
      <c r="M1215" s="46">
        <v>1206</v>
      </c>
      <c r="N1215">
        <v>113.56234590672247</v>
      </c>
    </row>
    <row r="1216" spans="13:14" x14ac:dyDescent="0.25">
      <c r="M1216" s="46">
        <v>1207</v>
      </c>
      <c r="N1216">
        <v>132.39060886576843</v>
      </c>
    </row>
    <row r="1217" spans="13:14" x14ac:dyDescent="0.25">
      <c r="M1217" s="46">
        <v>1208</v>
      </c>
      <c r="N1217">
        <v>91.502854885738941</v>
      </c>
    </row>
    <row r="1218" spans="13:14" x14ac:dyDescent="0.25">
      <c r="M1218" s="46">
        <v>1209</v>
      </c>
      <c r="N1218">
        <v>130.34287865561168</v>
      </c>
    </row>
    <row r="1219" spans="13:14" x14ac:dyDescent="0.25">
      <c r="M1219" s="46">
        <v>1210</v>
      </c>
      <c r="N1219">
        <v>103.00228980927864</v>
      </c>
    </row>
    <row r="1220" spans="13:14" x14ac:dyDescent="0.25">
      <c r="M1220" s="46">
        <v>1211</v>
      </c>
      <c r="N1220">
        <v>126.56541077211961</v>
      </c>
    </row>
    <row r="1221" spans="13:14" x14ac:dyDescent="0.25">
      <c r="M1221" s="46">
        <v>1212</v>
      </c>
      <c r="N1221">
        <v>104.00292924374624</v>
      </c>
    </row>
    <row r="1222" spans="13:14" x14ac:dyDescent="0.25">
      <c r="M1222" s="46">
        <v>1213</v>
      </c>
      <c r="N1222">
        <v>110.5189543965402</v>
      </c>
    </row>
    <row r="1223" spans="13:14" x14ac:dyDescent="0.25">
      <c r="M1223" s="46">
        <v>1214</v>
      </c>
      <c r="N1223">
        <v>103.6994476321422</v>
      </c>
    </row>
    <row r="1224" spans="13:14" x14ac:dyDescent="0.25">
      <c r="M1224" s="46">
        <v>1215</v>
      </c>
      <c r="N1224">
        <v>104.9785227167003</v>
      </c>
    </row>
    <row r="1225" spans="13:14" x14ac:dyDescent="0.25">
      <c r="M1225" s="46">
        <v>1216</v>
      </c>
      <c r="N1225">
        <v>119.64329344800753</v>
      </c>
    </row>
    <row r="1226" spans="13:14" x14ac:dyDescent="0.25">
      <c r="M1226" s="46">
        <v>1217</v>
      </c>
      <c r="N1226">
        <v>117.25643115743421</v>
      </c>
    </row>
    <row r="1227" spans="13:14" x14ac:dyDescent="0.25">
      <c r="M1227" s="46">
        <v>1218</v>
      </c>
      <c r="N1227">
        <v>101.42866783862164</v>
      </c>
    </row>
    <row r="1228" spans="13:14" x14ac:dyDescent="0.25">
      <c r="M1228" s="46">
        <v>1219</v>
      </c>
      <c r="N1228">
        <v>109.5580935990935</v>
      </c>
    </row>
    <row r="1229" spans="13:14" x14ac:dyDescent="0.25">
      <c r="M1229" s="46">
        <v>1220</v>
      </c>
      <c r="N1229">
        <v>120.96125511212982</v>
      </c>
    </row>
    <row r="1230" spans="13:14" x14ac:dyDescent="0.25">
      <c r="M1230" s="46">
        <v>1221</v>
      </c>
      <c r="N1230">
        <v>114.02329371658246</v>
      </c>
    </row>
    <row r="1231" spans="13:14" x14ac:dyDescent="0.25">
      <c r="M1231" s="46">
        <v>1222</v>
      </c>
      <c r="N1231">
        <v>116.6888104759618</v>
      </c>
    </row>
    <row r="1232" spans="13:14" x14ac:dyDescent="0.25">
      <c r="M1232" s="46">
        <v>1223</v>
      </c>
      <c r="N1232">
        <v>111.46838330723854</v>
      </c>
    </row>
    <row r="1233" spans="13:14" x14ac:dyDescent="0.25">
      <c r="M1233" s="46">
        <v>1224</v>
      </c>
      <c r="N1233">
        <v>121.21345084449264</v>
      </c>
    </row>
    <row r="1234" spans="13:14" x14ac:dyDescent="0.25">
      <c r="M1234" s="46">
        <v>1225</v>
      </c>
      <c r="N1234">
        <v>110.36736931216662</v>
      </c>
    </row>
    <row r="1235" spans="13:14" x14ac:dyDescent="0.25">
      <c r="M1235" s="46">
        <v>1226</v>
      </c>
      <c r="N1235">
        <v>110.27277770112913</v>
      </c>
    </row>
    <row r="1236" spans="13:14" x14ac:dyDescent="0.25">
      <c r="M1236" s="46">
        <v>1227</v>
      </c>
      <c r="N1236">
        <v>116.82755129818439</v>
      </c>
    </row>
    <row r="1237" spans="13:14" x14ac:dyDescent="0.25">
      <c r="M1237" s="46">
        <v>1228</v>
      </c>
      <c r="N1237">
        <v>121.10324737332134</v>
      </c>
    </row>
    <row r="1238" spans="13:14" x14ac:dyDescent="0.25">
      <c r="M1238" s="46">
        <v>1229</v>
      </c>
      <c r="N1238">
        <v>97.738138039866143</v>
      </c>
    </row>
    <row r="1239" spans="13:14" x14ac:dyDescent="0.25">
      <c r="M1239" s="46">
        <v>1230</v>
      </c>
      <c r="N1239">
        <v>110.32061790418157</v>
      </c>
    </row>
    <row r="1240" spans="13:14" x14ac:dyDescent="0.25">
      <c r="M1240" s="46">
        <v>1231</v>
      </c>
      <c r="N1240">
        <v>101.68798020668832</v>
      </c>
    </row>
    <row r="1241" spans="13:14" x14ac:dyDescent="0.25">
      <c r="M1241" s="46">
        <v>1232</v>
      </c>
      <c r="N1241">
        <v>96.727288160087255</v>
      </c>
    </row>
    <row r="1242" spans="13:14" x14ac:dyDescent="0.25">
      <c r="M1242" s="46">
        <v>1233</v>
      </c>
      <c r="N1242">
        <v>95.786941956497785</v>
      </c>
    </row>
    <row r="1243" spans="13:14" x14ac:dyDescent="0.25">
      <c r="M1243" s="46">
        <v>1234</v>
      </c>
      <c r="N1243">
        <v>92.056197043165071</v>
      </c>
    </row>
    <row r="1244" spans="13:14" x14ac:dyDescent="0.25">
      <c r="M1244" s="46">
        <v>1235</v>
      </c>
      <c r="N1244">
        <v>107.44959550374635</v>
      </c>
    </row>
    <row r="1245" spans="13:14" x14ac:dyDescent="0.25">
      <c r="M1245" s="46">
        <v>1236</v>
      </c>
      <c r="N1245">
        <v>105.16076689903907</v>
      </c>
    </row>
    <row r="1246" spans="13:14" x14ac:dyDescent="0.25">
      <c r="M1246" s="46">
        <v>1237</v>
      </c>
      <c r="N1246">
        <v>111.69041254017911</v>
      </c>
    </row>
    <row r="1247" spans="13:14" x14ac:dyDescent="0.25">
      <c r="M1247" s="46">
        <v>1238</v>
      </c>
      <c r="N1247">
        <v>102.47267179714325</v>
      </c>
    </row>
    <row r="1248" spans="13:14" x14ac:dyDescent="0.25">
      <c r="M1248" s="46">
        <v>1239</v>
      </c>
      <c r="N1248">
        <v>115.02219017189637</v>
      </c>
    </row>
    <row r="1249" spans="13:14" x14ac:dyDescent="0.25">
      <c r="M1249" s="46">
        <v>1240</v>
      </c>
      <c r="N1249">
        <v>118.60754434165945</v>
      </c>
    </row>
    <row r="1250" spans="13:14" x14ac:dyDescent="0.25">
      <c r="M1250" s="46">
        <v>1241</v>
      </c>
      <c r="N1250">
        <v>109.82150707935428</v>
      </c>
    </row>
    <row r="1251" spans="13:14" x14ac:dyDescent="0.25">
      <c r="M1251" s="46">
        <v>1242</v>
      </c>
      <c r="N1251">
        <v>117.73188349450935</v>
      </c>
    </row>
    <row r="1252" spans="13:14" x14ac:dyDescent="0.25">
      <c r="M1252" s="46">
        <v>1243</v>
      </c>
      <c r="N1252">
        <v>116.77058720968452</v>
      </c>
    </row>
    <row r="1253" spans="13:14" x14ac:dyDescent="0.25">
      <c r="M1253" s="46">
        <v>1244</v>
      </c>
      <c r="N1253">
        <v>97.682693655695729</v>
      </c>
    </row>
    <row r="1254" spans="13:14" x14ac:dyDescent="0.25">
      <c r="M1254" s="46">
        <v>1245</v>
      </c>
      <c r="N1254">
        <v>118.32084555399757</v>
      </c>
    </row>
    <row r="1255" spans="13:14" x14ac:dyDescent="0.25">
      <c r="M1255" s="46">
        <v>1246</v>
      </c>
      <c r="N1255">
        <v>120.00896940427815</v>
      </c>
    </row>
    <row r="1256" spans="13:14" x14ac:dyDescent="0.25">
      <c r="M1256" s="46">
        <v>1247</v>
      </c>
      <c r="N1256">
        <v>124.23901990635179</v>
      </c>
    </row>
    <row r="1257" spans="13:14" x14ac:dyDescent="0.25">
      <c r="M1257" s="46">
        <v>1248</v>
      </c>
      <c r="N1257">
        <v>118.73189132517791</v>
      </c>
    </row>
    <row r="1258" spans="13:14" x14ac:dyDescent="0.25">
      <c r="M1258" s="46">
        <v>1249</v>
      </c>
      <c r="N1258">
        <v>105.26108232590288</v>
      </c>
    </row>
    <row r="1259" spans="13:14" x14ac:dyDescent="0.25">
      <c r="M1259" s="46">
        <v>1250</v>
      </c>
      <c r="N1259">
        <v>112.38118681129296</v>
      </c>
    </row>
    <row r="1260" spans="13:14" x14ac:dyDescent="0.25">
      <c r="M1260" s="46">
        <v>1251</v>
      </c>
      <c r="N1260">
        <v>96.239453406023415</v>
      </c>
    </row>
    <row r="1261" spans="13:14" x14ac:dyDescent="0.25">
      <c r="M1261" s="46">
        <v>1252</v>
      </c>
      <c r="N1261">
        <v>113.4998774848879</v>
      </c>
    </row>
    <row r="1262" spans="13:14" x14ac:dyDescent="0.25">
      <c r="M1262" s="46">
        <v>1253</v>
      </c>
      <c r="N1262">
        <v>97.332651016948461</v>
      </c>
    </row>
    <row r="1263" spans="13:14" x14ac:dyDescent="0.25">
      <c r="M1263" s="46">
        <v>1254</v>
      </c>
      <c r="N1263">
        <v>93.479223913824512</v>
      </c>
    </row>
    <row r="1264" spans="13:14" x14ac:dyDescent="0.25">
      <c r="M1264" s="46">
        <v>1255</v>
      </c>
      <c r="N1264">
        <v>117.03242217748893</v>
      </c>
    </row>
    <row r="1265" spans="13:14" x14ac:dyDescent="0.25">
      <c r="M1265" s="46">
        <v>1256</v>
      </c>
      <c r="N1265">
        <v>103.15422369910603</v>
      </c>
    </row>
    <row r="1266" spans="13:14" x14ac:dyDescent="0.25">
      <c r="M1266" s="46">
        <v>1257</v>
      </c>
      <c r="N1266">
        <v>108.29621201835798</v>
      </c>
    </row>
    <row r="1267" spans="13:14" x14ac:dyDescent="0.25">
      <c r="M1267" s="46">
        <v>1258</v>
      </c>
      <c r="N1267">
        <v>119.59336653156539</v>
      </c>
    </row>
    <row r="1268" spans="13:14" x14ac:dyDescent="0.25">
      <c r="M1268" s="46">
        <v>1259</v>
      </c>
      <c r="N1268">
        <v>108.36414204480744</v>
      </c>
    </row>
    <row r="1269" spans="13:14" x14ac:dyDescent="0.25">
      <c r="M1269" s="46">
        <v>1260</v>
      </c>
      <c r="N1269">
        <v>103.20079113984004</v>
      </c>
    </row>
    <row r="1270" spans="13:14" x14ac:dyDescent="0.25">
      <c r="M1270" s="46">
        <v>1261</v>
      </c>
      <c r="N1270">
        <v>102.73630672103153</v>
      </c>
    </row>
    <row r="1271" spans="13:14" x14ac:dyDescent="0.25">
      <c r="M1271" s="46">
        <v>1262</v>
      </c>
      <c r="N1271">
        <v>122.60255829262428</v>
      </c>
    </row>
    <row r="1272" spans="13:14" x14ac:dyDescent="0.25">
      <c r="M1272" s="46">
        <v>1263</v>
      </c>
      <c r="N1272">
        <v>116.19011971013033</v>
      </c>
    </row>
    <row r="1273" spans="13:14" x14ac:dyDescent="0.25">
      <c r="M1273" s="46">
        <v>1264</v>
      </c>
      <c r="N1273">
        <v>118.78841347320049</v>
      </c>
    </row>
    <row r="1274" spans="13:14" x14ac:dyDescent="0.25">
      <c r="M1274" s="46">
        <v>1265</v>
      </c>
      <c r="N1274">
        <v>108.32624876673805</v>
      </c>
    </row>
    <row r="1275" spans="13:14" x14ac:dyDescent="0.25">
      <c r="M1275" s="46">
        <v>1266</v>
      </c>
      <c r="N1275">
        <v>113.75511988148985</v>
      </c>
    </row>
    <row r="1276" spans="13:14" x14ac:dyDescent="0.25">
      <c r="M1276" s="46">
        <v>1267</v>
      </c>
      <c r="N1276">
        <v>145.21289293838959</v>
      </c>
    </row>
    <row r="1277" spans="13:14" x14ac:dyDescent="0.25">
      <c r="M1277" s="46">
        <v>1268</v>
      </c>
      <c r="N1277">
        <v>119.29525843536553</v>
      </c>
    </row>
    <row r="1278" spans="13:14" x14ac:dyDescent="0.25">
      <c r="M1278" s="46">
        <v>1269</v>
      </c>
      <c r="N1278">
        <v>111.51140068052963</v>
      </c>
    </row>
    <row r="1279" spans="13:14" x14ac:dyDescent="0.25">
      <c r="M1279" s="46">
        <v>1270</v>
      </c>
      <c r="N1279">
        <v>99.408714887919942</v>
      </c>
    </row>
    <row r="1280" spans="13:14" x14ac:dyDescent="0.25">
      <c r="M1280" s="46">
        <v>1271</v>
      </c>
      <c r="N1280">
        <v>110.65952072556978</v>
      </c>
    </row>
    <row r="1281" spans="13:14" x14ac:dyDescent="0.25">
      <c r="M1281" s="46">
        <v>1272</v>
      </c>
      <c r="N1281">
        <v>112.90823467179727</v>
      </c>
    </row>
    <row r="1282" spans="13:14" x14ac:dyDescent="0.25">
      <c r="M1282" s="46">
        <v>1273</v>
      </c>
      <c r="N1282">
        <v>91.748265602096893</v>
      </c>
    </row>
    <row r="1283" spans="13:14" x14ac:dyDescent="0.25">
      <c r="M1283" s="46">
        <v>1274</v>
      </c>
      <c r="N1283">
        <v>124.81081477227346</v>
      </c>
    </row>
    <row r="1284" spans="13:14" x14ac:dyDescent="0.25">
      <c r="M1284" s="46">
        <v>1275</v>
      </c>
      <c r="N1284">
        <v>115.88839230068695</v>
      </c>
    </row>
    <row r="1285" spans="13:14" x14ac:dyDescent="0.25">
      <c r="M1285" s="46">
        <v>1276</v>
      </c>
      <c r="N1285">
        <v>110.66186783403707</v>
      </c>
    </row>
    <row r="1286" spans="13:14" x14ac:dyDescent="0.25">
      <c r="M1286" s="46">
        <v>1277</v>
      </c>
      <c r="N1286">
        <v>96.313409204963691</v>
      </c>
    </row>
    <row r="1287" spans="13:14" x14ac:dyDescent="0.25">
      <c r="M1287" s="46">
        <v>1278</v>
      </c>
      <c r="N1287">
        <v>108.51292155568289</v>
      </c>
    </row>
    <row r="1288" spans="13:14" x14ac:dyDescent="0.25">
      <c r="M1288" s="46">
        <v>1279</v>
      </c>
      <c r="N1288">
        <v>111.02938739564897</v>
      </c>
    </row>
    <row r="1289" spans="13:14" x14ac:dyDescent="0.25">
      <c r="M1289" s="46">
        <v>1280</v>
      </c>
      <c r="N1289">
        <v>100.72806858925766</v>
      </c>
    </row>
    <row r="1290" spans="13:14" x14ac:dyDescent="0.25">
      <c r="M1290" s="46">
        <v>1281</v>
      </c>
      <c r="N1290">
        <v>112.22989619065771</v>
      </c>
    </row>
    <row r="1291" spans="13:14" x14ac:dyDescent="0.25">
      <c r="M1291" s="46">
        <v>1282</v>
      </c>
      <c r="N1291">
        <v>113.15655099334646</v>
      </c>
    </row>
    <row r="1292" spans="13:14" x14ac:dyDescent="0.25">
      <c r="M1292" s="46">
        <v>1283</v>
      </c>
      <c r="N1292">
        <v>103.31745147541099</v>
      </c>
    </row>
    <row r="1293" spans="13:14" x14ac:dyDescent="0.25">
      <c r="M1293" s="46">
        <v>1284</v>
      </c>
      <c r="N1293">
        <v>109.92699924757066</v>
      </c>
    </row>
    <row r="1294" spans="13:14" x14ac:dyDescent="0.25">
      <c r="M1294" s="46">
        <v>1285</v>
      </c>
      <c r="N1294">
        <v>119.68349175114167</v>
      </c>
    </row>
    <row r="1295" spans="13:14" x14ac:dyDescent="0.25">
      <c r="M1295" s="46">
        <v>1286</v>
      </c>
      <c r="N1295">
        <v>106.30095187381099</v>
      </c>
    </row>
    <row r="1296" spans="13:14" x14ac:dyDescent="0.25">
      <c r="M1296" s="46">
        <v>1287</v>
      </c>
      <c r="N1296">
        <v>112.62579120552647</v>
      </c>
    </row>
    <row r="1297" spans="13:14" x14ac:dyDescent="0.25">
      <c r="M1297" s="46">
        <v>1288</v>
      </c>
      <c r="N1297">
        <v>109.43938410725285</v>
      </c>
    </row>
    <row r="1298" spans="13:14" x14ac:dyDescent="0.25">
      <c r="M1298" s="46">
        <v>1289</v>
      </c>
      <c r="N1298">
        <v>101.93485269044304</v>
      </c>
    </row>
    <row r="1299" spans="13:14" x14ac:dyDescent="0.25">
      <c r="M1299" s="46">
        <v>1290</v>
      </c>
      <c r="N1299">
        <v>108.88433723054216</v>
      </c>
    </row>
    <row r="1300" spans="13:14" x14ac:dyDescent="0.25">
      <c r="M1300" s="46">
        <v>1291</v>
      </c>
      <c r="N1300">
        <v>108.10397185963471</v>
      </c>
    </row>
    <row r="1301" spans="13:14" x14ac:dyDescent="0.25">
      <c r="M1301" s="46">
        <v>1292</v>
      </c>
      <c r="N1301">
        <v>107.80629669335171</v>
      </c>
    </row>
    <row r="1302" spans="13:14" x14ac:dyDescent="0.25">
      <c r="M1302" s="46">
        <v>1293</v>
      </c>
      <c r="N1302">
        <v>123.03470980021619</v>
      </c>
    </row>
    <row r="1303" spans="13:14" x14ac:dyDescent="0.25">
      <c r="M1303" s="46">
        <v>1294</v>
      </c>
      <c r="N1303">
        <v>107.81718802877374</v>
      </c>
    </row>
    <row r="1304" spans="13:14" x14ac:dyDescent="0.25">
      <c r="M1304" s="46">
        <v>1295</v>
      </c>
      <c r="N1304">
        <v>116.96823821192777</v>
      </c>
    </row>
    <row r="1305" spans="13:14" x14ac:dyDescent="0.25">
      <c r="M1305" s="46">
        <v>1296</v>
      </c>
      <c r="N1305">
        <v>108.43488520901502</v>
      </c>
    </row>
    <row r="1306" spans="13:14" x14ac:dyDescent="0.25">
      <c r="M1306" s="46">
        <v>1297</v>
      </c>
      <c r="N1306">
        <v>106.89504383310813</v>
      </c>
    </row>
    <row r="1307" spans="13:14" x14ac:dyDescent="0.25">
      <c r="M1307" s="46">
        <v>1298</v>
      </c>
      <c r="N1307">
        <v>99.987965237642868</v>
      </c>
    </row>
    <row r="1308" spans="13:14" x14ac:dyDescent="0.25">
      <c r="M1308" s="46">
        <v>1299</v>
      </c>
      <c r="N1308">
        <v>107.00392358212218</v>
      </c>
    </row>
    <row r="1309" spans="13:14" x14ac:dyDescent="0.25">
      <c r="M1309" s="46">
        <v>1300</v>
      </c>
      <c r="N1309">
        <v>104.38117699782525</v>
      </c>
    </row>
    <row r="1310" spans="13:14" x14ac:dyDescent="0.25">
      <c r="M1310" s="46">
        <v>1301</v>
      </c>
      <c r="N1310">
        <v>90.421262405772509</v>
      </c>
    </row>
    <row r="1311" spans="13:14" x14ac:dyDescent="0.25">
      <c r="M1311" s="46">
        <v>1302</v>
      </c>
      <c r="N1311">
        <v>101.63299468087143</v>
      </c>
    </row>
    <row r="1312" spans="13:14" x14ac:dyDescent="0.25">
      <c r="M1312" s="46">
        <v>1303</v>
      </c>
      <c r="N1312">
        <v>111.97082036236257</v>
      </c>
    </row>
    <row r="1313" spans="13:14" x14ac:dyDescent="0.25">
      <c r="M1313" s="46">
        <v>1304</v>
      </c>
      <c r="N1313">
        <v>109.81678540499843</v>
      </c>
    </row>
    <row r="1314" spans="13:14" x14ac:dyDescent="0.25">
      <c r="M1314" s="46">
        <v>1305</v>
      </c>
      <c r="N1314">
        <v>116.84481999643877</v>
      </c>
    </row>
    <row r="1315" spans="13:14" x14ac:dyDescent="0.25">
      <c r="M1315" s="46">
        <v>1306</v>
      </c>
      <c r="N1315">
        <v>114.27018591308054</v>
      </c>
    </row>
    <row r="1316" spans="13:14" x14ac:dyDescent="0.25">
      <c r="M1316" s="46">
        <v>1307</v>
      </c>
      <c r="N1316">
        <v>118.75865478061725</v>
      </c>
    </row>
    <row r="1317" spans="13:14" x14ac:dyDescent="0.25">
      <c r="M1317" s="46">
        <v>1308</v>
      </c>
      <c r="N1317">
        <v>94.492292174704488</v>
      </c>
    </row>
    <row r="1318" spans="13:14" x14ac:dyDescent="0.25">
      <c r="M1318" s="46">
        <v>1309</v>
      </c>
      <c r="N1318">
        <v>110.95684800865884</v>
      </c>
    </row>
    <row r="1319" spans="13:14" x14ac:dyDescent="0.25">
      <c r="M1319" s="46">
        <v>1310</v>
      </c>
      <c r="N1319">
        <v>129.02445691853055</v>
      </c>
    </row>
    <row r="1320" spans="13:14" x14ac:dyDescent="0.25">
      <c r="M1320" s="46">
        <v>1311</v>
      </c>
      <c r="N1320">
        <v>129.36666802527023</v>
      </c>
    </row>
    <row r="1321" spans="13:14" x14ac:dyDescent="0.25">
      <c r="M1321" s="46">
        <v>1312</v>
      </c>
      <c r="N1321">
        <v>100.81870005087889</v>
      </c>
    </row>
    <row r="1322" spans="13:14" x14ac:dyDescent="0.25">
      <c r="M1322" s="46">
        <v>1313</v>
      </c>
      <c r="N1322">
        <v>97.690210379407063</v>
      </c>
    </row>
    <row r="1323" spans="13:14" x14ac:dyDescent="0.25">
      <c r="M1323" s="46">
        <v>1314</v>
      </c>
      <c r="N1323">
        <v>102.18303068581166</v>
      </c>
    </row>
    <row r="1324" spans="13:14" x14ac:dyDescent="0.25">
      <c r="M1324" s="46">
        <v>1315</v>
      </c>
      <c r="N1324">
        <v>110.33886353806783</v>
      </c>
    </row>
    <row r="1325" spans="13:14" x14ac:dyDescent="0.25">
      <c r="M1325" s="46">
        <v>1316</v>
      </c>
      <c r="N1325">
        <v>115.20143807987164</v>
      </c>
    </row>
    <row r="1326" spans="13:14" x14ac:dyDescent="0.25">
      <c r="M1326" s="46">
        <v>1317</v>
      </c>
      <c r="N1326">
        <v>103.49309741907412</v>
      </c>
    </row>
    <row r="1327" spans="13:14" x14ac:dyDescent="0.25">
      <c r="M1327" s="46">
        <v>1318</v>
      </c>
      <c r="N1327">
        <v>104.28197490314781</v>
      </c>
    </row>
    <row r="1328" spans="13:14" x14ac:dyDescent="0.25">
      <c r="M1328" s="46">
        <v>1319</v>
      </c>
      <c r="N1328">
        <v>114.34745463901791</v>
      </c>
    </row>
    <row r="1329" spans="13:14" x14ac:dyDescent="0.25">
      <c r="M1329" s="46">
        <v>1320</v>
      </c>
      <c r="N1329">
        <v>112.05284895871193</v>
      </c>
    </row>
    <row r="1330" spans="13:14" x14ac:dyDescent="0.25">
      <c r="M1330" s="46">
        <v>1321</v>
      </c>
      <c r="N1330">
        <v>106.8393516164778</v>
      </c>
    </row>
    <row r="1331" spans="13:14" x14ac:dyDescent="0.25">
      <c r="M1331" s="46">
        <v>1322</v>
      </c>
      <c r="N1331">
        <v>102.26833424506147</v>
      </c>
    </row>
    <row r="1332" spans="13:14" x14ac:dyDescent="0.25">
      <c r="M1332" s="46">
        <v>1323</v>
      </c>
      <c r="N1332">
        <v>109.06522527774644</v>
      </c>
    </row>
    <row r="1333" spans="13:14" x14ac:dyDescent="0.25">
      <c r="M1333" s="46">
        <v>1324</v>
      </c>
      <c r="N1333">
        <v>100.37025710222257</v>
      </c>
    </row>
    <row r="1334" spans="13:14" x14ac:dyDescent="0.25">
      <c r="M1334" s="46">
        <v>1325</v>
      </c>
      <c r="N1334">
        <v>105.59551501539447</v>
      </c>
    </row>
    <row r="1335" spans="13:14" x14ac:dyDescent="0.25">
      <c r="M1335" s="46">
        <v>1326</v>
      </c>
      <c r="N1335">
        <v>114.20783372307952</v>
      </c>
    </row>
    <row r="1336" spans="13:14" x14ac:dyDescent="0.25">
      <c r="M1336" s="46">
        <v>1327</v>
      </c>
      <c r="N1336">
        <v>118.81607436377557</v>
      </c>
    </row>
    <row r="1337" spans="13:14" x14ac:dyDescent="0.25">
      <c r="M1337" s="46">
        <v>1328</v>
      </c>
      <c r="N1337">
        <v>105.06613264651274</v>
      </c>
    </row>
    <row r="1338" spans="13:14" x14ac:dyDescent="0.25">
      <c r="M1338" s="46">
        <v>1329</v>
      </c>
      <c r="N1338">
        <v>104.06841952342991</v>
      </c>
    </row>
    <row r="1339" spans="13:14" x14ac:dyDescent="0.25">
      <c r="M1339" s="46">
        <v>1330</v>
      </c>
      <c r="N1339">
        <v>105.45097411932177</v>
      </c>
    </row>
    <row r="1340" spans="13:14" x14ac:dyDescent="0.25">
      <c r="M1340" s="46">
        <v>1331</v>
      </c>
      <c r="N1340">
        <v>109.10287816032601</v>
      </c>
    </row>
    <row r="1341" spans="13:14" x14ac:dyDescent="0.25">
      <c r="M1341" s="46">
        <v>1332</v>
      </c>
      <c r="N1341">
        <v>120.74904276906955</v>
      </c>
    </row>
    <row r="1342" spans="13:14" x14ac:dyDescent="0.25">
      <c r="M1342" s="46">
        <v>1333</v>
      </c>
      <c r="N1342">
        <v>124.06194398568913</v>
      </c>
    </row>
    <row r="1343" spans="13:14" x14ac:dyDescent="0.25">
      <c r="M1343" s="46">
        <v>1334</v>
      </c>
      <c r="N1343">
        <v>109.5632888320097</v>
      </c>
    </row>
    <row r="1344" spans="13:14" x14ac:dyDescent="0.25">
      <c r="M1344" s="46">
        <v>1335</v>
      </c>
      <c r="N1344">
        <v>119.79478329577198</v>
      </c>
    </row>
    <row r="1345" spans="13:14" x14ac:dyDescent="0.25">
      <c r="M1345" s="46">
        <v>1336</v>
      </c>
      <c r="N1345">
        <v>139.12550162903074</v>
      </c>
    </row>
    <row r="1346" spans="13:14" x14ac:dyDescent="0.25">
      <c r="M1346" s="46">
        <v>1337</v>
      </c>
      <c r="N1346">
        <v>101.45459884827471</v>
      </c>
    </row>
    <row r="1347" spans="13:14" x14ac:dyDescent="0.25">
      <c r="M1347" s="46">
        <v>1338</v>
      </c>
      <c r="N1347">
        <v>123.32759983971391</v>
      </c>
    </row>
    <row r="1348" spans="13:14" x14ac:dyDescent="0.25">
      <c r="M1348" s="46">
        <v>1339</v>
      </c>
      <c r="N1348">
        <v>116.35246358767171</v>
      </c>
    </row>
    <row r="1349" spans="13:14" x14ac:dyDescent="0.25">
      <c r="M1349" s="46">
        <v>1340</v>
      </c>
      <c r="N1349">
        <v>115.75940862570327</v>
      </c>
    </row>
    <row r="1350" spans="13:14" x14ac:dyDescent="0.25">
      <c r="M1350" s="46">
        <v>1341</v>
      </c>
      <c r="N1350">
        <v>116.83724584910617</v>
      </c>
    </row>
    <row r="1351" spans="13:14" x14ac:dyDescent="0.25">
      <c r="M1351" s="46">
        <v>1342</v>
      </c>
      <c r="N1351">
        <v>106.9402645700068</v>
      </c>
    </row>
    <row r="1352" spans="13:14" x14ac:dyDescent="0.25">
      <c r="M1352" s="46">
        <v>1343</v>
      </c>
      <c r="N1352">
        <v>113.84875511589988</v>
      </c>
    </row>
    <row r="1353" spans="13:14" x14ac:dyDescent="0.25">
      <c r="M1353" s="46">
        <v>1344</v>
      </c>
      <c r="N1353">
        <v>104.50595449670871</v>
      </c>
    </row>
    <row r="1354" spans="13:14" x14ac:dyDescent="0.25">
      <c r="M1354" s="46">
        <v>1345</v>
      </c>
      <c r="N1354">
        <v>102.71832595125501</v>
      </c>
    </row>
    <row r="1355" spans="13:14" x14ac:dyDescent="0.25">
      <c r="M1355" s="46">
        <v>1346</v>
      </c>
      <c r="N1355">
        <v>132.23516403598074</v>
      </c>
    </row>
    <row r="1356" spans="13:14" x14ac:dyDescent="0.25">
      <c r="M1356" s="46">
        <v>1347</v>
      </c>
      <c r="N1356">
        <v>99.043960342046105</v>
      </c>
    </row>
    <row r="1357" spans="13:14" x14ac:dyDescent="0.25">
      <c r="M1357" s="46">
        <v>1348</v>
      </c>
      <c r="N1357">
        <v>108.32262536786642</v>
      </c>
    </row>
    <row r="1358" spans="13:14" x14ac:dyDescent="0.25">
      <c r="M1358" s="46">
        <v>1349</v>
      </c>
      <c r="N1358">
        <v>125.74695903128109</v>
      </c>
    </row>
    <row r="1359" spans="13:14" x14ac:dyDescent="0.25">
      <c r="M1359" s="46">
        <v>1350</v>
      </c>
      <c r="N1359">
        <v>101.01929889852234</v>
      </c>
    </row>
    <row r="1360" spans="13:14" x14ac:dyDescent="0.25">
      <c r="M1360" s="46">
        <v>1351</v>
      </c>
      <c r="N1360">
        <v>118.54504206542141</v>
      </c>
    </row>
    <row r="1361" spans="13:14" x14ac:dyDescent="0.25">
      <c r="M1361" s="46">
        <v>1352</v>
      </c>
      <c r="N1361">
        <v>115.58379542379772</v>
      </c>
    </row>
    <row r="1362" spans="13:14" x14ac:dyDescent="0.25">
      <c r="M1362" s="46">
        <v>1353</v>
      </c>
      <c r="N1362">
        <v>121.54497600127068</v>
      </c>
    </row>
    <row r="1363" spans="13:14" x14ac:dyDescent="0.25">
      <c r="M1363" s="46">
        <v>1354</v>
      </c>
      <c r="N1363">
        <v>98.740468600812306</v>
      </c>
    </row>
    <row r="1364" spans="13:14" x14ac:dyDescent="0.25">
      <c r="M1364" s="46">
        <v>1355</v>
      </c>
      <c r="N1364">
        <v>102.48214472516491</v>
      </c>
    </row>
    <row r="1365" spans="13:14" x14ac:dyDescent="0.25">
      <c r="M1365" s="46">
        <v>1356</v>
      </c>
      <c r="N1365">
        <v>108.9871881414022</v>
      </c>
    </row>
    <row r="1366" spans="13:14" x14ac:dyDescent="0.25">
      <c r="M1366" s="46">
        <v>1357</v>
      </c>
      <c r="N1366">
        <v>115.64739799428563</v>
      </c>
    </row>
    <row r="1367" spans="13:14" x14ac:dyDescent="0.25">
      <c r="M1367" s="46">
        <v>1358</v>
      </c>
      <c r="N1367">
        <v>104.16992467132481</v>
      </c>
    </row>
    <row r="1368" spans="13:14" x14ac:dyDescent="0.25">
      <c r="M1368" s="46">
        <v>1359</v>
      </c>
      <c r="N1368">
        <v>113.08136241977013</v>
      </c>
    </row>
    <row r="1369" spans="13:14" x14ac:dyDescent="0.25">
      <c r="M1369" s="46">
        <v>1360</v>
      </c>
      <c r="N1369">
        <v>108.91969134775489</v>
      </c>
    </row>
    <row r="1370" spans="13:14" x14ac:dyDescent="0.25">
      <c r="M1370" s="46">
        <v>1361</v>
      </c>
      <c r="N1370">
        <v>115.61141111611197</v>
      </c>
    </row>
    <row r="1371" spans="13:14" x14ac:dyDescent="0.25">
      <c r="M1371" s="46">
        <v>1362</v>
      </c>
      <c r="N1371">
        <v>120.59557298073307</v>
      </c>
    </row>
    <row r="1372" spans="13:14" x14ac:dyDescent="0.25">
      <c r="M1372" s="46">
        <v>1363</v>
      </c>
      <c r="N1372">
        <v>100.69504905965661</v>
      </c>
    </row>
    <row r="1373" spans="13:14" x14ac:dyDescent="0.25">
      <c r="M1373" s="46">
        <v>1364</v>
      </c>
      <c r="N1373">
        <v>111.95392390369553</v>
      </c>
    </row>
    <row r="1374" spans="13:14" x14ac:dyDescent="0.25">
      <c r="M1374" s="46">
        <v>1365</v>
      </c>
      <c r="N1374">
        <v>106.19462319014131</v>
      </c>
    </row>
    <row r="1375" spans="13:14" x14ac:dyDescent="0.25">
      <c r="M1375" s="46">
        <v>1366</v>
      </c>
      <c r="N1375">
        <v>100.99792844571684</v>
      </c>
    </row>
    <row r="1376" spans="13:14" x14ac:dyDescent="0.25">
      <c r="M1376" s="46">
        <v>1367</v>
      </c>
      <c r="N1376">
        <v>87.446984303206591</v>
      </c>
    </row>
    <row r="1377" spans="13:14" x14ac:dyDescent="0.25">
      <c r="M1377" s="46">
        <v>1368</v>
      </c>
      <c r="N1377">
        <v>108.54790699133889</v>
      </c>
    </row>
    <row r="1378" spans="13:14" x14ac:dyDescent="0.25">
      <c r="M1378" s="46">
        <v>1369</v>
      </c>
      <c r="N1378">
        <v>119.49340744065054</v>
      </c>
    </row>
    <row r="1379" spans="13:14" x14ac:dyDescent="0.25">
      <c r="M1379" s="46">
        <v>1370</v>
      </c>
      <c r="N1379">
        <v>108.83472579865153</v>
      </c>
    </row>
    <row r="1380" spans="13:14" x14ac:dyDescent="0.25">
      <c r="M1380" s="46">
        <v>1371</v>
      </c>
      <c r="N1380">
        <v>89.002428141257184</v>
      </c>
    </row>
    <row r="1381" spans="13:14" x14ac:dyDescent="0.25">
      <c r="M1381" s="46">
        <v>1372</v>
      </c>
      <c r="N1381">
        <v>106.27528294523157</v>
      </c>
    </row>
    <row r="1382" spans="13:14" x14ac:dyDescent="0.25">
      <c r="M1382" s="46">
        <v>1373</v>
      </c>
      <c r="N1382">
        <v>112.56079184609429</v>
      </c>
    </row>
    <row r="1383" spans="13:14" x14ac:dyDescent="0.25">
      <c r="M1383" s="46">
        <v>1374</v>
      </c>
      <c r="N1383">
        <v>113.44071376260791</v>
      </c>
    </row>
    <row r="1384" spans="13:14" x14ac:dyDescent="0.25">
      <c r="M1384" s="46">
        <v>1375</v>
      </c>
      <c r="N1384">
        <v>116.57007588460306</v>
      </c>
    </row>
    <row r="1385" spans="13:14" x14ac:dyDescent="0.25">
      <c r="M1385" s="46">
        <v>1376</v>
      </c>
      <c r="N1385">
        <v>86.271916812081457</v>
      </c>
    </row>
    <row r="1386" spans="13:14" x14ac:dyDescent="0.25">
      <c r="M1386" s="46">
        <v>1377</v>
      </c>
      <c r="N1386">
        <v>117.01864346737723</v>
      </c>
    </row>
    <row r="1387" spans="13:14" x14ac:dyDescent="0.25">
      <c r="M1387" s="46">
        <v>1378</v>
      </c>
      <c r="N1387">
        <v>96.453260677341007</v>
      </c>
    </row>
    <row r="1388" spans="13:14" x14ac:dyDescent="0.25">
      <c r="M1388" s="46">
        <v>1379</v>
      </c>
      <c r="N1388">
        <v>115.79515332217278</v>
      </c>
    </row>
    <row r="1389" spans="13:14" x14ac:dyDescent="0.25">
      <c r="M1389" s="46">
        <v>1380</v>
      </c>
      <c r="N1389">
        <v>118.18062040557827</v>
      </c>
    </row>
    <row r="1390" spans="13:14" x14ac:dyDescent="0.25">
      <c r="M1390" s="46">
        <v>1381</v>
      </c>
      <c r="N1390">
        <v>123.12609211434913</v>
      </c>
    </row>
    <row r="1391" spans="13:14" x14ac:dyDescent="0.25">
      <c r="M1391" s="46">
        <v>1382</v>
      </c>
      <c r="N1391">
        <v>106.92027952729484</v>
      </c>
    </row>
    <row r="1392" spans="13:14" x14ac:dyDescent="0.25">
      <c r="M1392" s="46">
        <v>1383</v>
      </c>
      <c r="N1392">
        <v>106.33211049653001</v>
      </c>
    </row>
    <row r="1393" spans="13:14" x14ac:dyDescent="0.25">
      <c r="M1393" s="46">
        <v>1384</v>
      </c>
      <c r="N1393">
        <v>127.72091654544363</v>
      </c>
    </row>
    <row r="1394" spans="13:14" x14ac:dyDescent="0.25">
      <c r="M1394" s="46">
        <v>1385</v>
      </c>
      <c r="N1394">
        <v>110.19805978470131</v>
      </c>
    </row>
    <row r="1395" spans="13:14" x14ac:dyDescent="0.25">
      <c r="M1395" s="46">
        <v>1386</v>
      </c>
      <c r="N1395">
        <v>100.13321345125243</v>
      </c>
    </row>
    <row r="1396" spans="13:14" x14ac:dyDescent="0.25">
      <c r="M1396" s="46">
        <v>1387</v>
      </c>
      <c r="N1396">
        <v>116.40522947708767</v>
      </c>
    </row>
    <row r="1397" spans="13:14" x14ac:dyDescent="0.25">
      <c r="M1397" s="46">
        <v>1388</v>
      </c>
      <c r="N1397">
        <v>119.59685917053527</v>
      </c>
    </row>
    <row r="1398" spans="13:14" x14ac:dyDescent="0.25">
      <c r="M1398" s="46">
        <v>1389</v>
      </c>
      <c r="N1398">
        <v>108.88138433309176</v>
      </c>
    </row>
    <row r="1399" spans="13:14" x14ac:dyDescent="0.25">
      <c r="M1399" s="46">
        <v>1390</v>
      </c>
      <c r="N1399">
        <v>103.19817708518435</v>
      </c>
    </row>
    <row r="1400" spans="13:14" x14ac:dyDescent="0.25">
      <c r="M1400" s="46">
        <v>1391</v>
      </c>
      <c r="N1400">
        <v>97.902302720050258</v>
      </c>
    </row>
    <row r="1401" spans="13:14" x14ac:dyDescent="0.25">
      <c r="M1401" s="46">
        <v>1392</v>
      </c>
      <c r="N1401">
        <v>125.44385493594379</v>
      </c>
    </row>
    <row r="1402" spans="13:14" x14ac:dyDescent="0.25">
      <c r="M1402" s="46">
        <v>1393</v>
      </c>
      <c r="N1402">
        <v>98.428475717413946</v>
      </c>
    </row>
    <row r="1403" spans="13:14" x14ac:dyDescent="0.25">
      <c r="M1403" s="46">
        <v>1394</v>
      </c>
      <c r="N1403">
        <v>100.15835480531135</v>
      </c>
    </row>
    <row r="1404" spans="13:14" x14ac:dyDescent="0.25">
      <c r="M1404" s="46">
        <v>1395</v>
      </c>
      <c r="N1404">
        <v>122.41568358308221</v>
      </c>
    </row>
    <row r="1405" spans="13:14" x14ac:dyDescent="0.25">
      <c r="M1405" s="46">
        <v>1396</v>
      </c>
      <c r="N1405">
        <v>107.56952330280372</v>
      </c>
    </row>
    <row r="1406" spans="13:14" x14ac:dyDescent="0.25">
      <c r="M1406" s="46">
        <v>1397</v>
      </c>
      <c r="N1406">
        <v>120.40058359832092</v>
      </c>
    </row>
    <row r="1407" spans="13:14" x14ac:dyDescent="0.25">
      <c r="M1407" s="46">
        <v>1398</v>
      </c>
      <c r="N1407">
        <v>103.13860423419408</v>
      </c>
    </row>
    <row r="1408" spans="13:14" x14ac:dyDescent="0.25">
      <c r="M1408" s="46">
        <v>1399</v>
      </c>
      <c r="N1408">
        <v>109.96419702185176</v>
      </c>
    </row>
    <row r="1409" spans="13:14" x14ac:dyDescent="0.25">
      <c r="M1409" s="46">
        <v>1400</v>
      </c>
      <c r="N1409">
        <v>103.1270887183848</v>
      </c>
    </row>
    <row r="1410" spans="13:14" x14ac:dyDescent="0.25">
      <c r="M1410" s="46">
        <v>1401</v>
      </c>
      <c r="N1410">
        <v>107.38390930386588</v>
      </c>
    </row>
    <row r="1411" spans="13:14" x14ac:dyDescent="0.25">
      <c r="M1411" s="46">
        <v>1402</v>
      </c>
      <c r="N1411">
        <v>112.27881822163489</v>
      </c>
    </row>
    <row r="1412" spans="13:14" x14ac:dyDescent="0.25">
      <c r="M1412" s="46">
        <v>1403</v>
      </c>
      <c r="N1412">
        <v>107.96767116957153</v>
      </c>
    </row>
    <row r="1413" spans="13:14" x14ac:dyDescent="0.25">
      <c r="M1413" s="46">
        <v>1404</v>
      </c>
      <c r="N1413">
        <v>126.1392602944933</v>
      </c>
    </row>
    <row r="1414" spans="13:14" x14ac:dyDescent="0.25">
      <c r="M1414" s="46">
        <v>1405</v>
      </c>
      <c r="N1414">
        <v>120.1944427519599</v>
      </c>
    </row>
    <row r="1415" spans="13:14" x14ac:dyDescent="0.25">
      <c r="M1415" s="46">
        <v>1406</v>
      </c>
      <c r="N1415">
        <v>112.33224036315389</v>
      </c>
    </row>
    <row r="1416" spans="13:14" x14ac:dyDescent="0.25">
      <c r="M1416" s="46">
        <v>1407</v>
      </c>
      <c r="N1416">
        <v>107.15889259630269</v>
      </c>
    </row>
    <row r="1417" spans="13:14" x14ac:dyDescent="0.25">
      <c r="M1417" s="46">
        <v>1408</v>
      </c>
      <c r="N1417">
        <v>101.64465386297934</v>
      </c>
    </row>
    <row r="1418" spans="13:14" x14ac:dyDescent="0.25">
      <c r="M1418" s="46">
        <v>1409</v>
      </c>
      <c r="N1418">
        <v>90.599771084677286</v>
      </c>
    </row>
    <row r="1419" spans="13:14" x14ac:dyDescent="0.25">
      <c r="M1419" s="46">
        <v>1410</v>
      </c>
      <c r="N1419">
        <v>121.50607075774722</v>
      </c>
    </row>
    <row r="1420" spans="13:14" x14ac:dyDescent="0.25">
      <c r="M1420" s="46">
        <v>1411</v>
      </c>
      <c r="N1420">
        <v>122.56304370549793</v>
      </c>
    </row>
    <row r="1421" spans="13:14" x14ac:dyDescent="0.25">
      <c r="M1421" s="46">
        <v>1412</v>
      </c>
      <c r="N1421">
        <v>121.54317427900412</v>
      </c>
    </row>
    <row r="1422" spans="13:14" x14ac:dyDescent="0.25">
      <c r="M1422" s="46">
        <v>1413</v>
      </c>
      <c r="N1422">
        <v>118.54104644499766</v>
      </c>
    </row>
    <row r="1423" spans="13:14" x14ac:dyDescent="0.25">
      <c r="M1423" s="46">
        <v>1414</v>
      </c>
      <c r="N1423">
        <v>119.16962275635082</v>
      </c>
    </row>
    <row r="1424" spans="13:14" x14ac:dyDescent="0.25">
      <c r="M1424" s="46">
        <v>1415</v>
      </c>
      <c r="N1424">
        <v>110.7969184699717</v>
      </c>
    </row>
    <row r="1425" spans="13:14" x14ac:dyDescent="0.25">
      <c r="M1425" s="46">
        <v>1416</v>
      </c>
      <c r="N1425">
        <v>100.25518489426993</v>
      </c>
    </row>
    <row r="1426" spans="13:14" x14ac:dyDescent="0.25">
      <c r="M1426" s="46">
        <v>1417</v>
      </c>
      <c r="N1426">
        <v>121.72406303988984</v>
      </c>
    </row>
    <row r="1427" spans="13:14" x14ac:dyDescent="0.25">
      <c r="M1427" s="46">
        <v>1418</v>
      </c>
      <c r="N1427">
        <v>103.41088467227085</v>
      </c>
    </row>
    <row r="1428" spans="13:14" x14ac:dyDescent="0.25">
      <c r="M1428" s="46">
        <v>1419</v>
      </c>
      <c r="N1428">
        <v>116.10796907356337</v>
      </c>
    </row>
    <row r="1429" spans="13:14" x14ac:dyDescent="0.25">
      <c r="M1429" s="46">
        <v>1420</v>
      </c>
      <c r="N1429">
        <v>117.79005264072772</v>
      </c>
    </row>
    <row r="1430" spans="13:14" x14ac:dyDescent="0.25">
      <c r="M1430" s="46">
        <v>1421</v>
      </c>
      <c r="N1430">
        <v>121.07284140051871</v>
      </c>
    </row>
    <row r="1431" spans="13:14" x14ac:dyDescent="0.25">
      <c r="M1431" s="46">
        <v>1422</v>
      </c>
      <c r="N1431">
        <v>129.48491516150304</v>
      </c>
    </row>
    <row r="1432" spans="13:14" x14ac:dyDescent="0.25">
      <c r="M1432" s="46">
        <v>1423</v>
      </c>
      <c r="N1432">
        <v>114.59145643576525</v>
      </c>
    </row>
    <row r="1433" spans="13:14" x14ac:dyDescent="0.25">
      <c r="M1433" s="46">
        <v>1424</v>
      </c>
      <c r="N1433">
        <v>121.56184293986875</v>
      </c>
    </row>
    <row r="1434" spans="13:14" x14ac:dyDescent="0.25">
      <c r="M1434" s="46">
        <v>1425</v>
      </c>
      <c r="N1434">
        <v>104.38042824953227</v>
      </c>
    </row>
    <row r="1435" spans="13:14" x14ac:dyDescent="0.25">
      <c r="M1435" s="46">
        <v>1426</v>
      </c>
      <c r="N1435">
        <v>125.52828211823677</v>
      </c>
    </row>
    <row r="1436" spans="13:14" x14ac:dyDescent="0.25">
      <c r="M1436" s="46">
        <v>1427</v>
      </c>
      <c r="N1436">
        <v>109.25887202996499</v>
      </c>
    </row>
    <row r="1437" spans="13:14" x14ac:dyDescent="0.25">
      <c r="M1437" s="46">
        <v>1428</v>
      </c>
      <c r="N1437">
        <v>102.45918458172798</v>
      </c>
    </row>
    <row r="1438" spans="13:14" x14ac:dyDescent="0.25">
      <c r="M1438" s="46">
        <v>1429</v>
      </c>
      <c r="N1438">
        <v>113.66603526198469</v>
      </c>
    </row>
    <row r="1439" spans="13:14" x14ac:dyDescent="0.25">
      <c r="M1439" s="46">
        <v>1430</v>
      </c>
      <c r="N1439">
        <v>109.88732114850504</v>
      </c>
    </row>
    <row r="1440" spans="13:14" x14ac:dyDescent="0.25">
      <c r="M1440" s="46">
        <v>1431</v>
      </c>
      <c r="N1440">
        <v>104.96915113971075</v>
      </c>
    </row>
    <row r="1441" spans="13:14" x14ac:dyDescent="0.25">
      <c r="M1441" s="46">
        <v>1432</v>
      </c>
      <c r="N1441">
        <v>129.57719379165292</v>
      </c>
    </row>
    <row r="1442" spans="13:14" x14ac:dyDescent="0.25">
      <c r="M1442" s="46">
        <v>1433</v>
      </c>
      <c r="N1442">
        <v>108.57954151666677</v>
      </c>
    </row>
    <row r="1443" spans="13:14" x14ac:dyDescent="0.25">
      <c r="M1443" s="46">
        <v>1434</v>
      </c>
      <c r="N1443">
        <v>119.01992604278161</v>
      </c>
    </row>
    <row r="1444" spans="13:14" x14ac:dyDescent="0.25">
      <c r="M1444" s="46">
        <v>1435</v>
      </c>
      <c r="N1444">
        <v>130.92775732727094</v>
      </c>
    </row>
    <row r="1445" spans="13:14" x14ac:dyDescent="0.25">
      <c r="M1445" s="46">
        <v>1436</v>
      </c>
      <c r="N1445">
        <v>114.18752380042046</v>
      </c>
    </row>
    <row r="1446" spans="13:14" x14ac:dyDescent="0.25">
      <c r="M1446" s="46">
        <v>1437</v>
      </c>
      <c r="N1446">
        <v>119.5900286979562</v>
      </c>
    </row>
    <row r="1447" spans="13:14" x14ac:dyDescent="0.25">
      <c r="M1447" s="46">
        <v>1438</v>
      </c>
      <c r="N1447">
        <v>101.48975970217917</v>
      </c>
    </row>
    <row r="1448" spans="13:14" x14ac:dyDescent="0.25">
      <c r="M1448" s="46">
        <v>1439</v>
      </c>
      <c r="N1448">
        <v>117.90633554147688</v>
      </c>
    </row>
    <row r="1449" spans="13:14" x14ac:dyDescent="0.25">
      <c r="M1449" s="46">
        <v>1440</v>
      </c>
      <c r="N1449">
        <v>106.90691787343488</v>
      </c>
    </row>
    <row r="1450" spans="13:14" x14ac:dyDescent="0.25">
      <c r="M1450" s="46">
        <v>1441</v>
      </c>
      <c r="N1450">
        <v>110.93564838378673</v>
      </c>
    </row>
    <row r="1451" spans="13:14" x14ac:dyDescent="0.25">
      <c r="M1451" s="46">
        <v>1442</v>
      </c>
      <c r="N1451">
        <v>116.88545118860338</v>
      </c>
    </row>
    <row r="1452" spans="13:14" x14ac:dyDescent="0.25">
      <c r="M1452" s="46">
        <v>1443</v>
      </c>
      <c r="N1452">
        <v>106.60142221043594</v>
      </c>
    </row>
    <row r="1453" spans="13:14" x14ac:dyDescent="0.25">
      <c r="M1453" s="46">
        <v>1444</v>
      </c>
      <c r="N1453">
        <v>114.54593956552745</v>
      </c>
    </row>
    <row r="1454" spans="13:14" x14ac:dyDescent="0.25">
      <c r="M1454" s="46">
        <v>1445</v>
      </c>
      <c r="N1454">
        <v>126.68930222957789</v>
      </c>
    </row>
    <row r="1455" spans="13:14" x14ac:dyDescent="0.25">
      <c r="M1455" s="46">
        <v>1446</v>
      </c>
      <c r="N1455">
        <v>98.888045202736905</v>
      </c>
    </row>
    <row r="1456" spans="13:14" x14ac:dyDescent="0.25">
      <c r="M1456" s="46">
        <v>1447</v>
      </c>
      <c r="N1456">
        <v>122.46970355001821</v>
      </c>
    </row>
    <row r="1457" spans="13:14" x14ac:dyDescent="0.25">
      <c r="M1457" s="46">
        <v>1448</v>
      </c>
      <c r="N1457">
        <v>117.11679260826065</v>
      </c>
    </row>
    <row r="1458" spans="13:14" x14ac:dyDescent="0.25">
      <c r="M1458" s="46">
        <v>1449</v>
      </c>
      <c r="N1458">
        <v>108.46150608990261</v>
      </c>
    </row>
    <row r="1459" spans="13:14" x14ac:dyDescent="0.25">
      <c r="M1459" s="46">
        <v>1450</v>
      </c>
      <c r="N1459">
        <v>131.04420448312322</v>
      </c>
    </row>
    <row r="1460" spans="13:14" x14ac:dyDescent="0.25">
      <c r="M1460" s="46">
        <v>1451</v>
      </c>
      <c r="N1460">
        <v>106.63148587489832</v>
      </c>
    </row>
    <row r="1461" spans="13:14" x14ac:dyDescent="0.25">
      <c r="M1461" s="46">
        <v>1452</v>
      </c>
      <c r="N1461">
        <v>112.83996224496288</v>
      </c>
    </row>
    <row r="1462" spans="13:14" x14ac:dyDescent="0.25">
      <c r="M1462" s="46">
        <v>1453</v>
      </c>
      <c r="N1462">
        <v>107.84237959371913</v>
      </c>
    </row>
    <row r="1463" spans="13:14" x14ac:dyDescent="0.25">
      <c r="M1463" s="46">
        <v>1454</v>
      </c>
      <c r="N1463">
        <v>115.17944075829641</v>
      </c>
    </row>
    <row r="1464" spans="13:14" x14ac:dyDescent="0.25">
      <c r="M1464" s="46">
        <v>1455</v>
      </c>
      <c r="N1464">
        <v>132.12831823996561</v>
      </c>
    </row>
    <row r="1465" spans="13:14" x14ac:dyDescent="0.25">
      <c r="M1465" s="46">
        <v>1456</v>
      </c>
      <c r="N1465">
        <v>108.73364720132149</v>
      </c>
    </row>
    <row r="1466" spans="13:14" x14ac:dyDescent="0.25">
      <c r="M1466" s="46">
        <v>1457</v>
      </c>
      <c r="N1466">
        <v>107.5255290948117</v>
      </c>
    </row>
    <row r="1467" spans="13:14" x14ac:dyDescent="0.25">
      <c r="M1467" s="46">
        <v>1458</v>
      </c>
      <c r="N1467">
        <v>105.69329523125329</v>
      </c>
    </row>
    <row r="1468" spans="13:14" x14ac:dyDescent="0.25">
      <c r="M1468" s="46">
        <v>1459</v>
      </c>
      <c r="N1468">
        <v>98.922713750668123</v>
      </c>
    </row>
    <row r="1469" spans="13:14" x14ac:dyDescent="0.25">
      <c r="M1469" s="46">
        <v>1460</v>
      </c>
      <c r="N1469">
        <v>108.64580638750449</v>
      </c>
    </row>
    <row r="1470" spans="13:14" x14ac:dyDescent="0.25">
      <c r="M1470" s="46">
        <v>1461</v>
      </c>
      <c r="N1470">
        <v>114.58109666126497</v>
      </c>
    </row>
    <row r="1471" spans="13:14" x14ac:dyDescent="0.25">
      <c r="M1471" s="46">
        <v>1462</v>
      </c>
      <c r="N1471">
        <v>110.26949381084418</v>
      </c>
    </row>
    <row r="1472" spans="13:14" x14ac:dyDescent="0.25">
      <c r="M1472" s="46">
        <v>1463</v>
      </c>
      <c r="N1472">
        <v>109.26791194942858</v>
      </c>
    </row>
    <row r="1473" spans="13:14" x14ac:dyDescent="0.25">
      <c r="M1473" s="46">
        <v>1464</v>
      </c>
      <c r="N1473">
        <v>104.42071649067105</v>
      </c>
    </row>
    <row r="1474" spans="13:14" x14ac:dyDescent="0.25">
      <c r="M1474" s="46">
        <v>1465</v>
      </c>
      <c r="N1474">
        <v>118.37361894268719</v>
      </c>
    </row>
    <row r="1475" spans="13:14" x14ac:dyDescent="0.25">
      <c r="M1475" s="46">
        <v>1466</v>
      </c>
      <c r="N1475">
        <v>120.96865423784297</v>
      </c>
    </row>
    <row r="1476" spans="13:14" x14ac:dyDescent="0.25">
      <c r="M1476" s="46">
        <v>1467</v>
      </c>
      <c r="N1476" s="1">
        <v>122.27859547669144</v>
      </c>
    </row>
    <row r="1477" spans="13:14" x14ac:dyDescent="0.25">
      <c r="M1477" s="46">
        <v>1468</v>
      </c>
      <c r="N1477" s="1">
        <v>114.19095853819344</v>
      </c>
    </row>
    <row r="1478" spans="13:14" x14ac:dyDescent="0.25">
      <c r="M1478" s="46">
        <v>1469</v>
      </c>
      <c r="N1478" s="1">
        <v>103.91910473013262</v>
      </c>
    </row>
    <row r="1479" spans="13:14" x14ac:dyDescent="0.25">
      <c r="M1479" s="46">
        <v>1470</v>
      </c>
      <c r="N1479" s="1">
        <v>109.54328632408854</v>
      </c>
    </row>
    <row r="1480" spans="13:14" x14ac:dyDescent="0.25">
      <c r="M1480" s="46">
        <v>1471</v>
      </c>
      <c r="N1480" s="1">
        <v>107.76629450907888</v>
      </c>
    </row>
    <row r="1481" spans="13:14" x14ac:dyDescent="0.25">
      <c r="M1481" s="46">
        <v>1472</v>
      </c>
      <c r="N1481" s="1">
        <v>112.37999336282539</v>
      </c>
    </row>
    <row r="1482" spans="13:14" x14ac:dyDescent="0.25">
      <c r="M1482" s="46">
        <v>1473</v>
      </c>
      <c r="N1482" s="1">
        <v>107.03170298142159</v>
      </c>
    </row>
    <row r="1483" spans="13:14" x14ac:dyDescent="0.25">
      <c r="M1483" s="46">
        <v>1474</v>
      </c>
      <c r="N1483" s="1">
        <v>107.44805965710393</v>
      </c>
    </row>
    <row r="1484" spans="13:14" x14ac:dyDescent="0.25">
      <c r="M1484" s="46">
        <v>1475</v>
      </c>
      <c r="N1484" s="1">
        <v>131.88115296479597</v>
      </c>
    </row>
    <row r="1485" spans="13:14" x14ac:dyDescent="0.25">
      <c r="M1485" s="46">
        <v>1476</v>
      </c>
      <c r="N1485" s="1">
        <v>103.8265396124408</v>
      </c>
    </row>
    <row r="1486" spans="13:14" x14ac:dyDescent="0.25">
      <c r="M1486" s="46">
        <v>1477</v>
      </c>
      <c r="N1486" s="1">
        <v>93.781100567163676</v>
      </c>
    </row>
    <row r="1487" spans="13:14" x14ac:dyDescent="0.25">
      <c r="M1487" s="46">
        <v>1478</v>
      </c>
      <c r="N1487" s="1">
        <v>127.34645980880825</v>
      </c>
    </row>
    <row r="1488" spans="13:14" x14ac:dyDescent="0.25">
      <c r="M1488" s="46">
        <v>1479</v>
      </c>
      <c r="N1488" s="1">
        <v>106.77320691271824</v>
      </c>
    </row>
    <row r="1489" spans="13:14" x14ac:dyDescent="0.25">
      <c r="M1489" s="46">
        <v>1480</v>
      </c>
      <c r="N1489" s="1">
        <v>98.391145162848929</v>
      </c>
    </row>
    <row r="1490" spans="13:14" x14ac:dyDescent="0.25">
      <c r="M1490" s="46">
        <v>1481</v>
      </c>
      <c r="N1490" s="1">
        <v>104.43744558473216</v>
      </c>
    </row>
    <row r="1491" spans="13:14" x14ac:dyDescent="0.25">
      <c r="M1491" s="46">
        <v>1482</v>
      </c>
      <c r="N1491" s="1">
        <v>107.36627732813658</v>
      </c>
    </row>
    <row r="1492" spans="13:14" x14ac:dyDescent="0.25">
      <c r="M1492" s="46">
        <v>1483</v>
      </c>
      <c r="N1492" s="1">
        <v>108.75763881613099</v>
      </c>
    </row>
    <row r="1493" spans="13:14" x14ac:dyDescent="0.25">
      <c r="M1493" s="46">
        <v>1484</v>
      </c>
      <c r="N1493" s="1">
        <v>115.89414596128887</v>
      </c>
    </row>
    <row r="1494" spans="13:14" x14ac:dyDescent="0.25">
      <c r="M1494" s="46">
        <v>1485</v>
      </c>
      <c r="N1494" s="1">
        <v>102.30626789615965</v>
      </c>
    </row>
    <row r="1495" spans="13:14" x14ac:dyDescent="0.25">
      <c r="M1495" s="46">
        <v>1486</v>
      </c>
      <c r="N1495" s="1">
        <v>108.88127536801404</v>
      </c>
    </row>
    <row r="1496" spans="13:14" x14ac:dyDescent="0.25">
      <c r="M1496" s="46">
        <v>1487</v>
      </c>
      <c r="N1496" s="1">
        <v>95.530743234398102</v>
      </c>
    </row>
    <row r="1497" spans="13:14" x14ac:dyDescent="0.25">
      <c r="M1497" s="46">
        <v>1488</v>
      </c>
      <c r="N1497" s="1">
        <v>124.48757714086145</v>
      </c>
    </row>
    <row r="1498" spans="13:14" x14ac:dyDescent="0.25">
      <c r="M1498" s="46">
        <v>1489</v>
      </c>
      <c r="N1498" s="1">
        <v>122.64734887310105</v>
      </c>
    </row>
    <row r="1499" spans="13:14" x14ac:dyDescent="0.25">
      <c r="M1499" s="46">
        <v>1490</v>
      </c>
      <c r="N1499" s="1">
        <v>107.01190666127354</v>
      </c>
    </row>
    <row r="1500" spans="13:14" x14ac:dyDescent="0.25">
      <c r="M1500" s="46">
        <v>1491</v>
      </c>
      <c r="N1500" s="1">
        <v>101.76480892901981</v>
      </c>
    </row>
    <row r="1501" spans="13:14" x14ac:dyDescent="0.25">
      <c r="M1501" s="46">
        <v>1492</v>
      </c>
      <c r="N1501" s="1">
        <v>113.72058502513141</v>
      </c>
    </row>
    <row r="1502" spans="13:14" x14ac:dyDescent="0.25">
      <c r="M1502" s="46">
        <v>1493</v>
      </c>
      <c r="N1502" s="1">
        <v>103.99088067789685</v>
      </c>
    </row>
    <row r="1503" spans="13:14" x14ac:dyDescent="0.25">
      <c r="M1503" s="46">
        <v>1494</v>
      </c>
      <c r="N1503" s="1">
        <v>97.283618546869818</v>
      </c>
    </row>
    <row r="1504" spans="13:14" x14ac:dyDescent="0.25">
      <c r="M1504" s="46">
        <v>1495</v>
      </c>
      <c r="N1504" s="1">
        <v>119.53142404202327</v>
      </c>
    </row>
    <row r="1505" spans="13:14" x14ac:dyDescent="0.25">
      <c r="M1505" s="46">
        <v>1496</v>
      </c>
      <c r="N1505" s="1">
        <v>105.27506728051222</v>
      </c>
    </row>
    <row r="1506" spans="13:14" x14ac:dyDescent="0.25">
      <c r="M1506" s="46">
        <v>1497</v>
      </c>
      <c r="N1506" s="1">
        <v>122.19188401560652</v>
      </c>
    </row>
    <row r="1507" spans="13:14" x14ac:dyDescent="0.25">
      <c r="M1507" s="46">
        <v>1498</v>
      </c>
      <c r="N1507" s="1">
        <v>122.82187737890196</v>
      </c>
    </row>
    <row r="1508" spans="13:14" x14ac:dyDescent="0.25">
      <c r="M1508" s="46">
        <v>1499</v>
      </c>
      <c r="N1508" s="1">
        <v>101.26979585706378</v>
      </c>
    </row>
    <row r="1509" spans="13:14" x14ac:dyDescent="0.25">
      <c r="M1509" s="46">
        <v>1500</v>
      </c>
      <c r="N1509" s="1">
        <v>109.44489743631439</v>
      </c>
    </row>
    <row r="1510" spans="13:14" x14ac:dyDescent="0.25">
      <c r="M1510" s="46">
        <v>1501</v>
      </c>
      <c r="N1510" s="1">
        <v>95.607823679021095</v>
      </c>
    </row>
    <row r="1511" spans="13:14" x14ac:dyDescent="0.25">
      <c r="M1511" s="46">
        <v>1502</v>
      </c>
      <c r="N1511" s="1">
        <v>110.02051129791136</v>
      </c>
    </row>
    <row r="1512" spans="13:14" x14ac:dyDescent="0.25">
      <c r="M1512" s="46">
        <v>1503</v>
      </c>
      <c r="N1512" s="1">
        <v>108.5842709398122</v>
      </c>
    </row>
    <row r="1513" spans="13:14" x14ac:dyDescent="0.25">
      <c r="M1513" s="46">
        <v>1504</v>
      </c>
      <c r="N1513" s="1">
        <v>139.16412570987029</v>
      </c>
    </row>
    <row r="1514" spans="13:14" x14ac:dyDescent="0.25">
      <c r="M1514" s="46">
        <v>1505</v>
      </c>
      <c r="N1514" s="1">
        <v>122.1994264943649</v>
      </c>
    </row>
    <row r="1515" spans="13:14" x14ac:dyDescent="0.25">
      <c r="M1515" s="46">
        <v>1506</v>
      </c>
      <c r="N1515" s="1">
        <v>110.24407182723225</v>
      </c>
    </row>
    <row r="1516" spans="13:14" x14ac:dyDescent="0.25">
      <c r="M1516" s="46">
        <v>1507</v>
      </c>
      <c r="N1516" s="1">
        <v>121.0665296928332</v>
      </c>
    </row>
    <row r="1517" spans="13:14" x14ac:dyDescent="0.25">
      <c r="M1517" s="46">
        <v>1508</v>
      </c>
      <c r="N1517" s="1">
        <v>112.01494420147922</v>
      </c>
    </row>
    <row r="1518" spans="13:14" x14ac:dyDescent="0.25">
      <c r="M1518" s="46">
        <v>1509</v>
      </c>
      <c r="N1518" s="1">
        <v>120.43085702928765</v>
      </c>
    </row>
    <row r="1519" spans="13:14" x14ac:dyDescent="0.25">
      <c r="M1519" s="46">
        <v>1510</v>
      </c>
      <c r="N1519" s="1">
        <v>113.65782972169649</v>
      </c>
    </row>
    <row r="1520" spans="13:14" x14ac:dyDescent="0.25">
      <c r="M1520" s="46">
        <v>1511</v>
      </c>
      <c r="N1520" s="1">
        <v>127.65143869730029</v>
      </c>
    </row>
    <row r="1521" spans="13:14" x14ac:dyDescent="0.25">
      <c r="M1521" s="46">
        <v>1512</v>
      </c>
      <c r="N1521" s="1">
        <v>111.9754136184152</v>
      </c>
    </row>
    <row r="1522" spans="13:14" x14ac:dyDescent="0.25">
      <c r="M1522" s="46">
        <v>1513</v>
      </c>
      <c r="N1522" s="1">
        <v>95.06076326070955</v>
      </c>
    </row>
    <row r="1523" spans="13:14" x14ac:dyDescent="0.25">
      <c r="M1523" s="46">
        <v>1514</v>
      </c>
      <c r="N1523" s="1">
        <v>113.83322566791557</v>
      </c>
    </row>
    <row r="1524" spans="13:14" x14ac:dyDescent="0.25">
      <c r="M1524" s="46">
        <v>1515</v>
      </c>
      <c r="N1524" s="1">
        <v>120.92252020871143</v>
      </c>
    </row>
    <row r="1525" spans="13:14" x14ac:dyDescent="0.25">
      <c r="M1525" s="46">
        <v>1516</v>
      </c>
      <c r="N1525" s="1">
        <v>110.9182251168186</v>
      </c>
    </row>
    <row r="1526" spans="13:14" x14ac:dyDescent="0.25">
      <c r="M1526" s="46">
        <v>1517</v>
      </c>
      <c r="N1526" s="1">
        <v>108.91986229859843</v>
      </c>
    </row>
    <row r="1527" spans="13:14" x14ac:dyDescent="0.25">
      <c r="M1527" s="46">
        <v>1518</v>
      </c>
      <c r="N1527" s="1">
        <v>109.87791422843073</v>
      </c>
    </row>
    <row r="1528" spans="13:14" x14ac:dyDescent="0.25">
      <c r="M1528" s="46">
        <v>1519</v>
      </c>
      <c r="N1528" s="1">
        <v>108.13356764183699</v>
      </c>
    </row>
    <row r="1529" spans="13:14" x14ac:dyDescent="0.25">
      <c r="M1529" s="46">
        <v>1520</v>
      </c>
      <c r="N1529" s="1">
        <v>113.26696199671954</v>
      </c>
    </row>
    <row r="1530" spans="13:14" x14ac:dyDescent="0.25">
      <c r="M1530" s="46">
        <v>1521</v>
      </c>
      <c r="N1530" s="1">
        <v>102.82058697576592</v>
      </c>
    </row>
    <row r="1531" spans="13:14" x14ac:dyDescent="0.25">
      <c r="M1531" s="46">
        <v>1522</v>
      </c>
      <c r="N1531" s="1">
        <v>121.14412655396805</v>
      </c>
    </row>
    <row r="1532" spans="13:14" x14ac:dyDescent="0.25">
      <c r="M1532" s="46">
        <v>1523</v>
      </c>
      <c r="N1532" s="1">
        <v>107.86255478163181</v>
      </c>
    </row>
    <row r="1533" spans="13:14" x14ac:dyDescent="0.25">
      <c r="M1533" s="46">
        <v>1524</v>
      </c>
      <c r="N1533" s="1">
        <v>104.4703188962945</v>
      </c>
    </row>
    <row r="1534" spans="13:14" x14ac:dyDescent="0.25">
      <c r="M1534" s="46">
        <v>1525</v>
      </c>
      <c r="N1534" s="1">
        <v>115.43118682456578</v>
      </c>
    </row>
    <row r="1535" spans="13:14" x14ac:dyDescent="0.25">
      <c r="M1535" s="46">
        <v>1526</v>
      </c>
      <c r="N1535" s="1">
        <v>123.58734823430028</v>
      </c>
    </row>
    <row r="1536" spans="13:14" x14ac:dyDescent="0.25">
      <c r="M1536" s="46">
        <v>1527</v>
      </c>
      <c r="N1536" s="1">
        <v>116.90005727385042</v>
      </c>
    </row>
    <row r="1537" spans="13:14" x14ac:dyDescent="0.25">
      <c r="M1537" s="46">
        <v>1528</v>
      </c>
      <c r="N1537" s="1">
        <v>114.25700148324002</v>
      </c>
    </row>
    <row r="1538" spans="13:14" x14ac:dyDescent="0.25">
      <c r="M1538" s="46">
        <v>1529</v>
      </c>
      <c r="N1538" s="1">
        <v>120.81342466808056</v>
      </c>
    </row>
    <row r="1539" spans="13:14" x14ac:dyDescent="0.25">
      <c r="M1539" s="46">
        <v>1530</v>
      </c>
      <c r="N1539" s="1">
        <v>106.55632033450242</v>
      </c>
    </row>
    <row r="1540" spans="13:14" x14ac:dyDescent="0.25">
      <c r="M1540" s="46">
        <v>1531</v>
      </c>
      <c r="N1540" s="1">
        <v>121.70797850909734</v>
      </c>
    </row>
    <row r="1541" spans="13:14" x14ac:dyDescent="0.25">
      <c r="M1541" s="46">
        <v>1532</v>
      </c>
      <c r="N1541" s="1">
        <v>107.93944922859828</v>
      </c>
    </row>
    <row r="1542" spans="13:14" x14ac:dyDescent="0.25">
      <c r="M1542" s="46">
        <v>1533</v>
      </c>
      <c r="N1542" s="1">
        <v>110.77595394108342</v>
      </c>
    </row>
    <row r="1543" spans="13:14" x14ac:dyDescent="0.25">
      <c r="M1543" s="46">
        <v>1534</v>
      </c>
      <c r="N1543" s="1">
        <v>123.5784782783379</v>
      </c>
    </row>
    <row r="1544" spans="13:14" x14ac:dyDescent="0.25">
      <c r="M1544" s="46">
        <v>1535</v>
      </c>
      <c r="N1544" s="1">
        <v>93.597574004597476</v>
      </c>
    </row>
    <row r="1545" spans="13:14" x14ac:dyDescent="0.25">
      <c r="M1545" s="46">
        <v>1536</v>
      </c>
      <c r="N1545" s="1">
        <v>113.64194055684406</v>
      </c>
    </row>
    <row r="1546" spans="13:14" x14ac:dyDescent="0.25">
      <c r="M1546" s="46">
        <v>1537</v>
      </c>
      <c r="N1546" s="1">
        <v>97.359398288479625</v>
      </c>
    </row>
    <row r="1547" spans="13:14" x14ac:dyDescent="0.25">
      <c r="M1547" s="46">
        <v>1538</v>
      </c>
      <c r="N1547" s="1">
        <v>100.59481587749477</v>
      </c>
    </row>
    <row r="1548" spans="13:14" x14ac:dyDescent="0.25">
      <c r="M1548" s="46">
        <v>1539</v>
      </c>
      <c r="N1548" s="1">
        <v>108.28926118630051</v>
      </c>
    </row>
    <row r="1549" spans="13:14" x14ac:dyDescent="0.25">
      <c r="M1549" s="46">
        <v>1540</v>
      </c>
      <c r="N1549" s="1">
        <v>107.32286857101475</v>
      </c>
    </row>
    <row r="1550" spans="13:14" x14ac:dyDescent="0.25">
      <c r="M1550" s="46">
        <v>1541</v>
      </c>
      <c r="N1550" s="1">
        <v>107.21852288530317</v>
      </c>
    </row>
    <row r="1551" spans="13:14" x14ac:dyDescent="0.25">
      <c r="M1551" s="46">
        <v>1542</v>
      </c>
      <c r="N1551" s="1">
        <v>125.99739847220616</v>
      </c>
    </row>
    <row r="1552" spans="13:14" x14ac:dyDescent="0.25">
      <c r="M1552" s="46">
        <v>1543</v>
      </c>
      <c r="N1552" s="1">
        <v>103.10701752597346</v>
      </c>
    </row>
    <row r="1553" spans="13:14" x14ac:dyDescent="0.25">
      <c r="M1553" s="46">
        <v>1544</v>
      </c>
      <c r="N1553" s="1">
        <v>114.65772349830934</v>
      </c>
    </row>
    <row r="1554" spans="13:14" x14ac:dyDescent="0.25">
      <c r="M1554" s="46">
        <v>1545</v>
      </c>
      <c r="N1554" s="1">
        <v>116.74337739908253</v>
      </c>
    </row>
    <row r="1555" spans="13:14" x14ac:dyDescent="0.25">
      <c r="M1555" s="46">
        <v>1546</v>
      </c>
      <c r="N1555" s="1">
        <v>103.24400757898275</v>
      </c>
    </row>
    <row r="1556" spans="13:14" x14ac:dyDescent="0.25">
      <c r="M1556" s="46">
        <v>1547</v>
      </c>
      <c r="N1556" s="1">
        <v>102.87135034399289</v>
      </c>
    </row>
    <row r="1557" spans="13:14" x14ac:dyDescent="0.25">
      <c r="M1557" s="46">
        <v>1548</v>
      </c>
      <c r="N1557" s="1">
        <v>113.06776526569477</v>
      </c>
    </row>
    <row r="1558" spans="13:14" x14ac:dyDescent="0.25">
      <c r="M1558" s="46">
        <v>1549</v>
      </c>
      <c r="N1558" s="1">
        <v>116.02057051126043</v>
      </c>
    </row>
    <row r="1559" spans="13:14" x14ac:dyDescent="0.25">
      <c r="M1559" s="46">
        <v>1550</v>
      </c>
      <c r="N1559" s="1">
        <v>115.17772459899494</v>
      </c>
    </row>
    <row r="1560" spans="13:14" x14ac:dyDescent="0.25">
      <c r="M1560" s="46">
        <v>1551</v>
      </c>
      <c r="N1560" s="1">
        <v>115.53098911582528</v>
      </c>
    </row>
    <row r="1561" spans="13:14" x14ac:dyDescent="0.25">
      <c r="M1561" s="46">
        <v>1552</v>
      </c>
      <c r="N1561" s="1">
        <v>116.53223693351151</v>
      </c>
    </row>
    <row r="1562" spans="13:14" x14ac:dyDescent="0.25">
      <c r="M1562" s="46">
        <v>1553</v>
      </c>
      <c r="N1562" s="1">
        <v>108.07238296544075</v>
      </c>
    </row>
    <row r="1563" spans="13:14" x14ac:dyDescent="0.25">
      <c r="M1563" s="46">
        <v>1554</v>
      </c>
      <c r="N1563" s="1">
        <v>104.05875620470967</v>
      </c>
    </row>
    <row r="1564" spans="13:14" x14ac:dyDescent="0.25">
      <c r="M1564" s="46">
        <v>1555</v>
      </c>
      <c r="N1564" s="1">
        <v>137.94417850571455</v>
      </c>
    </row>
    <row r="1565" spans="13:14" x14ac:dyDescent="0.25">
      <c r="M1565" s="46">
        <v>1556</v>
      </c>
      <c r="N1565" s="1">
        <v>105.29061813558268</v>
      </c>
    </row>
    <row r="1566" spans="13:14" x14ac:dyDescent="0.25">
      <c r="M1566" s="46">
        <v>1557</v>
      </c>
      <c r="N1566" s="1">
        <v>101.38932657390758</v>
      </c>
    </row>
    <row r="1567" spans="13:14" x14ac:dyDescent="0.25">
      <c r="M1567" s="46">
        <v>1558</v>
      </c>
      <c r="N1567" s="1">
        <v>99.492671094974099</v>
      </c>
    </row>
    <row r="1568" spans="13:14" x14ac:dyDescent="0.25">
      <c r="M1568" s="46">
        <v>1559</v>
      </c>
      <c r="N1568" s="1">
        <v>115.68385757398279</v>
      </c>
    </row>
    <row r="1569" spans="13:14" x14ac:dyDescent="0.25">
      <c r="M1569" s="46">
        <v>1560</v>
      </c>
      <c r="N1569" s="1">
        <v>117.80827710930485</v>
      </c>
    </row>
    <row r="1570" spans="13:14" x14ac:dyDescent="0.25">
      <c r="M1570" s="46">
        <v>1561</v>
      </c>
      <c r="N1570" s="1">
        <v>81.694231070655235</v>
      </c>
    </row>
    <row r="1571" spans="13:14" x14ac:dyDescent="0.25">
      <c r="M1571" s="46">
        <v>1562</v>
      </c>
      <c r="N1571" s="1">
        <v>104.00859538364172</v>
      </c>
    </row>
    <row r="1572" spans="13:14" x14ac:dyDescent="0.25">
      <c r="M1572" s="46">
        <v>1563</v>
      </c>
      <c r="N1572" s="1">
        <v>118.48529157282591</v>
      </c>
    </row>
    <row r="1573" spans="13:14" x14ac:dyDescent="0.25">
      <c r="M1573" s="46">
        <v>1564</v>
      </c>
      <c r="N1573" s="1">
        <v>98.40610295476904</v>
      </c>
    </row>
    <row r="1574" spans="13:14" x14ac:dyDescent="0.25">
      <c r="M1574" s="46">
        <v>1565</v>
      </c>
      <c r="N1574" s="1">
        <v>132.46225648636502</v>
      </c>
    </row>
    <row r="1575" spans="13:14" x14ac:dyDescent="0.25">
      <c r="M1575" s="46">
        <v>1566</v>
      </c>
      <c r="N1575" s="1">
        <v>119.57780778085885</v>
      </c>
    </row>
    <row r="1576" spans="13:14" x14ac:dyDescent="0.25">
      <c r="M1576" s="46">
        <v>1567</v>
      </c>
      <c r="N1576" s="1">
        <v>97.145943337033714</v>
      </c>
    </row>
    <row r="1577" spans="13:14" x14ac:dyDescent="0.25">
      <c r="M1577" s="46">
        <v>1568</v>
      </c>
      <c r="N1577" s="1">
        <v>125.08821109770166</v>
      </c>
    </row>
    <row r="1578" spans="13:14" x14ac:dyDescent="0.25">
      <c r="M1578" s="46">
        <v>1569</v>
      </c>
      <c r="N1578" s="1">
        <v>106.79925440497067</v>
      </c>
    </row>
    <row r="1579" spans="13:14" x14ac:dyDescent="0.25">
      <c r="M1579" s="46">
        <v>1570</v>
      </c>
      <c r="N1579" s="1">
        <v>93.803380839473874</v>
      </c>
    </row>
    <row r="1580" spans="13:14" x14ac:dyDescent="0.25">
      <c r="M1580" s="46">
        <v>1571</v>
      </c>
      <c r="N1580" s="1">
        <v>125.05975272174703</v>
      </c>
    </row>
    <row r="1581" spans="13:14" x14ac:dyDescent="0.25">
      <c r="M1581" s="46">
        <v>1572</v>
      </c>
      <c r="N1581" s="1">
        <v>99.126203684547605</v>
      </c>
    </row>
    <row r="1582" spans="13:14" x14ac:dyDescent="0.25">
      <c r="M1582" s="46">
        <v>1573</v>
      </c>
      <c r="N1582" s="1">
        <v>120.05659189597915</v>
      </c>
    </row>
    <row r="1583" spans="13:14" x14ac:dyDescent="0.25">
      <c r="M1583" s="46">
        <v>1574</v>
      </c>
      <c r="N1583" s="1">
        <v>109.75776867093359</v>
      </c>
    </row>
    <row r="1584" spans="13:14" x14ac:dyDescent="0.25">
      <c r="M1584" s="46">
        <v>1575</v>
      </c>
      <c r="N1584" s="1">
        <v>93.154402935120999</v>
      </c>
    </row>
    <row r="1585" spans="13:14" x14ac:dyDescent="0.25">
      <c r="M1585" s="46">
        <v>1576</v>
      </c>
      <c r="N1585" s="1">
        <v>107.33581216044084</v>
      </c>
    </row>
    <row r="1586" spans="13:14" x14ac:dyDescent="0.25">
      <c r="M1586" s="46">
        <v>1577</v>
      </c>
      <c r="N1586" s="1">
        <v>103.63896629430025</v>
      </c>
    </row>
    <row r="1587" spans="13:14" x14ac:dyDescent="0.25">
      <c r="M1587" s="46">
        <v>1578</v>
      </c>
      <c r="N1587" s="1">
        <v>111.02913753585045</v>
      </c>
    </row>
    <row r="1588" spans="13:14" x14ac:dyDescent="0.25">
      <c r="M1588" s="46">
        <v>1579</v>
      </c>
      <c r="N1588" s="1">
        <v>117.29282954707152</v>
      </c>
    </row>
    <row r="1589" spans="13:14" x14ac:dyDescent="0.25">
      <c r="M1589" s="46">
        <v>1580</v>
      </c>
      <c r="N1589" s="1">
        <v>115.09159613165514</v>
      </c>
    </row>
    <row r="1590" spans="13:14" x14ac:dyDescent="0.25">
      <c r="M1590" s="46">
        <v>1581</v>
      </c>
      <c r="N1590" s="1">
        <v>125.97604145565072</v>
      </c>
    </row>
    <row r="1591" spans="13:14" x14ac:dyDescent="0.25">
      <c r="M1591" s="46">
        <v>1582</v>
      </c>
      <c r="N1591" s="1">
        <v>115.77789464431669</v>
      </c>
    </row>
    <row r="1592" spans="13:14" x14ac:dyDescent="0.25">
      <c r="M1592" s="46">
        <v>1583</v>
      </c>
      <c r="N1592" s="1">
        <v>95.648925678341641</v>
      </c>
    </row>
    <row r="1593" spans="13:14" x14ac:dyDescent="0.25">
      <c r="M1593" s="46">
        <v>1584</v>
      </c>
      <c r="N1593" s="1">
        <v>104.9153659491695</v>
      </c>
    </row>
    <row r="1594" spans="13:14" x14ac:dyDescent="0.25">
      <c r="M1594" s="46">
        <v>1585</v>
      </c>
      <c r="N1594" s="1">
        <v>103.49307278051459</v>
      </c>
    </row>
    <row r="1595" spans="13:14" x14ac:dyDescent="0.25">
      <c r="M1595" s="46">
        <v>1586</v>
      </c>
      <c r="N1595" s="1">
        <v>106.72336167342175</v>
      </c>
    </row>
    <row r="1596" spans="13:14" x14ac:dyDescent="0.25">
      <c r="M1596" s="46">
        <v>1587</v>
      </c>
      <c r="N1596" s="1">
        <v>96.353384278062862</v>
      </c>
    </row>
    <row r="1597" spans="13:14" x14ac:dyDescent="0.25">
      <c r="M1597" s="46">
        <v>1588</v>
      </c>
      <c r="N1597" s="1">
        <v>88.180420997570508</v>
      </c>
    </row>
    <row r="1598" spans="13:14" x14ac:dyDescent="0.25">
      <c r="M1598" s="46">
        <v>1589</v>
      </c>
      <c r="N1598" s="1">
        <v>108.8563580310549</v>
      </c>
    </row>
    <row r="1599" spans="13:14" x14ac:dyDescent="0.25">
      <c r="M1599" s="46">
        <v>1590</v>
      </c>
      <c r="N1599" s="1">
        <v>124.16981291857732</v>
      </c>
    </row>
    <row r="1600" spans="13:14" x14ac:dyDescent="0.25">
      <c r="M1600" s="46">
        <v>1591</v>
      </c>
      <c r="N1600" s="1">
        <v>107.88405049509488</v>
      </c>
    </row>
    <row r="1601" spans="13:14" x14ac:dyDescent="0.25">
      <c r="M1601" s="46">
        <v>1592</v>
      </c>
      <c r="N1601" s="1">
        <v>129.01221178335311</v>
      </c>
    </row>
    <row r="1602" spans="13:14" x14ac:dyDescent="0.25">
      <c r="M1602" s="46">
        <v>1593</v>
      </c>
      <c r="N1602" s="1">
        <v>117.78849797333611</v>
      </c>
    </row>
    <row r="1603" spans="13:14" x14ac:dyDescent="0.25">
      <c r="M1603" s="46">
        <v>1594</v>
      </c>
      <c r="N1603" s="1">
        <v>117.14648466956208</v>
      </c>
    </row>
    <row r="1604" spans="13:14" x14ac:dyDescent="0.25">
      <c r="M1604" s="46">
        <v>1595</v>
      </c>
      <c r="N1604" s="1">
        <v>124.94387190766992</v>
      </c>
    </row>
    <row r="1605" spans="13:14" x14ac:dyDescent="0.25">
      <c r="M1605" s="46">
        <v>1596</v>
      </c>
      <c r="N1605" s="1">
        <v>105.8514272665435</v>
      </c>
    </row>
    <row r="1606" spans="13:14" x14ac:dyDescent="0.25">
      <c r="M1606" s="46">
        <v>1597</v>
      </c>
      <c r="N1606" s="1">
        <v>111.37670794656412</v>
      </c>
    </row>
    <row r="1607" spans="13:14" x14ac:dyDescent="0.25">
      <c r="M1607" s="46">
        <v>1598</v>
      </c>
      <c r="N1607" s="1">
        <v>97.609799800022031</v>
      </c>
    </row>
    <row r="1608" spans="13:14" x14ac:dyDescent="0.25">
      <c r="M1608" s="46">
        <v>1599</v>
      </c>
      <c r="N1608" s="1">
        <v>108.48352450017948</v>
      </c>
    </row>
    <row r="1609" spans="13:14" x14ac:dyDescent="0.25">
      <c r="M1609" s="46">
        <v>1600</v>
      </c>
      <c r="N1609" s="1">
        <v>112.91488077373566</v>
      </c>
    </row>
    <row r="1610" spans="13:14" x14ac:dyDescent="0.25">
      <c r="M1610" s="46">
        <v>1601</v>
      </c>
      <c r="N1610" s="1">
        <v>109.65086288670958</v>
      </c>
    </row>
    <row r="1611" spans="13:14" x14ac:dyDescent="0.25">
      <c r="M1611" s="46">
        <v>1602</v>
      </c>
      <c r="N1611" s="1">
        <v>111.49773726403589</v>
      </c>
    </row>
    <row r="1612" spans="13:14" x14ac:dyDescent="0.25">
      <c r="M1612" s="46">
        <v>1603</v>
      </c>
      <c r="N1612" s="1">
        <v>111.16443123510803</v>
      </c>
    </row>
    <row r="1613" spans="13:14" x14ac:dyDescent="0.25">
      <c r="M1613" s="46">
        <v>1604</v>
      </c>
      <c r="N1613" s="1">
        <v>98.423873769110443</v>
      </c>
    </row>
    <row r="1614" spans="13:14" x14ac:dyDescent="0.25">
      <c r="M1614" s="46">
        <v>1605</v>
      </c>
      <c r="N1614" s="1">
        <v>114.96689789009454</v>
      </c>
    </row>
    <row r="1615" spans="13:14" x14ac:dyDescent="0.25">
      <c r="M1615" s="46">
        <v>1606</v>
      </c>
      <c r="N1615" s="1">
        <v>117.76811073106609</v>
      </c>
    </row>
    <row r="1616" spans="13:14" x14ac:dyDescent="0.25">
      <c r="M1616" s="46">
        <v>1607</v>
      </c>
      <c r="N1616" s="1">
        <v>110.89324553038672</v>
      </c>
    </row>
    <row r="1617" spans="13:14" x14ac:dyDescent="0.25">
      <c r="M1617" s="46">
        <v>1608</v>
      </c>
      <c r="N1617" s="1">
        <v>115.88037721455778</v>
      </c>
    </row>
    <row r="1618" spans="13:14" x14ac:dyDescent="0.25">
      <c r="M1618" s="46">
        <v>1609</v>
      </c>
      <c r="N1618" s="1">
        <v>107.7533844397895</v>
      </c>
    </row>
    <row r="1619" spans="13:14" x14ac:dyDescent="0.25">
      <c r="M1619" s="46">
        <v>1610</v>
      </c>
      <c r="N1619" s="1">
        <v>103.60055533474703</v>
      </c>
    </row>
    <row r="1620" spans="13:14" x14ac:dyDescent="0.25">
      <c r="M1620" s="46">
        <v>1611</v>
      </c>
      <c r="N1620" s="1">
        <v>99.933159157899794</v>
      </c>
    </row>
    <row r="1621" spans="13:14" x14ac:dyDescent="0.25">
      <c r="M1621" s="46">
        <v>1612</v>
      </c>
      <c r="N1621" s="1">
        <v>98.869696375405297</v>
      </c>
    </row>
    <row r="1622" spans="13:14" x14ac:dyDescent="0.25">
      <c r="M1622" s="46">
        <v>1613</v>
      </c>
      <c r="N1622" s="1">
        <v>127.67644612309581</v>
      </c>
    </row>
    <row r="1623" spans="13:14" x14ac:dyDescent="0.25">
      <c r="M1623" s="46">
        <v>1614</v>
      </c>
      <c r="N1623" s="1">
        <v>121.69271451618155</v>
      </c>
    </row>
    <row r="1624" spans="13:14" x14ac:dyDescent="0.25">
      <c r="M1624" s="46">
        <v>1615</v>
      </c>
      <c r="N1624" s="1">
        <v>101.62416708706586</v>
      </c>
    </row>
    <row r="1625" spans="13:14" x14ac:dyDescent="0.25">
      <c r="M1625" s="46">
        <v>1616</v>
      </c>
      <c r="N1625" s="1">
        <v>107.59240877965198</v>
      </c>
    </row>
    <row r="1626" spans="13:14" x14ac:dyDescent="0.25">
      <c r="M1626" s="46">
        <v>1617</v>
      </c>
      <c r="N1626" s="1">
        <v>116.89027675672915</v>
      </c>
    </row>
    <row r="1627" spans="13:14" x14ac:dyDescent="0.25">
      <c r="M1627" s="46">
        <v>1618</v>
      </c>
      <c r="N1627" s="1">
        <v>114.36533230262191</v>
      </c>
    </row>
    <row r="1628" spans="13:14" x14ac:dyDescent="0.25">
      <c r="M1628" s="46">
        <v>1619</v>
      </c>
      <c r="N1628" s="1">
        <v>111.4971779405996</v>
      </c>
    </row>
    <row r="1629" spans="13:14" x14ac:dyDescent="0.25">
      <c r="M1629" s="46">
        <v>1620</v>
      </c>
      <c r="N1629" s="1">
        <v>112.27529924190446</v>
      </c>
    </row>
    <row r="1630" spans="13:14" x14ac:dyDescent="0.25">
      <c r="M1630" s="46">
        <v>1621</v>
      </c>
      <c r="N1630" s="1">
        <v>112.74724531399052</v>
      </c>
    </row>
    <row r="1631" spans="13:14" x14ac:dyDescent="0.25">
      <c r="M1631" s="46">
        <v>1622</v>
      </c>
      <c r="N1631" s="1">
        <v>122.15864799666808</v>
      </c>
    </row>
    <row r="1632" spans="13:14" x14ac:dyDescent="0.25">
      <c r="M1632" s="46">
        <v>1623</v>
      </c>
      <c r="N1632" s="1">
        <v>100.6408853791513</v>
      </c>
    </row>
    <row r="1633" spans="13:14" x14ac:dyDescent="0.25">
      <c r="M1633" s="46">
        <v>1624</v>
      </c>
      <c r="N1633" s="1">
        <v>120.48071903731399</v>
      </c>
    </row>
    <row r="1634" spans="13:14" x14ac:dyDescent="0.25">
      <c r="M1634" s="46">
        <v>1625</v>
      </c>
      <c r="N1634" s="1">
        <v>131.21927718196997</v>
      </c>
    </row>
    <row r="1635" spans="13:14" x14ac:dyDescent="0.25">
      <c r="M1635" s="46">
        <v>1626</v>
      </c>
      <c r="N1635" s="1">
        <v>110.11262984390412</v>
      </c>
    </row>
    <row r="1636" spans="13:14" x14ac:dyDescent="0.25">
      <c r="M1636" s="46">
        <v>1627</v>
      </c>
      <c r="N1636" s="1">
        <v>109.45347220781797</v>
      </c>
    </row>
    <row r="1637" spans="13:14" x14ac:dyDescent="0.25">
      <c r="M1637" s="46">
        <v>1628</v>
      </c>
      <c r="N1637" s="1">
        <v>98.569305344257344</v>
      </c>
    </row>
    <row r="1638" spans="13:14" x14ac:dyDescent="0.25">
      <c r="M1638" s="46">
        <v>1629</v>
      </c>
      <c r="N1638" s="1">
        <v>121.10535423184288</v>
      </c>
    </row>
    <row r="1639" spans="13:14" x14ac:dyDescent="0.25">
      <c r="M1639" s="46">
        <v>1630</v>
      </c>
      <c r="N1639" s="1">
        <v>103.77730382493854</v>
      </c>
    </row>
    <row r="1640" spans="13:14" x14ac:dyDescent="0.25">
      <c r="M1640" s="46">
        <v>1631</v>
      </c>
      <c r="N1640" s="1">
        <v>121.3899972504658</v>
      </c>
    </row>
    <row r="1641" spans="13:14" x14ac:dyDescent="0.25">
      <c r="M1641" s="46">
        <v>1632</v>
      </c>
      <c r="N1641" s="1">
        <v>114.84558448215736</v>
      </c>
    </row>
    <row r="1642" spans="13:14" x14ac:dyDescent="0.25">
      <c r="M1642" s="46">
        <v>1633</v>
      </c>
      <c r="N1642" s="1">
        <v>105.01964732777046</v>
      </c>
    </row>
    <row r="1643" spans="13:14" x14ac:dyDescent="0.25">
      <c r="M1643" s="46">
        <v>1634</v>
      </c>
      <c r="N1643" s="1">
        <v>113.71068284758751</v>
      </c>
    </row>
    <row r="1644" spans="13:14" x14ac:dyDescent="0.25">
      <c r="M1644" s="46">
        <v>1635</v>
      </c>
      <c r="N1644" s="1">
        <v>125.86358866626</v>
      </c>
    </row>
    <row r="1645" spans="13:14" x14ac:dyDescent="0.25">
      <c r="M1645" s="46">
        <v>1636</v>
      </c>
      <c r="N1645" s="1">
        <v>103.29925368863518</v>
      </c>
    </row>
    <row r="1646" spans="13:14" x14ac:dyDescent="0.25">
      <c r="M1646" s="46">
        <v>1637</v>
      </c>
      <c r="N1646" s="1">
        <v>110.51198553573106</v>
      </c>
    </row>
    <row r="1647" spans="13:14" x14ac:dyDescent="0.25">
      <c r="M1647" s="46">
        <v>1638</v>
      </c>
      <c r="N1647" s="1">
        <v>124.1168494500164</v>
      </c>
    </row>
    <row r="1648" spans="13:14" x14ac:dyDescent="0.25">
      <c r="M1648" s="46">
        <v>1639</v>
      </c>
      <c r="N1648" s="1">
        <v>102.51381907520509</v>
      </c>
    </row>
    <row r="1649" spans="13:14" x14ac:dyDescent="0.25">
      <c r="M1649" s="46">
        <v>1640</v>
      </c>
      <c r="N1649" s="1">
        <v>118.33410843887965</v>
      </c>
    </row>
    <row r="1650" spans="13:14" x14ac:dyDescent="0.25">
      <c r="M1650" s="46">
        <v>1641</v>
      </c>
      <c r="N1650" s="1">
        <v>115.63642466525938</v>
      </c>
    </row>
    <row r="1651" spans="13:14" x14ac:dyDescent="0.25">
      <c r="M1651" s="46">
        <v>1642</v>
      </c>
      <c r="N1651" s="1">
        <v>126.85295517583552</v>
      </c>
    </row>
    <row r="1652" spans="13:14" x14ac:dyDescent="0.25">
      <c r="M1652" s="46">
        <v>1643</v>
      </c>
      <c r="N1652" s="1">
        <v>115.95748370067521</v>
      </c>
    </row>
    <row r="1653" spans="13:14" x14ac:dyDescent="0.25">
      <c r="M1653" s="46">
        <v>1644</v>
      </c>
      <c r="N1653" s="1">
        <v>120.58069992986712</v>
      </c>
    </row>
    <row r="1654" spans="13:14" x14ac:dyDescent="0.25">
      <c r="M1654" s="46">
        <v>1645</v>
      </c>
      <c r="N1654" s="1">
        <v>100.89491883057603</v>
      </c>
    </row>
    <row r="1655" spans="13:14" x14ac:dyDescent="0.25">
      <c r="M1655" s="46">
        <v>1646</v>
      </c>
      <c r="N1655" s="1">
        <v>111.74665998472497</v>
      </c>
    </row>
    <row r="1656" spans="13:14" x14ac:dyDescent="0.25">
      <c r="M1656" s="46">
        <v>1647</v>
      </c>
      <c r="N1656" s="1">
        <v>122.69497758017185</v>
      </c>
    </row>
    <row r="1657" spans="13:14" x14ac:dyDescent="0.25">
      <c r="M1657" s="46">
        <v>1648</v>
      </c>
      <c r="N1657" s="1">
        <v>111.63170586370597</v>
      </c>
    </row>
    <row r="1658" spans="13:14" x14ac:dyDescent="0.25">
      <c r="M1658" s="46">
        <v>1649</v>
      </c>
      <c r="N1658" s="1">
        <v>106.8247471445148</v>
      </c>
    </row>
    <row r="1659" spans="13:14" x14ac:dyDescent="0.25">
      <c r="M1659" s="46">
        <v>1650</v>
      </c>
      <c r="N1659" s="1">
        <v>110.6647430074934</v>
      </c>
    </row>
    <row r="1660" spans="13:14" x14ac:dyDescent="0.25">
      <c r="M1660" s="46">
        <v>1651</v>
      </c>
      <c r="N1660" s="1">
        <v>95.831355388898402</v>
      </c>
    </row>
    <row r="1661" spans="13:14" x14ac:dyDescent="0.25">
      <c r="M1661" s="46">
        <v>1652</v>
      </c>
      <c r="N1661" s="1">
        <v>124.4407760490416</v>
      </c>
    </row>
    <row r="1662" spans="13:14" x14ac:dyDescent="0.25">
      <c r="M1662" s="46">
        <v>1653</v>
      </c>
      <c r="N1662" s="1">
        <v>110.85738994377186</v>
      </c>
    </row>
    <row r="1663" spans="13:14" x14ac:dyDescent="0.25">
      <c r="M1663" s="46">
        <v>1654</v>
      </c>
      <c r="N1663" s="1">
        <v>98.932885283321625</v>
      </c>
    </row>
    <row r="1664" spans="13:14" x14ac:dyDescent="0.25">
      <c r="M1664" s="46">
        <v>1655</v>
      </c>
      <c r="N1664" s="1">
        <v>114.66181247276812</v>
      </c>
    </row>
    <row r="1665" spans="13:14" x14ac:dyDescent="0.25">
      <c r="M1665" s="46">
        <v>1656</v>
      </c>
      <c r="N1665" s="1">
        <v>114.42889695450152</v>
      </c>
    </row>
    <row r="1666" spans="13:14" x14ac:dyDescent="0.25">
      <c r="M1666" s="46">
        <v>1657</v>
      </c>
      <c r="N1666" s="1">
        <v>99.666164039282762</v>
      </c>
    </row>
    <row r="1667" spans="13:14" x14ac:dyDescent="0.25">
      <c r="M1667" s="46">
        <v>1658</v>
      </c>
      <c r="N1667" s="1">
        <v>107.19317102276302</v>
      </c>
    </row>
    <row r="1668" spans="13:14" x14ac:dyDescent="0.25">
      <c r="M1668" s="46">
        <v>1659</v>
      </c>
      <c r="N1668" s="1">
        <v>108.95619432108698</v>
      </c>
    </row>
    <row r="1669" spans="13:14" x14ac:dyDescent="0.25">
      <c r="M1669" s="46">
        <v>1660</v>
      </c>
      <c r="N1669" s="1">
        <v>122.9482478809785</v>
      </c>
    </row>
    <row r="1670" spans="13:14" x14ac:dyDescent="0.25">
      <c r="M1670" s="46">
        <v>1661</v>
      </c>
      <c r="N1670" s="1">
        <v>109.19578576173907</v>
      </c>
    </row>
    <row r="1671" spans="13:14" x14ac:dyDescent="0.25">
      <c r="M1671" s="46">
        <v>1662</v>
      </c>
      <c r="N1671" s="1">
        <v>123.94184550466768</v>
      </c>
    </row>
    <row r="1672" spans="13:14" x14ac:dyDescent="0.25">
      <c r="M1672" s="46">
        <v>1663</v>
      </c>
      <c r="N1672" s="1">
        <v>95.074084629845544</v>
      </c>
    </row>
    <row r="1673" spans="13:14" x14ac:dyDescent="0.25">
      <c r="M1673" s="46">
        <v>1664</v>
      </c>
      <c r="N1673" s="1">
        <v>115.71506602318998</v>
      </c>
    </row>
    <row r="1674" spans="13:14" x14ac:dyDescent="0.25">
      <c r="M1674" s="46">
        <v>1665</v>
      </c>
      <c r="N1674" s="1">
        <v>102.61506885762292</v>
      </c>
    </row>
    <row r="1675" spans="13:14" x14ac:dyDescent="0.25">
      <c r="M1675" s="46">
        <v>1666</v>
      </c>
      <c r="N1675" s="1">
        <v>104.53846410778367</v>
      </c>
    </row>
    <row r="1676" spans="13:14" x14ac:dyDescent="0.25">
      <c r="M1676" s="46">
        <v>1667</v>
      </c>
      <c r="N1676" s="1">
        <v>94.213711238740231</v>
      </c>
    </row>
    <row r="1677" spans="13:14" x14ac:dyDescent="0.25">
      <c r="M1677" s="46">
        <v>1668</v>
      </c>
      <c r="N1677" s="1">
        <v>113.23377197233242</v>
      </c>
    </row>
    <row r="1678" spans="13:14" x14ac:dyDescent="0.25">
      <c r="M1678" s="46">
        <v>1669</v>
      </c>
      <c r="N1678" s="1">
        <v>105.92987113878605</v>
      </c>
    </row>
    <row r="1679" spans="13:14" x14ac:dyDescent="0.25">
      <c r="M1679" s="46">
        <v>1670</v>
      </c>
      <c r="N1679" s="1">
        <v>113.94018268985161</v>
      </c>
    </row>
    <row r="1680" spans="13:14" x14ac:dyDescent="0.25">
      <c r="M1680" s="46">
        <v>1671</v>
      </c>
      <c r="N1680" s="1">
        <v>114.40793069372569</v>
      </c>
    </row>
    <row r="1681" spans="13:14" x14ac:dyDescent="0.25">
      <c r="M1681" s="46">
        <v>1672</v>
      </c>
      <c r="N1681" s="1">
        <v>113.46653993258202</v>
      </c>
    </row>
    <row r="1682" spans="13:14" x14ac:dyDescent="0.25">
      <c r="M1682" s="46">
        <v>1673</v>
      </c>
      <c r="N1682" s="1">
        <v>126.96410855509674</v>
      </c>
    </row>
    <row r="1683" spans="13:14" x14ac:dyDescent="0.25">
      <c r="M1683" s="46">
        <v>1674</v>
      </c>
      <c r="N1683" s="1">
        <v>119.11376370146023</v>
      </c>
    </row>
    <row r="1684" spans="13:14" x14ac:dyDescent="0.25">
      <c r="M1684" s="46">
        <v>1675</v>
      </c>
      <c r="N1684" s="1">
        <v>113.88109148128095</v>
      </c>
    </row>
    <row r="1685" spans="13:14" x14ac:dyDescent="0.25">
      <c r="M1685" s="46">
        <v>1676</v>
      </c>
      <c r="N1685" s="1">
        <v>105.58311384048442</v>
      </c>
    </row>
    <row r="1686" spans="13:14" x14ac:dyDescent="0.25">
      <c r="M1686" s="46">
        <v>1677</v>
      </c>
      <c r="N1686" s="1">
        <v>108.0792701386485</v>
      </c>
    </row>
    <row r="1687" spans="13:14" x14ac:dyDescent="0.25">
      <c r="M1687" s="46">
        <v>1678</v>
      </c>
      <c r="N1687" s="1">
        <v>131.33811149628738</v>
      </c>
    </row>
    <row r="1688" spans="13:14" x14ac:dyDescent="0.25">
      <c r="M1688" s="46">
        <v>1679</v>
      </c>
      <c r="N1688" s="1">
        <v>110.55689870301957</v>
      </c>
    </row>
    <row r="1689" spans="13:14" x14ac:dyDescent="0.25">
      <c r="M1689" s="46">
        <v>1680</v>
      </c>
      <c r="N1689" s="1">
        <v>100.69018362004063</v>
      </c>
    </row>
    <row r="1690" spans="13:14" x14ac:dyDescent="0.25">
      <c r="M1690" s="46">
        <v>1681</v>
      </c>
      <c r="N1690" s="1">
        <v>116.7988486767853</v>
      </c>
    </row>
    <row r="1691" spans="13:14" x14ac:dyDescent="0.25">
      <c r="M1691" s="46">
        <v>1682</v>
      </c>
      <c r="N1691" s="1">
        <v>124.4347665775779</v>
      </c>
    </row>
    <row r="1692" spans="13:14" x14ac:dyDescent="0.25">
      <c r="M1692" s="46">
        <v>1683</v>
      </c>
      <c r="N1692" s="1">
        <v>110.76907934608124</v>
      </c>
    </row>
    <row r="1693" spans="13:14" x14ac:dyDescent="0.25">
      <c r="M1693" s="46">
        <v>1684</v>
      </c>
      <c r="N1693" s="1">
        <v>99.016880230725405</v>
      </c>
    </row>
    <row r="1694" spans="13:14" x14ac:dyDescent="0.25">
      <c r="M1694" s="46">
        <v>1685</v>
      </c>
      <c r="N1694" s="1">
        <v>117.00074429160296</v>
      </c>
    </row>
    <row r="1695" spans="13:14" x14ac:dyDescent="0.25">
      <c r="M1695" s="46">
        <v>1686</v>
      </c>
      <c r="N1695" s="1">
        <v>119.09591963553611</v>
      </c>
    </row>
    <row r="1696" spans="13:14" x14ac:dyDescent="0.25">
      <c r="M1696" s="46">
        <v>1687</v>
      </c>
      <c r="N1696" s="1">
        <v>104.19445460580853</v>
      </c>
    </row>
    <row r="1697" spans="13:14" x14ac:dyDescent="0.25">
      <c r="M1697" s="46">
        <v>1688</v>
      </c>
      <c r="N1697" s="1">
        <v>91.356763021688252</v>
      </c>
    </row>
    <row r="1698" spans="13:14" x14ac:dyDescent="0.25">
      <c r="M1698" s="46">
        <v>1689</v>
      </c>
      <c r="N1698" s="1">
        <v>119.96045268232511</v>
      </c>
    </row>
    <row r="1699" spans="13:14" x14ac:dyDescent="0.25">
      <c r="M1699" s="46">
        <v>1690</v>
      </c>
      <c r="N1699" s="1">
        <v>100.14524682753644</v>
      </c>
    </row>
    <row r="1700" spans="13:14" x14ac:dyDescent="0.25">
      <c r="M1700" s="46">
        <v>1691</v>
      </c>
      <c r="N1700" s="1">
        <v>115.16456327631282</v>
      </c>
    </row>
    <row r="1701" spans="13:14" x14ac:dyDescent="0.25">
      <c r="M1701" s="46">
        <v>1692</v>
      </c>
      <c r="N1701" s="1">
        <v>98.228432143922106</v>
      </c>
    </row>
    <row r="1702" spans="13:14" x14ac:dyDescent="0.25">
      <c r="M1702" s="46">
        <v>1693</v>
      </c>
      <c r="N1702" s="1">
        <v>101.01874707118751</v>
      </c>
    </row>
    <row r="1703" spans="13:14" x14ac:dyDescent="0.25">
      <c r="M1703" s="46">
        <v>1694</v>
      </c>
      <c r="N1703" s="1">
        <v>116.42867828702171</v>
      </c>
    </row>
    <row r="1704" spans="13:14" x14ac:dyDescent="0.25">
      <c r="M1704" s="46">
        <v>1695</v>
      </c>
      <c r="N1704" s="1">
        <v>114.74173252660101</v>
      </c>
    </row>
    <row r="1705" spans="13:14" x14ac:dyDescent="0.25">
      <c r="M1705" s="46">
        <v>1696</v>
      </c>
      <c r="N1705" s="1">
        <v>113.23165659447032</v>
      </c>
    </row>
    <row r="1706" spans="13:14" x14ac:dyDescent="0.25">
      <c r="M1706" s="46">
        <v>1697</v>
      </c>
      <c r="N1706" s="1">
        <v>131.44238020344923</v>
      </c>
    </row>
    <row r="1707" spans="13:14" x14ac:dyDescent="0.25">
      <c r="M1707" s="46">
        <v>1698</v>
      </c>
      <c r="N1707" s="1">
        <v>116.96810673311607</v>
      </c>
    </row>
    <row r="1708" spans="13:14" x14ac:dyDescent="0.25">
      <c r="M1708" s="46">
        <v>1699</v>
      </c>
      <c r="N1708" s="1">
        <v>103.98441629030475</v>
      </c>
    </row>
    <row r="1709" spans="13:14" x14ac:dyDescent="0.25">
      <c r="M1709" s="46">
        <v>1700</v>
      </c>
      <c r="N1709" s="1">
        <v>115.17530052638902</v>
      </c>
    </row>
    <row r="1710" spans="13:14" x14ac:dyDescent="0.25">
      <c r="M1710" s="46">
        <v>1701</v>
      </c>
      <c r="N1710" s="1">
        <v>111.47927612104893</v>
      </c>
    </row>
    <row r="1711" spans="13:14" x14ac:dyDescent="0.25">
      <c r="M1711" s="46">
        <v>1702</v>
      </c>
      <c r="N1711" s="1">
        <v>102.50051532181186</v>
      </c>
    </row>
    <row r="1712" spans="13:14" x14ac:dyDescent="0.25">
      <c r="M1712" s="46">
        <v>1703</v>
      </c>
      <c r="N1712" s="1">
        <v>103.03755368023475</v>
      </c>
    </row>
    <row r="1713" spans="13:14" x14ac:dyDescent="0.25">
      <c r="M1713" s="46">
        <v>1704</v>
      </c>
      <c r="N1713" s="1">
        <v>102.75565365584234</v>
      </c>
    </row>
    <row r="1714" spans="13:14" x14ac:dyDescent="0.25">
      <c r="M1714" s="46">
        <v>1705</v>
      </c>
      <c r="N1714" s="1">
        <v>123.57558247372971</v>
      </c>
    </row>
    <row r="1715" spans="13:14" x14ac:dyDescent="0.25">
      <c r="M1715" s="46">
        <v>1706</v>
      </c>
      <c r="N1715" s="1">
        <v>113.62508481725382</v>
      </c>
    </row>
    <row r="1716" spans="13:14" x14ac:dyDescent="0.25">
      <c r="M1716" s="46">
        <v>1707</v>
      </c>
      <c r="N1716" s="1">
        <v>119.53183950420095</v>
      </c>
    </row>
    <row r="1717" spans="13:14" x14ac:dyDescent="0.25">
      <c r="M1717" s="46">
        <v>1708</v>
      </c>
      <c r="N1717" s="1">
        <v>93.997629394025424</v>
      </c>
    </row>
    <row r="1718" spans="13:14" x14ac:dyDescent="0.25">
      <c r="M1718" s="46">
        <v>1709</v>
      </c>
      <c r="N1718" s="1">
        <v>123.60612620739217</v>
      </c>
    </row>
    <row r="1719" spans="13:14" x14ac:dyDescent="0.25">
      <c r="M1719" s="46">
        <v>1710</v>
      </c>
      <c r="N1719" s="1">
        <v>124.29549220334549</v>
      </c>
    </row>
    <row r="1720" spans="13:14" x14ac:dyDescent="0.25">
      <c r="M1720" s="46">
        <v>1711</v>
      </c>
      <c r="N1720" s="1">
        <v>109.88228789720297</v>
      </c>
    </row>
    <row r="1721" spans="13:14" x14ac:dyDescent="0.25">
      <c r="M1721" s="46">
        <v>1712</v>
      </c>
      <c r="N1721" s="1">
        <v>120.51927217117739</v>
      </c>
    </row>
    <row r="1722" spans="13:14" x14ac:dyDescent="0.25">
      <c r="M1722" s="46">
        <v>1713</v>
      </c>
      <c r="N1722" s="1">
        <v>114.12363504406802</v>
      </c>
    </row>
    <row r="1723" spans="13:14" x14ac:dyDescent="0.25">
      <c r="M1723" s="46">
        <v>1714</v>
      </c>
      <c r="N1723" s="1">
        <v>102.68851482333685</v>
      </c>
    </row>
    <row r="1724" spans="13:14" x14ac:dyDescent="0.25">
      <c r="M1724" s="46">
        <v>1715</v>
      </c>
      <c r="N1724" s="1">
        <v>115.46025011673088</v>
      </c>
    </row>
    <row r="1725" spans="13:14" x14ac:dyDescent="0.25">
      <c r="M1725" s="46">
        <v>1716</v>
      </c>
      <c r="N1725" s="1">
        <v>94.136666629766708</v>
      </c>
    </row>
    <row r="1726" spans="13:14" x14ac:dyDescent="0.25">
      <c r="M1726" s="46">
        <v>1717</v>
      </c>
      <c r="N1726" s="1">
        <v>111.86579986001018</v>
      </c>
    </row>
    <row r="1727" spans="13:14" x14ac:dyDescent="0.25">
      <c r="M1727" s="46">
        <v>1718</v>
      </c>
      <c r="N1727" s="1">
        <v>115.57547977008035</v>
      </c>
    </row>
    <row r="1728" spans="13:14" x14ac:dyDescent="0.25">
      <c r="M1728" s="46">
        <v>1719</v>
      </c>
      <c r="N1728" s="1">
        <v>106.59210650961579</v>
      </c>
    </row>
    <row r="1729" spans="13:14" x14ac:dyDescent="0.25">
      <c r="M1729" s="46">
        <v>1720</v>
      </c>
      <c r="N1729" s="1">
        <v>115.49837188136273</v>
      </c>
    </row>
    <row r="1730" spans="13:14" x14ac:dyDescent="0.25">
      <c r="M1730" s="46">
        <v>1721</v>
      </c>
      <c r="N1730" s="1">
        <v>117.07093105120954</v>
      </c>
    </row>
    <row r="1731" spans="13:14" x14ac:dyDescent="0.25">
      <c r="M1731" s="46">
        <v>1722</v>
      </c>
      <c r="N1731" s="1">
        <v>107.18589728392729</v>
      </c>
    </row>
    <row r="1732" spans="13:14" x14ac:dyDescent="0.25">
      <c r="M1732" s="46">
        <v>1723</v>
      </c>
      <c r="N1732" s="1">
        <v>113.83212352662406</v>
      </c>
    </row>
    <row r="1733" spans="13:14" x14ac:dyDescent="0.25">
      <c r="M1733" s="46">
        <v>1724</v>
      </c>
      <c r="N1733" s="1">
        <v>113.33927213566047</v>
      </c>
    </row>
    <row r="1734" spans="13:14" x14ac:dyDescent="0.25">
      <c r="M1734" s="46">
        <v>1725</v>
      </c>
      <c r="N1734" s="1">
        <v>106.23596955371657</v>
      </c>
    </row>
    <row r="1735" spans="13:14" x14ac:dyDescent="0.25">
      <c r="M1735" s="46">
        <v>1726</v>
      </c>
      <c r="N1735" s="1">
        <v>105.46619487101685</v>
      </c>
    </row>
    <row r="1736" spans="13:14" x14ac:dyDescent="0.25">
      <c r="M1736" s="46">
        <v>1727</v>
      </c>
      <c r="N1736" s="1">
        <v>122.79556469261367</v>
      </c>
    </row>
    <row r="1737" spans="13:14" x14ac:dyDescent="0.25">
      <c r="M1737" s="46">
        <v>1728</v>
      </c>
      <c r="N1737" s="1">
        <v>127.55071816822155</v>
      </c>
    </row>
    <row r="1738" spans="13:14" x14ac:dyDescent="0.25">
      <c r="M1738" s="46">
        <v>1729</v>
      </c>
      <c r="N1738" s="1">
        <v>114.89197224826432</v>
      </c>
    </row>
    <row r="1739" spans="13:14" x14ac:dyDescent="0.25">
      <c r="M1739" s="46">
        <v>1730</v>
      </c>
      <c r="N1739" s="1">
        <v>100.59972249974663</v>
      </c>
    </row>
    <row r="1740" spans="13:14" x14ac:dyDescent="0.25">
      <c r="M1740" s="46">
        <v>1731</v>
      </c>
      <c r="N1740" s="1">
        <v>118.55850562821078</v>
      </c>
    </row>
    <row r="1741" spans="13:14" x14ac:dyDescent="0.25">
      <c r="M1741" s="46">
        <v>1732</v>
      </c>
      <c r="N1741" s="1">
        <v>120.24841186530743</v>
      </c>
    </row>
    <row r="1742" spans="13:14" x14ac:dyDescent="0.25">
      <c r="M1742" s="46">
        <v>1733</v>
      </c>
      <c r="N1742" s="1">
        <v>106.84831027669259</v>
      </c>
    </row>
    <row r="1743" spans="13:14" x14ac:dyDescent="0.25">
      <c r="M1743" s="46">
        <v>1734</v>
      </c>
      <c r="N1743" s="1">
        <v>105.55106924453787</v>
      </c>
    </row>
    <row r="1744" spans="13:14" x14ac:dyDescent="0.25">
      <c r="M1744" s="46">
        <v>1735</v>
      </c>
      <c r="N1744" s="1">
        <v>123.67343336705142</v>
      </c>
    </row>
    <row r="1745" spans="13:14" x14ac:dyDescent="0.25">
      <c r="M1745" s="46">
        <v>1736</v>
      </c>
      <c r="N1745" s="1">
        <v>125.96364098862635</v>
      </c>
    </row>
    <row r="1746" spans="13:14" x14ac:dyDescent="0.25">
      <c r="M1746" s="46">
        <v>1737</v>
      </c>
      <c r="N1746" s="1">
        <v>108.36873000791527</v>
      </c>
    </row>
    <row r="1747" spans="13:14" x14ac:dyDescent="0.25">
      <c r="M1747" s="46">
        <v>1738</v>
      </c>
      <c r="N1747" s="1">
        <v>103.2537740848166</v>
      </c>
    </row>
    <row r="1748" spans="13:14" x14ac:dyDescent="0.25">
      <c r="M1748" s="46">
        <v>1739</v>
      </c>
      <c r="N1748" s="1">
        <v>120.01631982389702</v>
      </c>
    </row>
    <row r="1749" spans="13:14" x14ac:dyDescent="0.25">
      <c r="M1749" s="46">
        <v>1740</v>
      </c>
      <c r="N1749" s="1">
        <v>110.15179221112128</v>
      </c>
    </row>
    <row r="1750" spans="13:14" x14ac:dyDescent="0.25">
      <c r="M1750" s="46">
        <v>1741</v>
      </c>
      <c r="N1750" s="1">
        <v>103.57355628115292</v>
      </c>
    </row>
    <row r="1751" spans="13:14" x14ac:dyDescent="0.25">
      <c r="M1751" s="46">
        <v>1742</v>
      </c>
      <c r="N1751" s="1">
        <v>113.62976213798153</v>
      </c>
    </row>
    <row r="1752" spans="13:14" x14ac:dyDescent="0.25">
      <c r="M1752" s="46">
        <v>1743</v>
      </c>
      <c r="N1752" s="1">
        <v>99.831738601786114</v>
      </c>
    </row>
    <row r="1753" spans="13:14" x14ac:dyDescent="0.25">
      <c r="M1753" s="46">
        <v>1744</v>
      </c>
      <c r="N1753" s="1">
        <v>100.33308988733631</v>
      </c>
    </row>
    <row r="1754" spans="13:14" x14ac:dyDescent="0.25">
      <c r="M1754" s="46">
        <v>1745</v>
      </c>
      <c r="N1754" s="1">
        <v>123.33522125338393</v>
      </c>
    </row>
    <row r="1755" spans="13:14" x14ac:dyDescent="0.25">
      <c r="M1755" s="46">
        <v>1746</v>
      </c>
      <c r="N1755" s="1">
        <v>122.85410468050588</v>
      </c>
    </row>
    <row r="1756" spans="13:14" x14ac:dyDescent="0.25">
      <c r="M1756" s="46">
        <v>1747</v>
      </c>
      <c r="N1756" s="1">
        <v>99.021706745447688</v>
      </c>
    </row>
    <row r="1757" spans="13:14" x14ac:dyDescent="0.25">
      <c r="M1757" s="46">
        <v>1748</v>
      </c>
      <c r="N1757" s="1">
        <v>96.049671694932726</v>
      </c>
    </row>
    <row r="1758" spans="13:14" x14ac:dyDescent="0.25">
      <c r="M1758" s="46">
        <v>1749</v>
      </c>
      <c r="N1758" s="1">
        <v>85.301079429904249</v>
      </c>
    </row>
    <row r="1759" spans="13:14" x14ac:dyDescent="0.25">
      <c r="M1759" s="46">
        <v>1750</v>
      </c>
      <c r="N1759" s="1">
        <v>107.29910415013876</v>
      </c>
    </row>
    <row r="1760" spans="13:14" x14ac:dyDescent="0.25">
      <c r="M1760" s="46">
        <v>1751</v>
      </c>
      <c r="N1760" s="1">
        <v>102.58166297034116</v>
      </c>
    </row>
    <row r="1761" spans="13:14" x14ac:dyDescent="0.25">
      <c r="M1761" s="46">
        <v>1752</v>
      </c>
      <c r="N1761" s="1">
        <v>108.34429820417078</v>
      </c>
    </row>
    <row r="1762" spans="13:14" x14ac:dyDescent="0.25">
      <c r="M1762" s="46">
        <v>1753</v>
      </c>
      <c r="N1762" s="1">
        <v>102.51907272825842</v>
      </c>
    </row>
    <row r="1763" spans="13:14" x14ac:dyDescent="0.25">
      <c r="M1763" s="46">
        <v>1754</v>
      </c>
      <c r="N1763" s="1">
        <v>106.38008886414215</v>
      </c>
    </row>
    <row r="1764" spans="13:14" x14ac:dyDescent="0.25">
      <c r="M1764" s="46">
        <v>1755</v>
      </c>
      <c r="N1764" s="1">
        <v>97.845668841254977</v>
      </c>
    </row>
    <row r="1765" spans="13:14" x14ac:dyDescent="0.25">
      <c r="M1765" s="46">
        <v>1756</v>
      </c>
      <c r="N1765" s="1">
        <v>126.96040804726755</v>
      </c>
    </row>
    <row r="1766" spans="13:14" x14ac:dyDescent="0.25">
      <c r="M1766" s="46">
        <v>1757</v>
      </c>
      <c r="N1766" s="1">
        <v>119.25102239134696</v>
      </c>
    </row>
    <row r="1767" spans="13:14" x14ac:dyDescent="0.25">
      <c r="M1767" s="46">
        <v>1758</v>
      </c>
      <c r="N1767" s="1">
        <v>102.97862867087699</v>
      </c>
    </row>
    <row r="1768" spans="13:14" x14ac:dyDescent="0.25">
      <c r="M1768" s="46">
        <v>1759</v>
      </c>
      <c r="N1768" s="1">
        <v>117.87561381864261</v>
      </c>
    </row>
    <row r="1769" spans="13:14" x14ac:dyDescent="0.25">
      <c r="M1769" s="46">
        <v>1760</v>
      </c>
      <c r="N1769" s="1">
        <v>123.91555921162637</v>
      </c>
    </row>
    <row r="1770" spans="13:14" x14ac:dyDescent="0.25">
      <c r="M1770" s="46">
        <v>1761</v>
      </c>
      <c r="N1770" s="1">
        <v>101.59868661665908</v>
      </c>
    </row>
    <row r="1771" spans="13:14" x14ac:dyDescent="0.25">
      <c r="M1771" s="46">
        <v>1762</v>
      </c>
      <c r="N1771" s="1">
        <v>126.36554276607725</v>
      </c>
    </row>
    <row r="1772" spans="13:14" x14ac:dyDescent="0.25">
      <c r="M1772" s="46">
        <v>1763</v>
      </c>
      <c r="N1772" s="1">
        <v>98.399798119929741</v>
      </c>
    </row>
    <row r="1773" spans="13:14" x14ac:dyDescent="0.25">
      <c r="M1773" s="46">
        <v>1764</v>
      </c>
      <c r="N1773" s="1">
        <v>107.82141234286426</v>
      </c>
    </row>
    <row r="1774" spans="13:14" x14ac:dyDescent="0.25">
      <c r="M1774" s="46">
        <v>1765</v>
      </c>
      <c r="N1774" s="1">
        <v>100.15215005206807</v>
      </c>
    </row>
    <row r="1775" spans="13:14" x14ac:dyDescent="0.25">
      <c r="M1775" s="46">
        <v>1766</v>
      </c>
      <c r="N1775" s="1">
        <v>115.67178463079104</v>
      </c>
    </row>
    <row r="1776" spans="13:14" x14ac:dyDescent="0.25">
      <c r="M1776" s="46">
        <v>1767</v>
      </c>
      <c r="N1776" s="1">
        <v>105.8076753173462</v>
      </c>
    </row>
    <row r="1777" spans="13:14" x14ac:dyDescent="0.25">
      <c r="M1777" s="46">
        <v>1768</v>
      </c>
      <c r="N1777" s="1">
        <v>140.41881111144141</v>
      </c>
    </row>
    <row r="1778" spans="13:14" x14ac:dyDescent="0.25">
      <c r="M1778" s="46">
        <v>1769</v>
      </c>
      <c r="N1778" s="1">
        <v>106.0267622658663</v>
      </c>
    </row>
    <row r="1779" spans="13:14" x14ac:dyDescent="0.25">
      <c r="M1779" s="46">
        <v>1770</v>
      </c>
      <c r="N1779" s="1">
        <v>120.3145862369455</v>
      </c>
    </row>
    <row r="1780" spans="13:14" x14ac:dyDescent="0.25">
      <c r="M1780" s="46">
        <v>1771</v>
      </c>
      <c r="N1780" s="1">
        <v>94.832304067191671</v>
      </c>
    </row>
    <row r="1781" spans="13:14" x14ac:dyDescent="0.25">
      <c r="M1781" s="46">
        <v>1772</v>
      </c>
      <c r="N1781" s="1">
        <v>123.23372687147427</v>
      </c>
    </row>
    <row r="1782" spans="13:14" x14ac:dyDescent="0.25">
      <c r="M1782" s="46">
        <v>1773</v>
      </c>
      <c r="N1782" s="1">
        <v>114.13923999416956</v>
      </c>
    </row>
    <row r="1783" spans="13:14" x14ac:dyDescent="0.25">
      <c r="M1783" s="46">
        <v>1774</v>
      </c>
      <c r="N1783" s="1">
        <v>108.02444414608249</v>
      </c>
    </row>
    <row r="1784" spans="13:14" x14ac:dyDescent="0.25">
      <c r="M1784" s="46">
        <v>1775</v>
      </c>
      <c r="N1784" s="1">
        <v>113.54267450991384</v>
      </c>
    </row>
    <row r="1785" spans="13:14" x14ac:dyDescent="0.25">
      <c r="M1785" s="46">
        <v>1776</v>
      </c>
      <c r="N1785" s="1">
        <v>114.40657218667147</v>
      </c>
    </row>
    <row r="1786" spans="13:14" x14ac:dyDescent="0.25">
      <c r="M1786" s="46">
        <v>1777</v>
      </c>
      <c r="N1786" s="1">
        <v>107.2138236086618</v>
      </c>
    </row>
    <row r="1787" spans="13:14" x14ac:dyDescent="0.25">
      <c r="M1787" s="46">
        <v>1778</v>
      </c>
      <c r="N1787" s="1">
        <v>126.00434945991833</v>
      </c>
    </row>
    <row r="1788" spans="13:14" x14ac:dyDescent="0.25">
      <c r="M1788" s="46">
        <v>1779</v>
      </c>
      <c r="N1788" s="1">
        <v>119.05564830731983</v>
      </c>
    </row>
    <row r="1789" spans="13:14" x14ac:dyDescent="0.25">
      <c r="M1789" s="46">
        <v>1780</v>
      </c>
      <c r="N1789" s="1">
        <v>125.3709212087069</v>
      </c>
    </row>
    <row r="1790" spans="13:14" x14ac:dyDescent="0.25">
      <c r="M1790" s="46">
        <v>1781</v>
      </c>
      <c r="N1790" s="1">
        <v>131.04639755228919</v>
      </c>
    </row>
    <row r="1791" spans="13:14" x14ac:dyDescent="0.25">
      <c r="M1791" s="46">
        <v>1782</v>
      </c>
      <c r="N1791" s="1">
        <v>115.91685896343252</v>
      </c>
    </row>
    <row r="1792" spans="13:14" x14ac:dyDescent="0.25">
      <c r="M1792" s="46">
        <v>1783</v>
      </c>
      <c r="N1792" s="1">
        <v>121.36682634129885</v>
      </c>
    </row>
    <row r="1793" spans="13:14" x14ac:dyDescent="0.25">
      <c r="M1793" s="46">
        <v>1784</v>
      </c>
      <c r="N1793" s="1">
        <v>86.96742060667269</v>
      </c>
    </row>
    <row r="1794" spans="13:14" x14ac:dyDescent="0.25">
      <c r="M1794" s="46">
        <v>1785</v>
      </c>
      <c r="N1794" s="1">
        <v>119.46405973920062</v>
      </c>
    </row>
    <row r="1795" spans="13:14" x14ac:dyDescent="0.25">
      <c r="M1795" s="46">
        <v>1786</v>
      </c>
      <c r="N1795" s="1">
        <v>129.88618612684152</v>
      </c>
    </row>
    <row r="1796" spans="13:14" x14ac:dyDescent="0.25">
      <c r="M1796" s="46">
        <v>1787</v>
      </c>
      <c r="N1796" s="1">
        <v>106.28714553564447</v>
      </c>
    </row>
    <row r="1797" spans="13:14" x14ac:dyDescent="0.25">
      <c r="M1797" s="46">
        <v>1788</v>
      </c>
      <c r="N1797" s="1">
        <v>101.6065324569137</v>
      </c>
    </row>
    <row r="1798" spans="13:14" x14ac:dyDescent="0.25">
      <c r="M1798" s="46">
        <v>1789</v>
      </c>
      <c r="N1798" s="1">
        <v>100.78932853286636</v>
      </c>
    </row>
    <row r="1799" spans="13:14" x14ac:dyDescent="0.25">
      <c r="M1799" s="46">
        <v>1790</v>
      </c>
      <c r="N1799" s="1">
        <v>112.15345570346962</v>
      </c>
    </row>
    <row r="1800" spans="13:14" x14ac:dyDescent="0.25">
      <c r="M1800" s="46">
        <v>1791</v>
      </c>
      <c r="N1800" s="1">
        <v>115.11551372991036</v>
      </c>
    </row>
    <row r="1801" spans="13:14" x14ac:dyDescent="0.25">
      <c r="M1801" s="46">
        <v>1792</v>
      </c>
      <c r="N1801" s="1">
        <v>119.42943203820364</v>
      </c>
    </row>
    <row r="1802" spans="13:14" x14ac:dyDescent="0.25">
      <c r="M1802" s="46">
        <v>1793</v>
      </c>
      <c r="N1802" s="1">
        <v>98.763089221564812</v>
      </c>
    </row>
    <row r="1803" spans="13:14" x14ac:dyDescent="0.25">
      <c r="M1803" s="46">
        <v>1794</v>
      </c>
      <c r="N1803" s="1">
        <v>100.00920743942203</v>
      </c>
    </row>
    <row r="1804" spans="13:14" x14ac:dyDescent="0.25">
      <c r="M1804" s="46">
        <v>1795</v>
      </c>
      <c r="N1804" s="1">
        <v>105.37465183445471</v>
      </c>
    </row>
    <row r="1805" spans="13:14" x14ac:dyDescent="0.25">
      <c r="M1805" s="46">
        <v>1796</v>
      </c>
      <c r="N1805" s="1">
        <v>106.2969501356659</v>
      </c>
    </row>
    <row r="1806" spans="13:14" x14ac:dyDescent="0.25">
      <c r="M1806" s="46">
        <v>1797</v>
      </c>
      <c r="N1806" s="1">
        <v>98.999495503664619</v>
      </c>
    </row>
    <row r="1807" spans="13:14" x14ac:dyDescent="0.25">
      <c r="M1807" s="46">
        <v>1798</v>
      </c>
      <c r="N1807" s="1">
        <v>106.01608565035832</v>
      </c>
    </row>
    <row r="1808" spans="13:14" x14ac:dyDescent="0.25">
      <c r="M1808" s="46">
        <v>1799</v>
      </c>
      <c r="N1808" s="1">
        <v>122.72649586210345</v>
      </c>
    </row>
    <row r="1809" spans="13:14" x14ac:dyDescent="0.25">
      <c r="M1809" s="46">
        <v>1800</v>
      </c>
      <c r="N1809" s="1">
        <v>100.59397905568477</v>
      </c>
    </row>
    <row r="1810" spans="13:14" x14ac:dyDescent="0.25">
      <c r="M1810" s="46">
        <v>1801</v>
      </c>
      <c r="N1810" s="1">
        <v>115.9101397951348</v>
      </c>
    </row>
    <row r="1811" spans="13:14" x14ac:dyDescent="0.25">
      <c r="M1811" s="46">
        <v>1802</v>
      </c>
      <c r="N1811" s="1">
        <v>114.18417767785864</v>
      </c>
    </row>
    <row r="1812" spans="13:14" x14ac:dyDescent="0.25">
      <c r="M1812" s="46">
        <v>1803</v>
      </c>
      <c r="N1812" s="1">
        <v>97.941946171906991</v>
      </c>
    </row>
    <row r="1813" spans="13:14" x14ac:dyDescent="0.25">
      <c r="M1813" s="46">
        <v>1804</v>
      </c>
      <c r="N1813" s="1">
        <v>100.26520339784702</v>
      </c>
    </row>
    <row r="1814" spans="13:14" x14ac:dyDescent="0.25">
      <c r="M1814" s="46">
        <v>1805</v>
      </c>
      <c r="N1814" s="1">
        <v>105.05454411135217</v>
      </c>
    </row>
    <row r="1815" spans="13:14" x14ac:dyDescent="0.25">
      <c r="M1815" s="46">
        <v>1806</v>
      </c>
      <c r="N1815" s="1">
        <v>106.43528642008802</v>
      </c>
    </row>
    <row r="1816" spans="13:14" x14ac:dyDescent="0.25">
      <c r="M1816" s="46">
        <v>1807</v>
      </c>
      <c r="N1816" s="1">
        <v>102.2953260480128</v>
      </c>
    </row>
    <row r="1817" spans="13:14" x14ac:dyDescent="0.25">
      <c r="M1817" s="46">
        <v>1808</v>
      </c>
      <c r="N1817" s="1">
        <v>101.21116491680382</v>
      </c>
    </row>
    <row r="1818" spans="13:14" x14ac:dyDescent="0.25">
      <c r="M1818" s="46">
        <v>1809</v>
      </c>
      <c r="N1818" s="1">
        <v>125.83960827925303</v>
      </c>
    </row>
    <row r="1819" spans="13:14" x14ac:dyDescent="0.25">
      <c r="M1819" s="46">
        <v>1810</v>
      </c>
      <c r="N1819" s="1">
        <v>109.77458488311926</v>
      </c>
    </row>
    <row r="1820" spans="13:14" x14ac:dyDescent="0.25">
      <c r="M1820" s="46">
        <v>1811</v>
      </c>
      <c r="N1820" s="1">
        <v>109.80570977106882</v>
      </c>
    </row>
    <row r="1821" spans="13:14" x14ac:dyDescent="0.25">
      <c r="M1821" s="46">
        <v>1812</v>
      </c>
      <c r="N1821" s="1">
        <v>104.71751955151082</v>
      </c>
    </row>
    <row r="1822" spans="13:14" x14ac:dyDescent="0.25">
      <c r="M1822" s="46">
        <v>1813</v>
      </c>
      <c r="N1822" s="1">
        <v>97.173740362928498</v>
      </c>
    </row>
    <row r="1823" spans="13:14" x14ac:dyDescent="0.25">
      <c r="M1823" s="46">
        <v>1814</v>
      </c>
      <c r="N1823" s="1">
        <v>124.65981049040846</v>
      </c>
    </row>
    <row r="1824" spans="13:14" x14ac:dyDescent="0.25">
      <c r="M1824" s="46">
        <v>1815</v>
      </c>
      <c r="N1824" s="1">
        <v>119.73822305762179</v>
      </c>
    </row>
    <row r="1825" spans="13:14" x14ac:dyDescent="0.25">
      <c r="M1825" s="46">
        <v>1816</v>
      </c>
      <c r="N1825" s="1">
        <v>118.96283983204013</v>
      </c>
    </row>
    <row r="1826" spans="13:14" x14ac:dyDescent="0.25">
      <c r="M1826" s="46">
        <v>1817</v>
      </c>
      <c r="N1826" s="1">
        <v>126.81684653431579</v>
      </c>
    </row>
    <row r="1827" spans="13:14" x14ac:dyDescent="0.25">
      <c r="M1827" s="46">
        <v>1818</v>
      </c>
      <c r="N1827" s="1">
        <v>103.15961233367516</v>
      </c>
    </row>
    <row r="1828" spans="13:14" x14ac:dyDescent="0.25">
      <c r="M1828" s="46">
        <v>1819</v>
      </c>
      <c r="N1828" s="1">
        <v>107.63558713941565</v>
      </c>
    </row>
    <row r="1829" spans="13:14" x14ac:dyDescent="0.25">
      <c r="M1829" s="46">
        <v>1820</v>
      </c>
      <c r="N1829" s="1">
        <v>122.56390556931301</v>
      </c>
    </row>
    <row r="1830" spans="13:14" x14ac:dyDescent="0.25">
      <c r="M1830" s="46">
        <v>1821</v>
      </c>
      <c r="N1830" s="1">
        <v>114.8921776208186</v>
      </c>
    </row>
    <row r="1831" spans="13:14" x14ac:dyDescent="0.25">
      <c r="M1831" s="46">
        <v>1822</v>
      </c>
      <c r="N1831" s="1">
        <v>109.14624176627323</v>
      </c>
    </row>
    <row r="1832" spans="13:14" x14ac:dyDescent="0.25">
      <c r="M1832" s="46">
        <v>1823</v>
      </c>
      <c r="N1832" s="1">
        <v>109.69274797799231</v>
      </c>
    </row>
    <row r="1833" spans="13:14" x14ac:dyDescent="0.25">
      <c r="M1833" s="46">
        <v>1824</v>
      </c>
      <c r="N1833" s="1">
        <v>108.19597591646257</v>
      </c>
    </row>
    <row r="1834" spans="13:14" x14ac:dyDescent="0.25">
      <c r="M1834" s="46">
        <v>1825</v>
      </c>
      <c r="N1834" s="1">
        <v>119.6133972539471</v>
      </c>
    </row>
    <row r="1835" spans="13:14" x14ac:dyDescent="0.25">
      <c r="M1835" s="46">
        <v>1826</v>
      </c>
      <c r="N1835" s="1">
        <v>100.28179648584009</v>
      </c>
    </row>
    <row r="1836" spans="13:14" x14ac:dyDescent="0.25">
      <c r="M1836" s="46">
        <v>1827</v>
      </c>
      <c r="N1836" s="1">
        <v>106.91883744069341</v>
      </c>
    </row>
    <row r="1837" spans="13:14" x14ac:dyDescent="0.25">
      <c r="M1837" s="46">
        <v>1828</v>
      </c>
      <c r="N1837" s="1">
        <v>101.70840794535366</v>
      </c>
    </row>
    <row r="1838" spans="13:14" x14ac:dyDescent="0.25">
      <c r="M1838" s="46">
        <v>1829</v>
      </c>
      <c r="N1838" s="1">
        <v>120.67505010418945</v>
      </c>
    </row>
    <row r="1839" spans="13:14" x14ac:dyDescent="0.25">
      <c r="M1839" s="46">
        <v>1830</v>
      </c>
      <c r="N1839" s="1">
        <v>125.0742482448838</v>
      </c>
    </row>
    <row r="1840" spans="13:14" x14ac:dyDescent="0.25">
      <c r="M1840" s="46">
        <v>1831</v>
      </c>
      <c r="N1840" s="1">
        <v>124.44911918989354</v>
      </c>
    </row>
    <row r="1841" spans="13:14" x14ac:dyDescent="0.25">
      <c r="M1841" s="46">
        <v>1832</v>
      </c>
      <c r="N1841" s="1">
        <v>112.39243054607695</v>
      </c>
    </row>
    <row r="1842" spans="13:14" x14ac:dyDescent="0.25">
      <c r="M1842" s="46">
        <v>1833</v>
      </c>
      <c r="N1842" s="1">
        <v>104.0868686817294</v>
      </c>
    </row>
    <row r="1843" spans="13:14" x14ac:dyDescent="0.25">
      <c r="M1843" s="46">
        <v>1834</v>
      </c>
      <c r="N1843" s="1">
        <v>127.41358583543344</v>
      </c>
    </row>
    <row r="1844" spans="13:14" x14ac:dyDescent="0.25">
      <c r="M1844" s="46">
        <v>1835</v>
      </c>
      <c r="N1844" s="1">
        <v>101.01005335187112</v>
      </c>
    </row>
    <row r="1845" spans="13:14" x14ac:dyDescent="0.25">
      <c r="M1845" s="46">
        <v>1836</v>
      </c>
      <c r="N1845" s="1">
        <v>111.58084814842292</v>
      </c>
    </row>
    <row r="1846" spans="13:14" x14ac:dyDescent="0.25">
      <c r="M1846" s="46">
        <v>1837</v>
      </c>
      <c r="N1846" s="1">
        <v>104.54561297038262</v>
      </c>
    </row>
    <row r="1847" spans="13:14" x14ac:dyDescent="0.25">
      <c r="M1847" s="46">
        <v>1838</v>
      </c>
      <c r="N1847" s="1">
        <v>110.39985513511395</v>
      </c>
    </row>
    <row r="1848" spans="13:14" x14ac:dyDescent="0.25">
      <c r="M1848" s="46">
        <v>1839</v>
      </c>
      <c r="N1848" s="1">
        <v>84.080890120591064</v>
      </c>
    </row>
    <row r="1849" spans="13:14" x14ac:dyDescent="0.25">
      <c r="M1849" s="46">
        <v>1840</v>
      </c>
      <c r="N1849" s="1">
        <v>112.28881160922955</v>
      </c>
    </row>
    <row r="1850" spans="13:14" x14ac:dyDescent="0.25">
      <c r="M1850" s="46">
        <v>1841</v>
      </c>
      <c r="N1850" s="1">
        <v>115.36135648529091</v>
      </c>
    </row>
    <row r="1851" spans="13:14" x14ac:dyDescent="0.25">
      <c r="M1851" s="46">
        <v>1842</v>
      </c>
      <c r="N1851" s="1">
        <v>126.00792015704774</v>
      </c>
    </row>
    <row r="1852" spans="13:14" x14ac:dyDescent="0.25">
      <c r="M1852" s="46">
        <v>1843</v>
      </c>
      <c r="N1852" s="1">
        <v>117.16335035755401</v>
      </c>
    </row>
    <row r="1853" spans="13:14" x14ac:dyDescent="0.25">
      <c r="M1853" s="46">
        <v>1844</v>
      </c>
      <c r="N1853" s="1">
        <v>117.3456501136472</v>
      </c>
    </row>
    <row r="1854" spans="13:14" x14ac:dyDescent="0.25">
      <c r="M1854" s="46">
        <v>1845</v>
      </c>
      <c r="N1854" s="1">
        <v>128.05025849106147</v>
      </c>
    </row>
    <row r="1855" spans="13:14" x14ac:dyDescent="0.25">
      <c r="M1855" s="46">
        <v>1846</v>
      </c>
      <c r="N1855" s="1">
        <v>116.23551803261905</v>
      </c>
    </row>
    <row r="1856" spans="13:14" x14ac:dyDescent="0.25">
      <c r="M1856" s="46">
        <v>1847</v>
      </c>
      <c r="N1856" s="1">
        <v>120.82278784188613</v>
      </c>
    </row>
    <row r="1857" spans="13:14" x14ac:dyDescent="0.25">
      <c r="M1857" s="46">
        <v>1848</v>
      </c>
      <c r="N1857" s="1">
        <v>94.824942027241292</v>
      </c>
    </row>
    <row r="1858" spans="13:14" x14ac:dyDescent="0.25">
      <c r="M1858" s="46">
        <v>1849</v>
      </c>
      <c r="N1858" s="1">
        <v>115.63486235858775</v>
      </c>
    </row>
    <row r="1859" spans="13:14" x14ac:dyDescent="0.25">
      <c r="M1859" s="46">
        <v>1850</v>
      </c>
      <c r="N1859" s="1">
        <v>111.37688988080004</v>
      </c>
    </row>
    <row r="1860" spans="13:14" x14ac:dyDescent="0.25">
      <c r="M1860" s="46">
        <v>1851</v>
      </c>
      <c r="N1860" s="1">
        <v>111.34225088598092</v>
      </c>
    </row>
    <row r="1861" spans="13:14" x14ac:dyDescent="0.25">
      <c r="M1861" s="46">
        <v>1852</v>
      </c>
      <c r="N1861" s="1">
        <v>115.68859170696189</v>
      </c>
    </row>
    <row r="1862" spans="13:14" x14ac:dyDescent="0.25">
      <c r="M1862" s="46">
        <v>1853</v>
      </c>
      <c r="N1862" s="1">
        <v>120.20398651013022</v>
      </c>
    </row>
    <row r="1863" spans="13:14" x14ac:dyDescent="0.25">
      <c r="M1863" s="46">
        <v>1854</v>
      </c>
      <c r="N1863" s="1">
        <v>104.21089096422369</v>
      </c>
    </row>
    <row r="1864" spans="13:14" x14ac:dyDescent="0.25">
      <c r="M1864" s="46">
        <v>1855</v>
      </c>
      <c r="N1864" s="1">
        <v>110.93525643141317</v>
      </c>
    </row>
    <row r="1865" spans="13:14" x14ac:dyDescent="0.25">
      <c r="M1865" s="46">
        <v>1856</v>
      </c>
      <c r="N1865" s="1">
        <v>114.13944810014202</v>
      </c>
    </row>
    <row r="1866" spans="13:14" x14ac:dyDescent="0.25">
      <c r="M1866" s="46">
        <v>1857</v>
      </c>
      <c r="N1866" s="1">
        <v>122.23847692905029</v>
      </c>
    </row>
    <row r="1867" spans="13:14" x14ac:dyDescent="0.25">
      <c r="M1867" s="46">
        <v>1858</v>
      </c>
      <c r="N1867" s="1">
        <v>115.92420953513358</v>
      </c>
    </row>
    <row r="1868" spans="13:14" x14ac:dyDescent="0.25">
      <c r="M1868" s="46">
        <v>1859</v>
      </c>
      <c r="N1868" s="1">
        <v>120.12522056896417</v>
      </c>
    </row>
    <row r="1869" spans="13:14" x14ac:dyDescent="0.25">
      <c r="M1869" s="46">
        <v>1860</v>
      </c>
      <c r="N1869" s="1">
        <v>120.17870217072122</v>
      </c>
    </row>
    <row r="1870" spans="13:14" x14ac:dyDescent="0.25">
      <c r="M1870" s="46">
        <v>1861</v>
      </c>
      <c r="N1870" s="1">
        <v>105.07594710729704</v>
      </c>
    </row>
    <row r="1871" spans="13:14" x14ac:dyDescent="0.25">
      <c r="M1871" s="46">
        <v>1862</v>
      </c>
      <c r="N1871" s="1">
        <v>113.26694686983105</v>
      </c>
    </row>
    <row r="1872" spans="13:14" x14ac:dyDescent="0.25">
      <c r="M1872" s="46">
        <v>1863</v>
      </c>
      <c r="N1872" s="1">
        <v>108.30992046311934</v>
      </c>
    </row>
    <row r="1873" spans="13:14" x14ac:dyDescent="0.25">
      <c r="M1873" s="46">
        <v>1864</v>
      </c>
      <c r="N1873" s="1">
        <v>116.45123277277051</v>
      </c>
    </row>
    <row r="1874" spans="13:14" x14ac:dyDescent="0.25">
      <c r="M1874" s="46">
        <v>1865</v>
      </c>
      <c r="N1874" s="1">
        <v>120.63160614969721</v>
      </c>
    </row>
    <row r="1875" spans="13:14" x14ac:dyDescent="0.25">
      <c r="M1875" s="46">
        <v>1866</v>
      </c>
      <c r="N1875" s="1">
        <v>99.113767111659214</v>
      </c>
    </row>
    <row r="1876" spans="13:14" x14ac:dyDescent="0.25">
      <c r="M1876" s="46">
        <v>1867</v>
      </c>
      <c r="N1876" s="1">
        <v>104.95269840901538</v>
      </c>
    </row>
    <row r="1877" spans="13:14" x14ac:dyDescent="0.25">
      <c r="M1877" s="46">
        <v>1868</v>
      </c>
      <c r="N1877" s="1">
        <v>100.81990728572841</v>
      </c>
    </row>
    <row r="1878" spans="13:14" x14ac:dyDescent="0.25">
      <c r="M1878" s="46">
        <v>1869</v>
      </c>
      <c r="N1878" s="1">
        <v>95.691168016599391</v>
      </c>
    </row>
    <row r="1879" spans="13:14" x14ac:dyDescent="0.25">
      <c r="M1879" s="46">
        <v>1870</v>
      </c>
      <c r="N1879" s="1">
        <v>117.47339030179444</v>
      </c>
    </row>
    <row r="1880" spans="13:14" x14ac:dyDescent="0.25">
      <c r="M1880" s="46">
        <v>1871</v>
      </c>
      <c r="N1880" s="1">
        <v>109.76814574581468</v>
      </c>
    </row>
    <row r="1881" spans="13:14" x14ac:dyDescent="0.25">
      <c r="M1881" s="46">
        <v>1872</v>
      </c>
      <c r="N1881" s="1">
        <v>99.817501576884368</v>
      </c>
    </row>
    <row r="1882" spans="13:14" x14ac:dyDescent="0.25">
      <c r="M1882" s="46">
        <v>1873</v>
      </c>
      <c r="N1882" s="1">
        <v>106.03549267731555</v>
      </c>
    </row>
    <row r="1883" spans="13:14" x14ac:dyDescent="0.25">
      <c r="M1883" s="46">
        <v>1874</v>
      </c>
      <c r="N1883" s="1">
        <v>136.9453221811178</v>
      </c>
    </row>
    <row r="1884" spans="13:14" x14ac:dyDescent="0.25">
      <c r="M1884" s="46">
        <v>1875</v>
      </c>
      <c r="N1884" s="1">
        <v>124.81799721798453</v>
      </c>
    </row>
    <row r="1885" spans="13:14" x14ac:dyDescent="0.25">
      <c r="M1885" s="46">
        <v>1876</v>
      </c>
      <c r="N1885" s="1">
        <v>98.665891132797142</v>
      </c>
    </row>
    <row r="1886" spans="13:14" x14ac:dyDescent="0.25">
      <c r="M1886" s="46">
        <v>1877</v>
      </c>
      <c r="N1886" s="1">
        <v>121.83018318928043</v>
      </c>
    </row>
    <row r="1887" spans="13:14" x14ac:dyDescent="0.25">
      <c r="M1887" s="46">
        <v>1878</v>
      </c>
      <c r="N1887" s="1">
        <v>105.31666750103273</v>
      </c>
    </row>
    <row r="1888" spans="13:14" x14ac:dyDescent="0.25">
      <c r="M1888" s="46">
        <v>1879</v>
      </c>
      <c r="N1888" s="1">
        <v>93.228063947495713</v>
      </c>
    </row>
    <row r="1889" spans="13:14" x14ac:dyDescent="0.25">
      <c r="M1889" s="46">
        <v>1880</v>
      </c>
      <c r="N1889" s="1">
        <v>130.11095873986548</v>
      </c>
    </row>
    <row r="1890" spans="13:14" x14ac:dyDescent="0.25">
      <c r="M1890" s="46">
        <v>1881</v>
      </c>
      <c r="N1890" s="1">
        <v>103.79519013061724</v>
      </c>
    </row>
    <row r="1891" spans="13:14" x14ac:dyDescent="0.25">
      <c r="M1891" s="46">
        <v>1882</v>
      </c>
      <c r="N1891" s="1">
        <v>104.83114863914381</v>
      </c>
    </row>
    <row r="1892" spans="13:14" x14ac:dyDescent="0.25">
      <c r="M1892" s="46">
        <v>1883</v>
      </c>
      <c r="N1892" s="1">
        <v>122.43793128452636</v>
      </c>
    </row>
    <row r="1893" spans="13:14" x14ac:dyDescent="0.25">
      <c r="M1893" s="46">
        <v>1884</v>
      </c>
      <c r="N1893" s="1">
        <v>122.57583864215071</v>
      </c>
    </row>
    <row r="1894" spans="13:14" x14ac:dyDescent="0.25">
      <c r="M1894" s="46">
        <v>1885</v>
      </c>
      <c r="N1894" s="1">
        <v>120.69752091197886</v>
      </c>
    </row>
    <row r="1895" spans="13:14" x14ac:dyDescent="0.25">
      <c r="M1895" s="46">
        <v>1886</v>
      </c>
      <c r="N1895" s="1">
        <v>102.78161252563355</v>
      </c>
    </row>
    <row r="1896" spans="13:14" x14ac:dyDescent="0.25">
      <c r="M1896" s="46">
        <v>1887</v>
      </c>
      <c r="N1896" s="1">
        <v>99.765226727714662</v>
      </c>
    </row>
    <row r="1897" spans="13:14" x14ac:dyDescent="0.25">
      <c r="M1897" s="46">
        <v>1888</v>
      </c>
      <c r="N1897" s="1">
        <v>130.25945340726147</v>
      </c>
    </row>
    <row r="1898" spans="13:14" x14ac:dyDescent="0.25">
      <c r="M1898" s="46">
        <v>1889</v>
      </c>
      <c r="N1898" s="1">
        <v>113.31812703475146</v>
      </c>
    </row>
    <row r="1899" spans="13:14" x14ac:dyDescent="0.25">
      <c r="M1899" s="46">
        <v>1890</v>
      </c>
      <c r="N1899" s="1">
        <v>108.56117376221758</v>
      </c>
    </row>
    <row r="1900" spans="13:14" x14ac:dyDescent="0.25">
      <c r="M1900" s="46">
        <v>1891</v>
      </c>
      <c r="N1900" s="1">
        <v>127.44309638840572</v>
      </c>
    </row>
    <row r="1901" spans="13:14" x14ac:dyDescent="0.25">
      <c r="M1901" s="46">
        <v>1892</v>
      </c>
      <c r="N1901" s="1">
        <v>114.6052235168827</v>
      </c>
    </row>
    <row r="1902" spans="13:14" x14ac:dyDescent="0.25">
      <c r="M1902" s="46">
        <v>1893</v>
      </c>
      <c r="N1902" s="1">
        <v>110.54189080156239</v>
      </c>
    </row>
    <row r="1903" spans="13:14" x14ac:dyDescent="0.25">
      <c r="M1903" s="46">
        <v>1894</v>
      </c>
      <c r="N1903" s="1">
        <v>100.82905926541827</v>
      </c>
    </row>
    <row r="1904" spans="13:14" x14ac:dyDescent="0.25">
      <c r="M1904" s="46">
        <v>1895</v>
      </c>
      <c r="N1904" s="1">
        <v>113.37827136386962</v>
      </c>
    </row>
    <row r="1905" spans="13:14" x14ac:dyDescent="0.25">
      <c r="M1905" s="46">
        <v>1896</v>
      </c>
      <c r="N1905" s="1">
        <v>131.01372023854339</v>
      </c>
    </row>
    <row r="1906" spans="13:14" x14ac:dyDescent="0.25">
      <c r="M1906" s="46">
        <v>1897</v>
      </c>
      <c r="N1906" s="1">
        <v>117.0167712528628</v>
      </c>
    </row>
    <row r="1907" spans="13:14" x14ac:dyDescent="0.25">
      <c r="M1907" s="46">
        <v>1898</v>
      </c>
      <c r="N1907" s="1">
        <v>98.230140567597189</v>
      </c>
    </row>
    <row r="1908" spans="13:14" x14ac:dyDescent="0.25">
      <c r="M1908" s="46">
        <v>1899</v>
      </c>
      <c r="N1908" s="1">
        <v>106.46987120232993</v>
      </c>
    </row>
    <row r="1909" spans="13:14" x14ac:dyDescent="0.25">
      <c r="M1909" s="46">
        <v>1900</v>
      </c>
      <c r="N1909" s="1">
        <v>114.65174859086278</v>
      </c>
    </row>
    <row r="1910" spans="13:14" x14ac:dyDescent="0.25">
      <c r="M1910" s="46">
        <v>1901</v>
      </c>
      <c r="N1910" s="1">
        <v>103.34115647004161</v>
      </c>
    </row>
    <row r="1911" spans="13:14" x14ac:dyDescent="0.25">
      <c r="M1911" s="46">
        <v>1902</v>
      </c>
      <c r="N1911" s="1">
        <v>103.71641589382335</v>
      </c>
    </row>
    <row r="1912" spans="13:14" x14ac:dyDescent="0.25">
      <c r="M1912" s="46">
        <v>1903</v>
      </c>
      <c r="N1912" s="1">
        <v>117.9404390813593</v>
      </c>
    </row>
    <row r="1913" spans="13:14" x14ac:dyDescent="0.25">
      <c r="M1913" s="46">
        <v>1904</v>
      </c>
      <c r="N1913" s="1">
        <v>106.99038979135791</v>
      </c>
    </row>
    <row r="1914" spans="13:14" x14ac:dyDescent="0.25">
      <c r="M1914" s="46">
        <v>1905</v>
      </c>
      <c r="N1914" s="1">
        <v>118.05156579852736</v>
      </c>
    </row>
    <row r="1915" spans="13:14" x14ac:dyDescent="0.25">
      <c r="M1915" s="46">
        <v>1906</v>
      </c>
      <c r="N1915" s="1">
        <v>121.91817689932924</v>
      </c>
    </row>
    <row r="1916" spans="13:14" x14ac:dyDescent="0.25">
      <c r="M1916" s="46">
        <v>1907</v>
      </c>
      <c r="N1916" s="1">
        <v>114.21567170576026</v>
      </c>
    </row>
    <row r="1917" spans="13:14" x14ac:dyDescent="0.25">
      <c r="M1917" s="46">
        <v>1908</v>
      </c>
      <c r="N1917" s="1">
        <v>108.27565207564065</v>
      </c>
    </row>
    <row r="1918" spans="13:14" x14ac:dyDescent="0.25">
      <c r="M1918" s="46">
        <v>1909</v>
      </c>
      <c r="N1918" s="1">
        <v>113.20652752393785</v>
      </c>
    </row>
    <row r="1919" spans="13:14" x14ac:dyDescent="0.25">
      <c r="M1919" s="46">
        <v>1910</v>
      </c>
      <c r="N1919" s="1">
        <v>121.92511148927183</v>
      </c>
    </row>
    <row r="1920" spans="13:14" x14ac:dyDescent="0.25">
      <c r="M1920" s="46">
        <v>1911</v>
      </c>
      <c r="N1920" s="1">
        <v>111.5901688915306</v>
      </c>
    </row>
    <row r="1921" spans="13:14" x14ac:dyDescent="0.25">
      <c r="M1921" s="46">
        <v>1912</v>
      </c>
      <c r="N1921" s="1">
        <v>110.06763659946689</v>
      </c>
    </row>
    <row r="1922" spans="13:14" x14ac:dyDescent="0.25">
      <c r="M1922" s="46">
        <v>1913</v>
      </c>
      <c r="N1922" s="1">
        <v>116.82482211116724</v>
      </c>
    </row>
    <row r="1923" spans="13:14" x14ac:dyDescent="0.25">
      <c r="M1923" s="46">
        <v>1914</v>
      </c>
      <c r="N1923" s="1">
        <v>119.69322118260035</v>
      </c>
    </row>
    <row r="1924" spans="13:14" x14ac:dyDescent="0.25">
      <c r="M1924" s="46">
        <v>1915</v>
      </c>
      <c r="N1924" s="1">
        <v>113.75015951074816</v>
      </c>
    </row>
    <row r="1925" spans="13:14" x14ac:dyDescent="0.25">
      <c r="M1925" s="46">
        <v>1916</v>
      </c>
      <c r="N1925" s="1">
        <v>103.62158373510722</v>
      </c>
    </row>
    <row r="1926" spans="13:14" x14ac:dyDescent="0.25">
      <c r="M1926" s="46">
        <v>1917</v>
      </c>
      <c r="N1926" s="1">
        <v>117.16678951118789</v>
      </c>
    </row>
    <row r="1927" spans="13:14" x14ac:dyDescent="0.25">
      <c r="M1927" s="46">
        <v>1918</v>
      </c>
      <c r="N1927" s="1">
        <v>120.4133889670543</v>
      </c>
    </row>
    <row r="1928" spans="13:14" x14ac:dyDescent="0.25">
      <c r="M1928" s="46">
        <v>1919</v>
      </c>
      <c r="N1928" s="1">
        <v>124.23241414224465</v>
      </c>
    </row>
    <row r="1929" spans="13:14" x14ac:dyDescent="0.25">
      <c r="M1929" s="46">
        <v>1920</v>
      </c>
      <c r="N1929" s="1">
        <v>126.95201430425305</v>
      </c>
    </row>
    <row r="1930" spans="13:14" x14ac:dyDescent="0.25">
      <c r="M1930" s="46">
        <v>1921</v>
      </c>
      <c r="N1930" s="1">
        <v>121.42275124270644</v>
      </c>
    </row>
    <row r="1931" spans="13:14" x14ac:dyDescent="0.25">
      <c r="M1931" s="46">
        <v>1922</v>
      </c>
      <c r="N1931" s="1">
        <v>109.88061207824701</v>
      </c>
    </row>
    <row r="1932" spans="13:14" x14ac:dyDescent="0.25">
      <c r="M1932" s="46">
        <v>1923</v>
      </c>
      <c r="N1932" s="1">
        <v>116.30493388680202</v>
      </c>
    </row>
    <row r="1933" spans="13:14" x14ac:dyDescent="0.25">
      <c r="M1933" s="46">
        <v>1924</v>
      </c>
      <c r="N1933" s="1">
        <v>104.79195186011567</v>
      </c>
    </row>
    <row r="1934" spans="13:14" x14ac:dyDescent="0.25">
      <c r="M1934" s="46">
        <v>1925</v>
      </c>
      <c r="N1934" s="1">
        <v>104.1570523160016</v>
      </c>
    </row>
    <row r="1935" spans="13:14" x14ac:dyDescent="0.25">
      <c r="M1935" s="46">
        <v>1926</v>
      </c>
      <c r="N1935" s="1">
        <v>121.37205727682712</v>
      </c>
    </row>
    <row r="1936" spans="13:14" x14ac:dyDescent="0.25">
      <c r="M1936" s="46">
        <v>1927</v>
      </c>
      <c r="N1936" s="1">
        <v>101.53925113696887</v>
      </c>
    </row>
    <row r="1937" spans="13:14" x14ac:dyDescent="0.25">
      <c r="M1937" s="46">
        <v>1928</v>
      </c>
      <c r="N1937" s="1">
        <v>110.73435537766156</v>
      </c>
    </row>
    <row r="1938" spans="13:14" x14ac:dyDescent="0.25">
      <c r="M1938" s="46">
        <v>1929</v>
      </c>
      <c r="N1938" s="1">
        <v>115.85642399522375</v>
      </c>
    </row>
    <row r="1939" spans="13:14" x14ac:dyDescent="0.25">
      <c r="M1939" s="46">
        <v>1930</v>
      </c>
      <c r="N1939" s="1">
        <v>125.00888518059813</v>
      </c>
    </row>
    <row r="1940" spans="13:14" x14ac:dyDescent="0.25">
      <c r="M1940" s="46">
        <v>1931</v>
      </c>
      <c r="N1940" s="1">
        <v>111.29337109661417</v>
      </c>
    </row>
    <row r="1941" spans="13:14" x14ac:dyDescent="0.25">
      <c r="M1941" s="46">
        <v>1932</v>
      </c>
      <c r="N1941" s="1">
        <v>113.55921119386232</v>
      </c>
    </row>
    <row r="1942" spans="13:14" x14ac:dyDescent="0.25">
      <c r="M1942" s="46">
        <v>1933</v>
      </c>
      <c r="N1942" s="1">
        <v>118.65870454742736</v>
      </c>
    </row>
    <row r="1943" spans="13:14" x14ac:dyDescent="0.25">
      <c r="M1943" s="46">
        <v>1934</v>
      </c>
      <c r="N1943" s="1">
        <v>108.51682621585456</v>
      </c>
    </row>
    <row r="1944" spans="13:14" x14ac:dyDescent="0.25">
      <c r="M1944" s="46">
        <v>1935</v>
      </c>
      <c r="N1944" s="1">
        <v>112.96533114534164</v>
      </c>
    </row>
    <row r="1945" spans="13:14" x14ac:dyDescent="0.25">
      <c r="M1945" s="46">
        <v>1936</v>
      </c>
      <c r="N1945" s="1">
        <v>115.77258971057974</v>
      </c>
    </row>
    <row r="1946" spans="13:14" x14ac:dyDescent="0.25">
      <c r="M1946" s="46">
        <v>1937</v>
      </c>
      <c r="N1946" s="1">
        <v>110.00681148954648</v>
      </c>
    </row>
    <row r="1947" spans="13:14" x14ac:dyDescent="0.25">
      <c r="M1947" s="46">
        <v>1938</v>
      </c>
      <c r="N1947" s="1">
        <v>106.07590832871513</v>
      </c>
    </row>
    <row r="1948" spans="13:14" x14ac:dyDescent="0.25">
      <c r="M1948" s="46">
        <v>1939</v>
      </c>
      <c r="N1948" s="1">
        <v>108.22726921143723</v>
      </c>
    </row>
    <row r="1949" spans="13:14" x14ac:dyDescent="0.25">
      <c r="M1949" s="46">
        <v>1940</v>
      </c>
      <c r="N1949" s="1">
        <v>106.64301104185871</v>
      </c>
    </row>
    <row r="1950" spans="13:14" x14ac:dyDescent="0.25">
      <c r="M1950" s="46">
        <v>1941</v>
      </c>
      <c r="N1950" s="1">
        <v>122.99459607867941</v>
      </c>
    </row>
    <row r="1951" spans="13:14" x14ac:dyDescent="0.25">
      <c r="M1951" s="46">
        <v>1942</v>
      </c>
      <c r="N1951" s="1">
        <v>101.01217280459394</v>
      </c>
    </row>
    <row r="1952" spans="13:14" x14ac:dyDescent="0.25">
      <c r="M1952" s="46">
        <v>1943</v>
      </c>
      <c r="N1952" s="1">
        <v>103.98539243392193</v>
      </c>
    </row>
    <row r="1953" spans="13:14" x14ac:dyDescent="0.25">
      <c r="M1953" s="46">
        <v>1944</v>
      </c>
      <c r="N1953" s="1">
        <v>120.74589789641145</v>
      </c>
    </row>
    <row r="1954" spans="13:14" x14ac:dyDescent="0.25">
      <c r="M1954" s="46">
        <v>1945</v>
      </c>
      <c r="N1954" s="1">
        <v>104.2139632562741</v>
      </c>
    </row>
    <row r="1955" spans="13:14" x14ac:dyDescent="0.25">
      <c r="M1955" s="46">
        <v>1946</v>
      </c>
      <c r="N1955" s="1">
        <v>112.56483126844306</v>
      </c>
    </row>
    <row r="1956" spans="13:14" x14ac:dyDescent="0.25">
      <c r="M1956" s="46">
        <v>1947</v>
      </c>
      <c r="N1956" s="1">
        <v>109.26591558915739</v>
      </c>
    </row>
    <row r="1957" spans="13:14" x14ac:dyDescent="0.25">
      <c r="M1957" s="46">
        <v>1948</v>
      </c>
      <c r="N1957" s="1">
        <v>128.5913872575058</v>
      </c>
    </row>
    <row r="1958" spans="13:14" x14ac:dyDescent="0.25">
      <c r="M1958" s="46">
        <v>1949</v>
      </c>
      <c r="N1958" s="1">
        <v>128.47054892265189</v>
      </c>
    </row>
    <row r="1959" spans="13:14" x14ac:dyDescent="0.25">
      <c r="M1959" s="46">
        <v>1950</v>
      </c>
      <c r="N1959" s="1">
        <v>96.034443776877239</v>
      </c>
    </row>
    <row r="1960" spans="13:14" x14ac:dyDescent="0.25">
      <c r="M1960" s="46">
        <v>1951</v>
      </c>
      <c r="N1960" s="1">
        <v>130.6820930788642</v>
      </c>
    </row>
    <row r="1961" spans="13:14" x14ac:dyDescent="0.25">
      <c r="M1961" s="46">
        <v>1952</v>
      </c>
      <c r="N1961" s="1">
        <v>111.92673663288056</v>
      </c>
    </row>
    <row r="1962" spans="13:14" x14ac:dyDescent="0.25">
      <c r="M1962" s="46">
        <v>1953</v>
      </c>
      <c r="N1962" s="1">
        <v>118.11679188055936</v>
      </c>
    </row>
    <row r="1963" spans="13:14" x14ac:dyDescent="0.25">
      <c r="M1963" s="46">
        <v>1954</v>
      </c>
      <c r="N1963" s="1">
        <v>97.584761241814434</v>
      </c>
    </row>
    <row r="1964" spans="13:14" x14ac:dyDescent="0.25">
      <c r="M1964" s="46">
        <v>1955</v>
      </c>
      <c r="N1964" s="1">
        <v>109.2875774545405</v>
      </c>
    </row>
    <row r="1965" spans="13:14" x14ac:dyDescent="0.25">
      <c r="M1965" s="46">
        <v>1956</v>
      </c>
      <c r="N1965" s="1">
        <v>122.16841673063384</v>
      </c>
    </row>
    <row r="1966" spans="13:14" x14ac:dyDescent="0.25">
      <c r="M1966" s="46">
        <v>1957</v>
      </c>
      <c r="N1966" s="1">
        <v>101.92860396878173</v>
      </c>
    </row>
    <row r="1967" spans="13:14" x14ac:dyDescent="0.25">
      <c r="M1967" s="46">
        <v>1958</v>
      </c>
      <c r="N1967" s="1">
        <v>114.56331954708359</v>
      </c>
    </row>
    <row r="1968" spans="13:14" x14ac:dyDescent="0.25">
      <c r="M1968" s="46">
        <v>1959</v>
      </c>
      <c r="N1968" s="1">
        <v>132.03894275429715</v>
      </c>
    </row>
    <row r="1969" spans="13:14" x14ac:dyDescent="0.25">
      <c r="M1969" s="46">
        <v>1960</v>
      </c>
      <c r="N1969" s="1">
        <v>105.45978686728418</v>
      </c>
    </row>
    <row r="1970" spans="13:14" x14ac:dyDescent="0.25">
      <c r="M1970" s="46">
        <v>1961</v>
      </c>
      <c r="N1970" s="1">
        <v>118.31936576161499</v>
      </c>
    </row>
    <row r="1971" spans="13:14" x14ac:dyDescent="0.25">
      <c r="M1971" s="46">
        <v>1962</v>
      </c>
      <c r="N1971" s="1">
        <v>113.97385568608807</v>
      </c>
    </row>
    <row r="1972" spans="13:14" x14ac:dyDescent="0.25">
      <c r="M1972" s="46">
        <v>1963</v>
      </c>
      <c r="N1972" s="1">
        <v>100.52162045915337</v>
      </c>
    </row>
    <row r="1973" spans="13:14" x14ac:dyDescent="0.25">
      <c r="M1973" s="46">
        <v>1964</v>
      </c>
      <c r="N1973" s="1">
        <v>95.677757373519214</v>
      </c>
    </row>
    <row r="1974" spans="13:14" x14ac:dyDescent="0.25">
      <c r="M1974" s="46">
        <v>1965</v>
      </c>
      <c r="N1974" s="1">
        <v>106.20031274433209</v>
      </c>
    </row>
    <row r="1975" spans="13:14" x14ac:dyDescent="0.25">
      <c r="M1975" s="46">
        <v>1966</v>
      </c>
      <c r="N1975" s="1">
        <v>117.97301185898118</v>
      </c>
    </row>
    <row r="1976" spans="13:14" x14ac:dyDescent="0.25">
      <c r="M1976" s="46">
        <v>1967</v>
      </c>
      <c r="N1976" s="1">
        <v>123.00311253610437</v>
      </c>
    </row>
    <row r="1977" spans="13:14" x14ac:dyDescent="0.25">
      <c r="M1977" s="46">
        <v>1968</v>
      </c>
      <c r="N1977" s="1">
        <v>116.91438684959364</v>
      </c>
    </row>
    <row r="1978" spans="13:14" x14ac:dyDescent="0.25">
      <c r="M1978" s="46">
        <v>1969</v>
      </c>
      <c r="N1978" s="1">
        <v>123.31270762631935</v>
      </c>
    </row>
    <row r="1979" spans="13:14" x14ac:dyDescent="0.25">
      <c r="M1979" s="46">
        <v>1970</v>
      </c>
      <c r="N1979" s="1">
        <v>115.23811876193415</v>
      </c>
    </row>
    <row r="1980" spans="13:14" x14ac:dyDescent="0.25">
      <c r="M1980" s="46">
        <v>1971</v>
      </c>
      <c r="N1980" s="1">
        <v>101.56949306830951</v>
      </c>
    </row>
    <row r="1981" spans="13:14" x14ac:dyDescent="0.25">
      <c r="M1981" s="46">
        <v>1972</v>
      </c>
      <c r="N1981" s="1">
        <v>106.98372337629509</v>
      </c>
    </row>
    <row r="1982" spans="13:14" x14ac:dyDescent="0.25">
      <c r="M1982" s="46">
        <v>1973</v>
      </c>
      <c r="N1982" s="1">
        <v>99.690447680377147</v>
      </c>
    </row>
    <row r="1983" spans="13:14" x14ac:dyDescent="0.25">
      <c r="M1983" s="46">
        <v>1974</v>
      </c>
      <c r="N1983" s="1">
        <v>101.72048581383233</v>
      </c>
    </row>
    <row r="1984" spans="13:14" x14ac:dyDescent="0.25">
      <c r="M1984" s="46">
        <v>1975</v>
      </c>
      <c r="N1984" s="1">
        <v>106.07321122833673</v>
      </c>
    </row>
    <row r="1985" spans="13:14" x14ac:dyDescent="0.25">
      <c r="M1985" s="46">
        <v>1976</v>
      </c>
      <c r="N1985" s="1">
        <v>102.58519053890431</v>
      </c>
    </row>
    <row r="1986" spans="13:14" x14ac:dyDescent="0.25">
      <c r="M1986" s="46">
        <v>1977</v>
      </c>
      <c r="N1986" s="1">
        <v>123.5352540082491</v>
      </c>
    </row>
    <row r="1987" spans="13:14" x14ac:dyDescent="0.25">
      <c r="M1987" s="46">
        <v>1978</v>
      </c>
      <c r="N1987" s="1">
        <v>120.6154267010228</v>
      </c>
    </row>
    <row r="1988" spans="13:14" x14ac:dyDescent="0.25">
      <c r="M1988" s="46">
        <v>1979</v>
      </c>
      <c r="N1988" s="1">
        <v>107.91603819667894</v>
      </c>
    </row>
    <row r="1989" spans="13:14" x14ac:dyDescent="0.25">
      <c r="M1989" s="46">
        <v>1980</v>
      </c>
      <c r="N1989" s="1">
        <v>115.71288945428071</v>
      </c>
    </row>
    <row r="1990" spans="13:14" x14ac:dyDescent="0.25">
      <c r="M1990" s="46">
        <v>1981</v>
      </c>
      <c r="N1990" s="1">
        <v>107.99330370846478</v>
      </c>
    </row>
    <row r="1991" spans="13:14" x14ac:dyDescent="0.25">
      <c r="M1991" s="46">
        <v>1982</v>
      </c>
      <c r="N1991" s="1">
        <v>121.07968802626459</v>
      </c>
    </row>
    <row r="1992" spans="13:14" x14ac:dyDescent="0.25">
      <c r="M1992" s="46">
        <v>1983</v>
      </c>
      <c r="N1992" s="1">
        <v>109.96127324810055</v>
      </c>
    </row>
    <row r="1993" spans="13:14" x14ac:dyDescent="0.25">
      <c r="M1993" s="46">
        <v>1984</v>
      </c>
      <c r="N1993" s="1">
        <v>116.66611615407527</v>
      </c>
    </row>
    <row r="1994" spans="13:14" x14ac:dyDescent="0.25">
      <c r="M1994" s="46">
        <v>1985</v>
      </c>
      <c r="N1994" s="1">
        <v>102.51707922345294</v>
      </c>
    </row>
    <row r="1995" spans="13:14" x14ac:dyDescent="0.25">
      <c r="M1995" s="46">
        <v>1986</v>
      </c>
      <c r="N1995" s="1">
        <v>117.98070466746198</v>
      </c>
    </row>
    <row r="1996" spans="13:14" x14ac:dyDescent="0.25">
      <c r="M1996" s="46">
        <v>1987</v>
      </c>
      <c r="N1996" s="1">
        <v>96.203079597008696</v>
      </c>
    </row>
    <row r="1997" spans="13:14" x14ac:dyDescent="0.25">
      <c r="M1997" s="46">
        <v>1988</v>
      </c>
      <c r="N1997" s="1">
        <v>109.00851945813594</v>
      </c>
    </row>
    <row r="1998" spans="13:14" x14ac:dyDescent="0.25">
      <c r="M1998" s="46">
        <v>1989</v>
      </c>
      <c r="N1998" s="1">
        <v>100.91236349255212</v>
      </c>
    </row>
    <row r="1999" spans="13:14" x14ac:dyDescent="0.25">
      <c r="M1999" s="46">
        <v>1990</v>
      </c>
      <c r="N1999" s="1">
        <v>107.1937676014925</v>
      </c>
    </row>
    <row r="2000" spans="13:14" x14ac:dyDescent="0.25">
      <c r="M2000" s="46">
        <v>1991</v>
      </c>
      <c r="N2000" s="1">
        <v>111.4414779249818</v>
      </c>
    </row>
    <row r="2001" spans="13:14" x14ac:dyDescent="0.25">
      <c r="M2001" s="46">
        <v>1992</v>
      </c>
      <c r="N2001" s="1">
        <v>113.11187280030239</v>
      </c>
    </row>
    <row r="2002" spans="13:14" x14ac:dyDescent="0.25">
      <c r="M2002" s="46">
        <v>1993</v>
      </c>
      <c r="N2002" s="1">
        <v>104.86521078941416</v>
      </c>
    </row>
    <row r="2003" spans="13:14" x14ac:dyDescent="0.25">
      <c r="M2003" s="46">
        <v>1994</v>
      </c>
      <c r="N2003" s="1">
        <v>102.62699173876148</v>
      </c>
    </row>
    <row r="2004" spans="13:14" x14ac:dyDescent="0.25">
      <c r="M2004" s="46">
        <v>1995</v>
      </c>
      <c r="N2004" s="1">
        <v>108.40595247502311</v>
      </c>
    </row>
    <row r="2005" spans="13:14" x14ac:dyDescent="0.25">
      <c r="M2005" s="46">
        <v>1996</v>
      </c>
      <c r="N2005" s="1">
        <v>115.64302223538097</v>
      </c>
    </row>
    <row r="2006" spans="13:14" x14ac:dyDescent="0.25">
      <c r="M2006" s="46">
        <v>1997</v>
      </c>
      <c r="N2006" s="1">
        <v>119.56579223469062</v>
      </c>
    </row>
    <row r="2007" spans="13:14" x14ac:dyDescent="0.25">
      <c r="M2007" s="46">
        <v>1998</v>
      </c>
      <c r="N2007" s="1">
        <v>116.92177886212139</v>
      </c>
    </row>
    <row r="2008" spans="13:14" x14ac:dyDescent="0.25">
      <c r="M2008" s="46">
        <v>1999</v>
      </c>
      <c r="N2008" s="1">
        <v>109.59147862322187</v>
      </c>
    </row>
    <row r="2009" spans="13:14" x14ac:dyDescent="0.25">
      <c r="M2009" s="46">
        <v>2000</v>
      </c>
      <c r="N2009" s="1">
        <v>111.42614858364824</v>
      </c>
    </row>
    <row r="2010" spans="13:14" x14ac:dyDescent="0.25">
      <c r="M2010" s="46">
        <v>2001</v>
      </c>
      <c r="N2010" s="1">
        <v>109.43213062282456</v>
      </c>
    </row>
    <row r="2011" spans="13:14" x14ac:dyDescent="0.25">
      <c r="M2011" s="46">
        <v>2002</v>
      </c>
      <c r="N2011" s="1">
        <v>99.295473892955982</v>
      </c>
    </row>
    <row r="2012" spans="13:14" x14ac:dyDescent="0.25">
      <c r="M2012" s="46">
        <v>2003</v>
      </c>
      <c r="N2012" s="1">
        <v>111.69897798299381</v>
      </c>
    </row>
    <row r="2013" spans="13:14" x14ac:dyDescent="0.25">
      <c r="M2013" s="46">
        <v>2004</v>
      </c>
      <c r="N2013" s="1">
        <v>98.565784858797443</v>
      </c>
    </row>
    <row r="2014" spans="13:14" x14ac:dyDescent="0.25">
      <c r="M2014" s="46">
        <v>2005</v>
      </c>
      <c r="N2014" s="1">
        <v>100.47940045738181</v>
      </c>
    </row>
    <row r="2015" spans="13:14" x14ac:dyDescent="0.25">
      <c r="M2015" s="46">
        <v>2006</v>
      </c>
      <c r="N2015" s="1">
        <v>112.10336205902755</v>
      </c>
    </row>
    <row r="2016" spans="13:14" x14ac:dyDescent="0.25">
      <c r="M2016" s="46">
        <v>2007</v>
      </c>
      <c r="N2016" s="1">
        <v>113.03727821018416</v>
      </c>
    </row>
    <row r="2017" spans="13:14" x14ac:dyDescent="0.25">
      <c r="M2017" s="46">
        <v>2008</v>
      </c>
      <c r="N2017" s="1">
        <v>103.18052311321382</v>
      </c>
    </row>
    <row r="2018" spans="13:14" x14ac:dyDescent="0.25">
      <c r="M2018" s="46">
        <v>2009</v>
      </c>
      <c r="N2018" s="1">
        <v>119.55781909062249</v>
      </c>
    </row>
    <row r="2019" spans="13:14" x14ac:dyDescent="0.25">
      <c r="M2019" s="46">
        <v>2010</v>
      </c>
      <c r="N2019" s="1">
        <v>111.24024044234066</v>
      </c>
    </row>
    <row r="2020" spans="13:14" x14ac:dyDescent="0.25">
      <c r="M2020" s="46">
        <v>2011</v>
      </c>
      <c r="N2020" s="1">
        <v>115.90824449316153</v>
      </c>
    </row>
    <row r="2021" spans="13:14" x14ac:dyDescent="0.25">
      <c r="M2021" s="46">
        <v>2012</v>
      </c>
      <c r="N2021" s="1">
        <v>107.3145620524198</v>
      </c>
    </row>
    <row r="2022" spans="13:14" x14ac:dyDescent="0.25">
      <c r="M2022" s="46">
        <v>2013</v>
      </c>
      <c r="N2022" s="1">
        <v>127.32045109518963</v>
      </c>
    </row>
    <row r="2023" spans="13:14" x14ac:dyDescent="0.25">
      <c r="M2023" s="46">
        <v>2014</v>
      </c>
      <c r="N2023" s="1">
        <v>114.75496417139304</v>
      </c>
    </row>
    <row r="2024" spans="13:14" x14ac:dyDescent="0.25">
      <c r="M2024" s="46">
        <v>2015</v>
      </c>
      <c r="N2024" s="1">
        <v>119.31833136755678</v>
      </c>
    </row>
    <row r="2025" spans="13:14" x14ac:dyDescent="0.25">
      <c r="M2025" s="46">
        <v>2016</v>
      </c>
      <c r="N2025" s="1">
        <v>111.25595320011493</v>
      </c>
    </row>
    <row r="2026" spans="13:14" x14ac:dyDescent="0.25">
      <c r="M2026" s="46">
        <v>2017</v>
      </c>
      <c r="N2026" s="1">
        <v>112.58726681045303</v>
      </c>
    </row>
    <row r="2027" spans="13:14" x14ac:dyDescent="0.25">
      <c r="M2027" s="46">
        <v>2018</v>
      </c>
      <c r="N2027" s="1">
        <v>103.67574852217463</v>
      </c>
    </row>
    <row r="2028" spans="13:14" x14ac:dyDescent="0.25">
      <c r="M2028" s="46">
        <v>2019</v>
      </c>
      <c r="N2028" s="1">
        <v>115.53247257400672</v>
      </c>
    </row>
    <row r="2029" spans="13:14" x14ac:dyDescent="0.25">
      <c r="M2029" s="46">
        <v>2020</v>
      </c>
      <c r="N2029" s="1">
        <v>107.95854468831629</v>
      </c>
    </row>
    <row r="2030" spans="13:14" x14ac:dyDescent="0.25">
      <c r="M2030" s="46">
        <v>2021</v>
      </c>
      <c r="N2030" s="1">
        <v>108.31817009855595</v>
      </c>
    </row>
    <row r="2031" spans="13:14" x14ac:dyDescent="0.25">
      <c r="M2031" s="46">
        <v>2022</v>
      </c>
      <c r="N2031" s="1">
        <v>95.21966251571817</v>
      </c>
    </row>
    <row r="2032" spans="13:14" x14ac:dyDescent="0.25">
      <c r="M2032" s="46">
        <v>2023</v>
      </c>
      <c r="N2032" s="1">
        <v>113.84741297364044</v>
      </c>
    </row>
    <row r="2033" spans="13:14" x14ac:dyDescent="0.25">
      <c r="M2033" s="46">
        <v>2024</v>
      </c>
      <c r="N2033" s="1">
        <v>111.76001944386705</v>
      </c>
    </row>
    <row r="2034" spans="13:14" x14ac:dyDescent="0.25">
      <c r="M2034" s="46">
        <v>2025</v>
      </c>
      <c r="N2034" s="1">
        <v>115.29813804558795</v>
      </c>
    </row>
    <row r="2035" spans="13:14" x14ac:dyDescent="0.25">
      <c r="M2035" s="46">
        <v>2026</v>
      </c>
      <c r="N2035" s="1">
        <v>109.31868793541541</v>
      </c>
    </row>
    <row r="2036" spans="13:14" x14ac:dyDescent="0.25">
      <c r="M2036" s="46">
        <v>2027</v>
      </c>
      <c r="N2036" s="1">
        <v>99.314720297881209</v>
      </c>
    </row>
    <row r="2037" spans="13:14" x14ac:dyDescent="0.25">
      <c r="M2037" s="46">
        <v>2028</v>
      </c>
      <c r="N2037" s="1">
        <v>102.86477922082021</v>
      </c>
    </row>
    <row r="2038" spans="13:14" x14ac:dyDescent="0.25">
      <c r="M2038" s="46">
        <v>2029</v>
      </c>
      <c r="N2038" s="1">
        <v>126.36503100037902</v>
      </c>
    </row>
    <row r="2039" spans="13:14" x14ac:dyDescent="0.25">
      <c r="M2039" s="46">
        <v>2030</v>
      </c>
      <c r="N2039" s="1">
        <v>110.64186478383697</v>
      </c>
    </row>
    <row r="2040" spans="13:14" x14ac:dyDescent="0.25">
      <c r="M2040" s="46">
        <v>2031</v>
      </c>
      <c r="N2040" s="1">
        <v>112.84461140244493</v>
      </c>
    </row>
    <row r="2041" spans="13:14" x14ac:dyDescent="0.25">
      <c r="M2041" s="46">
        <v>2032</v>
      </c>
      <c r="N2041" s="1">
        <v>84.750323426147204</v>
      </c>
    </row>
    <row r="2042" spans="13:14" x14ac:dyDescent="0.25">
      <c r="M2042" s="46">
        <v>2033</v>
      </c>
      <c r="N2042" s="1">
        <v>110.14532212385834</v>
      </c>
    </row>
    <row r="2043" spans="13:14" x14ac:dyDescent="0.25">
      <c r="M2043" s="46">
        <v>2034</v>
      </c>
      <c r="N2043" s="1">
        <v>104.41291867192535</v>
      </c>
    </row>
    <row r="2044" spans="13:14" x14ac:dyDescent="0.25">
      <c r="M2044" s="46">
        <v>2035</v>
      </c>
      <c r="N2044" s="1">
        <v>118.21959359054156</v>
      </c>
    </row>
    <row r="2045" spans="13:14" x14ac:dyDescent="0.25">
      <c r="M2045" s="46">
        <v>2036</v>
      </c>
      <c r="N2045" s="1">
        <v>120.8065773095954</v>
      </c>
    </row>
    <row r="2046" spans="13:14" x14ac:dyDescent="0.25">
      <c r="M2046" s="46">
        <v>2037</v>
      </c>
      <c r="N2046" s="1">
        <v>100.9980980023379</v>
      </c>
    </row>
    <row r="2047" spans="13:14" x14ac:dyDescent="0.25">
      <c r="M2047" s="46">
        <v>2038</v>
      </c>
      <c r="N2047" s="1">
        <v>114.93644772983674</v>
      </c>
    </row>
    <row r="2048" spans="13:14" x14ac:dyDescent="0.25">
      <c r="M2048" s="46">
        <v>2039</v>
      </c>
      <c r="N2048" s="1">
        <v>111.49850583912104</v>
      </c>
    </row>
    <row r="2049" spans="13:14" x14ac:dyDescent="0.25">
      <c r="M2049" s="46">
        <v>2040</v>
      </c>
      <c r="N2049" s="1">
        <v>108.45565755906236</v>
      </c>
    </row>
    <row r="2050" spans="13:14" x14ac:dyDescent="0.25">
      <c r="M2050" s="46">
        <v>2041</v>
      </c>
      <c r="N2050" s="1">
        <v>104.97983687101417</v>
      </c>
    </row>
    <row r="2051" spans="13:14" x14ac:dyDescent="0.25">
      <c r="M2051" s="46">
        <v>2042</v>
      </c>
      <c r="N2051" s="1">
        <v>115.62600246903897</v>
      </c>
    </row>
    <row r="2052" spans="13:14" x14ac:dyDescent="0.25">
      <c r="M2052" s="46">
        <v>2043</v>
      </c>
      <c r="N2052" s="1">
        <v>109.10509420403915</v>
      </c>
    </row>
    <row r="2053" spans="13:14" x14ac:dyDescent="0.25">
      <c r="M2053" s="46">
        <v>2044</v>
      </c>
      <c r="N2053" s="1">
        <v>138.64615071581537</v>
      </c>
    </row>
    <row r="2054" spans="13:14" x14ac:dyDescent="0.25">
      <c r="M2054" s="46">
        <v>2045</v>
      </c>
      <c r="N2054" s="1">
        <v>119.43049234270107</v>
      </c>
    </row>
    <row r="2055" spans="13:14" x14ac:dyDescent="0.25">
      <c r="M2055" s="46">
        <v>2046</v>
      </c>
      <c r="N2055" s="1">
        <v>103.28473537514317</v>
      </c>
    </row>
    <row r="2056" spans="13:14" x14ac:dyDescent="0.25">
      <c r="M2056" s="46">
        <v>2047</v>
      </c>
      <c r="N2056" s="1">
        <v>114.64457782151534</v>
      </c>
    </row>
    <row r="2057" spans="13:14" x14ac:dyDescent="0.25">
      <c r="M2057" s="46">
        <v>2048</v>
      </c>
      <c r="N2057" s="1">
        <v>120.03898733196884</v>
      </c>
    </row>
    <row r="2058" spans="13:14" x14ac:dyDescent="0.25">
      <c r="M2058" s="46">
        <v>2049</v>
      </c>
      <c r="N2058" s="1">
        <v>102.5096209718609</v>
      </c>
    </row>
    <row r="2059" spans="13:14" x14ac:dyDescent="0.25">
      <c r="M2059" s="46">
        <v>2050</v>
      </c>
      <c r="N2059" s="1">
        <v>133.30338926543138</v>
      </c>
    </row>
    <row r="2060" spans="13:14" x14ac:dyDescent="0.25">
      <c r="M2060" s="46">
        <v>2051</v>
      </c>
      <c r="N2060" s="1">
        <v>100.62317425385363</v>
      </c>
    </row>
    <row r="2061" spans="13:14" x14ac:dyDescent="0.25">
      <c r="M2061" s="46">
        <v>2052</v>
      </c>
      <c r="N2061" s="1">
        <v>103.11551089808744</v>
      </c>
    </row>
    <row r="2062" spans="13:14" x14ac:dyDescent="0.25">
      <c r="M2062" s="46">
        <v>2053</v>
      </c>
      <c r="N2062" s="1">
        <v>108.32851908608919</v>
      </c>
    </row>
    <row r="2063" spans="13:14" x14ac:dyDescent="0.25">
      <c r="M2063" s="46">
        <v>2054</v>
      </c>
      <c r="N2063" s="1">
        <v>126.89248207590447</v>
      </c>
    </row>
    <row r="2064" spans="13:14" x14ac:dyDescent="0.25">
      <c r="M2064" s="46">
        <v>2055</v>
      </c>
      <c r="N2064" s="1">
        <v>119.08049081617499</v>
      </c>
    </row>
    <row r="2065" spans="13:14" x14ac:dyDescent="0.25">
      <c r="M2065" s="46">
        <v>2056</v>
      </c>
      <c r="N2065" s="1">
        <v>97.564989971444987</v>
      </c>
    </row>
    <row r="2066" spans="13:14" x14ac:dyDescent="0.25">
      <c r="M2066" s="46">
        <v>2057</v>
      </c>
      <c r="N2066" s="1">
        <v>109.52702002570662</v>
      </c>
    </row>
    <row r="2067" spans="13:14" x14ac:dyDescent="0.25">
      <c r="M2067" s="46">
        <v>2058</v>
      </c>
      <c r="N2067" s="1">
        <v>108.35490900793205</v>
      </c>
    </row>
    <row r="2068" spans="13:14" x14ac:dyDescent="0.25">
      <c r="M2068" s="46">
        <v>2059</v>
      </c>
      <c r="N2068" s="1">
        <v>103.42579928834019</v>
      </c>
    </row>
    <row r="2069" spans="13:14" x14ac:dyDescent="0.25">
      <c r="M2069" s="46">
        <v>2060</v>
      </c>
      <c r="N2069" s="1">
        <v>97.000310024186504</v>
      </c>
    </row>
    <row r="2070" spans="13:14" x14ac:dyDescent="0.25">
      <c r="M2070" s="46">
        <v>2061</v>
      </c>
      <c r="N2070" s="1">
        <v>115.73781855622929</v>
      </c>
    </row>
    <row r="2071" spans="13:14" x14ac:dyDescent="0.25">
      <c r="M2071" s="46">
        <v>2062</v>
      </c>
      <c r="N2071" s="1">
        <v>103.28244576300143</v>
      </c>
    </row>
    <row r="2072" spans="13:14" x14ac:dyDescent="0.25">
      <c r="M2072" s="46">
        <v>2063</v>
      </c>
      <c r="N2072" s="1">
        <v>109.08312295939007</v>
      </c>
    </row>
    <row r="2073" spans="13:14" x14ac:dyDescent="0.25">
      <c r="M2073" s="46">
        <v>2064</v>
      </c>
      <c r="N2073" s="1">
        <v>101.20228937711929</v>
      </c>
    </row>
    <row r="2074" spans="13:14" x14ac:dyDescent="0.25">
      <c r="M2074" s="46">
        <v>2065</v>
      </c>
      <c r="N2074" s="1">
        <v>108.19232407843374</v>
      </c>
    </row>
    <row r="2075" spans="13:14" x14ac:dyDescent="0.25">
      <c r="M2075" s="46">
        <v>2066</v>
      </c>
      <c r="N2075" s="1">
        <v>110.60329012180009</v>
      </c>
    </row>
    <row r="2076" spans="13:14" x14ac:dyDescent="0.25">
      <c r="M2076" s="46">
        <v>2067</v>
      </c>
      <c r="N2076" s="1">
        <v>129.27597465629751</v>
      </c>
    </row>
    <row r="2077" spans="13:14" x14ac:dyDescent="0.25">
      <c r="M2077" s="46">
        <v>2068</v>
      </c>
      <c r="N2077" s="1">
        <v>109.31216371374498</v>
      </c>
    </row>
    <row r="2078" spans="13:14" x14ac:dyDescent="0.25">
      <c r="M2078" s="46">
        <v>2069</v>
      </c>
      <c r="N2078" s="1">
        <v>118.77183836522856</v>
      </c>
    </row>
    <row r="2079" spans="13:14" x14ac:dyDescent="0.25">
      <c r="M2079" s="46">
        <v>2070</v>
      </c>
      <c r="N2079" s="1">
        <v>120.46877539895509</v>
      </c>
    </row>
    <row r="2080" spans="13:14" x14ac:dyDescent="0.25">
      <c r="M2080" s="46">
        <v>2071</v>
      </c>
      <c r="N2080" s="1">
        <v>122.17900433577942</v>
      </c>
    </row>
    <row r="2081" spans="13:14" x14ac:dyDescent="0.25">
      <c r="M2081" s="46">
        <v>2072</v>
      </c>
      <c r="N2081" s="1">
        <v>128.42737421633117</v>
      </c>
    </row>
    <row r="2082" spans="13:14" x14ac:dyDescent="0.25">
      <c r="M2082" s="46">
        <v>2073</v>
      </c>
      <c r="N2082" s="1">
        <v>123.91883140699134</v>
      </c>
    </row>
    <row r="2083" spans="13:14" x14ac:dyDescent="0.25">
      <c r="M2083" s="46">
        <v>2074</v>
      </c>
      <c r="N2083" s="1">
        <v>113.45754361751527</v>
      </c>
    </row>
    <row r="2084" spans="13:14" x14ac:dyDescent="0.25">
      <c r="M2084" s="46">
        <v>2075</v>
      </c>
      <c r="N2084" s="1">
        <v>115.11380885117384</v>
      </c>
    </row>
    <row r="2085" spans="13:14" x14ac:dyDescent="0.25">
      <c r="M2085" s="46">
        <v>2076</v>
      </c>
      <c r="N2085" s="1">
        <v>117.118141436781</v>
      </c>
    </row>
    <row r="2086" spans="13:14" x14ac:dyDescent="0.25">
      <c r="M2086" s="46">
        <v>2077</v>
      </c>
      <c r="N2086" s="1">
        <v>103.53848921477656</v>
      </c>
    </row>
    <row r="2087" spans="13:14" x14ac:dyDescent="0.25">
      <c r="M2087" s="46">
        <v>2078</v>
      </c>
      <c r="N2087" s="1">
        <v>119.34713688634373</v>
      </c>
    </row>
    <row r="2088" spans="13:14" x14ac:dyDescent="0.25">
      <c r="M2088" s="46">
        <v>2079</v>
      </c>
      <c r="N2088" s="1">
        <v>100.76658026080685</v>
      </c>
    </row>
    <row r="2089" spans="13:14" x14ac:dyDescent="0.25">
      <c r="M2089" s="46">
        <v>2080</v>
      </c>
      <c r="N2089" s="1">
        <v>105.38172837586052</v>
      </c>
    </row>
    <row r="2090" spans="13:14" x14ac:dyDescent="0.25">
      <c r="M2090" s="46">
        <v>2081</v>
      </c>
      <c r="N2090" s="1">
        <v>123.55863442308286</v>
      </c>
    </row>
    <row r="2091" spans="13:14" x14ac:dyDescent="0.25">
      <c r="M2091" s="46">
        <v>2082</v>
      </c>
      <c r="N2091" s="1">
        <v>119.47419522364287</v>
      </c>
    </row>
    <row r="2092" spans="13:14" x14ac:dyDescent="0.25">
      <c r="M2092" s="46">
        <v>2083</v>
      </c>
      <c r="N2092" s="1">
        <v>116.08466176842059</v>
      </c>
    </row>
    <row r="2093" spans="13:14" x14ac:dyDescent="0.25">
      <c r="M2093" s="46">
        <v>2084</v>
      </c>
      <c r="N2093" s="1">
        <v>103.77085750848744</v>
      </c>
    </row>
    <row r="2094" spans="13:14" x14ac:dyDescent="0.25">
      <c r="M2094" s="46">
        <v>2085</v>
      </c>
      <c r="N2094" s="1">
        <v>110.86877716281788</v>
      </c>
    </row>
    <row r="2095" spans="13:14" x14ac:dyDescent="0.25">
      <c r="M2095" s="46">
        <v>2086</v>
      </c>
      <c r="N2095" s="1">
        <v>106.39663522287361</v>
      </c>
    </row>
    <row r="2096" spans="13:14" x14ac:dyDescent="0.25">
      <c r="M2096" s="46">
        <v>2087</v>
      </c>
      <c r="N2096" s="1">
        <v>104.39292317425894</v>
      </c>
    </row>
    <row r="2097" spans="13:14" x14ac:dyDescent="0.25">
      <c r="M2097" s="46">
        <v>2088</v>
      </c>
      <c r="N2097" s="1">
        <v>109.11775224254177</v>
      </c>
    </row>
    <row r="2098" spans="13:14" x14ac:dyDescent="0.25">
      <c r="M2098" s="46">
        <v>2089</v>
      </c>
      <c r="N2098" s="1">
        <v>107.33780599345796</v>
      </c>
    </row>
    <row r="2099" spans="13:14" x14ac:dyDescent="0.25">
      <c r="M2099" s="46">
        <v>2090</v>
      </c>
      <c r="N2099" s="1">
        <v>101.03767617352813</v>
      </c>
    </row>
    <row r="2100" spans="13:14" x14ac:dyDescent="0.25">
      <c r="M2100" s="46">
        <v>2091</v>
      </c>
      <c r="N2100" s="1">
        <v>126.80494193330125</v>
      </c>
    </row>
    <row r="2101" spans="13:14" x14ac:dyDescent="0.25">
      <c r="M2101" s="46">
        <v>2092</v>
      </c>
      <c r="N2101" s="1">
        <v>107.87559323292693</v>
      </c>
    </row>
    <row r="2102" spans="13:14" x14ac:dyDescent="0.25">
      <c r="M2102" s="46">
        <v>2093</v>
      </c>
      <c r="N2102" s="1">
        <v>127.12421958294129</v>
      </c>
    </row>
    <row r="2103" spans="13:14" x14ac:dyDescent="0.25">
      <c r="M2103" s="46">
        <v>2094</v>
      </c>
      <c r="N2103" s="1">
        <v>109.69996183581426</v>
      </c>
    </row>
    <row r="2104" spans="13:14" x14ac:dyDescent="0.25">
      <c r="M2104" s="46">
        <v>2095</v>
      </c>
      <c r="N2104" s="1">
        <v>100.51425550350163</v>
      </c>
    </row>
    <row r="2105" spans="13:14" x14ac:dyDescent="0.25">
      <c r="M2105" s="46">
        <v>2096</v>
      </c>
      <c r="N2105" s="1">
        <v>113.63104109548529</v>
      </c>
    </row>
    <row r="2106" spans="13:14" x14ac:dyDescent="0.25">
      <c r="M2106" s="46">
        <v>2097</v>
      </c>
      <c r="N2106" s="1">
        <v>99.649674396426519</v>
      </c>
    </row>
    <row r="2107" spans="13:14" x14ac:dyDescent="0.25">
      <c r="M2107" s="46">
        <v>2098</v>
      </c>
      <c r="N2107" s="1">
        <v>111.33057171686002</v>
      </c>
    </row>
    <row r="2108" spans="13:14" x14ac:dyDescent="0.25">
      <c r="M2108" s="46">
        <v>2099</v>
      </c>
      <c r="N2108" s="1">
        <v>111.68836756436166</v>
      </c>
    </row>
    <row r="2109" spans="13:14" x14ac:dyDescent="0.25">
      <c r="M2109" s="46">
        <v>2100</v>
      </c>
      <c r="N2109" s="1">
        <v>107.37624708874763</v>
      </c>
    </row>
    <row r="2110" spans="13:14" x14ac:dyDescent="0.25">
      <c r="M2110" s="46">
        <v>2101</v>
      </c>
      <c r="N2110" s="1">
        <v>101.4317554415662</v>
      </c>
    </row>
    <row r="2111" spans="13:14" x14ac:dyDescent="0.25">
      <c r="M2111" s="46">
        <v>2102</v>
      </c>
      <c r="N2111" s="1">
        <v>124.50261398644648</v>
      </c>
    </row>
    <row r="2112" spans="13:14" x14ac:dyDescent="0.25">
      <c r="M2112" s="46">
        <v>2103</v>
      </c>
      <c r="N2112" s="1">
        <v>122.51303891127628</v>
      </c>
    </row>
    <row r="2113" spans="13:14" x14ac:dyDescent="0.25">
      <c r="M2113" s="46">
        <v>2104</v>
      </c>
      <c r="N2113" s="1">
        <v>116.69654794804354</v>
      </c>
    </row>
    <row r="2114" spans="13:14" x14ac:dyDescent="0.25">
      <c r="M2114" s="46">
        <v>2105</v>
      </c>
      <c r="N2114" s="1">
        <v>110.81728351345691</v>
      </c>
    </row>
    <row r="2115" spans="13:14" x14ac:dyDescent="0.25">
      <c r="M2115" s="46">
        <v>2106</v>
      </c>
      <c r="N2115" s="1">
        <v>113.60951235724643</v>
      </c>
    </row>
    <row r="2116" spans="13:14" x14ac:dyDescent="0.25">
      <c r="M2116" s="46">
        <v>2107</v>
      </c>
      <c r="N2116" s="1">
        <v>85.12788854413121</v>
      </c>
    </row>
    <row r="2117" spans="13:14" x14ac:dyDescent="0.25">
      <c r="M2117" s="46">
        <v>2108</v>
      </c>
      <c r="N2117" s="1">
        <v>132.07660063881852</v>
      </c>
    </row>
    <row r="2118" spans="13:14" x14ac:dyDescent="0.25">
      <c r="M2118" s="46">
        <v>2109</v>
      </c>
      <c r="N2118" s="1">
        <v>96.867002003244735</v>
      </c>
    </row>
    <row r="2119" spans="13:14" x14ac:dyDescent="0.25">
      <c r="M2119" s="46">
        <v>2110</v>
      </c>
      <c r="N2119" s="1">
        <v>107.46757288526311</v>
      </c>
    </row>
    <row r="2120" spans="13:14" x14ac:dyDescent="0.25">
      <c r="M2120" s="46">
        <v>2111</v>
      </c>
      <c r="N2120" s="1">
        <v>113.72340123406511</v>
      </c>
    </row>
    <row r="2121" spans="13:14" x14ac:dyDescent="0.25">
      <c r="M2121" s="46">
        <v>2112</v>
      </c>
      <c r="N2121" s="1">
        <v>98.855721291686692</v>
      </c>
    </row>
    <row r="2122" spans="13:14" x14ac:dyDescent="0.25">
      <c r="M2122" s="46">
        <v>2113</v>
      </c>
      <c r="N2122" s="1">
        <v>117.21494753982128</v>
      </c>
    </row>
    <row r="2123" spans="13:14" x14ac:dyDescent="0.25">
      <c r="M2123" s="46">
        <v>2114</v>
      </c>
      <c r="N2123" s="1">
        <v>135.21647152078148</v>
      </c>
    </row>
    <row r="2124" spans="13:14" x14ac:dyDescent="0.25">
      <c r="M2124" s="46">
        <v>2115</v>
      </c>
      <c r="N2124" s="1">
        <v>112.42068405318112</v>
      </c>
    </row>
    <row r="2125" spans="13:14" x14ac:dyDescent="0.25">
      <c r="M2125" s="46">
        <v>2116</v>
      </c>
      <c r="N2125" s="1">
        <v>104.1104125407016</v>
      </c>
    </row>
    <row r="2126" spans="13:14" x14ac:dyDescent="0.25">
      <c r="M2126" s="46">
        <v>2117</v>
      </c>
      <c r="N2126" s="1">
        <v>118.30599511148998</v>
      </c>
    </row>
    <row r="2127" spans="13:14" x14ac:dyDescent="0.25">
      <c r="M2127" s="46">
        <v>2118</v>
      </c>
      <c r="N2127" s="1">
        <v>114.80582042006452</v>
      </c>
    </row>
    <row r="2128" spans="13:14" x14ac:dyDescent="0.25">
      <c r="M2128" s="46">
        <v>2119</v>
      </c>
      <c r="N2128" s="1">
        <v>119.24405184832632</v>
      </c>
    </row>
    <row r="2129" spans="13:14" x14ac:dyDescent="0.25">
      <c r="M2129" s="46">
        <v>2120</v>
      </c>
      <c r="N2129" s="1">
        <v>107.07748149499874</v>
      </c>
    </row>
    <row r="2130" spans="13:14" x14ac:dyDescent="0.25">
      <c r="M2130" s="46">
        <v>2121</v>
      </c>
      <c r="N2130" s="1">
        <v>117.28903370873978</v>
      </c>
    </row>
    <row r="2131" spans="13:14" x14ac:dyDescent="0.25">
      <c r="M2131" s="46">
        <v>2122</v>
      </c>
      <c r="N2131" s="1">
        <v>115.21421324376425</v>
      </c>
    </row>
    <row r="2132" spans="13:14" x14ac:dyDescent="0.25">
      <c r="M2132" s="46">
        <v>2123</v>
      </c>
      <c r="N2132" s="1">
        <v>104.22764343249564</v>
      </c>
    </row>
    <row r="2133" spans="13:14" x14ac:dyDescent="0.25">
      <c r="M2133" s="46">
        <v>2124</v>
      </c>
      <c r="N2133" s="1">
        <v>104.49484956871713</v>
      </c>
    </row>
    <row r="2134" spans="13:14" x14ac:dyDescent="0.25">
      <c r="M2134" s="46">
        <v>2125</v>
      </c>
      <c r="N2134" s="1">
        <v>106.04134859452684</v>
      </c>
    </row>
    <row r="2135" spans="13:14" x14ac:dyDescent="0.25">
      <c r="M2135" s="46">
        <v>2126</v>
      </c>
      <c r="N2135" s="1">
        <v>102.9854782890997</v>
      </c>
    </row>
    <row r="2136" spans="13:14" x14ac:dyDescent="0.25">
      <c r="M2136" s="46">
        <v>2127</v>
      </c>
      <c r="N2136" s="1">
        <v>122.03387084329322</v>
      </c>
    </row>
    <row r="2137" spans="13:14" x14ac:dyDescent="0.25">
      <c r="M2137" s="46">
        <v>2128</v>
      </c>
      <c r="N2137" s="1">
        <v>107.26890588665432</v>
      </c>
    </row>
    <row r="2138" spans="13:14" x14ac:dyDescent="0.25">
      <c r="M2138" s="46">
        <v>2129</v>
      </c>
      <c r="N2138" s="1">
        <v>117.07416003865539</v>
      </c>
    </row>
    <row r="2139" spans="13:14" x14ac:dyDescent="0.25">
      <c r="M2139" s="46">
        <v>2130</v>
      </c>
      <c r="N2139" s="1">
        <v>106.47298453402975</v>
      </c>
    </row>
    <row r="2140" spans="13:14" x14ac:dyDescent="0.25">
      <c r="M2140" s="46">
        <v>2131</v>
      </c>
      <c r="N2140" s="1">
        <v>95.557996340925683</v>
      </c>
    </row>
    <row r="2141" spans="13:14" x14ac:dyDescent="0.25">
      <c r="M2141" s="46">
        <v>2132</v>
      </c>
      <c r="N2141" s="1">
        <v>109.8025992220005</v>
      </c>
    </row>
    <row r="2142" spans="13:14" x14ac:dyDescent="0.25">
      <c r="M2142" s="46">
        <v>2133</v>
      </c>
      <c r="N2142" s="1">
        <v>118.73519711378461</v>
      </c>
    </row>
    <row r="2143" spans="13:14" x14ac:dyDescent="0.25">
      <c r="M2143" s="46">
        <v>2134</v>
      </c>
      <c r="N2143" s="1">
        <v>110.76319331037254</v>
      </c>
    </row>
    <row r="2144" spans="13:14" x14ac:dyDescent="0.25">
      <c r="M2144" s="46">
        <v>2135</v>
      </c>
      <c r="N2144" s="1">
        <v>97.242714426746446</v>
      </c>
    </row>
    <row r="2145" spans="13:14" x14ac:dyDescent="0.25">
      <c r="M2145" s="46">
        <v>2136</v>
      </c>
      <c r="N2145" s="1">
        <v>126.35570774562372</v>
      </c>
    </row>
    <row r="2146" spans="13:14" x14ac:dyDescent="0.25">
      <c r="M2146" s="46">
        <v>2137</v>
      </c>
      <c r="N2146" s="1">
        <v>104.30483781576443</v>
      </c>
    </row>
    <row r="2147" spans="13:14" x14ac:dyDescent="0.25">
      <c r="M2147" s="46">
        <v>2138</v>
      </c>
      <c r="N2147" s="1">
        <v>112.51289461302706</v>
      </c>
    </row>
    <row r="2148" spans="13:14" x14ac:dyDescent="0.25">
      <c r="M2148" s="46">
        <v>2139</v>
      </c>
      <c r="N2148" s="1">
        <v>114.99986024535254</v>
      </c>
    </row>
    <row r="2149" spans="13:14" x14ac:dyDescent="0.25">
      <c r="M2149" s="46">
        <v>2140</v>
      </c>
      <c r="N2149" s="1">
        <v>122.42438785892911</v>
      </c>
    </row>
    <row r="2150" spans="13:14" x14ac:dyDescent="0.25">
      <c r="M2150" s="46">
        <v>2141</v>
      </c>
      <c r="N2150" s="1">
        <v>128.96360867030319</v>
      </c>
    </row>
    <row r="2151" spans="13:14" x14ac:dyDescent="0.25">
      <c r="M2151" s="46">
        <v>2142</v>
      </c>
      <c r="N2151" s="1">
        <v>103.51224926801397</v>
      </c>
    </row>
    <row r="2152" spans="13:14" x14ac:dyDescent="0.25">
      <c r="M2152" s="46">
        <v>2143</v>
      </c>
      <c r="N2152" s="1">
        <v>101.97855678648797</v>
      </c>
    </row>
    <row r="2153" spans="13:14" x14ac:dyDescent="0.25">
      <c r="M2153" s="46">
        <v>2144</v>
      </c>
      <c r="N2153" s="1">
        <v>105.63014732346728</v>
      </c>
    </row>
    <row r="2154" spans="13:14" x14ac:dyDescent="0.25">
      <c r="M2154" s="46">
        <v>2145</v>
      </c>
      <c r="N2154" s="1">
        <v>129.75681193521109</v>
      </c>
    </row>
    <row r="2155" spans="13:14" x14ac:dyDescent="0.25">
      <c r="M2155" s="46">
        <v>2146</v>
      </c>
      <c r="N2155" s="1">
        <v>112.70765823028842</v>
      </c>
    </row>
    <row r="2156" spans="13:14" x14ac:dyDescent="0.25">
      <c r="M2156" s="46">
        <v>2147</v>
      </c>
      <c r="N2156" s="1">
        <v>121.96542302739341</v>
      </c>
    </row>
    <row r="2157" spans="13:14" x14ac:dyDescent="0.25">
      <c r="M2157" s="46">
        <v>2148</v>
      </c>
      <c r="N2157" s="1">
        <v>112.06766149295724</v>
      </c>
    </row>
    <row r="2158" spans="13:14" x14ac:dyDescent="0.25">
      <c r="M2158" s="46">
        <v>2149</v>
      </c>
      <c r="N2158" s="1">
        <v>118.4969110252234</v>
      </c>
    </row>
    <row r="2159" spans="13:14" x14ac:dyDescent="0.25">
      <c r="M2159" s="46">
        <v>2150</v>
      </c>
      <c r="N2159" s="1">
        <v>124.68707792061545</v>
      </c>
    </row>
    <row r="2160" spans="13:14" x14ac:dyDescent="0.25">
      <c r="M2160" s="46">
        <v>2151</v>
      </c>
      <c r="N2160" s="1">
        <v>107.78717703731834</v>
      </c>
    </row>
    <row r="2161" spans="13:14" x14ac:dyDescent="0.25">
      <c r="M2161" s="46">
        <v>2152</v>
      </c>
      <c r="N2161" s="1">
        <v>103.15273767337779</v>
      </c>
    </row>
    <row r="2162" spans="13:14" x14ac:dyDescent="0.25">
      <c r="M2162" s="46">
        <v>2153</v>
      </c>
      <c r="N2162" s="1">
        <v>125.54498036742891</v>
      </c>
    </row>
    <row r="2163" spans="13:14" x14ac:dyDescent="0.25">
      <c r="M2163" s="46">
        <v>2154</v>
      </c>
      <c r="N2163" s="1">
        <v>117.67144076136981</v>
      </c>
    </row>
    <row r="2164" spans="13:14" x14ac:dyDescent="0.25">
      <c r="M2164" s="46">
        <v>2155</v>
      </c>
      <c r="N2164" s="1">
        <v>119.93937082660675</v>
      </c>
    </row>
    <row r="2165" spans="13:14" x14ac:dyDescent="0.25">
      <c r="M2165" s="46">
        <v>2156</v>
      </c>
      <c r="N2165" s="1">
        <v>107.23046809673718</v>
      </c>
    </row>
    <row r="2166" spans="13:14" x14ac:dyDescent="0.25">
      <c r="M2166" s="46">
        <v>2157</v>
      </c>
      <c r="N2166" s="1">
        <v>107.45660647784666</v>
      </c>
    </row>
    <row r="2167" spans="13:14" x14ac:dyDescent="0.25">
      <c r="M2167" s="46">
        <v>2158</v>
      </c>
      <c r="N2167" s="1">
        <v>107.66243276696849</v>
      </c>
    </row>
    <row r="2168" spans="13:14" x14ac:dyDescent="0.25">
      <c r="M2168" s="46">
        <v>2159</v>
      </c>
      <c r="N2168" s="1">
        <v>124.75405968363992</v>
      </c>
    </row>
    <row r="2169" spans="13:14" x14ac:dyDescent="0.25">
      <c r="M2169" s="46">
        <v>2160</v>
      </c>
      <c r="N2169" s="1">
        <v>98.963017262726908</v>
      </c>
    </row>
    <row r="2170" spans="13:14" x14ac:dyDescent="0.25">
      <c r="M2170" s="46">
        <v>2161</v>
      </c>
      <c r="N2170" s="1">
        <v>108.37237748238604</v>
      </c>
    </row>
    <row r="2171" spans="13:14" x14ac:dyDescent="0.25">
      <c r="M2171" s="46">
        <v>2162</v>
      </c>
      <c r="N2171" s="1">
        <v>117.59000747571805</v>
      </c>
    </row>
    <row r="2172" spans="13:14" x14ac:dyDescent="0.25">
      <c r="M2172" s="46">
        <v>2163</v>
      </c>
      <c r="N2172" s="1">
        <v>98.246830464663404</v>
      </c>
    </row>
    <row r="2173" spans="13:14" x14ac:dyDescent="0.25">
      <c r="M2173" s="46">
        <v>2164</v>
      </c>
      <c r="N2173" s="1">
        <v>107.51601399582152</v>
      </c>
    </row>
    <row r="2174" spans="13:14" x14ac:dyDescent="0.25">
      <c r="M2174" s="46">
        <v>2165</v>
      </c>
      <c r="N2174" s="1">
        <v>99.655766115018281</v>
      </c>
    </row>
    <row r="2175" spans="13:14" x14ac:dyDescent="0.25">
      <c r="M2175" s="46">
        <v>2166</v>
      </c>
      <c r="N2175" s="1">
        <v>117.62658248732336</v>
      </c>
    </row>
    <row r="2176" spans="13:14" x14ac:dyDescent="0.25">
      <c r="M2176" s="46">
        <v>2167</v>
      </c>
      <c r="N2176" s="1">
        <v>110.94169196360333</v>
      </c>
    </row>
    <row r="2177" spans="13:14" x14ac:dyDescent="0.25">
      <c r="M2177" s="46">
        <v>2168</v>
      </c>
      <c r="N2177" s="1">
        <v>105.13309558647076</v>
      </c>
    </row>
    <row r="2178" spans="13:14" x14ac:dyDescent="0.25">
      <c r="M2178" s="46">
        <v>2169</v>
      </c>
      <c r="N2178" s="1">
        <v>108.80933391500102</v>
      </c>
    </row>
    <row r="2179" spans="13:14" x14ac:dyDescent="0.25">
      <c r="M2179" s="46">
        <v>2170</v>
      </c>
      <c r="N2179" s="1">
        <v>99.942280558688608</v>
      </c>
    </row>
    <row r="2180" spans="13:14" x14ac:dyDescent="0.25">
      <c r="M2180" s="46">
        <v>2171</v>
      </c>
      <c r="N2180" s="1">
        <v>103.08625303634955</v>
      </c>
    </row>
    <row r="2181" spans="13:14" x14ac:dyDescent="0.25">
      <c r="M2181" s="46">
        <v>2172</v>
      </c>
      <c r="N2181" s="1">
        <v>110.24128823601673</v>
      </c>
    </row>
    <row r="2182" spans="13:14" x14ac:dyDescent="0.25">
      <c r="M2182" s="46">
        <v>2173</v>
      </c>
      <c r="N2182" s="1">
        <v>106.8598893534279</v>
      </c>
    </row>
    <row r="2183" spans="13:14" x14ac:dyDescent="0.25">
      <c r="M2183" s="46">
        <v>2174</v>
      </c>
      <c r="N2183" s="1">
        <v>103.86070132013175</v>
      </c>
    </row>
    <row r="2184" spans="13:14" x14ac:dyDescent="0.25">
      <c r="M2184" s="46">
        <v>2175</v>
      </c>
      <c r="N2184" s="1">
        <v>129.23931239954143</v>
      </c>
    </row>
    <row r="2185" spans="13:14" x14ac:dyDescent="0.25">
      <c r="M2185" s="46">
        <v>2176</v>
      </c>
      <c r="N2185" s="1">
        <v>105.89777981692812</v>
      </c>
    </row>
    <row r="2186" spans="13:14" x14ac:dyDescent="0.25">
      <c r="M2186" s="46">
        <v>2177</v>
      </c>
      <c r="N2186" s="1">
        <v>109.67740122441701</v>
      </c>
    </row>
    <row r="2187" spans="13:14" x14ac:dyDescent="0.25">
      <c r="M2187" s="46">
        <v>2178</v>
      </c>
      <c r="N2187" s="1">
        <v>107.10514269444482</v>
      </c>
    </row>
    <row r="2188" spans="13:14" x14ac:dyDescent="0.25">
      <c r="M2188" s="46">
        <v>2179</v>
      </c>
      <c r="N2188" s="1">
        <v>124.47584327336473</v>
      </c>
    </row>
    <row r="2189" spans="13:14" x14ac:dyDescent="0.25">
      <c r="M2189" s="46">
        <v>2180</v>
      </c>
      <c r="N2189" s="1">
        <v>127.09739304978049</v>
      </c>
    </row>
    <row r="2190" spans="13:14" x14ac:dyDescent="0.25">
      <c r="M2190" s="46">
        <v>2181</v>
      </c>
      <c r="N2190" s="1">
        <v>110.75274397896231</v>
      </c>
    </row>
    <row r="2191" spans="13:14" x14ac:dyDescent="0.25">
      <c r="M2191" s="46">
        <v>2182</v>
      </c>
      <c r="N2191" s="1">
        <v>100.51391730427811</v>
      </c>
    </row>
    <row r="2192" spans="13:14" x14ac:dyDescent="0.25">
      <c r="M2192" s="46">
        <v>2183</v>
      </c>
      <c r="N2192" s="1">
        <v>119.3325193153016</v>
      </c>
    </row>
    <row r="2193" spans="13:14" x14ac:dyDescent="0.25">
      <c r="M2193" s="46">
        <v>2184</v>
      </c>
      <c r="N2193" s="1">
        <v>118.10540589403615</v>
      </c>
    </row>
    <row r="2194" spans="13:14" x14ac:dyDescent="0.25">
      <c r="M2194" s="46">
        <v>2185</v>
      </c>
      <c r="N2194" s="1">
        <v>108.50358254072398</v>
      </c>
    </row>
    <row r="2195" spans="13:14" x14ac:dyDescent="0.25">
      <c r="M2195" s="46">
        <v>2186</v>
      </c>
      <c r="N2195" s="1">
        <v>119.96829282385761</v>
      </c>
    </row>
    <row r="2196" spans="13:14" x14ac:dyDescent="0.25">
      <c r="M2196" s="46">
        <v>2187</v>
      </c>
      <c r="N2196" s="1">
        <v>102.83426457993899</v>
      </c>
    </row>
    <row r="2197" spans="13:14" x14ac:dyDescent="0.25">
      <c r="M2197" s="46">
        <v>2188</v>
      </c>
      <c r="N2197" s="1">
        <v>122.80775791456649</v>
      </c>
    </row>
    <row r="2198" spans="13:14" x14ac:dyDescent="0.25">
      <c r="M2198" s="46">
        <v>2189</v>
      </c>
      <c r="N2198" s="1">
        <v>126.63624485847392</v>
      </c>
    </row>
    <row r="2199" spans="13:14" x14ac:dyDescent="0.25">
      <c r="M2199" s="46">
        <v>2190</v>
      </c>
      <c r="N2199" s="1">
        <v>118.21146614364341</v>
      </c>
    </row>
    <row r="2200" spans="13:14" x14ac:dyDescent="0.25">
      <c r="M2200" s="46">
        <v>2191</v>
      </c>
      <c r="N2200" s="1">
        <v>109.09415975119079</v>
      </c>
    </row>
    <row r="2201" spans="13:14" x14ac:dyDescent="0.25">
      <c r="M2201" s="46">
        <v>2192</v>
      </c>
      <c r="N2201" s="1">
        <v>118.11163263636274</v>
      </c>
    </row>
    <row r="2202" spans="13:14" x14ac:dyDescent="0.25">
      <c r="M2202" s="46">
        <v>2193</v>
      </c>
      <c r="N2202" s="1">
        <v>123.87300990539649</v>
      </c>
    </row>
    <row r="2203" spans="13:14" x14ac:dyDescent="0.25">
      <c r="M2203" s="46">
        <v>2194</v>
      </c>
      <c r="N2203" s="1">
        <v>99.189017944989644</v>
      </c>
    </row>
    <row r="2204" spans="13:14" x14ac:dyDescent="0.25">
      <c r="M2204" s="46">
        <v>2195</v>
      </c>
      <c r="N2204" s="1">
        <v>109.50919672184065</v>
      </c>
    </row>
    <row r="2205" spans="13:14" x14ac:dyDescent="0.25">
      <c r="M2205" s="46">
        <v>2196</v>
      </c>
      <c r="N2205" s="1">
        <v>111.82370800178499</v>
      </c>
    </row>
    <row r="2206" spans="13:14" x14ac:dyDescent="0.25">
      <c r="M2206" s="46">
        <v>2197</v>
      </c>
      <c r="N2206" s="1">
        <v>98.047656741917351</v>
      </c>
    </row>
    <row r="2207" spans="13:14" x14ac:dyDescent="0.25">
      <c r="M2207" s="46">
        <v>2198</v>
      </c>
      <c r="N2207" s="1">
        <v>103.96532135893838</v>
      </c>
    </row>
    <row r="2208" spans="13:14" x14ac:dyDescent="0.25">
      <c r="M2208" s="46">
        <v>2199</v>
      </c>
      <c r="N2208" s="1">
        <v>134.53188232769989</v>
      </c>
    </row>
    <row r="2209" spans="13:14" x14ac:dyDescent="0.25">
      <c r="M2209" s="46">
        <v>2200</v>
      </c>
      <c r="N2209" s="1">
        <v>102.99743444273193</v>
      </c>
    </row>
    <row r="2210" spans="13:14" x14ac:dyDescent="0.25">
      <c r="M2210" s="46">
        <v>2201</v>
      </c>
      <c r="N2210" s="1">
        <v>108.80019085726337</v>
      </c>
    </row>
    <row r="2211" spans="13:14" x14ac:dyDescent="0.25">
      <c r="M2211" s="46">
        <v>2202</v>
      </c>
      <c r="N2211" s="1">
        <v>96.83798525112708</v>
      </c>
    </row>
    <row r="2212" spans="13:14" x14ac:dyDescent="0.25">
      <c r="M2212" s="46">
        <v>2203</v>
      </c>
      <c r="N2212" s="1">
        <v>114.50041179369201</v>
      </c>
    </row>
    <row r="2213" spans="13:14" x14ac:dyDescent="0.25">
      <c r="M2213" s="46">
        <v>2204</v>
      </c>
      <c r="N2213" s="1">
        <v>120.21041224273418</v>
      </c>
    </row>
    <row r="2214" spans="13:14" x14ac:dyDescent="0.25">
      <c r="M2214" s="46">
        <v>2205</v>
      </c>
      <c r="N2214" s="1">
        <v>115.66002397700073</v>
      </c>
    </row>
    <row r="2215" spans="13:14" x14ac:dyDescent="0.25">
      <c r="M2215" s="46">
        <v>2206</v>
      </c>
      <c r="N2215" s="1">
        <v>109.6136377584757</v>
      </c>
    </row>
    <row r="2216" spans="13:14" x14ac:dyDescent="0.25">
      <c r="M2216" s="46">
        <v>2207</v>
      </c>
      <c r="N2216" s="1">
        <v>112.56935103888652</v>
      </c>
    </row>
    <row r="2217" spans="13:14" x14ac:dyDescent="0.25">
      <c r="M2217" s="46">
        <v>2208</v>
      </c>
      <c r="N2217" s="1">
        <v>108.69484340916313</v>
      </c>
    </row>
    <row r="2218" spans="13:14" x14ac:dyDescent="0.25">
      <c r="M2218" s="46">
        <v>2209</v>
      </c>
      <c r="N2218" s="1">
        <v>109.96375540042114</v>
      </c>
    </row>
    <row r="2219" spans="13:14" x14ac:dyDescent="0.25">
      <c r="M2219" s="46">
        <v>2210</v>
      </c>
      <c r="N2219" s="1">
        <v>95.125506205598256</v>
      </c>
    </row>
    <row r="2220" spans="13:14" x14ac:dyDescent="0.25">
      <c r="M2220" s="46">
        <v>2211</v>
      </c>
      <c r="N2220" s="1">
        <v>110.76923587083358</v>
      </c>
    </row>
    <row r="2221" spans="13:14" x14ac:dyDescent="0.25">
      <c r="M2221" s="46">
        <v>2212</v>
      </c>
      <c r="N2221" s="1">
        <v>131.31330646619932</v>
      </c>
    </row>
    <row r="2222" spans="13:14" x14ac:dyDescent="0.25">
      <c r="M2222" s="46">
        <v>2213</v>
      </c>
      <c r="N2222" s="1">
        <v>97.616454098850809</v>
      </c>
    </row>
    <row r="2223" spans="13:14" x14ac:dyDescent="0.25">
      <c r="M2223" s="46">
        <v>2214</v>
      </c>
      <c r="N2223" s="1">
        <v>123.83760229885614</v>
      </c>
    </row>
    <row r="2224" spans="13:14" x14ac:dyDescent="0.25">
      <c r="M2224" s="46">
        <v>2215</v>
      </c>
      <c r="N2224" s="1">
        <v>116.77747573585708</v>
      </c>
    </row>
    <row r="2225" spans="13:14" x14ac:dyDescent="0.25">
      <c r="M2225" s="46">
        <v>2216</v>
      </c>
      <c r="N2225" s="1">
        <v>119.2253665085656</v>
      </c>
    </row>
    <row r="2226" spans="13:14" x14ac:dyDescent="0.25">
      <c r="M2226" s="46">
        <v>2217</v>
      </c>
      <c r="N2226" s="1">
        <v>114.46635533903664</v>
      </c>
    </row>
    <row r="2227" spans="13:14" x14ac:dyDescent="0.25">
      <c r="M2227" s="46">
        <v>2218</v>
      </c>
      <c r="N2227" s="1">
        <v>104.41405988503334</v>
      </c>
    </row>
    <row r="2228" spans="13:14" x14ac:dyDescent="0.25">
      <c r="M2228" s="46">
        <v>2219</v>
      </c>
      <c r="N2228" s="1">
        <v>104.74104331014652</v>
      </c>
    </row>
    <row r="2229" spans="13:14" x14ac:dyDescent="0.25">
      <c r="M2229" s="46">
        <v>2220</v>
      </c>
      <c r="N2229" s="1">
        <v>109.68960068177095</v>
      </c>
    </row>
    <row r="2230" spans="13:14" x14ac:dyDescent="0.25">
      <c r="M2230" s="46">
        <v>2221</v>
      </c>
      <c r="N2230" s="1">
        <v>124.25224547327396</v>
      </c>
    </row>
    <row r="2231" spans="13:14" x14ac:dyDescent="0.25">
      <c r="M2231" s="46">
        <v>2222</v>
      </c>
      <c r="N2231" s="1">
        <v>124.25830536852639</v>
      </c>
    </row>
    <row r="2232" spans="13:14" x14ac:dyDescent="0.25">
      <c r="M2232" s="46">
        <v>2223</v>
      </c>
      <c r="N2232" s="1">
        <v>119.50513788910146</v>
      </c>
    </row>
    <row r="2233" spans="13:14" x14ac:dyDescent="0.25">
      <c r="M2233" s="46">
        <v>2224</v>
      </c>
      <c r="N2233" s="1">
        <v>106.36642834839628</v>
      </c>
    </row>
    <row r="2234" spans="13:14" x14ac:dyDescent="0.25">
      <c r="M2234" s="46">
        <v>2225</v>
      </c>
      <c r="N2234" s="1">
        <v>95.48249178901608</v>
      </c>
    </row>
    <row r="2235" spans="13:14" x14ac:dyDescent="0.25">
      <c r="M2235" s="46">
        <v>2226</v>
      </c>
      <c r="N2235" s="1">
        <v>133.50296504682066</v>
      </c>
    </row>
    <row r="2236" spans="13:14" x14ac:dyDescent="0.25">
      <c r="M2236" s="46">
        <v>2227</v>
      </c>
      <c r="N2236" s="1">
        <v>107.66450817607293</v>
      </c>
    </row>
    <row r="2237" spans="13:14" x14ac:dyDescent="0.25">
      <c r="M2237" s="46">
        <v>2228</v>
      </c>
      <c r="N2237" s="1">
        <v>116.39902773969547</v>
      </c>
    </row>
    <row r="2238" spans="13:14" x14ac:dyDescent="0.25">
      <c r="M2238" s="46">
        <v>2229</v>
      </c>
      <c r="N2238" s="1">
        <v>125.03434443877106</v>
      </c>
    </row>
    <row r="2239" spans="13:14" x14ac:dyDescent="0.25">
      <c r="M2239" s="46">
        <v>2230</v>
      </c>
      <c r="N2239" s="1">
        <v>111.69239758000057</v>
      </c>
    </row>
    <row r="2240" spans="13:14" x14ac:dyDescent="0.25">
      <c r="M2240" s="46">
        <v>2231</v>
      </c>
      <c r="N2240" s="1">
        <v>116.88678055961893</v>
      </c>
    </row>
    <row r="2241" spans="13:14" x14ac:dyDescent="0.25">
      <c r="M2241" s="46">
        <v>2232</v>
      </c>
      <c r="N2241" s="1">
        <v>113.24690907926716</v>
      </c>
    </row>
    <row r="2242" spans="13:14" x14ac:dyDescent="0.25">
      <c r="M2242" s="46">
        <v>2233</v>
      </c>
      <c r="N2242" s="1">
        <v>116.94265934263457</v>
      </c>
    </row>
    <row r="2243" spans="13:14" x14ac:dyDescent="0.25">
      <c r="M2243" s="46">
        <v>2234</v>
      </c>
      <c r="N2243" s="1">
        <v>100.845562532743</v>
      </c>
    </row>
    <row r="2244" spans="13:14" x14ac:dyDescent="0.25">
      <c r="M2244" s="46">
        <v>2235</v>
      </c>
      <c r="N2244" s="1">
        <v>129.37380900620835</v>
      </c>
    </row>
    <row r="2245" spans="13:14" x14ac:dyDescent="0.25">
      <c r="M2245" s="46">
        <v>2236</v>
      </c>
      <c r="N2245" s="1">
        <v>118.30192311318656</v>
      </c>
    </row>
    <row r="2246" spans="13:14" x14ac:dyDescent="0.25">
      <c r="M2246" s="46">
        <v>2237</v>
      </c>
      <c r="N2246" s="1">
        <v>118.89527542296993</v>
      </c>
    </row>
    <row r="2247" spans="13:14" x14ac:dyDescent="0.25">
      <c r="M2247" s="46">
        <v>2238</v>
      </c>
      <c r="N2247" s="1">
        <v>92.458619930897555</v>
      </c>
    </row>
    <row r="2248" spans="13:14" x14ac:dyDescent="0.25">
      <c r="M2248" s="46">
        <v>2239</v>
      </c>
      <c r="N2248" s="1">
        <v>104.26247348554135</v>
      </c>
    </row>
    <row r="2249" spans="13:14" x14ac:dyDescent="0.25">
      <c r="M2249" s="46">
        <v>2240</v>
      </c>
      <c r="N2249" s="1">
        <v>118.72385327742536</v>
      </c>
    </row>
    <row r="2250" spans="13:14" x14ac:dyDescent="0.25">
      <c r="M2250" s="46">
        <v>2241</v>
      </c>
      <c r="N2250" s="1">
        <v>101.66880734459293</v>
      </c>
    </row>
    <row r="2251" spans="13:14" x14ac:dyDescent="0.25">
      <c r="M2251" s="46">
        <v>2242</v>
      </c>
      <c r="N2251" s="1">
        <v>117.76308372178069</v>
      </c>
    </row>
    <row r="2252" spans="13:14" x14ac:dyDescent="0.25">
      <c r="M2252" s="46">
        <v>2243</v>
      </c>
      <c r="N2252" s="1">
        <v>97.212159628861556</v>
      </c>
    </row>
    <row r="2253" spans="13:14" x14ac:dyDescent="0.25">
      <c r="M2253" s="46">
        <v>2244</v>
      </c>
      <c r="N2253" s="1">
        <v>111.77883524378875</v>
      </c>
    </row>
    <row r="2254" spans="13:14" x14ac:dyDescent="0.25">
      <c r="M2254" s="46">
        <v>2245</v>
      </c>
      <c r="N2254" s="1">
        <v>108.98797567549505</v>
      </c>
    </row>
    <row r="2255" spans="13:14" x14ac:dyDescent="0.25">
      <c r="M2255" s="46">
        <v>2246</v>
      </c>
      <c r="N2255" s="1">
        <v>105.14248098883003</v>
      </c>
    </row>
    <row r="2256" spans="13:14" x14ac:dyDescent="0.25">
      <c r="M2256" s="46">
        <v>2247</v>
      </c>
      <c r="N2256" s="1">
        <v>121.19109354468409</v>
      </c>
    </row>
    <row r="2257" spans="13:14" x14ac:dyDescent="0.25">
      <c r="M2257" s="46">
        <v>2248</v>
      </c>
      <c r="N2257" s="1">
        <v>85.137818794089199</v>
      </c>
    </row>
    <row r="2258" spans="13:14" x14ac:dyDescent="0.25">
      <c r="M2258" s="46">
        <v>2249</v>
      </c>
      <c r="N2258" s="1">
        <v>112.28471897532748</v>
      </c>
    </row>
    <row r="2259" spans="13:14" x14ac:dyDescent="0.25">
      <c r="M2259" s="46">
        <v>2250</v>
      </c>
      <c r="N2259" s="1">
        <v>89.597755990126387</v>
      </c>
    </row>
    <row r="2260" spans="13:14" x14ac:dyDescent="0.25">
      <c r="M2260" s="46">
        <v>2251</v>
      </c>
      <c r="N2260" s="1">
        <v>117.66144476529671</v>
      </c>
    </row>
    <row r="2261" spans="13:14" x14ac:dyDescent="0.25">
      <c r="M2261" s="46">
        <v>2252</v>
      </c>
      <c r="N2261" s="1">
        <v>112.08145611749441</v>
      </c>
    </row>
    <row r="2262" spans="13:14" x14ac:dyDescent="0.25">
      <c r="M2262" s="46">
        <v>2253</v>
      </c>
      <c r="N2262" s="1">
        <v>97.683939396965897</v>
      </c>
    </row>
    <row r="2263" spans="13:14" x14ac:dyDescent="0.25">
      <c r="M2263" s="46">
        <v>2254</v>
      </c>
      <c r="N2263" s="1">
        <v>98.82226953130872</v>
      </c>
    </row>
    <row r="2264" spans="13:14" x14ac:dyDescent="0.25">
      <c r="M2264" s="46">
        <v>2255</v>
      </c>
      <c r="N2264" s="1">
        <v>104.19863376856087</v>
      </c>
    </row>
    <row r="2265" spans="13:14" x14ac:dyDescent="0.25">
      <c r="M2265" s="46">
        <v>2256</v>
      </c>
      <c r="N2265" s="1">
        <v>108.47682004732179</v>
      </c>
    </row>
    <row r="2266" spans="13:14" x14ac:dyDescent="0.25">
      <c r="M2266" s="46">
        <v>2257</v>
      </c>
      <c r="N2266" s="1">
        <v>115.51324227468042</v>
      </c>
    </row>
    <row r="2267" spans="13:14" x14ac:dyDescent="0.25">
      <c r="M2267" s="46">
        <v>2258</v>
      </c>
      <c r="N2267" s="1">
        <v>96.827844192914156</v>
      </c>
    </row>
    <row r="2268" spans="13:14" x14ac:dyDescent="0.25">
      <c r="M2268" s="46">
        <v>2259</v>
      </c>
      <c r="N2268" s="1">
        <v>107.1433148610741</v>
      </c>
    </row>
    <row r="2269" spans="13:14" x14ac:dyDescent="0.25">
      <c r="M2269" s="46">
        <v>2260</v>
      </c>
      <c r="N2269" s="1">
        <v>105.52076946948507</v>
      </c>
    </row>
    <row r="2270" spans="13:14" x14ac:dyDescent="0.25">
      <c r="M2270" s="46">
        <v>2261</v>
      </c>
      <c r="N2270" s="1">
        <v>107.26122650280887</v>
      </c>
    </row>
    <row r="2271" spans="13:14" x14ac:dyDescent="0.25">
      <c r="M2271" s="46">
        <v>2262</v>
      </c>
      <c r="N2271" s="1">
        <v>119.1246197862867</v>
      </c>
    </row>
    <row r="2272" spans="13:14" x14ac:dyDescent="0.25">
      <c r="M2272" s="46">
        <v>2263</v>
      </c>
      <c r="N2272" s="1">
        <v>95.619680509399046</v>
      </c>
    </row>
    <row r="2273" spans="13:14" x14ac:dyDescent="0.25">
      <c r="M2273" s="46">
        <v>2264</v>
      </c>
      <c r="N2273" s="1">
        <v>114.27570205244588</v>
      </c>
    </row>
    <row r="2274" spans="13:14" x14ac:dyDescent="0.25">
      <c r="M2274" s="46">
        <v>2265</v>
      </c>
      <c r="N2274" s="1">
        <v>93.178098051732121</v>
      </c>
    </row>
    <row r="2275" spans="13:14" x14ac:dyDescent="0.25">
      <c r="M2275" s="46">
        <v>2266</v>
      </c>
      <c r="N2275" s="1">
        <v>109.42020597654559</v>
      </c>
    </row>
    <row r="2276" spans="13:14" x14ac:dyDescent="0.25">
      <c r="M2276" s="46">
        <v>2267</v>
      </c>
      <c r="N2276" s="1">
        <v>103.76787156283253</v>
      </c>
    </row>
    <row r="2277" spans="13:14" x14ac:dyDescent="0.25">
      <c r="M2277" s="46">
        <v>2268</v>
      </c>
      <c r="N2277" s="1">
        <v>101.9202995051528</v>
      </c>
    </row>
    <row r="2278" spans="13:14" x14ac:dyDescent="0.25">
      <c r="M2278" s="46">
        <v>2269</v>
      </c>
      <c r="N2278" s="1">
        <v>119.03728883138889</v>
      </c>
    </row>
    <row r="2279" spans="13:14" x14ac:dyDescent="0.25">
      <c r="M2279" s="46">
        <v>2270</v>
      </c>
      <c r="N2279" s="1">
        <v>107.7622351811205</v>
      </c>
    </row>
    <row r="2280" spans="13:14" x14ac:dyDescent="0.25">
      <c r="M2280" s="46">
        <v>2271</v>
      </c>
      <c r="N2280" s="1">
        <v>95.679848587756211</v>
      </c>
    </row>
    <row r="2281" spans="13:14" x14ac:dyDescent="0.25">
      <c r="M2281" s="46">
        <v>2272</v>
      </c>
      <c r="N2281" s="1">
        <v>115.89286046228874</v>
      </c>
    </row>
    <row r="2282" spans="13:14" x14ac:dyDescent="0.25">
      <c r="M2282" s="46">
        <v>2273</v>
      </c>
      <c r="N2282" s="1">
        <v>107.23225290760193</v>
      </c>
    </row>
    <row r="2283" spans="13:14" x14ac:dyDescent="0.25">
      <c r="M2283" s="46">
        <v>2274</v>
      </c>
      <c r="N2283" s="1">
        <v>118.54685278441762</v>
      </c>
    </row>
    <row r="2284" spans="13:14" x14ac:dyDescent="0.25">
      <c r="M2284" s="46">
        <v>2275</v>
      </c>
      <c r="N2284" s="1">
        <v>124.81551017853411</v>
      </c>
    </row>
    <row r="2285" spans="13:14" x14ac:dyDescent="0.25">
      <c r="M2285" s="46">
        <v>2276</v>
      </c>
      <c r="N2285" s="1">
        <v>123.39213761199532</v>
      </c>
    </row>
    <row r="2286" spans="13:14" x14ac:dyDescent="0.25">
      <c r="M2286" s="46">
        <v>2277</v>
      </c>
      <c r="N2286" s="1">
        <v>107.76933536000838</v>
      </c>
    </row>
    <row r="2287" spans="13:14" x14ac:dyDescent="0.25">
      <c r="M2287" s="46">
        <v>2278</v>
      </c>
      <c r="N2287" s="1">
        <v>100.02237679875118</v>
      </c>
    </row>
    <row r="2288" spans="13:14" x14ac:dyDescent="0.25">
      <c r="M2288" s="46">
        <v>2279</v>
      </c>
      <c r="N2288" s="1">
        <v>109.92808245319178</v>
      </c>
    </row>
    <row r="2289" spans="13:14" x14ac:dyDescent="0.25">
      <c r="M2289" s="46">
        <v>2280</v>
      </c>
      <c r="N2289" s="1">
        <v>108.20846154974149</v>
      </c>
    </row>
    <row r="2290" spans="13:14" x14ac:dyDescent="0.25">
      <c r="M2290" s="46">
        <v>2281</v>
      </c>
      <c r="N2290">
        <v>84.042148605125419</v>
      </c>
    </row>
    <row r="2291" spans="13:14" x14ac:dyDescent="0.25">
      <c r="M2291" s="46">
        <v>2282</v>
      </c>
      <c r="N2291">
        <v>134.15059533194466</v>
      </c>
    </row>
    <row r="2292" spans="13:14" x14ac:dyDescent="0.25">
      <c r="M2292" s="46">
        <v>2283</v>
      </c>
      <c r="N2292">
        <v>95.594565640133652</v>
      </c>
    </row>
    <row r="2293" spans="13:14" x14ac:dyDescent="0.25">
      <c r="M2293" s="46">
        <v>2284</v>
      </c>
      <c r="N2293">
        <v>103.42711445376021</v>
      </c>
    </row>
    <row r="2294" spans="13:14" x14ac:dyDescent="0.25">
      <c r="M2294" s="46">
        <v>2285</v>
      </c>
      <c r="N2294">
        <v>120.47610883023707</v>
      </c>
    </row>
    <row r="2295" spans="13:14" x14ac:dyDescent="0.25">
      <c r="M2295" s="46">
        <v>2286</v>
      </c>
      <c r="N2295">
        <v>140.28186435981428</v>
      </c>
    </row>
    <row r="2296" spans="13:14" x14ac:dyDescent="0.25">
      <c r="M2296" s="46">
        <v>2287</v>
      </c>
      <c r="N2296">
        <v>110.59511250475727</v>
      </c>
    </row>
    <row r="2297" spans="13:14" x14ac:dyDescent="0.25">
      <c r="M2297" s="46">
        <v>2288</v>
      </c>
      <c r="N2297">
        <v>110.36931951749828</v>
      </c>
    </row>
    <row r="2298" spans="13:14" x14ac:dyDescent="0.25">
      <c r="M2298" s="46">
        <v>2289</v>
      </c>
      <c r="N2298">
        <v>105.70056096230834</v>
      </c>
    </row>
    <row r="2299" spans="13:14" x14ac:dyDescent="0.25">
      <c r="M2299" s="46">
        <v>2290</v>
      </c>
      <c r="N2299">
        <v>117.29288729210977</v>
      </c>
    </row>
    <row r="2300" spans="13:14" x14ac:dyDescent="0.25">
      <c r="M2300" s="46">
        <v>2291</v>
      </c>
      <c r="N2300">
        <v>112.27145057308057</v>
      </c>
    </row>
    <row r="2301" spans="13:14" x14ac:dyDescent="0.25">
      <c r="M2301" s="46">
        <v>2292</v>
      </c>
      <c r="N2301">
        <v>99.728090290880303</v>
      </c>
    </row>
    <row r="2302" spans="13:14" x14ac:dyDescent="0.25">
      <c r="M2302" s="46">
        <v>2293</v>
      </c>
      <c r="N2302">
        <v>112.78834493998973</v>
      </c>
    </row>
    <row r="2303" spans="13:14" x14ac:dyDescent="0.25">
      <c r="M2303" s="46">
        <v>2294</v>
      </c>
      <c r="N2303">
        <v>113.60447932721664</v>
      </c>
    </row>
    <row r="2304" spans="13:14" x14ac:dyDescent="0.25">
      <c r="M2304" s="46">
        <v>2295</v>
      </c>
      <c r="N2304">
        <v>112.44089520790067</v>
      </c>
    </row>
    <row r="2305" spans="13:14" x14ac:dyDescent="0.25">
      <c r="M2305" s="46">
        <v>2296</v>
      </c>
      <c r="N2305">
        <v>113.67667425274718</v>
      </c>
    </row>
    <row r="2306" spans="13:14" x14ac:dyDescent="0.25">
      <c r="M2306" s="46">
        <v>2297</v>
      </c>
      <c r="N2306">
        <v>107.04355498331246</v>
      </c>
    </row>
    <row r="2307" spans="13:14" x14ac:dyDescent="0.25">
      <c r="M2307" s="46">
        <v>2298</v>
      </c>
      <c r="N2307">
        <v>104.4986156414806</v>
      </c>
    </row>
    <row r="2308" spans="13:14" x14ac:dyDescent="0.25">
      <c r="M2308" s="46">
        <v>2299</v>
      </c>
      <c r="N2308">
        <v>96.185101446566478</v>
      </c>
    </row>
    <row r="2309" spans="13:14" x14ac:dyDescent="0.25">
      <c r="M2309" s="46">
        <v>2300</v>
      </c>
      <c r="N2309">
        <v>113.93621707691504</v>
      </c>
    </row>
    <row r="2310" spans="13:14" x14ac:dyDescent="0.25">
      <c r="M2310" s="46">
        <v>2301</v>
      </c>
      <c r="N2310">
        <v>112.11688028225882</v>
      </c>
    </row>
    <row r="2311" spans="13:14" x14ac:dyDescent="0.25">
      <c r="M2311" s="46">
        <v>2302</v>
      </c>
      <c r="N2311">
        <v>110.48897081887945</v>
      </c>
    </row>
    <row r="2312" spans="13:14" x14ac:dyDescent="0.25">
      <c r="M2312" s="46">
        <v>2303</v>
      </c>
      <c r="N2312">
        <v>116.17900453323841</v>
      </c>
    </row>
    <row r="2313" spans="13:14" x14ac:dyDescent="0.25">
      <c r="M2313" s="46">
        <v>2304</v>
      </c>
      <c r="N2313">
        <v>121.60269674865708</v>
      </c>
    </row>
    <row r="2314" spans="13:14" x14ac:dyDescent="0.25">
      <c r="M2314" s="46">
        <v>2305</v>
      </c>
      <c r="N2314">
        <v>93.683107064175758</v>
      </c>
    </row>
    <row r="2315" spans="13:14" x14ac:dyDescent="0.25">
      <c r="M2315" s="46">
        <v>2306</v>
      </c>
      <c r="N2315">
        <v>94.515547095639789</v>
      </c>
    </row>
    <row r="2316" spans="13:14" x14ac:dyDescent="0.25">
      <c r="M2316" s="46">
        <v>2307</v>
      </c>
      <c r="N2316">
        <v>115.31925273577677</v>
      </c>
    </row>
    <row r="2317" spans="13:14" x14ac:dyDescent="0.25">
      <c r="M2317" s="46">
        <v>2308</v>
      </c>
      <c r="N2317">
        <v>113.38664046027496</v>
      </c>
    </row>
    <row r="2318" spans="13:14" x14ac:dyDescent="0.25">
      <c r="M2318" s="46">
        <v>2309</v>
      </c>
      <c r="N2318">
        <v>106.16206052508061</v>
      </c>
    </row>
    <row r="2319" spans="13:14" x14ac:dyDescent="0.25">
      <c r="M2319" s="46">
        <v>2310</v>
      </c>
      <c r="N2319">
        <v>105.62113609776549</v>
      </c>
    </row>
    <row r="2320" spans="13:14" x14ac:dyDescent="0.25">
      <c r="M2320" s="46">
        <v>2311</v>
      </c>
      <c r="N2320">
        <v>108.92824038841721</v>
      </c>
    </row>
    <row r="2321" spans="13:14" x14ac:dyDescent="0.25">
      <c r="M2321" s="46">
        <v>2312</v>
      </c>
      <c r="N2321">
        <v>110.52127750640074</v>
      </c>
    </row>
    <row r="2322" spans="13:14" x14ac:dyDescent="0.25">
      <c r="M2322" s="46">
        <v>2313</v>
      </c>
      <c r="N2322">
        <v>101.12470245492864</v>
      </c>
    </row>
    <row r="2323" spans="13:14" x14ac:dyDescent="0.25">
      <c r="M2323" s="46">
        <v>2314</v>
      </c>
      <c r="N2323">
        <v>107.87359356341169</v>
      </c>
    </row>
    <row r="2324" spans="13:14" x14ac:dyDescent="0.25">
      <c r="M2324" s="46">
        <v>2315</v>
      </c>
      <c r="N2324">
        <v>105.62790908839668</v>
      </c>
    </row>
    <row r="2325" spans="13:14" x14ac:dyDescent="0.25">
      <c r="M2325" s="46">
        <v>2316</v>
      </c>
      <c r="N2325">
        <v>115.74850346337199</v>
      </c>
    </row>
    <row r="2326" spans="13:14" x14ac:dyDescent="0.25">
      <c r="M2326" s="46">
        <v>2317</v>
      </c>
      <c r="N2326">
        <v>114.78157981883365</v>
      </c>
    </row>
    <row r="2327" spans="13:14" x14ac:dyDescent="0.25">
      <c r="M2327" s="46">
        <v>2318</v>
      </c>
      <c r="N2327">
        <v>118.37424839162999</v>
      </c>
    </row>
    <row r="2328" spans="13:14" x14ac:dyDescent="0.25">
      <c r="M2328" s="46">
        <v>2319</v>
      </c>
      <c r="N2328">
        <v>129.90647613027483</v>
      </c>
    </row>
    <row r="2329" spans="13:14" x14ac:dyDescent="0.25">
      <c r="M2329" s="46">
        <v>2320</v>
      </c>
      <c r="N2329">
        <v>112.27244433732353</v>
      </c>
    </row>
    <row r="2330" spans="13:14" x14ac:dyDescent="0.25">
      <c r="M2330" s="46">
        <v>2321</v>
      </c>
      <c r="N2330">
        <v>112.49523682797414</v>
      </c>
    </row>
    <row r="2331" spans="13:14" x14ac:dyDescent="0.25">
      <c r="M2331" s="46">
        <v>2322</v>
      </c>
      <c r="N2331">
        <v>128.60489407531969</v>
      </c>
    </row>
    <row r="2332" spans="13:14" x14ac:dyDescent="0.25">
      <c r="M2332" s="46">
        <v>2323</v>
      </c>
      <c r="N2332">
        <v>114.60671184113471</v>
      </c>
    </row>
    <row r="2333" spans="13:14" x14ac:dyDescent="0.25">
      <c r="M2333" s="46">
        <v>2324</v>
      </c>
      <c r="N2333">
        <v>95.882441803532558</v>
      </c>
    </row>
    <row r="2334" spans="13:14" x14ac:dyDescent="0.25">
      <c r="M2334" s="46">
        <v>2325</v>
      </c>
      <c r="N2334">
        <v>128.52103132075922</v>
      </c>
    </row>
    <row r="2335" spans="13:14" x14ac:dyDescent="0.25">
      <c r="M2335" s="46">
        <v>2326</v>
      </c>
      <c r="N2335">
        <v>102.98257457366272</v>
      </c>
    </row>
    <row r="2336" spans="13:14" x14ac:dyDescent="0.25">
      <c r="M2336" s="46">
        <v>2327</v>
      </c>
      <c r="N2336">
        <v>120.80361404286337</v>
      </c>
    </row>
    <row r="2337" spans="13:14" x14ac:dyDescent="0.25">
      <c r="M2337" s="46">
        <v>2328</v>
      </c>
      <c r="N2337">
        <v>100.19050759592811</v>
      </c>
    </row>
    <row r="2338" spans="13:14" x14ac:dyDescent="0.25">
      <c r="M2338" s="46">
        <v>2329</v>
      </c>
      <c r="N2338">
        <v>115.64818807780743</v>
      </c>
    </row>
    <row r="2339" spans="13:14" x14ac:dyDescent="0.25">
      <c r="M2339" s="46">
        <v>2330</v>
      </c>
      <c r="N2339">
        <v>106.5751274191273</v>
      </c>
    </row>
    <row r="2340" spans="13:14" x14ac:dyDescent="0.25">
      <c r="M2340" s="46">
        <v>2331</v>
      </c>
      <c r="N2340">
        <v>116.88277464794744</v>
      </c>
    </row>
    <row r="2341" spans="13:14" x14ac:dyDescent="0.25">
      <c r="M2341" s="46">
        <v>2332</v>
      </c>
      <c r="N2341">
        <v>109.3539053977277</v>
      </c>
    </row>
    <row r="2342" spans="13:14" x14ac:dyDescent="0.25">
      <c r="M2342" s="46">
        <v>2333</v>
      </c>
      <c r="N2342">
        <v>113.59662779812122</v>
      </c>
    </row>
    <row r="2343" spans="13:14" x14ac:dyDescent="0.25">
      <c r="M2343" s="46">
        <v>2334</v>
      </c>
      <c r="N2343">
        <v>130.50639017467503</v>
      </c>
    </row>
    <row r="2344" spans="13:14" x14ac:dyDescent="0.25">
      <c r="M2344" s="46">
        <v>2335</v>
      </c>
      <c r="N2344">
        <v>124.14177270145807</v>
      </c>
    </row>
    <row r="2345" spans="13:14" x14ac:dyDescent="0.25">
      <c r="M2345" s="46">
        <v>2336</v>
      </c>
      <c r="N2345">
        <v>111.99385857442523</v>
      </c>
    </row>
    <row r="2346" spans="13:14" x14ac:dyDescent="0.25">
      <c r="M2346" s="46">
        <v>2337</v>
      </c>
      <c r="N2346">
        <v>100.69093648119851</v>
      </c>
    </row>
    <row r="2347" spans="13:14" x14ac:dyDescent="0.25">
      <c r="M2347" s="46">
        <v>2338</v>
      </c>
      <c r="N2347">
        <v>106.09684914497416</v>
      </c>
    </row>
    <row r="2348" spans="13:14" x14ac:dyDescent="0.25">
      <c r="M2348" s="46">
        <v>2339</v>
      </c>
      <c r="N2348">
        <v>108.86627261821712</v>
      </c>
    </row>
    <row r="2349" spans="13:14" x14ac:dyDescent="0.25">
      <c r="M2349" s="46">
        <v>2340</v>
      </c>
      <c r="N2349">
        <v>114.85597431018088</v>
      </c>
    </row>
    <row r="2350" spans="13:14" x14ac:dyDescent="0.25">
      <c r="M2350" s="46">
        <v>2341</v>
      </c>
      <c r="N2350">
        <v>120.53147938945672</v>
      </c>
    </row>
    <row r="2351" spans="13:14" x14ac:dyDescent="0.25">
      <c r="M2351" s="46">
        <v>2342</v>
      </c>
      <c r="N2351">
        <v>111.06609651598374</v>
      </c>
    </row>
    <row r="2352" spans="13:14" x14ac:dyDescent="0.25">
      <c r="M2352" s="46">
        <v>2343</v>
      </c>
      <c r="N2352">
        <v>108.53266260242258</v>
      </c>
    </row>
    <row r="2353" spans="13:14" x14ac:dyDescent="0.25">
      <c r="M2353" s="46">
        <v>2344</v>
      </c>
      <c r="N2353">
        <v>104.15557899944763</v>
      </c>
    </row>
    <row r="2354" spans="13:14" x14ac:dyDescent="0.25">
      <c r="M2354" s="46">
        <v>2345</v>
      </c>
      <c r="N2354">
        <v>121.32711783840307</v>
      </c>
    </row>
    <row r="2355" spans="13:14" x14ac:dyDescent="0.25">
      <c r="M2355" s="46">
        <v>2346</v>
      </c>
      <c r="N2355">
        <v>113.13045752014298</v>
      </c>
    </row>
    <row r="2356" spans="13:14" x14ac:dyDescent="0.25">
      <c r="M2356" s="46">
        <v>2347</v>
      </c>
      <c r="N2356">
        <v>117.28873952037542</v>
      </c>
    </row>
    <row r="2357" spans="13:14" x14ac:dyDescent="0.25">
      <c r="M2357" s="46">
        <v>2348</v>
      </c>
      <c r="N2357">
        <v>127.20477775752074</v>
      </c>
    </row>
    <row r="2358" spans="13:14" x14ac:dyDescent="0.25">
      <c r="M2358" s="46">
        <v>2349</v>
      </c>
      <c r="N2358">
        <v>120.34232981969011</v>
      </c>
    </row>
    <row r="2359" spans="13:14" x14ac:dyDescent="0.25">
      <c r="M2359" s="46">
        <v>2350</v>
      </c>
      <c r="N2359">
        <v>102.89850429796712</v>
      </c>
    </row>
    <row r="2360" spans="13:14" x14ac:dyDescent="0.25">
      <c r="M2360" s="46">
        <v>2351</v>
      </c>
      <c r="N2360">
        <v>103.97514262450656</v>
      </c>
    </row>
    <row r="2361" spans="13:14" x14ac:dyDescent="0.25">
      <c r="M2361" s="46">
        <v>2352</v>
      </c>
      <c r="N2361">
        <v>120.60831720505114</v>
      </c>
    </row>
    <row r="2362" spans="13:14" x14ac:dyDescent="0.25">
      <c r="M2362" s="46">
        <v>2353</v>
      </c>
      <c r="N2362">
        <v>109.59883446188624</v>
      </c>
    </row>
    <row r="2363" spans="13:14" x14ac:dyDescent="0.25">
      <c r="M2363" s="46">
        <v>2354</v>
      </c>
      <c r="N2363">
        <v>113.00591902847617</v>
      </c>
    </row>
    <row r="2364" spans="13:14" x14ac:dyDescent="0.25">
      <c r="M2364" s="46">
        <v>2355</v>
      </c>
      <c r="N2364">
        <v>94.294742464192012</v>
      </c>
    </row>
    <row r="2365" spans="13:14" x14ac:dyDescent="0.25">
      <c r="M2365" s="46">
        <v>2356</v>
      </c>
      <c r="N2365">
        <v>109.92039867912719</v>
      </c>
    </row>
    <row r="2366" spans="13:14" x14ac:dyDescent="0.25">
      <c r="M2366" s="46">
        <v>2357</v>
      </c>
      <c r="N2366">
        <v>119.92428773607372</v>
      </c>
    </row>
    <row r="2367" spans="13:14" x14ac:dyDescent="0.25">
      <c r="M2367" s="46">
        <v>2358</v>
      </c>
      <c r="N2367">
        <v>115.56340429103255</v>
      </c>
    </row>
    <row r="2368" spans="13:14" x14ac:dyDescent="0.25">
      <c r="M2368" s="46">
        <v>2359</v>
      </c>
      <c r="N2368">
        <v>117.43088987218384</v>
      </c>
    </row>
    <row r="2369" spans="13:14" x14ac:dyDescent="0.25">
      <c r="M2369" s="46">
        <v>2360</v>
      </c>
      <c r="N2369">
        <v>114.08309347044847</v>
      </c>
    </row>
    <row r="2370" spans="13:14" x14ac:dyDescent="0.25">
      <c r="M2370" s="46">
        <v>2361</v>
      </c>
      <c r="N2370">
        <v>108.50085890657843</v>
      </c>
    </row>
    <row r="2371" spans="13:14" x14ac:dyDescent="0.25">
      <c r="M2371" s="46">
        <v>2362</v>
      </c>
      <c r="N2371">
        <v>112.23424564544841</v>
      </c>
    </row>
    <row r="2372" spans="13:14" x14ac:dyDescent="0.25">
      <c r="M2372" s="46">
        <v>2363</v>
      </c>
      <c r="N2372">
        <v>117.76266559138392</v>
      </c>
    </row>
    <row r="2373" spans="13:14" x14ac:dyDescent="0.25">
      <c r="M2373" s="46">
        <v>2364</v>
      </c>
      <c r="N2373">
        <v>105.55810409799894</v>
      </c>
    </row>
    <row r="2374" spans="13:14" x14ac:dyDescent="0.25">
      <c r="M2374" s="46">
        <v>2365</v>
      </c>
      <c r="N2374">
        <v>127.05633369478852</v>
      </c>
    </row>
    <row r="2375" spans="13:14" x14ac:dyDescent="0.25">
      <c r="M2375" s="46">
        <v>2366</v>
      </c>
      <c r="N2375">
        <v>107.13016578212218</v>
      </c>
    </row>
    <row r="2376" spans="13:14" x14ac:dyDescent="0.25">
      <c r="M2376" s="46">
        <v>2367</v>
      </c>
      <c r="N2376">
        <v>118.53603079758159</v>
      </c>
    </row>
    <row r="2377" spans="13:14" x14ac:dyDescent="0.25">
      <c r="M2377" s="46">
        <v>2368</v>
      </c>
      <c r="N2377">
        <v>117.34004632094101</v>
      </c>
    </row>
    <row r="2378" spans="13:14" x14ac:dyDescent="0.25">
      <c r="M2378" s="46">
        <v>2369</v>
      </c>
      <c r="N2378">
        <v>96.178433781232897</v>
      </c>
    </row>
    <row r="2379" spans="13:14" x14ac:dyDescent="0.25">
      <c r="M2379" s="46">
        <v>2370</v>
      </c>
      <c r="N2379">
        <v>127.34095081030253</v>
      </c>
    </row>
    <row r="2380" spans="13:14" x14ac:dyDescent="0.25">
      <c r="M2380" s="46">
        <v>2371</v>
      </c>
      <c r="N2380">
        <v>108.05105725289445</v>
      </c>
    </row>
    <row r="2381" spans="13:14" x14ac:dyDescent="0.25">
      <c r="M2381" s="46">
        <v>2372</v>
      </c>
      <c r="N2381">
        <v>115.13451087328838</v>
      </c>
    </row>
    <row r="2382" spans="13:14" x14ac:dyDescent="0.25">
      <c r="M2382" s="46">
        <v>2373</v>
      </c>
      <c r="N2382">
        <v>101.05848514558392</v>
      </c>
    </row>
    <row r="2383" spans="13:14" x14ac:dyDescent="0.25">
      <c r="M2383" s="46">
        <v>2374</v>
      </c>
      <c r="N2383">
        <v>105.40802559992507</v>
      </c>
    </row>
    <row r="2384" spans="13:14" x14ac:dyDescent="0.25">
      <c r="M2384" s="46">
        <v>2375</v>
      </c>
      <c r="N2384">
        <v>107.68577390050616</v>
      </c>
    </row>
    <row r="2385" spans="13:14" x14ac:dyDescent="0.25">
      <c r="M2385" s="46">
        <v>2376</v>
      </c>
      <c r="N2385">
        <v>108.20691991122895</v>
      </c>
    </row>
    <row r="2386" spans="13:14" x14ac:dyDescent="0.25">
      <c r="M2386" s="46">
        <v>2377</v>
      </c>
      <c r="N2386">
        <v>105.33257164116283</v>
      </c>
    </row>
    <row r="2387" spans="13:14" x14ac:dyDescent="0.25">
      <c r="M2387" s="46">
        <v>2378</v>
      </c>
      <c r="N2387">
        <v>97.327244415116184</v>
      </c>
    </row>
    <row r="2388" spans="13:14" x14ac:dyDescent="0.25">
      <c r="M2388" s="46">
        <v>2379</v>
      </c>
      <c r="N2388">
        <v>115.29281711363211</v>
      </c>
    </row>
    <row r="2389" spans="13:14" x14ac:dyDescent="0.25">
      <c r="M2389" s="46">
        <v>2380</v>
      </c>
      <c r="N2389">
        <v>114.87528619299658</v>
      </c>
    </row>
    <row r="2390" spans="13:14" x14ac:dyDescent="0.25">
      <c r="M2390" s="46">
        <v>2381</v>
      </c>
      <c r="N2390">
        <v>108.54509829607917</v>
      </c>
    </row>
    <row r="2391" spans="13:14" x14ac:dyDescent="0.25">
      <c r="M2391" s="46">
        <v>2382</v>
      </c>
      <c r="N2391">
        <v>127.94860681660887</v>
      </c>
    </row>
    <row r="2392" spans="13:14" x14ac:dyDescent="0.25">
      <c r="M2392" s="46">
        <v>2383</v>
      </c>
      <c r="N2392">
        <v>130.98367367031435</v>
      </c>
    </row>
    <row r="2393" spans="13:14" x14ac:dyDescent="0.25">
      <c r="M2393" s="46">
        <v>2384</v>
      </c>
      <c r="N2393">
        <v>110.75044890062526</v>
      </c>
    </row>
    <row r="2394" spans="13:14" x14ac:dyDescent="0.25">
      <c r="M2394" s="46">
        <v>2385</v>
      </c>
      <c r="N2394">
        <v>116.67818096796356</v>
      </c>
    </row>
    <row r="2395" spans="13:14" x14ac:dyDescent="0.25">
      <c r="M2395" s="46">
        <v>2386</v>
      </c>
      <c r="N2395">
        <v>101.44102184147175</v>
      </c>
    </row>
    <row r="2396" spans="13:14" x14ac:dyDescent="0.25">
      <c r="M2396" s="46">
        <v>2387</v>
      </c>
      <c r="N2396">
        <v>107.60499578200442</v>
      </c>
    </row>
    <row r="2397" spans="13:14" x14ac:dyDescent="0.25">
      <c r="M2397" s="46">
        <v>2388</v>
      </c>
      <c r="N2397">
        <v>114.79719791810982</v>
      </c>
    </row>
    <row r="2398" spans="13:14" x14ac:dyDescent="0.25">
      <c r="M2398" s="46">
        <v>2389</v>
      </c>
      <c r="N2398">
        <v>111.8459223285375</v>
      </c>
    </row>
    <row r="2399" spans="13:14" x14ac:dyDescent="0.25">
      <c r="M2399" s="46">
        <v>2390</v>
      </c>
      <c r="N2399">
        <v>114.95035144816417</v>
      </c>
    </row>
    <row r="2400" spans="13:14" x14ac:dyDescent="0.25">
      <c r="M2400" s="46">
        <v>2391</v>
      </c>
      <c r="N2400">
        <v>106.19519392944514</v>
      </c>
    </row>
    <row r="2401" spans="13:14" x14ac:dyDescent="0.25">
      <c r="M2401" s="46">
        <v>2392</v>
      </c>
      <c r="N2401">
        <v>119.59010762166318</v>
      </c>
    </row>
    <row r="2402" spans="13:14" x14ac:dyDescent="0.25">
      <c r="M2402" s="46">
        <v>2393</v>
      </c>
      <c r="N2402">
        <v>123.80646004737157</v>
      </c>
    </row>
    <row r="2403" spans="13:14" x14ac:dyDescent="0.25">
      <c r="M2403" s="46">
        <v>2394</v>
      </c>
      <c r="N2403">
        <v>125.18116652768879</v>
      </c>
    </row>
    <row r="2404" spans="13:14" x14ac:dyDescent="0.25">
      <c r="M2404" s="46">
        <v>2395</v>
      </c>
      <c r="N2404">
        <v>106.94613113944661</v>
      </c>
    </row>
    <row r="2405" spans="13:14" x14ac:dyDescent="0.25">
      <c r="M2405" s="46">
        <v>2396</v>
      </c>
      <c r="N2405">
        <v>113.03380803765529</v>
      </c>
    </row>
    <row r="2406" spans="13:14" x14ac:dyDescent="0.25">
      <c r="M2406" s="46">
        <v>2397</v>
      </c>
      <c r="N2406">
        <v>103.18925033593902</v>
      </c>
    </row>
    <row r="2407" spans="13:14" x14ac:dyDescent="0.25">
      <c r="M2407" s="46">
        <v>2398</v>
      </c>
      <c r="N2407">
        <v>120.89912066934794</v>
      </c>
    </row>
    <row r="2408" spans="13:14" x14ac:dyDescent="0.25">
      <c r="M2408" s="46">
        <v>2399</v>
      </c>
      <c r="N2408">
        <v>120.58618820242711</v>
      </c>
    </row>
    <row r="2409" spans="13:14" x14ac:dyDescent="0.25">
      <c r="M2409" s="46">
        <v>2400</v>
      </c>
      <c r="N2409">
        <v>120.14046855960571</v>
      </c>
    </row>
    <row r="2410" spans="13:14" x14ac:dyDescent="0.25">
      <c r="M2410" s="46">
        <v>2401</v>
      </c>
      <c r="N2410">
        <v>121.51616147816354</v>
      </c>
    </row>
    <row r="2411" spans="13:14" x14ac:dyDescent="0.25">
      <c r="M2411" s="46">
        <v>2402</v>
      </c>
      <c r="N2411">
        <v>126.26021024129679</v>
      </c>
    </row>
    <row r="2412" spans="13:14" x14ac:dyDescent="0.25">
      <c r="M2412" s="46">
        <v>2403</v>
      </c>
      <c r="N2412">
        <v>112.48294601677439</v>
      </c>
    </row>
    <row r="2413" spans="13:14" x14ac:dyDescent="0.25">
      <c r="M2413" s="46">
        <v>2404</v>
      </c>
      <c r="N2413">
        <v>91.64514063232167</v>
      </c>
    </row>
    <row r="2414" spans="13:14" x14ac:dyDescent="0.25">
      <c r="M2414" s="46">
        <v>2405</v>
      </c>
      <c r="N2414">
        <v>119.14394484261624</v>
      </c>
    </row>
    <row r="2415" spans="13:14" x14ac:dyDescent="0.25">
      <c r="M2415" s="46">
        <v>2406</v>
      </c>
      <c r="N2415">
        <v>114.24295945580099</v>
      </c>
    </row>
    <row r="2416" spans="13:14" x14ac:dyDescent="0.25">
      <c r="M2416" s="46">
        <v>2407</v>
      </c>
      <c r="N2416">
        <v>117.09942429216771</v>
      </c>
    </row>
    <row r="2417" spans="13:14" x14ac:dyDescent="0.25">
      <c r="M2417" s="46">
        <v>2408</v>
      </c>
      <c r="N2417">
        <v>91.528072460297238</v>
      </c>
    </row>
    <row r="2418" spans="13:14" x14ac:dyDescent="0.25">
      <c r="M2418" s="46">
        <v>2409</v>
      </c>
      <c r="N2418">
        <v>102.65996695130033</v>
      </c>
    </row>
    <row r="2419" spans="13:14" x14ac:dyDescent="0.25">
      <c r="M2419" s="46">
        <v>2410</v>
      </c>
      <c r="N2419">
        <v>108.44174632065234</v>
      </c>
    </row>
    <row r="2420" spans="13:14" x14ac:dyDescent="0.25">
      <c r="M2420" s="46">
        <v>2411</v>
      </c>
      <c r="N2420">
        <v>100.81908791434924</v>
      </c>
    </row>
    <row r="2421" spans="13:14" x14ac:dyDescent="0.25">
      <c r="M2421" s="46">
        <v>2412</v>
      </c>
      <c r="N2421">
        <v>103.21239048573226</v>
      </c>
    </row>
    <row r="2422" spans="13:14" x14ac:dyDescent="0.25">
      <c r="M2422" s="46">
        <v>2413</v>
      </c>
      <c r="N2422">
        <v>115.22217458023668</v>
      </c>
    </row>
    <row r="2423" spans="13:14" x14ac:dyDescent="0.25">
      <c r="M2423" s="46">
        <v>2414</v>
      </c>
      <c r="N2423">
        <v>116.28146911884808</v>
      </c>
    </row>
    <row r="2424" spans="13:14" x14ac:dyDescent="0.25">
      <c r="M2424" s="46">
        <v>2415</v>
      </c>
      <c r="N2424">
        <v>99.177633499143241</v>
      </c>
    </row>
    <row r="2425" spans="13:14" x14ac:dyDescent="0.25">
      <c r="M2425" s="46">
        <v>2416</v>
      </c>
      <c r="N2425">
        <v>115.40365262801113</v>
      </c>
    </row>
    <row r="2426" spans="13:14" x14ac:dyDescent="0.25">
      <c r="M2426" s="46">
        <v>2417</v>
      </c>
      <c r="N2426">
        <v>108.25611926720624</v>
      </c>
    </row>
    <row r="2427" spans="13:14" x14ac:dyDescent="0.25">
      <c r="M2427" s="46">
        <v>2418</v>
      </c>
      <c r="N2427">
        <v>119.62802436619924</v>
      </c>
    </row>
    <row r="2428" spans="13:14" x14ac:dyDescent="0.25">
      <c r="M2428" s="46">
        <v>2419</v>
      </c>
      <c r="N2428">
        <v>100.53657655503589</v>
      </c>
    </row>
    <row r="2429" spans="13:14" x14ac:dyDescent="0.25">
      <c r="M2429" s="46">
        <v>2420</v>
      </c>
      <c r="N2429">
        <v>134.59581196586598</v>
      </c>
    </row>
    <row r="2430" spans="13:14" x14ac:dyDescent="0.25">
      <c r="M2430" s="46">
        <v>2421</v>
      </c>
      <c r="N2430">
        <v>118.61651096448462</v>
      </c>
    </row>
    <row r="2431" spans="13:14" x14ac:dyDescent="0.25">
      <c r="M2431" s="46">
        <v>2422</v>
      </c>
      <c r="N2431">
        <v>116.15791818652767</v>
      </c>
    </row>
    <row r="2432" spans="13:14" x14ac:dyDescent="0.25">
      <c r="M2432" s="46">
        <v>2423</v>
      </c>
      <c r="N2432">
        <v>108.24729612560613</v>
      </c>
    </row>
    <row r="2433" spans="13:14" x14ac:dyDescent="0.25">
      <c r="M2433" s="46">
        <v>2424</v>
      </c>
      <c r="N2433">
        <v>127.94988117102218</v>
      </c>
    </row>
    <row r="2434" spans="13:14" x14ac:dyDescent="0.25">
      <c r="M2434" s="46">
        <v>2425</v>
      </c>
      <c r="N2434">
        <v>96.920374218332341</v>
      </c>
    </row>
    <row r="2435" spans="13:14" x14ac:dyDescent="0.25">
      <c r="M2435" s="46">
        <v>2426</v>
      </c>
      <c r="N2435">
        <v>117.34620614840239</v>
      </c>
    </row>
    <row r="2436" spans="13:14" x14ac:dyDescent="0.25">
      <c r="M2436" s="46">
        <v>2427</v>
      </c>
      <c r="N2436">
        <v>102.67924658417125</v>
      </c>
    </row>
    <row r="2437" spans="13:14" x14ac:dyDescent="0.25">
      <c r="M2437" s="46">
        <v>2428</v>
      </c>
      <c r="N2437">
        <v>116.53386636388237</v>
      </c>
    </row>
    <row r="2438" spans="13:14" x14ac:dyDescent="0.25">
      <c r="M2438" s="46">
        <v>2429</v>
      </c>
      <c r="N2438">
        <v>112.60425287524329</v>
      </c>
    </row>
    <row r="2439" spans="13:14" x14ac:dyDescent="0.25">
      <c r="M2439" s="46">
        <v>2430</v>
      </c>
      <c r="N2439">
        <v>119.32286033885947</v>
      </c>
    </row>
    <row r="2440" spans="13:14" x14ac:dyDescent="0.25">
      <c r="M2440" s="46">
        <v>2431</v>
      </c>
      <c r="N2440">
        <v>124.05267756562219</v>
      </c>
    </row>
    <row r="2441" spans="13:14" x14ac:dyDescent="0.25">
      <c r="M2441" s="46">
        <v>2432</v>
      </c>
      <c r="N2441">
        <v>124.8753714381908</v>
      </c>
    </row>
    <row r="2442" spans="13:14" x14ac:dyDescent="0.25">
      <c r="M2442" s="46">
        <v>2433</v>
      </c>
      <c r="N2442">
        <v>109.53811600814672</v>
      </c>
    </row>
    <row r="2443" spans="13:14" x14ac:dyDescent="0.25">
      <c r="M2443" s="46">
        <v>2434</v>
      </c>
      <c r="N2443">
        <v>97.371821403029131</v>
      </c>
    </row>
    <row r="2444" spans="13:14" x14ac:dyDescent="0.25">
      <c r="M2444" s="46">
        <v>2435</v>
      </c>
      <c r="N2444">
        <v>95.077883257414882</v>
      </c>
    </row>
    <row r="2445" spans="13:14" x14ac:dyDescent="0.25">
      <c r="M2445" s="46">
        <v>2436</v>
      </c>
      <c r="N2445">
        <v>123.09685674508029</v>
      </c>
    </row>
    <row r="2446" spans="13:14" x14ac:dyDescent="0.25">
      <c r="M2446" s="46">
        <v>2437</v>
      </c>
      <c r="N2446">
        <v>116.96078822291118</v>
      </c>
    </row>
    <row r="2447" spans="13:14" x14ac:dyDescent="0.25">
      <c r="M2447" s="46">
        <v>2438</v>
      </c>
      <c r="N2447">
        <v>123.88113004941246</v>
      </c>
    </row>
    <row r="2448" spans="13:14" x14ac:dyDescent="0.25">
      <c r="M2448" s="46">
        <v>2439</v>
      </c>
      <c r="N2448">
        <v>120.29522268428367</v>
      </c>
    </row>
    <row r="2449" spans="13:14" x14ac:dyDescent="0.25">
      <c r="M2449" s="46">
        <v>2440</v>
      </c>
      <c r="N2449">
        <v>108.80961248677016</v>
      </c>
    </row>
    <row r="2450" spans="13:14" x14ac:dyDescent="0.25">
      <c r="M2450" s="46">
        <v>2441</v>
      </c>
      <c r="N2450">
        <v>127.01454546430121</v>
      </c>
    </row>
    <row r="2451" spans="13:14" x14ac:dyDescent="0.25">
      <c r="M2451" s="46">
        <v>2442</v>
      </c>
      <c r="N2451">
        <v>107.36988825318672</v>
      </c>
    </row>
    <row r="2452" spans="13:14" x14ac:dyDescent="0.25">
      <c r="M2452" s="46">
        <v>2443</v>
      </c>
      <c r="N2452">
        <v>101.10347773009394</v>
      </c>
    </row>
    <row r="2453" spans="13:14" x14ac:dyDescent="0.25">
      <c r="M2453" s="46">
        <v>2444</v>
      </c>
      <c r="N2453">
        <v>112.04667795049691</v>
      </c>
    </row>
    <row r="2454" spans="13:14" x14ac:dyDescent="0.25">
      <c r="M2454" s="46">
        <v>2445</v>
      </c>
      <c r="N2454">
        <v>118.37790458975313</v>
      </c>
    </row>
    <row r="2455" spans="13:14" x14ac:dyDescent="0.25">
      <c r="M2455" s="46">
        <v>2446</v>
      </c>
      <c r="N2455">
        <v>114.9854400876783</v>
      </c>
    </row>
    <row r="2456" spans="13:14" x14ac:dyDescent="0.25">
      <c r="M2456" s="46">
        <v>2447</v>
      </c>
      <c r="N2456">
        <v>118.32283635423875</v>
      </c>
    </row>
    <row r="2457" spans="13:14" x14ac:dyDescent="0.25">
      <c r="M2457" s="46">
        <v>2448</v>
      </c>
      <c r="N2457">
        <v>125.01206857724472</v>
      </c>
    </row>
    <row r="2458" spans="13:14" x14ac:dyDescent="0.25">
      <c r="M2458" s="46">
        <v>2449</v>
      </c>
      <c r="N2458">
        <v>101.18596709239274</v>
      </c>
    </row>
    <row r="2459" spans="13:14" x14ac:dyDescent="0.25">
      <c r="M2459" s="46">
        <v>2450</v>
      </c>
      <c r="N2459">
        <v>117.34334790878026</v>
      </c>
    </row>
    <row r="2460" spans="13:14" x14ac:dyDescent="0.25">
      <c r="M2460" s="46">
        <v>2451</v>
      </c>
      <c r="N2460">
        <v>96.504041090796079</v>
      </c>
    </row>
    <row r="2461" spans="13:14" x14ac:dyDescent="0.25">
      <c r="M2461" s="46">
        <v>2452</v>
      </c>
      <c r="N2461">
        <v>121.69883185703787</v>
      </c>
    </row>
    <row r="2462" spans="13:14" x14ac:dyDescent="0.25">
      <c r="M2462" s="46">
        <v>2453</v>
      </c>
      <c r="N2462">
        <v>117.09884233555444</v>
      </c>
    </row>
    <row r="2463" spans="13:14" x14ac:dyDescent="0.25">
      <c r="M2463" s="46">
        <v>2454</v>
      </c>
      <c r="N2463">
        <v>107.21767821209136</v>
      </c>
    </row>
    <row r="2464" spans="13:14" x14ac:dyDescent="0.25">
      <c r="M2464" s="46">
        <v>2455</v>
      </c>
      <c r="N2464">
        <v>105.27577726320182</v>
      </c>
    </row>
    <row r="2465" spans="13:14" x14ac:dyDescent="0.25">
      <c r="M2465" s="46">
        <v>2456</v>
      </c>
      <c r="N2465">
        <v>102.99478547712567</v>
      </c>
    </row>
    <row r="2466" spans="13:14" x14ac:dyDescent="0.25">
      <c r="M2466" s="46">
        <v>2457</v>
      </c>
      <c r="N2466">
        <v>110.59707024010886</v>
      </c>
    </row>
    <row r="2467" spans="13:14" x14ac:dyDescent="0.25">
      <c r="M2467" s="46">
        <v>2458</v>
      </c>
      <c r="N2467">
        <v>116.75683513650033</v>
      </c>
    </row>
    <row r="2468" spans="13:14" x14ac:dyDescent="0.25">
      <c r="M2468" s="46">
        <v>2459</v>
      </c>
      <c r="N2468">
        <v>87.208404370182976</v>
      </c>
    </row>
    <row r="2469" spans="13:14" x14ac:dyDescent="0.25">
      <c r="M2469" s="46">
        <v>2460</v>
      </c>
      <c r="N2469">
        <v>118.67041175919101</v>
      </c>
    </row>
    <row r="2470" spans="13:14" x14ac:dyDescent="0.25">
      <c r="M2470" s="46">
        <v>2461</v>
      </c>
      <c r="N2470">
        <v>112.48070787959624</v>
      </c>
    </row>
    <row r="2471" spans="13:14" x14ac:dyDescent="0.25">
      <c r="M2471" s="46">
        <v>2462</v>
      </c>
      <c r="N2471">
        <v>109.02074121127329</v>
      </c>
    </row>
    <row r="2472" spans="13:14" x14ac:dyDescent="0.25">
      <c r="M2472" s="46">
        <v>2463</v>
      </c>
      <c r="N2472">
        <v>120.80037282654671</v>
      </c>
    </row>
    <row r="2473" spans="13:14" x14ac:dyDescent="0.25">
      <c r="M2473" s="46">
        <v>2464</v>
      </c>
      <c r="N2473">
        <v>113.17472751307481</v>
      </c>
    </row>
    <row r="2474" spans="13:14" x14ac:dyDescent="0.25">
      <c r="M2474" s="46">
        <v>2465</v>
      </c>
      <c r="N2474">
        <v>119.99613622117199</v>
      </c>
    </row>
    <row r="2475" spans="13:14" x14ac:dyDescent="0.25">
      <c r="M2475" s="46">
        <v>2466</v>
      </c>
      <c r="N2475">
        <v>112.87644540602302</v>
      </c>
    </row>
    <row r="2476" spans="13:14" x14ac:dyDescent="0.25">
      <c r="M2476" s="46">
        <v>2467</v>
      </c>
      <c r="N2476">
        <v>105.08818937787764</v>
      </c>
    </row>
    <row r="2477" spans="13:14" x14ac:dyDescent="0.25">
      <c r="M2477" s="46">
        <v>2468</v>
      </c>
      <c r="N2477">
        <v>110.79193912093724</v>
      </c>
    </row>
    <row r="2478" spans="13:14" x14ac:dyDescent="0.25">
      <c r="M2478" s="46">
        <v>2469</v>
      </c>
      <c r="N2478">
        <v>104.58542639212023</v>
      </c>
    </row>
    <row r="2479" spans="13:14" x14ac:dyDescent="0.25">
      <c r="M2479" s="46">
        <v>2470</v>
      </c>
      <c r="N2479">
        <v>125.6553315127609</v>
      </c>
    </row>
    <row r="2480" spans="13:14" x14ac:dyDescent="0.25">
      <c r="M2480" s="46">
        <v>2471</v>
      </c>
      <c r="N2480">
        <v>122.25870565649662</v>
      </c>
    </row>
    <row r="2481" spans="13:14" x14ac:dyDescent="0.25">
      <c r="M2481" s="46">
        <v>2472</v>
      </c>
      <c r="N2481">
        <v>101.64885813520304</v>
      </c>
    </row>
    <row r="2482" spans="13:14" x14ac:dyDescent="0.25">
      <c r="M2482" s="46">
        <v>2473</v>
      </c>
      <c r="N2482">
        <v>117.9997582231708</v>
      </c>
    </row>
    <row r="2483" spans="13:14" x14ac:dyDescent="0.25">
      <c r="M2483" s="46">
        <v>2474</v>
      </c>
      <c r="N2483">
        <v>108.15735494334471</v>
      </c>
    </row>
    <row r="2484" spans="13:14" x14ac:dyDescent="0.25">
      <c r="M2484" s="46">
        <v>2475</v>
      </c>
      <c r="N2484">
        <v>105.99068269548506</v>
      </c>
    </row>
    <row r="2485" spans="13:14" x14ac:dyDescent="0.25">
      <c r="M2485" s="46">
        <v>2476</v>
      </c>
      <c r="N2485">
        <v>109.54773920995746</v>
      </c>
    </row>
    <row r="2486" spans="13:14" x14ac:dyDescent="0.25">
      <c r="M2486" s="46">
        <v>2477</v>
      </c>
      <c r="N2486">
        <v>113.35731070230759</v>
      </c>
    </row>
    <row r="2487" spans="13:14" x14ac:dyDescent="0.25">
      <c r="M2487" s="46">
        <v>2478</v>
      </c>
      <c r="N2487">
        <v>99.449560027934325</v>
      </c>
    </row>
    <row r="2488" spans="13:14" x14ac:dyDescent="0.25">
      <c r="M2488" s="46">
        <v>2479</v>
      </c>
      <c r="N2488">
        <v>110.69685836922116</v>
      </c>
    </row>
    <row r="2489" spans="13:14" x14ac:dyDescent="0.25">
      <c r="M2489" s="46">
        <v>2480</v>
      </c>
      <c r="N2489">
        <v>109.4575468812549</v>
      </c>
    </row>
    <row r="2490" spans="13:14" x14ac:dyDescent="0.25">
      <c r="M2490" s="46">
        <v>2481</v>
      </c>
      <c r="N2490">
        <v>110.9688179861887</v>
      </c>
    </row>
    <row r="2491" spans="13:14" x14ac:dyDescent="0.25">
      <c r="M2491" s="46">
        <v>2482</v>
      </c>
      <c r="N2491">
        <v>93.72781525863418</v>
      </c>
    </row>
    <row r="2492" spans="13:14" x14ac:dyDescent="0.25">
      <c r="M2492" s="46">
        <v>2483</v>
      </c>
      <c r="N2492">
        <v>110.75495166722395</v>
      </c>
    </row>
    <row r="2493" spans="13:14" x14ac:dyDescent="0.25">
      <c r="M2493" s="46">
        <v>2484</v>
      </c>
      <c r="N2493">
        <v>100.25005112536282</v>
      </c>
    </row>
    <row r="2494" spans="13:14" x14ac:dyDescent="0.25">
      <c r="M2494" s="46">
        <v>2485</v>
      </c>
      <c r="N2494">
        <v>104.70084903848799</v>
      </c>
    </row>
    <row r="2495" spans="13:14" x14ac:dyDescent="0.25">
      <c r="M2495" s="46">
        <v>2486</v>
      </c>
      <c r="N2495">
        <v>125.44822261571402</v>
      </c>
    </row>
    <row r="2496" spans="13:14" x14ac:dyDescent="0.25">
      <c r="M2496" s="46">
        <v>2487</v>
      </c>
      <c r="N2496">
        <v>103.87820151821748</v>
      </c>
    </row>
    <row r="2497" spans="13:14" x14ac:dyDescent="0.25">
      <c r="M2497" s="46">
        <v>2488</v>
      </c>
      <c r="N2497">
        <v>106.19055499318462</v>
      </c>
    </row>
    <row r="2498" spans="13:14" x14ac:dyDescent="0.25">
      <c r="M2498" s="46">
        <v>2489</v>
      </c>
      <c r="N2498">
        <v>114.21701413297701</v>
      </c>
    </row>
    <row r="2499" spans="13:14" x14ac:dyDescent="0.25">
      <c r="M2499" s="46">
        <v>2490</v>
      </c>
      <c r="N2499">
        <v>103.32911007053559</v>
      </c>
    </row>
    <row r="2500" spans="13:14" x14ac:dyDescent="0.25">
      <c r="M2500" s="46">
        <v>2491</v>
      </c>
      <c r="N2500">
        <v>103.09779294408307</v>
      </c>
    </row>
    <row r="2501" spans="13:14" x14ac:dyDescent="0.25">
      <c r="M2501" s="46">
        <v>2492</v>
      </c>
      <c r="N2501">
        <v>117.57593166475982</v>
      </c>
    </row>
    <row r="2502" spans="13:14" x14ac:dyDescent="0.25">
      <c r="M2502" s="46">
        <v>2493</v>
      </c>
      <c r="N2502">
        <v>118.34810182056997</v>
      </c>
    </row>
    <row r="2503" spans="13:14" x14ac:dyDescent="0.25">
      <c r="M2503" s="46">
        <v>2494</v>
      </c>
      <c r="N2503">
        <v>114.49665067297994</v>
      </c>
    </row>
    <row r="2504" spans="13:14" x14ac:dyDescent="0.25">
      <c r="M2504" s="46">
        <v>2495</v>
      </c>
      <c r="N2504">
        <v>97.3088006248434</v>
      </c>
    </row>
    <row r="2505" spans="13:14" x14ac:dyDescent="0.25">
      <c r="M2505" s="46">
        <v>2496</v>
      </c>
      <c r="N2505">
        <v>112.681984033763</v>
      </c>
    </row>
    <row r="2506" spans="13:14" x14ac:dyDescent="0.25">
      <c r="M2506" s="46">
        <v>2497</v>
      </c>
      <c r="N2506">
        <v>114.68841946430366</v>
      </c>
    </row>
    <row r="2507" spans="13:14" x14ac:dyDescent="0.25">
      <c r="M2507" s="46">
        <v>2498</v>
      </c>
      <c r="N2507">
        <v>116.60613405289126</v>
      </c>
    </row>
    <row r="2508" spans="13:14" x14ac:dyDescent="0.25">
      <c r="M2508" s="46">
        <v>2499</v>
      </c>
      <c r="N2508">
        <v>104.31434778622739</v>
      </c>
    </row>
    <row r="2509" spans="13:14" x14ac:dyDescent="0.25">
      <c r="M2509" s="46">
        <v>2500</v>
      </c>
      <c r="N2509">
        <v>97.533316426156915</v>
      </c>
    </row>
    <row r="2510" spans="13:14" x14ac:dyDescent="0.25">
      <c r="M2510" s="46">
        <v>2501</v>
      </c>
      <c r="N2510">
        <v>117.96317292881288</v>
      </c>
    </row>
    <row r="2511" spans="13:14" x14ac:dyDescent="0.25">
      <c r="M2511" s="46">
        <v>2502</v>
      </c>
      <c r="N2511">
        <v>121.09145945185911</v>
      </c>
    </row>
    <row r="2512" spans="13:14" x14ac:dyDescent="0.25">
      <c r="M2512" s="46">
        <v>2503</v>
      </c>
      <c r="N2512">
        <v>118.79504593166897</v>
      </c>
    </row>
    <row r="2513" spans="13:14" x14ac:dyDescent="0.25">
      <c r="M2513" s="46">
        <v>2504</v>
      </c>
      <c r="N2513">
        <v>126.33249327865158</v>
      </c>
    </row>
    <row r="2514" spans="13:14" x14ac:dyDescent="0.25">
      <c r="M2514" s="46">
        <v>2505</v>
      </c>
      <c r="N2514">
        <v>106.21478449287252</v>
      </c>
    </row>
    <row r="2515" spans="13:14" x14ac:dyDescent="0.25">
      <c r="M2515" s="46">
        <v>2506</v>
      </c>
      <c r="N2515">
        <v>109.84791344040885</v>
      </c>
    </row>
    <row r="2516" spans="13:14" x14ac:dyDescent="0.25">
      <c r="M2516" s="46">
        <v>2507</v>
      </c>
      <c r="N2516">
        <v>95.3723802357257</v>
      </c>
    </row>
    <row r="2517" spans="13:14" x14ac:dyDescent="0.25">
      <c r="M2517" s="46">
        <v>2508</v>
      </c>
      <c r="N2517">
        <v>110.61262281661635</v>
      </c>
    </row>
    <row r="2518" spans="13:14" x14ac:dyDescent="0.25">
      <c r="M2518" s="46">
        <v>2509</v>
      </c>
      <c r="N2518">
        <v>117.58051346525039</v>
      </c>
    </row>
    <row r="2519" spans="13:14" x14ac:dyDescent="0.25">
      <c r="M2519" s="46">
        <v>2510</v>
      </c>
      <c r="N2519">
        <v>103.19886762684358</v>
      </c>
    </row>
    <row r="2520" spans="13:14" x14ac:dyDescent="0.25">
      <c r="M2520" s="46">
        <v>2511</v>
      </c>
      <c r="N2520">
        <v>104.94731567086662</v>
      </c>
    </row>
    <row r="2521" spans="13:14" x14ac:dyDescent="0.25">
      <c r="M2521" s="46">
        <v>2512</v>
      </c>
      <c r="N2521">
        <v>135.93544557211536</v>
      </c>
    </row>
    <row r="2522" spans="13:14" x14ac:dyDescent="0.25">
      <c r="M2522" s="46">
        <v>2513</v>
      </c>
      <c r="N2522">
        <v>94.460863002554746</v>
      </c>
    </row>
    <row r="2523" spans="13:14" x14ac:dyDescent="0.25">
      <c r="M2523" s="46">
        <v>2514</v>
      </c>
      <c r="N2523">
        <v>119.77092886681037</v>
      </c>
    </row>
    <row r="2524" spans="13:14" x14ac:dyDescent="0.25">
      <c r="M2524" s="46">
        <v>2515</v>
      </c>
      <c r="N2524">
        <v>128.76296806525025</v>
      </c>
    </row>
    <row r="2525" spans="13:14" x14ac:dyDescent="0.25">
      <c r="M2525" s="46">
        <v>2516</v>
      </c>
      <c r="N2525">
        <v>103.3098423755778</v>
      </c>
    </row>
    <row r="2526" spans="13:14" x14ac:dyDescent="0.25">
      <c r="M2526" s="46">
        <v>2517</v>
      </c>
      <c r="N2526">
        <v>130.36142978281237</v>
      </c>
    </row>
    <row r="2527" spans="13:14" x14ac:dyDescent="0.25">
      <c r="M2527" s="46">
        <v>2518</v>
      </c>
      <c r="N2527">
        <v>116.66548691682461</v>
      </c>
    </row>
    <row r="2528" spans="13:14" x14ac:dyDescent="0.25">
      <c r="M2528" s="46">
        <v>2519</v>
      </c>
      <c r="N2528">
        <v>136.73958433198615</v>
      </c>
    </row>
    <row r="2529" spans="13:14" x14ac:dyDescent="0.25">
      <c r="M2529" s="46">
        <v>2520</v>
      </c>
      <c r="N2529">
        <v>98.619957097036433</v>
      </c>
    </row>
    <row r="2530" spans="13:14" x14ac:dyDescent="0.25">
      <c r="M2530" s="46">
        <v>2521</v>
      </c>
      <c r="N2530">
        <v>110.19250505151329</v>
      </c>
    </row>
    <row r="2531" spans="13:14" x14ac:dyDescent="0.25">
      <c r="M2531" s="46">
        <v>2522</v>
      </c>
      <c r="N2531">
        <v>106.47633364649081</v>
      </c>
    </row>
    <row r="2532" spans="13:14" x14ac:dyDescent="0.25">
      <c r="M2532" s="46">
        <v>2523</v>
      </c>
      <c r="N2532">
        <v>92.307922419484171</v>
      </c>
    </row>
    <row r="2533" spans="13:14" x14ac:dyDescent="0.25">
      <c r="M2533" s="46">
        <v>2524</v>
      </c>
      <c r="N2533">
        <v>108.99424481519139</v>
      </c>
    </row>
    <row r="2534" spans="13:14" x14ac:dyDescent="0.25">
      <c r="M2534" s="46">
        <v>2525</v>
      </c>
      <c r="N2534">
        <v>115.3349650058079</v>
      </c>
    </row>
    <row r="2535" spans="13:14" x14ac:dyDescent="0.25">
      <c r="M2535" s="46">
        <v>2526</v>
      </c>
      <c r="N2535">
        <v>118.09967892380688</v>
      </c>
    </row>
    <row r="2536" spans="13:14" x14ac:dyDescent="0.25">
      <c r="M2536" s="46">
        <v>2527</v>
      </c>
      <c r="N2536">
        <v>124.73402507037994</v>
      </c>
    </row>
    <row r="2537" spans="13:14" x14ac:dyDescent="0.25">
      <c r="M2537" s="46">
        <v>2528</v>
      </c>
      <c r="N2537">
        <v>130.43623875918573</v>
      </c>
    </row>
    <row r="2538" spans="13:14" x14ac:dyDescent="0.25">
      <c r="M2538" s="46">
        <v>2529</v>
      </c>
      <c r="N2538">
        <v>108.83961814998341</v>
      </c>
    </row>
    <row r="2539" spans="13:14" x14ac:dyDescent="0.25">
      <c r="M2539" s="46">
        <v>2530</v>
      </c>
      <c r="N2539">
        <v>116.96666897299194</v>
      </c>
    </row>
    <row r="2540" spans="13:14" x14ac:dyDescent="0.25">
      <c r="M2540" s="46">
        <v>2531</v>
      </c>
      <c r="N2540">
        <v>113.53158136686299</v>
      </c>
    </row>
    <row r="2541" spans="13:14" x14ac:dyDescent="0.25">
      <c r="M2541" s="46">
        <v>2532</v>
      </c>
      <c r="N2541">
        <v>109.83233750531569</v>
      </c>
    </row>
    <row r="2542" spans="13:14" x14ac:dyDescent="0.25">
      <c r="M2542" s="46">
        <v>2533</v>
      </c>
      <c r="N2542">
        <v>113.21302338522744</v>
      </c>
    </row>
    <row r="2543" spans="13:14" x14ac:dyDescent="0.25">
      <c r="M2543" s="46">
        <v>2534</v>
      </c>
      <c r="N2543">
        <v>112.26133225713849</v>
      </c>
    </row>
    <row r="2544" spans="13:14" x14ac:dyDescent="0.25">
      <c r="M2544" s="46">
        <v>2535</v>
      </c>
      <c r="N2544">
        <v>113.51796603845176</v>
      </c>
    </row>
    <row r="2545" spans="13:14" x14ac:dyDescent="0.25">
      <c r="M2545" s="46">
        <v>2536</v>
      </c>
      <c r="N2545">
        <v>116.70875834472548</v>
      </c>
    </row>
    <row r="2546" spans="13:14" x14ac:dyDescent="0.25">
      <c r="M2546" s="46">
        <v>2537</v>
      </c>
      <c r="N2546">
        <v>120.76735097268322</v>
      </c>
    </row>
    <row r="2547" spans="13:14" x14ac:dyDescent="0.25">
      <c r="M2547" s="46">
        <v>2538</v>
      </c>
      <c r="N2547">
        <v>100.96002879946094</v>
      </c>
    </row>
    <row r="2548" spans="13:14" x14ac:dyDescent="0.25">
      <c r="M2548" s="46">
        <v>2539</v>
      </c>
      <c r="N2548">
        <v>99.82122903728586</v>
      </c>
    </row>
    <row r="2549" spans="13:14" x14ac:dyDescent="0.25">
      <c r="M2549" s="46">
        <v>2540</v>
      </c>
      <c r="N2549">
        <v>120.44402043645812</v>
      </c>
    </row>
    <row r="2550" spans="13:14" x14ac:dyDescent="0.25">
      <c r="M2550" s="46">
        <v>2541</v>
      </c>
      <c r="N2550">
        <v>111.91613533167592</v>
      </c>
    </row>
    <row r="2551" spans="13:14" x14ac:dyDescent="0.25">
      <c r="M2551" s="46">
        <v>2542</v>
      </c>
      <c r="N2551">
        <v>111.99286585616123</v>
      </c>
    </row>
    <row r="2552" spans="13:14" x14ac:dyDescent="0.25">
      <c r="M2552" s="46">
        <v>2543</v>
      </c>
      <c r="N2552">
        <v>105.51844517842856</v>
      </c>
    </row>
    <row r="2553" spans="13:14" x14ac:dyDescent="0.25">
      <c r="M2553" s="46">
        <v>2544</v>
      </c>
      <c r="N2553">
        <v>121.17497106808037</v>
      </c>
    </row>
    <row r="2554" spans="13:14" x14ac:dyDescent="0.25">
      <c r="M2554" s="46">
        <v>2545</v>
      </c>
      <c r="N2554">
        <v>130.56594752341584</v>
      </c>
    </row>
    <row r="2555" spans="13:14" x14ac:dyDescent="0.25">
      <c r="M2555" s="46">
        <v>2546</v>
      </c>
      <c r="N2555">
        <v>107.40985531493747</v>
      </c>
    </row>
    <row r="2556" spans="13:14" x14ac:dyDescent="0.25">
      <c r="M2556" s="46">
        <v>2547</v>
      </c>
      <c r="N2556">
        <v>105.93978960487784</v>
      </c>
    </row>
    <row r="2557" spans="13:14" x14ac:dyDescent="0.25">
      <c r="M2557" s="46">
        <v>2548</v>
      </c>
      <c r="N2557">
        <v>120.50261762639788</v>
      </c>
    </row>
    <row r="2558" spans="13:14" x14ac:dyDescent="0.25">
      <c r="M2558" s="46">
        <v>2549</v>
      </c>
      <c r="N2558">
        <v>99.127917897812864</v>
      </c>
    </row>
    <row r="2559" spans="13:14" x14ac:dyDescent="0.25">
      <c r="M2559" s="46">
        <v>2550</v>
      </c>
      <c r="N2559">
        <v>110.54020126196791</v>
      </c>
    </row>
    <row r="2560" spans="13:14" x14ac:dyDescent="0.25">
      <c r="M2560" s="46">
        <v>2551</v>
      </c>
      <c r="N2560">
        <v>112.37259024274971</v>
      </c>
    </row>
    <row r="2561" spans="13:14" x14ac:dyDescent="0.25">
      <c r="M2561" s="46">
        <v>2552</v>
      </c>
      <c r="N2561">
        <v>110.98579438295177</v>
      </c>
    </row>
    <row r="2562" spans="13:14" x14ac:dyDescent="0.25">
      <c r="M2562" s="46">
        <v>2553</v>
      </c>
      <c r="N2562">
        <v>110.57655949628335</v>
      </c>
    </row>
    <row r="2563" spans="13:14" x14ac:dyDescent="0.25">
      <c r="M2563" s="46">
        <v>2554</v>
      </c>
      <c r="N2563">
        <v>113.98626238451963</v>
      </c>
    </row>
    <row r="2564" spans="13:14" x14ac:dyDescent="0.25">
      <c r="M2564" s="46">
        <v>2555</v>
      </c>
      <c r="N2564">
        <v>112.85587587628592</v>
      </c>
    </row>
    <row r="2565" spans="13:14" x14ac:dyDescent="0.25">
      <c r="M2565" s="46">
        <v>2556</v>
      </c>
      <c r="N2565">
        <v>108.06037339290545</v>
      </c>
    </row>
    <row r="2566" spans="13:14" x14ac:dyDescent="0.25">
      <c r="M2566" s="46">
        <v>2557</v>
      </c>
      <c r="N2566">
        <v>90.703410960206412</v>
      </c>
    </row>
    <row r="2567" spans="13:14" x14ac:dyDescent="0.25">
      <c r="M2567" s="46">
        <v>2558</v>
      </c>
      <c r="N2567">
        <v>122.32366970023995</v>
      </c>
    </row>
    <row r="2568" spans="13:14" x14ac:dyDescent="0.25">
      <c r="M2568" s="46">
        <v>2559</v>
      </c>
      <c r="N2568">
        <v>105.02315352021154</v>
      </c>
    </row>
    <row r="2569" spans="13:14" x14ac:dyDescent="0.25">
      <c r="M2569" s="46">
        <v>2560</v>
      </c>
      <c r="N2569">
        <v>110.56901037895936</v>
      </c>
    </row>
    <row r="2570" spans="13:14" x14ac:dyDescent="0.25">
      <c r="M2570" s="46">
        <v>2561</v>
      </c>
      <c r="N2570">
        <v>100.27128414397039</v>
      </c>
    </row>
    <row r="2571" spans="13:14" x14ac:dyDescent="0.25">
      <c r="M2571" s="46">
        <v>2562</v>
      </c>
      <c r="N2571">
        <v>86.959248632012617</v>
      </c>
    </row>
    <row r="2572" spans="13:14" x14ac:dyDescent="0.25">
      <c r="M2572" s="46">
        <v>2563</v>
      </c>
      <c r="N2572">
        <v>104.97545491904818</v>
      </c>
    </row>
    <row r="2573" spans="13:14" x14ac:dyDescent="0.25">
      <c r="M2573" s="46">
        <v>2564</v>
      </c>
      <c r="N2573">
        <v>90.474099537649337</v>
      </c>
    </row>
    <row r="2574" spans="13:14" x14ac:dyDescent="0.25">
      <c r="M2574" s="46">
        <v>2565</v>
      </c>
      <c r="N2574">
        <v>106.18747449907782</v>
      </c>
    </row>
    <row r="2575" spans="13:14" x14ac:dyDescent="0.25">
      <c r="M2575" s="46">
        <v>2566</v>
      </c>
      <c r="N2575">
        <v>107.97663093543522</v>
      </c>
    </row>
    <row r="2576" spans="13:14" x14ac:dyDescent="0.25">
      <c r="M2576" s="46">
        <v>2567</v>
      </c>
      <c r="N2576">
        <v>125.8240067044301</v>
      </c>
    </row>
    <row r="2577" spans="13:14" x14ac:dyDescent="0.25">
      <c r="M2577" s="46">
        <v>2568</v>
      </c>
      <c r="N2577">
        <v>109.99115075082338</v>
      </c>
    </row>
    <row r="2578" spans="13:14" x14ac:dyDescent="0.25">
      <c r="M2578" s="46">
        <v>2569</v>
      </c>
      <c r="N2578">
        <v>97.128607320246928</v>
      </c>
    </row>
    <row r="2579" spans="13:14" x14ac:dyDescent="0.25">
      <c r="M2579" s="46">
        <v>2570</v>
      </c>
      <c r="N2579">
        <v>112.0287421034116</v>
      </c>
    </row>
    <row r="2580" spans="13:14" x14ac:dyDescent="0.25">
      <c r="M2580" s="46">
        <v>2571</v>
      </c>
      <c r="N2580">
        <v>112.36876592265764</v>
      </c>
    </row>
    <row r="2581" spans="13:14" x14ac:dyDescent="0.25">
      <c r="M2581" s="46">
        <v>2572</v>
      </c>
      <c r="N2581">
        <v>106.75486021910899</v>
      </c>
    </row>
    <row r="2582" spans="13:14" x14ac:dyDescent="0.25">
      <c r="M2582" s="46">
        <v>2573</v>
      </c>
      <c r="N2582">
        <v>109.81328184624833</v>
      </c>
    </row>
    <row r="2583" spans="13:14" x14ac:dyDescent="0.25">
      <c r="M2583" s="46">
        <v>2574</v>
      </c>
      <c r="N2583">
        <v>108.73319391559396</v>
      </c>
    </row>
    <row r="2584" spans="13:14" x14ac:dyDescent="0.25">
      <c r="M2584" s="46">
        <v>2575</v>
      </c>
      <c r="N2584">
        <v>101.46334725754693</v>
      </c>
    </row>
    <row r="2585" spans="13:14" x14ac:dyDescent="0.25">
      <c r="M2585" s="46">
        <v>2576</v>
      </c>
      <c r="N2585">
        <v>108.36332862254331</v>
      </c>
    </row>
    <row r="2586" spans="13:14" x14ac:dyDescent="0.25">
      <c r="M2586" s="46">
        <v>2577</v>
      </c>
      <c r="N2586">
        <v>102.30508610262378</v>
      </c>
    </row>
    <row r="2587" spans="13:14" x14ac:dyDescent="0.25">
      <c r="M2587" s="46">
        <v>2578</v>
      </c>
      <c r="N2587">
        <v>119.73441009685391</v>
      </c>
    </row>
    <row r="2588" spans="13:14" x14ac:dyDescent="0.25">
      <c r="M2588" s="46">
        <v>2579</v>
      </c>
      <c r="N2588">
        <v>101.09722739300504</v>
      </c>
    </row>
    <row r="2589" spans="13:14" x14ac:dyDescent="0.25">
      <c r="M2589" s="46">
        <v>2580</v>
      </c>
      <c r="N2589">
        <v>93.926497785586889</v>
      </c>
    </row>
    <row r="2590" spans="13:14" x14ac:dyDescent="0.25">
      <c r="M2590" s="46">
        <v>2581</v>
      </c>
      <c r="N2590">
        <v>109.18865401110993</v>
      </c>
    </row>
    <row r="2591" spans="13:14" x14ac:dyDescent="0.25">
      <c r="M2591" s="46">
        <v>2582</v>
      </c>
      <c r="N2591">
        <v>99.407762348211833</v>
      </c>
    </row>
    <row r="2592" spans="13:14" x14ac:dyDescent="0.25">
      <c r="M2592" s="46">
        <v>2583</v>
      </c>
      <c r="N2592">
        <v>106.30323278403718</v>
      </c>
    </row>
    <row r="2593" spans="13:14" x14ac:dyDescent="0.25">
      <c r="M2593" s="46">
        <v>2584</v>
      </c>
      <c r="N2593">
        <v>91.160581200797537</v>
      </c>
    </row>
    <row r="2594" spans="13:14" x14ac:dyDescent="0.25">
      <c r="M2594" s="46">
        <v>2585</v>
      </c>
      <c r="N2594">
        <v>114.31530016934262</v>
      </c>
    </row>
    <row r="2595" spans="13:14" x14ac:dyDescent="0.25">
      <c r="M2595" s="46">
        <v>2586</v>
      </c>
      <c r="N2595">
        <v>118.60539612505902</v>
      </c>
    </row>
    <row r="2596" spans="13:14" x14ac:dyDescent="0.25">
      <c r="M2596" s="46">
        <v>2587</v>
      </c>
      <c r="N2596">
        <v>97.050674394763647</v>
      </c>
    </row>
    <row r="2597" spans="13:14" x14ac:dyDescent="0.25">
      <c r="M2597" s="46">
        <v>2588</v>
      </c>
      <c r="N2597">
        <v>111.5323258455366</v>
      </c>
    </row>
    <row r="2598" spans="13:14" x14ac:dyDescent="0.25">
      <c r="M2598" s="46">
        <v>2589</v>
      </c>
      <c r="N2598">
        <v>112.6926136028259</v>
      </c>
    </row>
    <row r="2599" spans="13:14" x14ac:dyDescent="0.25">
      <c r="M2599" s="46">
        <v>2590</v>
      </c>
      <c r="N2599">
        <v>107.71888136766306</v>
      </c>
    </row>
    <row r="2600" spans="13:14" x14ac:dyDescent="0.25">
      <c r="M2600" s="46">
        <v>2591</v>
      </c>
      <c r="N2600">
        <v>104.78035955932526</v>
      </c>
    </row>
    <row r="2601" spans="13:14" x14ac:dyDescent="0.25">
      <c r="M2601" s="46">
        <v>2592</v>
      </c>
      <c r="N2601">
        <v>79.454753669072431</v>
      </c>
    </row>
    <row r="2602" spans="13:14" x14ac:dyDescent="0.25">
      <c r="M2602" s="46">
        <v>2593</v>
      </c>
      <c r="N2602">
        <v>112.24833408779364</v>
      </c>
    </row>
    <row r="2603" spans="13:14" x14ac:dyDescent="0.25">
      <c r="M2603" s="46">
        <v>2594</v>
      </c>
      <c r="N2603">
        <v>119.4492582157432</v>
      </c>
    </row>
    <row r="2604" spans="13:14" x14ac:dyDescent="0.25">
      <c r="M2604" s="46">
        <v>2595</v>
      </c>
      <c r="N2604">
        <v>111.08650252038083</v>
      </c>
    </row>
    <row r="2605" spans="13:14" x14ac:dyDescent="0.25">
      <c r="M2605" s="46">
        <v>2596</v>
      </c>
      <c r="N2605">
        <v>112.76215757668298</v>
      </c>
    </row>
    <row r="2606" spans="13:14" x14ac:dyDescent="0.25">
      <c r="M2606" s="46">
        <v>2597</v>
      </c>
      <c r="N2606">
        <v>133.15242723706473</v>
      </c>
    </row>
    <row r="2607" spans="13:14" x14ac:dyDescent="0.25">
      <c r="M2607" s="46">
        <v>2598</v>
      </c>
      <c r="N2607">
        <v>118.68594641148631</v>
      </c>
    </row>
    <row r="2608" spans="13:14" x14ac:dyDescent="0.25">
      <c r="M2608" s="46">
        <v>2599</v>
      </c>
      <c r="N2608">
        <v>108.41498700228341</v>
      </c>
    </row>
    <row r="2609" spans="13:14" x14ac:dyDescent="0.25">
      <c r="M2609" s="46">
        <v>2600</v>
      </c>
      <c r="N2609">
        <v>113.36335525344813</v>
      </c>
    </row>
    <row r="2610" spans="13:14" x14ac:dyDescent="0.25">
      <c r="M2610" s="46">
        <v>2601</v>
      </c>
      <c r="N2610">
        <v>98.047973222686466</v>
      </c>
    </row>
    <row r="2611" spans="13:14" x14ac:dyDescent="0.25">
      <c r="M2611" s="46">
        <v>2602</v>
      </c>
      <c r="N2611">
        <v>113.28615077334155</v>
      </c>
    </row>
    <row r="2612" spans="13:14" x14ac:dyDescent="0.25">
      <c r="M2612" s="46">
        <v>2603</v>
      </c>
      <c r="N2612">
        <v>101.4919226417386</v>
      </c>
    </row>
    <row r="2613" spans="13:14" x14ac:dyDescent="0.25">
      <c r="M2613" s="46">
        <v>2604</v>
      </c>
      <c r="N2613">
        <v>122.49055987115155</v>
      </c>
    </row>
    <row r="2614" spans="13:14" x14ac:dyDescent="0.25">
      <c r="M2614" s="46">
        <v>2605</v>
      </c>
      <c r="N2614">
        <v>111.22395125947209</v>
      </c>
    </row>
    <row r="2615" spans="13:14" x14ac:dyDescent="0.25">
      <c r="M2615" s="46">
        <v>2606</v>
      </c>
      <c r="N2615">
        <v>113.68973406561881</v>
      </c>
    </row>
    <row r="2616" spans="13:14" x14ac:dyDescent="0.25">
      <c r="M2616" s="46">
        <v>2607</v>
      </c>
      <c r="N2616">
        <v>117.25689990845592</v>
      </c>
    </row>
    <row r="2617" spans="13:14" x14ac:dyDescent="0.25">
      <c r="M2617" s="46">
        <v>2608</v>
      </c>
      <c r="N2617">
        <v>107.95316403949599</v>
      </c>
    </row>
    <row r="2618" spans="13:14" x14ac:dyDescent="0.25">
      <c r="M2618" s="46">
        <v>2609</v>
      </c>
      <c r="N2618">
        <v>98.40975545156958</v>
      </c>
    </row>
    <row r="2619" spans="13:14" x14ac:dyDescent="0.25">
      <c r="M2619" s="46">
        <v>2610</v>
      </c>
      <c r="N2619">
        <v>104.36679654126419</v>
      </c>
    </row>
    <row r="2620" spans="13:14" x14ac:dyDescent="0.25">
      <c r="M2620" s="46">
        <v>2611</v>
      </c>
      <c r="N2620">
        <v>114.37288091475479</v>
      </c>
    </row>
    <row r="2621" spans="13:14" x14ac:dyDescent="0.25">
      <c r="M2621" s="46">
        <v>2612</v>
      </c>
      <c r="N2621">
        <v>114.19229325707323</v>
      </c>
    </row>
    <row r="2622" spans="13:14" x14ac:dyDescent="0.25">
      <c r="M2622" s="46">
        <v>2613</v>
      </c>
      <c r="N2622">
        <v>123.73863335779794</v>
      </c>
    </row>
    <row r="2623" spans="13:14" x14ac:dyDescent="0.25">
      <c r="M2623" s="46">
        <v>2614</v>
      </c>
      <c r="N2623">
        <v>114.77880322209126</v>
      </c>
    </row>
    <row r="2624" spans="13:14" x14ac:dyDescent="0.25">
      <c r="M2624" s="46">
        <v>2615</v>
      </c>
      <c r="N2624">
        <v>118.3210787694869</v>
      </c>
    </row>
    <row r="2625" spans="13:14" x14ac:dyDescent="0.25">
      <c r="M2625" s="46">
        <v>2616</v>
      </c>
      <c r="N2625">
        <v>117.42041272423836</v>
      </c>
    </row>
    <row r="2626" spans="13:14" x14ac:dyDescent="0.25">
      <c r="M2626" s="46">
        <v>2617</v>
      </c>
      <c r="N2626">
        <v>97.066794453865626</v>
      </c>
    </row>
    <row r="2627" spans="13:14" x14ac:dyDescent="0.25">
      <c r="M2627" s="46">
        <v>2618</v>
      </c>
      <c r="N2627">
        <v>114.48310165192166</v>
      </c>
    </row>
    <row r="2628" spans="13:14" x14ac:dyDescent="0.25">
      <c r="M2628" s="46">
        <v>2619</v>
      </c>
      <c r="N2628">
        <v>103.21532392749428</v>
      </c>
    </row>
    <row r="2629" spans="13:14" x14ac:dyDescent="0.25">
      <c r="M2629" s="46">
        <v>2620</v>
      </c>
      <c r="N2629">
        <v>119.37768652991606</v>
      </c>
    </row>
    <row r="2630" spans="13:14" x14ac:dyDescent="0.25">
      <c r="M2630" s="46">
        <v>2621</v>
      </c>
      <c r="N2630">
        <v>124.06211601134348</v>
      </c>
    </row>
    <row r="2631" spans="13:14" x14ac:dyDescent="0.25">
      <c r="M2631" s="46">
        <v>2622</v>
      </c>
      <c r="N2631">
        <v>105.86317618453313</v>
      </c>
    </row>
    <row r="2632" spans="13:14" x14ac:dyDescent="0.25">
      <c r="M2632" s="46">
        <v>2623</v>
      </c>
      <c r="N2632">
        <v>101.58237029531467</v>
      </c>
    </row>
    <row r="2633" spans="13:14" x14ac:dyDescent="0.25">
      <c r="M2633" s="46">
        <v>2624</v>
      </c>
      <c r="N2633">
        <v>105.06324112331487</v>
      </c>
    </row>
    <row r="2634" spans="13:14" x14ac:dyDescent="0.25">
      <c r="M2634" s="46">
        <v>2625</v>
      </c>
      <c r="N2634">
        <v>125.99078341457734</v>
      </c>
    </row>
    <row r="2635" spans="13:14" x14ac:dyDescent="0.25">
      <c r="M2635" s="46">
        <v>2626</v>
      </c>
      <c r="N2635">
        <v>106.7780200446994</v>
      </c>
    </row>
    <row r="2636" spans="13:14" x14ac:dyDescent="0.25">
      <c r="M2636" s="46">
        <v>2627</v>
      </c>
      <c r="N2636">
        <v>105.68183294167717</v>
      </c>
    </row>
    <row r="2637" spans="13:14" x14ac:dyDescent="0.25">
      <c r="M2637" s="46">
        <v>2628</v>
      </c>
      <c r="N2637">
        <v>103.97154907657558</v>
      </c>
    </row>
    <row r="2638" spans="13:14" x14ac:dyDescent="0.25">
      <c r="M2638" s="46">
        <v>2629</v>
      </c>
      <c r="N2638">
        <v>113.77888440536454</v>
      </c>
    </row>
    <row r="2639" spans="13:14" x14ac:dyDescent="0.25">
      <c r="M2639" s="46">
        <v>2630</v>
      </c>
      <c r="N2639">
        <v>94.427883298521934</v>
      </c>
    </row>
    <row r="2640" spans="13:14" x14ac:dyDescent="0.25">
      <c r="M2640" s="46">
        <v>2631</v>
      </c>
      <c r="N2640">
        <v>103.69307368653949</v>
      </c>
    </row>
    <row r="2641" spans="13:14" x14ac:dyDescent="0.25">
      <c r="M2641" s="46">
        <v>2632</v>
      </c>
      <c r="N2641">
        <v>120.49978503627133</v>
      </c>
    </row>
    <row r="2642" spans="13:14" x14ac:dyDescent="0.25">
      <c r="M2642" s="46">
        <v>2633</v>
      </c>
      <c r="N2642">
        <v>111.05876294986648</v>
      </c>
    </row>
    <row r="2643" spans="13:14" x14ac:dyDescent="0.25">
      <c r="M2643" s="46">
        <v>2634</v>
      </c>
      <c r="N2643">
        <v>116.13898589450586</v>
      </c>
    </row>
    <row r="2644" spans="13:14" x14ac:dyDescent="0.25">
      <c r="M2644" s="46">
        <v>2635</v>
      </c>
      <c r="N2644">
        <v>120.27530169041988</v>
      </c>
    </row>
    <row r="2645" spans="13:14" x14ac:dyDescent="0.25">
      <c r="M2645" s="46">
        <v>2636</v>
      </c>
      <c r="N2645">
        <v>128.55391926964069</v>
      </c>
    </row>
    <row r="2646" spans="13:14" x14ac:dyDescent="0.25">
      <c r="M2646" s="46">
        <v>2637</v>
      </c>
      <c r="N2646">
        <v>105.97523878966584</v>
      </c>
    </row>
    <row r="2647" spans="13:14" x14ac:dyDescent="0.25">
      <c r="M2647" s="46">
        <v>2638</v>
      </c>
      <c r="N2647">
        <v>101.42416448150739</v>
      </c>
    </row>
    <row r="2648" spans="13:14" x14ac:dyDescent="0.25">
      <c r="M2648" s="46">
        <v>2639</v>
      </c>
      <c r="N2648">
        <v>124.18392726590967</v>
      </c>
    </row>
    <row r="2649" spans="13:14" x14ac:dyDescent="0.25">
      <c r="M2649" s="46">
        <v>2640</v>
      </c>
      <c r="N2649">
        <v>101.42221971580145</v>
      </c>
    </row>
    <row r="2650" spans="13:14" x14ac:dyDescent="0.25">
      <c r="M2650" s="46">
        <v>2641</v>
      </c>
      <c r="N2650">
        <v>99.820537928867125</v>
      </c>
    </row>
    <row r="2651" spans="13:14" x14ac:dyDescent="0.25">
      <c r="M2651" s="46">
        <v>2642</v>
      </c>
      <c r="N2651">
        <v>125.42747656472592</v>
      </c>
    </row>
    <row r="2652" spans="13:14" x14ac:dyDescent="0.25">
      <c r="M2652" s="46">
        <v>2643</v>
      </c>
      <c r="N2652">
        <v>112.47363437595162</v>
      </c>
    </row>
    <row r="2653" spans="13:14" x14ac:dyDescent="0.25">
      <c r="M2653" s="46">
        <v>2644</v>
      </c>
      <c r="N2653">
        <v>121.30104899319527</v>
      </c>
    </row>
    <row r="2654" spans="13:14" x14ac:dyDescent="0.25">
      <c r="M2654" s="46">
        <v>2645</v>
      </c>
      <c r="N2654">
        <v>119.25094735628402</v>
      </c>
    </row>
    <row r="2655" spans="13:14" x14ac:dyDescent="0.25">
      <c r="M2655" s="46">
        <v>2646</v>
      </c>
      <c r="N2655">
        <v>119.69156308982538</v>
      </c>
    </row>
    <row r="2656" spans="13:14" x14ac:dyDescent="0.25">
      <c r="M2656" s="46">
        <v>2647</v>
      </c>
      <c r="N2656">
        <v>94.624635409074457</v>
      </c>
    </row>
    <row r="2657" spans="13:14" x14ac:dyDescent="0.25">
      <c r="M2657" s="46">
        <v>2648</v>
      </c>
      <c r="N2657">
        <v>107.92158421046166</v>
      </c>
    </row>
    <row r="2658" spans="13:14" x14ac:dyDescent="0.25">
      <c r="M2658" s="46">
        <v>2649</v>
      </c>
      <c r="N2658">
        <v>107.08693525277432</v>
      </c>
    </row>
    <row r="2659" spans="13:14" x14ac:dyDescent="0.25">
      <c r="M2659" s="46">
        <v>2650</v>
      </c>
      <c r="N2659">
        <v>116.08535783193082</v>
      </c>
    </row>
    <row r="2660" spans="13:14" x14ac:dyDescent="0.25">
      <c r="M2660" s="46">
        <v>2651</v>
      </c>
      <c r="N2660">
        <v>99.782121320054287</v>
      </c>
    </row>
    <row r="2661" spans="13:14" x14ac:dyDescent="0.25">
      <c r="M2661" s="46">
        <v>2652</v>
      </c>
      <c r="N2661">
        <v>116.45060111615201</v>
      </c>
    </row>
    <row r="2662" spans="13:14" x14ac:dyDescent="0.25">
      <c r="M2662" s="46">
        <v>2653</v>
      </c>
      <c r="N2662">
        <v>125.8774757640159</v>
      </c>
    </row>
    <row r="2663" spans="13:14" x14ac:dyDescent="0.25">
      <c r="M2663" s="46">
        <v>2654</v>
      </c>
      <c r="N2663">
        <v>114.4364028606134</v>
      </c>
    </row>
    <row r="2664" spans="13:14" x14ac:dyDescent="0.25">
      <c r="M2664" s="46">
        <v>2655</v>
      </c>
      <c r="N2664">
        <v>117.35583469288169</v>
      </c>
    </row>
    <row r="2665" spans="13:14" x14ac:dyDescent="0.25">
      <c r="M2665" s="46">
        <v>2656</v>
      </c>
      <c r="N2665">
        <v>100.7262316647295</v>
      </c>
    </row>
    <row r="2666" spans="13:14" x14ac:dyDescent="0.25">
      <c r="M2666" s="46">
        <v>2657</v>
      </c>
      <c r="N2666">
        <v>100.81827921945386</v>
      </c>
    </row>
    <row r="2667" spans="13:14" x14ac:dyDescent="0.25">
      <c r="M2667" s="46">
        <v>2658</v>
      </c>
      <c r="N2667">
        <v>106.00761354590392</v>
      </c>
    </row>
    <row r="2668" spans="13:14" x14ac:dyDescent="0.25">
      <c r="M2668" s="46">
        <v>2659</v>
      </c>
      <c r="N2668">
        <v>87.709049817947317</v>
      </c>
    </row>
    <row r="2669" spans="13:14" x14ac:dyDescent="0.25">
      <c r="M2669" s="46">
        <v>2660</v>
      </c>
      <c r="N2669">
        <v>117.9759262507658</v>
      </c>
    </row>
    <row r="2670" spans="13:14" x14ac:dyDescent="0.25">
      <c r="M2670" s="46">
        <v>2661</v>
      </c>
      <c r="N2670">
        <v>110.31059483403963</v>
      </c>
    </row>
    <row r="2671" spans="13:14" x14ac:dyDescent="0.25">
      <c r="M2671" s="46">
        <v>2662</v>
      </c>
      <c r="N2671">
        <v>102.53641657106715</v>
      </c>
    </row>
    <row r="2672" spans="13:14" x14ac:dyDescent="0.25">
      <c r="M2672" s="46">
        <v>2663</v>
      </c>
      <c r="N2672">
        <v>106.68848199149916</v>
      </c>
    </row>
    <row r="2673" spans="13:14" x14ac:dyDescent="0.25">
      <c r="M2673" s="46">
        <v>2664</v>
      </c>
      <c r="N2673">
        <v>119.69639944143454</v>
      </c>
    </row>
    <row r="2674" spans="13:14" x14ac:dyDescent="0.25">
      <c r="M2674" s="46">
        <v>2665</v>
      </c>
      <c r="N2674">
        <v>112.83789599251733</v>
      </c>
    </row>
    <row r="2675" spans="13:14" x14ac:dyDescent="0.25">
      <c r="M2675" s="46">
        <v>2666</v>
      </c>
      <c r="N2675">
        <v>98.924424680751713</v>
      </c>
    </row>
    <row r="2676" spans="13:14" x14ac:dyDescent="0.25">
      <c r="M2676" s="46">
        <v>2667</v>
      </c>
      <c r="N2676">
        <v>111.9649837749692</v>
      </c>
    </row>
    <row r="2677" spans="13:14" x14ac:dyDescent="0.25">
      <c r="M2677" s="46">
        <v>2668</v>
      </c>
      <c r="N2677">
        <v>117.77497726898402</v>
      </c>
    </row>
    <row r="2678" spans="13:14" x14ac:dyDescent="0.25">
      <c r="M2678" s="46">
        <v>2669</v>
      </c>
      <c r="N2678">
        <v>113.73657224584495</v>
      </c>
    </row>
    <row r="2679" spans="13:14" x14ac:dyDescent="0.25">
      <c r="M2679" s="46">
        <v>2670</v>
      </c>
      <c r="N2679">
        <v>101.62550450811801</v>
      </c>
    </row>
    <row r="2680" spans="13:14" x14ac:dyDescent="0.25">
      <c r="M2680" s="46">
        <v>2671</v>
      </c>
      <c r="N2680">
        <v>99.789139223734125</v>
      </c>
    </row>
    <row r="2681" spans="13:14" x14ac:dyDescent="0.25">
      <c r="M2681" s="46">
        <v>2672</v>
      </c>
      <c r="N2681">
        <v>101.20275039615015</v>
      </c>
    </row>
    <row r="2682" spans="13:14" x14ac:dyDescent="0.25">
      <c r="M2682" s="46">
        <v>2673</v>
      </c>
      <c r="N2682">
        <v>112.3503276484802</v>
      </c>
    </row>
    <row r="2683" spans="13:14" x14ac:dyDescent="0.25">
      <c r="M2683" s="46">
        <v>2674</v>
      </c>
      <c r="N2683">
        <v>118.33560705972204</v>
      </c>
    </row>
    <row r="2684" spans="13:14" x14ac:dyDescent="0.25">
      <c r="M2684" s="46">
        <v>2675</v>
      </c>
      <c r="N2684">
        <v>101.96529258006402</v>
      </c>
    </row>
    <row r="2685" spans="13:14" x14ac:dyDescent="0.25">
      <c r="M2685" s="46">
        <v>2676</v>
      </c>
      <c r="N2685">
        <v>124.78706729594515</v>
      </c>
    </row>
    <row r="2686" spans="13:14" x14ac:dyDescent="0.25">
      <c r="M2686" s="46">
        <v>2677</v>
      </c>
      <c r="N2686">
        <v>111.28173588810625</v>
      </c>
    </row>
    <row r="2687" spans="13:14" x14ac:dyDescent="0.25">
      <c r="M2687" s="46">
        <v>2678</v>
      </c>
      <c r="N2687">
        <v>121.73591750044905</v>
      </c>
    </row>
    <row r="2688" spans="13:14" x14ac:dyDescent="0.25">
      <c r="M2688" s="46">
        <v>2679</v>
      </c>
      <c r="N2688">
        <v>108.05120495750154</v>
      </c>
    </row>
    <row r="2689" spans="13:14" x14ac:dyDescent="0.25">
      <c r="M2689" s="46">
        <v>2680</v>
      </c>
      <c r="N2689">
        <v>110.87301454203175</v>
      </c>
    </row>
    <row r="2690" spans="13:14" x14ac:dyDescent="0.25">
      <c r="M2690" s="46">
        <v>2681</v>
      </c>
      <c r="N2690">
        <v>126.07631866725498</v>
      </c>
    </row>
    <row r="2691" spans="13:14" x14ac:dyDescent="0.25">
      <c r="M2691" s="46">
        <v>2682</v>
      </c>
      <c r="N2691">
        <v>109.07814196151529</v>
      </c>
    </row>
    <row r="2692" spans="13:14" x14ac:dyDescent="0.25">
      <c r="M2692" s="46">
        <v>2683</v>
      </c>
      <c r="N2692">
        <v>117.99534369244027</v>
      </c>
    </row>
    <row r="2693" spans="13:14" x14ac:dyDescent="0.25">
      <c r="M2693" s="46">
        <v>2684</v>
      </c>
      <c r="N2693">
        <v>112.7800248938909</v>
      </c>
    </row>
    <row r="2694" spans="13:14" x14ac:dyDescent="0.25">
      <c r="M2694" s="46">
        <v>2685</v>
      </c>
      <c r="N2694">
        <v>103.54174374430117</v>
      </c>
    </row>
    <row r="2695" spans="13:14" x14ac:dyDescent="0.25">
      <c r="M2695" s="46">
        <v>2686</v>
      </c>
      <c r="N2695">
        <v>131.71100075668349</v>
      </c>
    </row>
    <row r="2696" spans="13:14" x14ac:dyDescent="0.25">
      <c r="M2696" s="46">
        <v>2687</v>
      </c>
      <c r="N2696">
        <v>113.63768563597577</v>
      </c>
    </row>
    <row r="2697" spans="13:14" x14ac:dyDescent="0.25">
      <c r="M2697" s="46">
        <v>2688</v>
      </c>
      <c r="N2697">
        <v>101.32928518318317</v>
      </c>
    </row>
    <row r="2698" spans="13:14" x14ac:dyDescent="0.25">
      <c r="M2698" s="46">
        <v>2689</v>
      </c>
      <c r="N2698">
        <v>118.4641594883747</v>
      </c>
    </row>
    <row r="2699" spans="13:14" x14ac:dyDescent="0.25">
      <c r="M2699" s="46">
        <v>2690</v>
      </c>
      <c r="N2699">
        <v>125.22084285181801</v>
      </c>
    </row>
    <row r="2700" spans="13:14" x14ac:dyDescent="0.25">
      <c r="M2700" s="46">
        <v>2691</v>
      </c>
      <c r="N2700">
        <v>95.507892170216138</v>
      </c>
    </row>
    <row r="2701" spans="13:14" x14ac:dyDescent="0.25">
      <c r="M2701" s="46">
        <v>2692</v>
      </c>
      <c r="N2701">
        <v>118.57221518295934</v>
      </c>
    </row>
    <row r="2702" spans="13:14" x14ac:dyDescent="0.25">
      <c r="M2702" s="46">
        <v>2693</v>
      </c>
      <c r="N2702">
        <v>120.51361422113509</v>
      </c>
    </row>
    <row r="2703" spans="13:14" x14ac:dyDescent="0.25">
      <c r="M2703" s="46">
        <v>2694</v>
      </c>
      <c r="N2703">
        <v>118.2979048799854</v>
      </c>
    </row>
    <row r="2704" spans="13:14" x14ac:dyDescent="0.25">
      <c r="M2704" s="46">
        <v>2695</v>
      </c>
      <c r="N2704">
        <v>117.20039755513254</v>
      </c>
    </row>
    <row r="2705" spans="13:14" x14ac:dyDescent="0.25">
      <c r="M2705" s="46">
        <v>2696</v>
      </c>
      <c r="N2705">
        <v>108.19135851335577</v>
      </c>
    </row>
    <row r="2706" spans="13:14" x14ac:dyDescent="0.25">
      <c r="M2706" s="46">
        <v>2697</v>
      </c>
      <c r="N2706">
        <v>105.33232175628341</v>
      </c>
    </row>
    <row r="2707" spans="13:14" x14ac:dyDescent="0.25">
      <c r="M2707" s="46">
        <v>2698</v>
      </c>
      <c r="N2707">
        <v>122.04970012656466</v>
      </c>
    </row>
    <row r="2708" spans="13:14" x14ac:dyDescent="0.25">
      <c r="M2708" s="46">
        <v>2699</v>
      </c>
      <c r="N2708">
        <v>135.74825271748642</v>
      </c>
    </row>
    <row r="2709" spans="13:14" x14ac:dyDescent="0.25">
      <c r="M2709" s="46">
        <v>2700</v>
      </c>
      <c r="N2709">
        <v>100.08187504350995</v>
      </c>
    </row>
    <row r="2710" spans="13:14" x14ac:dyDescent="0.25">
      <c r="M2710" s="46">
        <v>2701</v>
      </c>
      <c r="N2710">
        <v>100.21360870404177</v>
      </c>
    </row>
    <row r="2711" spans="13:14" x14ac:dyDescent="0.25">
      <c r="M2711" s="46">
        <v>2702</v>
      </c>
      <c r="N2711">
        <v>126.33576326565839</v>
      </c>
    </row>
    <row r="2712" spans="13:14" x14ac:dyDescent="0.25">
      <c r="M2712" s="46">
        <v>2703</v>
      </c>
      <c r="N2712">
        <v>99.077997823169426</v>
      </c>
    </row>
    <row r="2713" spans="13:14" x14ac:dyDescent="0.25">
      <c r="M2713" s="46">
        <v>2704</v>
      </c>
      <c r="N2713">
        <v>113.7259245272042</v>
      </c>
    </row>
    <row r="2714" spans="13:14" x14ac:dyDescent="0.25">
      <c r="M2714" s="46">
        <v>2705</v>
      </c>
      <c r="N2714">
        <v>106.4997085565126</v>
      </c>
    </row>
    <row r="2715" spans="13:14" x14ac:dyDescent="0.25">
      <c r="M2715" s="46">
        <v>2706</v>
      </c>
      <c r="N2715">
        <v>105.59520729356602</v>
      </c>
    </row>
    <row r="2716" spans="13:14" x14ac:dyDescent="0.25">
      <c r="M2716" s="46">
        <v>2707</v>
      </c>
      <c r="N2716">
        <v>119.48295092084901</v>
      </c>
    </row>
    <row r="2717" spans="13:14" x14ac:dyDescent="0.25">
      <c r="M2717" s="46">
        <v>2708</v>
      </c>
      <c r="N2717">
        <v>87.704320143401404</v>
      </c>
    </row>
    <row r="2718" spans="13:14" x14ac:dyDescent="0.25">
      <c r="M2718" s="46">
        <v>2709</v>
      </c>
      <c r="N2718">
        <v>110.72832380305154</v>
      </c>
    </row>
    <row r="2719" spans="13:14" x14ac:dyDescent="0.25">
      <c r="M2719" s="46">
        <v>2710</v>
      </c>
      <c r="N2719">
        <v>101.23270727397143</v>
      </c>
    </row>
    <row r="2720" spans="13:14" x14ac:dyDescent="0.25">
      <c r="M2720" s="46">
        <v>2711</v>
      </c>
      <c r="N2720">
        <v>129.11347577162942</v>
      </c>
    </row>
    <row r="2721" spans="13:14" x14ac:dyDescent="0.25">
      <c r="M2721" s="46">
        <v>2712</v>
      </c>
      <c r="N2721">
        <v>114.8696951992691</v>
      </c>
    </row>
    <row r="2722" spans="13:14" x14ac:dyDescent="0.25">
      <c r="M2722" s="46">
        <v>2713</v>
      </c>
      <c r="N2722">
        <v>98.130078268617979</v>
      </c>
    </row>
    <row r="2723" spans="13:14" x14ac:dyDescent="0.25">
      <c r="M2723" s="46">
        <v>2714</v>
      </c>
      <c r="N2723">
        <v>111.62874737836066</v>
      </c>
    </row>
    <row r="2724" spans="13:14" x14ac:dyDescent="0.25">
      <c r="M2724" s="46">
        <v>2715</v>
      </c>
      <c r="N2724">
        <v>111.31914891895583</v>
      </c>
    </row>
    <row r="2725" spans="13:14" x14ac:dyDescent="0.25">
      <c r="M2725" s="46">
        <v>2716</v>
      </c>
      <c r="N2725">
        <v>112.83013674794884</v>
      </c>
    </row>
    <row r="2726" spans="13:14" x14ac:dyDescent="0.25">
      <c r="M2726" s="46">
        <v>2717</v>
      </c>
      <c r="N2726">
        <v>112.94900998593312</v>
      </c>
    </row>
    <row r="2727" spans="13:14" x14ac:dyDescent="0.25">
      <c r="M2727" s="46">
        <v>2718</v>
      </c>
      <c r="N2727">
        <v>102.71218666687628</v>
      </c>
    </row>
    <row r="2728" spans="13:14" x14ac:dyDescent="0.25">
      <c r="M2728" s="46">
        <v>2719</v>
      </c>
      <c r="N2728">
        <v>112.37640721384905</v>
      </c>
    </row>
    <row r="2729" spans="13:14" x14ac:dyDescent="0.25">
      <c r="M2729" s="46">
        <v>2720</v>
      </c>
      <c r="N2729">
        <v>110.37010749552498</v>
      </c>
    </row>
    <row r="2730" spans="13:14" x14ac:dyDescent="0.25">
      <c r="M2730" s="46">
        <v>2721</v>
      </c>
      <c r="N2730">
        <v>100.10048022283445</v>
      </c>
    </row>
    <row r="2731" spans="13:14" x14ac:dyDescent="0.25">
      <c r="M2731" s="46">
        <v>2722</v>
      </c>
      <c r="N2731">
        <v>92.916983583803756</v>
      </c>
    </row>
    <row r="2732" spans="13:14" x14ac:dyDescent="0.25">
      <c r="M2732" s="46">
        <v>2723</v>
      </c>
      <c r="N2732">
        <v>118.22811680924499</v>
      </c>
    </row>
    <row r="2733" spans="13:14" x14ac:dyDescent="0.25">
      <c r="M2733" s="46">
        <v>2724</v>
      </c>
      <c r="N2733">
        <v>125.19284770302973</v>
      </c>
    </row>
    <row r="2734" spans="13:14" x14ac:dyDescent="0.25">
      <c r="M2734" s="46">
        <v>2725</v>
      </c>
      <c r="N2734">
        <v>107.79941243017547</v>
      </c>
    </row>
    <row r="2735" spans="13:14" x14ac:dyDescent="0.25">
      <c r="M2735" s="46">
        <v>2726</v>
      </c>
      <c r="N2735">
        <v>114.5702185746004</v>
      </c>
    </row>
    <row r="2736" spans="13:14" x14ac:dyDescent="0.25">
      <c r="M2736" s="46">
        <v>2727</v>
      </c>
      <c r="N2736">
        <v>116.37631278007488</v>
      </c>
    </row>
    <row r="2737" spans="13:14" x14ac:dyDescent="0.25">
      <c r="M2737" s="46">
        <v>2728</v>
      </c>
      <c r="N2737">
        <v>117.14066428353141</v>
      </c>
    </row>
    <row r="2738" spans="13:14" x14ac:dyDescent="0.25">
      <c r="M2738" s="46">
        <v>2729</v>
      </c>
      <c r="N2738">
        <v>97.067459835310785</v>
      </c>
    </row>
    <row r="2739" spans="13:14" x14ac:dyDescent="0.25">
      <c r="M2739" s="46">
        <v>2730</v>
      </c>
      <c r="N2739">
        <v>88.061014505819657</v>
      </c>
    </row>
    <row r="2740" spans="13:14" x14ac:dyDescent="0.25">
      <c r="M2740" s="46">
        <v>2731</v>
      </c>
      <c r="N2740">
        <v>115.91503139653203</v>
      </c>
    </row>
    <row r="2741" spans="13:14" x14ac:dyDescent="0.25">
      <c r="M2741" s="46">
        <v>2732</v>
      </c>
      <c r="N2741">
        <v>106.76623088833541</v>
      </c>
    </row>
    <row r="2742" spans="13:14" x14ac:dyDescent="0.25">
      <c r="M2742" s="46">
        <v>2733</v>
      </c>
      <c r="N2742">
        <v>115.31637966218956</v>
      </c>
    </row>
    <row r="2743" spans="13:14" x14ac:dyDescent="0.25">
      <c r="M2743" s="46">
        <v>2734</v>
      </c>
      <c r="N2743">
        <v>118.6667157028313</v>
      </c>
    </row>
    <row r="2744" spans="13:14" x14ac:dyDescent="0.25">
      <c r="M2744" s="46">
        <v>2735</v>
      </c>
      <c r="N2744">
        <v>123.51786809256345</v>
      </c>
    </row>
    <row r="2745" spans="13:14" x14ac:dyDescent="0.25">
      <c r="M2745" s="46">
        <v>2736</v>
      </c>
      <c r="N2745">
        <v>123.33369461527823</v>
      </c>
    </row>
    <row r="2746" spans="13:14" x14ac:dyDescent="0.25">
      <c r="M2746" s="46">
        <v>2737</v>
      </c>
      <c r="N2746">
        <v>117.76420101208592</v>
      </c>
    </row>
    <row r="2747" spans="13:14" x14ac:dyDescent="0.25">
      <c r="M2747" s="46">
        <v>2738</v>
      </c>
      <c r="N2747">
        <v>126.67279152736272</v>
      </c>
    </row>
    <row r="2748" spans="13:14" x14ac:dyDescent="0.25">
      <c r="M2748" s="46">
        <v>2739</v>
      </c>
      <c r="N2748">
        <v>110.43621284638381</v>
      </c>
    </row>
    <row r="2749" spans="13:14" x14ac:dyDescent="0.25">
      <c r="M2749" s="46">
        <v>2740</v>
      </c>
      <c r="N2749">
        <v>117.74266373363346</v>
      </c>
    </row>
    <row r="2750" spans="13:14" x14ac:dyDescent="0.25">
      <c r="M2750" s="46">
        <v>2741</v>
      </c>
      <c r="N2750">
        <v>103.98621324330631</v>
      </c>
    </row>
    <row r="2751" spans="13:14" x14ac:dyDescent="0.25">
      <c r="M2751" s="46">
        <v>2742</v>
      </c>
      <c r="N2751">
        <v>109.06086870556773</v>
      </c>
    </row>
    <row r="2752" spans="13:14" x14ac:dyDescent="0.25">
      <c r="M2752" s="46">
        <v>2743</v>
      </c>
      <c r="N2752">
        <v>109.09218608078864</v>
      </c>
    </row>
    <row r="2753" spans="13:14" x14ac:dyDescent="0.25">
      <c r="M2753" s="46">
        <v>2744</v>
      </c>
      <c r="N2753">
        <v>99.501990467754794</v>
      </c>
    </row>
    <row r="2754" spans="13:14" x14ac:dyDescent="0.25">
      <c r="M2754" s="46">
        <v>2745</v>
      </c>
      <c r="N2754">
        <v>115.60850214308371</v>
      </c>
    </row>
    <row r="2755" spans="13:14" x14ac:dyDescent="0.25">
      <c r="M2755" s="46">
        <v>2746</v>
      </c>
      <c r="N2755">
        <v>106.64364606713141</v>
      </c>
    </row>
    <row r="2756" spans="13:14" x14ac:dyDescent="0.25">
      <c r="M2756" s="46">
        <v>2747</v>
      </c>
      <c r="N2756">
        <v>106.81409409915598</v>
      </c>
    </row>
    <row r="2757" spans="13:14" x14ac:dyDescent="0.25">
      <c r="M2757" s="46">
        <v>2748</v>
      </c>
      <c r="N2757">
        <v>112.96593108681009</v>
      </c>
    </row>
    <row r="2758" spans="13:14" x14ac:dyDescent="0.25">
      <c r="M2758" s="46">
        <v>2749</v>
      </c>
      <c r="N2758">
        <v>105.10651751670504</v>
      </c>
    </row>
    <row r="2759" spans="13:14" x14ac:dyDescent="0.25">
      <c r="M2759" s="46">
        <v>2750</v>
      </c>
      <c r="N2759">
        <v>133.82338575760602</v>
      </c>
    </row>
    <row r="2760" spans="13:14" x14ac:dyDescent="0.25">
      <c r="M2760" s="46">
        <v>2751</v>
      </c>
      <c r="N2760">
        <v>109.54580388927408</v>
      </c>
    </row>
    <row r="2761" spans="13:14" x14ac:dyDescent="0.25">
      <c r="M2761" s="46">
        <v>2752</v>
      </c>
      <c r="N2761">
        <v>119.70328453647059</v>
      </c>
    </row>
    <row r="2762" spans="13:14" x14ac:dyDescent="0.25">
      <c r="M2762" s="46">
        <v>2753</v>
      </c>
      <c r="N2762">
        <v>106.81052096759448</v>
      </c>
    </row>
    <row r="2763" spans="13:14" x14ac:dyDescent="0.25">
      <c r="M2763" s="46">
        <v>2754</v>
      </c>
      <c r="N2763">
        <v>104.35420687792127</v>
      </c>
    </row>
    <row r="2764" spans="13:14" x14ac:dyDescent="0.25">
      <c r="M2764" s="46">
        <v>2755</v>
      </c>
      <c r="N2764">
        <v>125.92010211194716</v>
      </c>
    </row>
    <row r="2765" spans="13:14" x14ac:dyDescent="0.25">
      <c r="M2765" s="46">
        <v>2756</v>
      </c>
      <c r="N2765">
        <v>120.19778027141197</v>
      </c>
    </row>
    <row r="2766" spans="13:14" x14ac:dyDescent="0.25">
      <c r="M2766" s="46">
        <v>2757</v>
      </c>
      <c r="N2766">
        <v>105.45476761189559</v>
      </c>
    </row>
    <row r="2767" spans="13:14" x14ac:dyDescent="0.25">
      <c r="M2767" s="46">
        <v>2758</v>
      </c>
      <c r="N2767">
        <v>100.75567502335235</v>
      </c>
    </row>
    <row r="2768" spans="13:14" x14ac:dyDescent="0.25">
      <c r="M2768" s="46">
        <v>2759</v>
      </c>
      <c r="N2768">
        <v>103.28677478042613</v>
      </c>
    </row>
    <row r="2769" spans="13:14" x14ac:dyDescent="0.25">
      <c r="M2769" s="46">
        <v>2760</v>
      </c>
      <c r="N2769">
        <v>111.69465002785047</v>
      </c>
    </row>
    <row r="2770" spans="13:14" x14ac:dyDescent="0.25">
      <c r="M2770" s="46">
        <v>2761</v>
      </c>
      <c r="N2770">
        <v>139.7682062217493</v>
      </c>
    </row>
    <row r="2771" spans="13:14" x14ac:dyDescent="0.25">
      <c r="M2771" s="46">
        <v>2762</v>
      </c>
      <c r="N2771">
        <v>109.56224476756194</v>
      </c>
    </row>
    <row r="2772" spans="13:14" x14ac:dyDescent="0.25">
      <c r="M2772" s="46">
        <v>2763</v>
      </c>
      <c r="N2772">
        <v>91.048291026622621</v>
      </c>
    </row>
    <row r="2773" spans="13:14" x14ac:dyDescent="0.25">
      <c r="M2773" s="46">
        <v>2764</v>
      </c>
      <c r="N2773">
        <v>104.98265191320583</v>
      </c>
    </row>
    <row r="2774" spans="13:14" x14ac:dyDescent="0.25">
      <c r="M2774" s="46">
        <v>2765</v>
      </c>
      <c r="N2774">
        <v>101.72929045939293</v>
      </c>
    </row>
    <row r="2775" spans="13:14" x14ac:dyDescent="0.25">
      <c r="M2775" s="46">
        <v>2766</v>
      </c>
      <c r="N2775">
        <v>109.38789798259629</v>
      </c>
    </row>
    <row r="2776" spans="13:14" x14ac:dyDescent="0.25">
      <c r="M2776" s="46">
        <v>2767</v>
      </c>
      <c r="N2776">
        <v>126.47402701022376</v>
      </c>
    </row>
    <row r="2777" spans="13:14" x14ac:dyDescent="0.25">
      <c r="M2777" s="46">
        <v>2768</v>
      </c>
      <c r="N2777">
        <v>126.65190182106559</v>
      </c>
    </row>
    <row r="2778" spans="13:14" x14ac:dyDescent="0.25">
      <c r="M2778" s="46">
        <v>2769</v>
      </c>
      <c r="N2778">
        <v>105.19995198688348</v>
      </c>
    </row>
    <row r="2779" spans="13:14" x14ac:dyDescent="0.25">
      <c r="M2779" s="46">
        <v>2770</v>
      </c>
      <c r="N2779">
        <v>112.51420555647924</v>
      </c>
    </row>
    <row r="2780" spans="13:14" x14ac:dyDescent="0.25">
      <c r="M2780" s="46">
        <v>2771</v>
      </c>
      <c r="N2780">
        <v>127.51365837271118</v>
      </c>
    </row>
    <row r="2781" spans="13:14" x14ac:dyDescent="0.25">
      <c r="M2781" s="46">
        <v>2772</v>
      </c>
      <c r="N2781">
        <v>122.14488078090915</v>
      </c>
    </row>
    <row r="2782" spans="13:14" x14ac:dyDescent="0.25">
      <c r="M2782" s="46">
        <v>2773</v>
      </c>
      <c r="N2782">
        <v>118.39490891842496</v>
      </c>
    </row>
    <row r="2783" spans="13:14" x14ac:dyDescent="0.25">
      <c r="M2783" s="46">
        <v>2774</v>
      </c>
      <c r="N2783">
        <v>104.35907352858997</v>
      </c>
    </row>
    <row r="2784" spans="13:14" x14ac:dyDescent="0.25">
      <c r="M2784" s="46">
        <v>2775</v>
      </c>
      <c r="N2784">
        <v>119.28186197975884</v>
      </c>
    </row>
    <row r="2785" spans="13:14" x14ac:dyDescent="0.25">
      <c r="M2785" s="46">
        <v>2776</v>
      </c>
      <c r="N2785">
        <v>115.67250560961558</v>
      </c>
    </row>
    <row r="2786" spans="13:14" x14ac:dyDescent="0.25">
      <c r="M2786" s="46">
        <v>2777</v>
      </c>
      <c r="N2786">
        <v>117.41121995801565</v>
      </c>
    </row>
    <row r="2787" spans="13:14" x14ac:dyDescent="0.25">
      <c r="M2787" s="46">
        <v>2778</v>
      </c>
      <c r="N2787">
        <v>116.41537798162248</v>
      </c>
    </row>
    <row r="2788" spans="13:14" x14ac:dyDescent="0.25">
      <c r="M2788" s="46">
        <v>2779</v>
      </c>
      <c r="N2788">
        <v>107.27313508653488</v>
      </c>
    </row>
    <row r="2789" spans="13:14" x14ac:dyDescent="0.25">
      <c r="M2789" s="46">
        <v>2780</v>
      </c>
      <c r="N2789">
        <v>119.93695590802197</v>
      </c>
    </row>
    <row r="2790" spans="13:14" x14ac:dyDescent="0.25">
      <c r="M2790" s="46">
        <v>2781</v>
      </c>
      <c r="N2790">
        <v>119.29074132720567</v>
      </c>
    </row>
    <row r="2791" spans="13:14" x14ac:dyDescent="0.25">
      <c r="M2791" s="46">
        <v>2782</v>
      </c>
      <c r="N2791">
        <v>119.25463382493892</v>
      </c>
    </row>
    <row r="2792" spans="13:14" x14ac:dyDescent="0.25">
      <c r="M2792" s="46">
        <v>2783</v>
      </c>
      <c r="N2792">
        <v>100.86421471976888</v>
      </c>
    </row>
    <row r="2793" spans="13:14" x14ac:dyDescent="0.25">
      <c r="M2793" s="46">
        <v>2784</v>
      </c>
      <c r="N2793">
        <v>126.02825691205533</v>
      </c>
    </row>
    <row r="2794" spans="13:14" x14ac:dyDescent="0.25">
      <c r="M2794" s="46">
        <v>2785</v>
      </c>
      <c r="N2794">
        <v>104.76230174836969</v>
      </c>
    </row>
    <row r="2795" spans="13:14" x14ac:dyDescent="0.25">
      <c r="M2795" s="46">
        <v>2786</v>
      </c>
      <c r="N2795">
        <v>103.39864266852291</v>
      </c>
    </row>
    <row r="2796" spans="13:14" x14ac:dyDescent="0.25">
      <c r="M2796" s="46">
        <v>2787</v>
      </c>
      <c r="N2796">
        <v>114.00483197417989</v>
      </c>
    </row>
    <row r="2797" spans="13:14" x14ac:dyDescent="0.25">
      <c r="M2797" s="46">
        <v>2788</v>
      </c>
      <c r="N2797">
        <v>104.58583867209052</v>
      </c>
    </row>
    <row r="2798" spans="13:14" x14ac:dyDescent="0.25">
      <c r="M2798" s="46">
        <v>2789</v>
      </c>
      <c r="N2798">
        <v>110.03644095272742</v>
      </c>
    </row>
    <row r="2799" spans="13:14" x14ac:dyDescent="0.25">
      <c r="M2799" s="46">
        <v>2790</v>
      </c>
      <c r="N2799">
        <v>121.7862549879224</v>
      </c>
    </row>
    <row r="2800" spans="13:14" x14ac:dyDescent="0.25">
      <c r="M2800" s="46">
        <v>2791</v>
      </c>
      <c r="N2800">
        <v>122.12614323000211</v>
      </c>
    </row>
    <row r="2801" spans="13:14" x14ac:dyDescent="0.25">
      <c r="M2801" s="46">
        <v>2792</v>
      </c>
      <c r="N2801">
        <v>96.424747321189315</v>
      </c>
    </row>
    <row r="2802" spans="13:14" x14ac:dyDescent="0.25">
      <c r="M2802" s="46">
        <v>2793</v>
      </c>
      <c r="N2802">
        <v>122.61225411453982</v>
      </c>
    </row>
    <row r="2803" spans="13:14" x14ac:dyDescent="0.25">
      <c r="M2803" s="46">
        <v>2794</v>
      </c>
      <c r="N2803">
        <v>100.82246636103787</v>
      </c>
    </row>
    <row r="2804" spans="13:14" x14ac:dyDescent="0.25">
      <c r="M2804" s="46">
        <v>2795</v>
      </c>
      <c r="N2804">
        <v>107.24574504204281</v>
      </c>
    </row>
    <row r="2805" spans="13:14" x14ac:dyDescent="0.25">
      <c r="M2805" s="46">
        <v>2796</v>
      </c>
      <c r="N2805">
        <v>114.01072731691295</v>
      </c>
    </row>
    <row r="2806" spans="13:14" x14ac:dyDescent="0.25">
      <c r="M2806" s="46">
        <v>2797</v>
      </c>
      <c r="N2806">
        <v>100.76518700099827</v>
      </c>
    </row>
    <row r="2807" spans="13:14" x14ac:dyDescent="0.25">
      <c r="M2807" s="46">
        <v>2798</v>
      </c>
      <c r="N2807">
        <v>108.49014130766801</v>
      </c>
    </row>
    <row r="2808" spans="13:14" x14ac:dyDescent="0.25">
      <c r="M2808" s="46">
        <v>2799</v>
      </c>
      <c r="N2808">
        <v>102.97604183191861</v>
      </c>
    </row>
    <row r="2809" spans="13:14" x14ac:dyDescent="0.25">
      <c r="M2809" s="46">
        <v>2800</v>
      </c>
      <c r="N2809">
        <v>127.04941204333221</v>
      </c>
    </row>
    <row r="2810" spans="13:14" x14ac:dyDescent="0.25">
      <c r="M2810" s="46">
        <v>2801</v>
      </c>
      <c r="N2810">
        <v>105.16915091351859</v>
      </c>
    </row>
    <row r="2811" spans="13:14" x14ac:dyDescent="0.25">
      <c r="M2811" s="46">
        <v>2802</v>
      </c>
      <c r="N2811">
        <v>144.23429390346374</v>
      </c>
    </row>
    <row r="2812" spans="13:14" x14ac:dyDescent="0.25">
      <c r="M2812" s="46">
        <v>2803</v>
      </c>
      <c r="N2812">
        <v>106.72371655007163</v>
      </c>
    </row>
    <row r="2813" spans="13:14" x14ac:dyDescent="0.25">
      <c r="M2813" s="46">
        <v>2804</v>
      </c>
      <c r="N2813">
        <v>123.67933720325898</v>
      </c>
    </row>
    <row r="2814" spans="13:14" x14ac:dyDescent="0.25">
      <c r="M2814" s="46">
        <v>2805</v>
      </c>
      <c r="N2814">
        <v>114.38363801556939</v>
      </c>
    </row>
    <row r="2815" spans="13:14" x14ac:dyDescent="0.25">
      <c r="M2815" s="46">
        <v>2806</v>
      </c>
      <c r="N2815">
        <v>96.95019784206886</v>
      </c>
    </row>
    <row r="2816" spans="13:14" x14ac:dyDescent="0.25">
      <c r="M2816" s="46">
        <v>2807</v>
      </c>
      <c r="N2816">
        <v>107.79286783616817</v>
      </c>
    </row>
    <row r="2817" spans="13:14" x14ac:dyDescent="0.25">
      <c r="M2817" s="46">
        <v>2808</v>
      </c>
      <c r="N2817">
        <v>89.487325622260741</v>
      </c>
    </row>
    <row r="2818" spans="13:14" x14ac:dyDescent="0.25">
      <c r="M2818" s="46">
        <v>2809</v>
      </c>
      <c r="N2818">
        <v>123.16405385477374</v>
      </c>
    </row>
    <row r="2819" spans="13:14" x14ac:dyDescent="0.25">
      <c r="M2819" s="46">
        <v>2810</v>
      </c>
      <c r="N2819">
        <v>115.42186844114148</v>
      </c>
    </row>
    <row r="2820" spans="13:14" x14ac:dyDescent="0.25">
      <c r="M2820" s="46">
        <v>2811</v>
      </c>
      <c r="N2820">
        <v>114.78866199258796</v>
      </c>
    </row>
    <row r="2821" spans="13:14" x14ac:dyDescent="0.25">
      <c r="M2821" s="46">
        <v>2812</v>
      </c>
      <c r="N2821">
        <v>110.6420295595299</v>
      </c>
    </row>
    <row r="2822" spans="13:14" x14ac:dyDescent="0.25">
      <c r="M2822" s="46">
        <v>2813</v>
      </c>
      <c r="N2822">
        <v>100.71107325914107</v>
      </c>
    </row>
    <row r="2823" spans="13:14" x14ac:dyDescent="0.25">
      <c r="M2823" s="46">
        <v>2814</v>
      </c>
      <c r="N2823">
        <v>103.43854424496011</v>
      </c>
    </row>
    <row r="2824" spans="13:14" x14ac:dyDescent="0.25">
      <c r="M2824" s="46">
        <v>2815</v>
      </c>
      <c r="N2824">
        <v>104.25610629461971</v>
      </c>
    </row>
    <row r="2825" spans="13:14" x14ac:dyDescent="0.25">
      <c r="M2825" s="46">
        <v>2816</v>
      </c>
      <c r="N2825">
        <v>103.14651221477897</v>
      </c>
    </row>
    <row r="2826" spans="13:14" x14ac:dyDescent="0.25">
      <c r="M2826" s="46">
        <v>2817</v>
      </c>
      <c r="N2826">
        <v>120.62152723722498</v>
      </c>
    </row>
    <row r="2827" spans="13:14" x14ac:dyDescent="0.25">
      <c r="M2827" s="46">
        <v>2818</v>
      </c>
      <c r="N2827">
        <v>112.86860148172676</v>
      </c>
    </row>
    <row r="2828" spans="13:14" x14ac:dyDescent="0.25">
      <c r="M2828" s="46">
        <v>2819</v>
      </c>
      <c r="N2828">
        <v>110.36116267362398</v>
      </c>
    </row>
    <row r="2829" spans="13:14" x14ac:dyDescent="0.25">
      <c r="M2829" s="46">
        <v>2820</v>
      </c>
      <c r="N2829">
        <v>112.45737465938764</v>
      </c>
    </row>
    <row r="2830" spans="13:14" x14ac:dyDescent="0.25">
      <c r="M2830" s="46">
        <v>2821</v>
      </c>
      <c r="N2830">
        <v>118.32133356783515</v>
      </c>
    </row>
    <row r="2831" spans="13:14" x14ac:dyDescent="0.25">
      <c r="M2831" s="46">
        <v>2822</v>
      </c>
      <c r="N2831">
        <v>111.2657803350733</v>
      </c>
    </row>
    <row r="2832" spans="13:14" x14ac:dyDescent="0.25">
      <c r="M2832" s="46">
        <v>2823</v>
      </c>
      <c r="N2832">
        <v>94.169796608313661</v>
      </c>
    </row>
    <row r="2833" spans="13:14" x14ac:dyDescent="0.25">
      <c r="M2833" s="46">
        <v>2824</v>
      </c>
      <c r="N2833">
        <v>100.31743768525408</v>
      </c>
    </row>
    <row r="2834" spans="13:14" x14ac:dyDescent="0.25">
      <c r="M2834" s="46">
        <v>2825</v>
      </c>
      <c r="N2834">
        <v>122.22633601556058</v>
      </c>
    </row>
    <row r="2835" spans="13:14" x14ac:dyDescent="0.25">
      <c r="M2835" s="46">
        <v>2826</v>
      </c>
      <c r="N2835">
        <v>116.18520092951698</v>
      </c>
    </row>
    <row r="2836" spans="13:14" x14ac:dyDescent="0.25">
      <c r="M2836" s="46">
        <v>2827</v>
      </c>
      <c r="N2836">
        <v>119.40875135970006</v>
      </c>
    </row>
    <row r="2837" spans="13:14" x14ac:dyDescent="0.25">
      <c r="M2837" s="46">
        <v>2828</v>
      </c>
      <c r="N2837">
        <v>125.98169728850485</v>
      </c>
    </row>
    <row r="2838" spans="13:14" x14ac:dyDescent="0.25">
      <c r="M2838" s="46">
        <v>2829</v>
      </c>
      <c r="N2838">
        <v>120.48440478497696</v>
      </c>
    </row>
    <row r="2839" spans="13:14" x14ac:dyDescent="0.25">
      <c r="M2839" s="46">
        <v>2830</v>
      </c>
      <c r="N2839">
        <v>116.05821395112305</v>
      </c>
    </row>
    <row r="2840" spans="13:14" x14ac:dyDescent="0.25">
      <c r="M2840" s="46">
        <v>2831</v>
      </c>
      <c r="N2840">
        <v>126.74501871527322</v>
      </c>
    </row>
    <row r="2841" spans="13:14" x14ac:dyDescent="0.25">
      <c r="M2841" s="46">
        <v>2832</v>
      </c>
      <c r="N2841">
        <v>138.08798028299697</v>
      </c>
    </row>
    <row r="2842" spans="13:14" x14ac:dyDescent="0.25">
      <c r="M2842" s="46">
        <v>2833</v>
      </c>
      <c r="N2842">
        <v>112.67214027857747</v>
      </c>
    </row>
    <row r="2843" spans="13:14" x14ac:dyDescent="0.25">
      <c r="M2843" s="46">
        <v>2834</v>
      </c>
      <c r="N2843">
        <v>114.37900822560502</v>
      </c>
    </row>
    <row r="2844" spans="13:14" x14ac:dyDescent="0.25">
      <c r="M2844" s="46">
        <v>2835</v>
      </c>
      <c r="N2844">
        <v>89.926155808884062</v>
      </c>
    </row>
    <row r="2845" spans="13:14" x14ac:dyDescent="0.25">
      <c r="M2845" s="46">
        <v>2836</v>
      </c>
      <c r="N2845">
        <v>111.10765632624569</v>
      </c>
    </row>
    <row r="2846" spans="13:14" x14ac:dyDescent="0.25">
      <c r="M2846" s="46">
        <v>2837</v>
      </c>
      <c r="N2846">
        <v>121.32031468691976</v>
      </c>
    </row>
    <row r="2847" spans="13:14" x14ac:dyDescent="0.25">
      <c r="M2847" s="46">
        <v>2838</v>
      </c>
      <c r="N2847">
        <v>104.77679545939867</v>
      </c>
    </row>
    <row r="2848" spans="13:14" x14ac:dyDescent="0.25">
      <c r="M2848" s="46">
        <v>2839</v>
      </c>
      <c r="N2848">
        <v>114.2974022928146</v>
      </c>
    </row>
    <row r="2849" spans="13:14" x14ac:dyDescent="0.25">
      <c r="M2849" s="46">
        <v>2840</v>
      </c>
      <c r="N2849">
        <v>99.245042656767126</v>
      </c>
    </row>
    <row r="2850" spans="13:14" x14ac:dyDescent="0.25">
      <c r="M2850" s="46">
        <v>2841</v>
      </c>
      <c r="N2850">
        <v>98.893295591734969</v>
      </c>
    </row>
    <row r="2851" spans="13:14" x14ac:dyDescent="0.25">
      <c r="M2851" s="46">
        <v>2842</v>
      </c>
      <c r="N2851">
        <v>108.84152603812001</v>
      </c>
    </row>
    <row r="2852" spans="13:14" x14ac:dyDescent="0.25">
      <c r="M2852" s="46">
        <v>2843</v>
      </c>
      <c r="N2852">
        <v>107.26020470195091</v>
      </c>
    </row>
    <row r="2853" spans="13:14" x14ac:dyDescent="0.25">
      <c r="M2853" s="46">
        <v>2844</v>
      </c>
      <c r="N2853">
        <v>104.33657497735932</v>
      </c>
    </row>
    <row r="2854" spans="13:14" x14ac:dyDescent="0.25">
      <c r="M2854" s="46">
        <v>2845</v>
      </c>
      <c r="N2854">
        <v>123.56018695307631</v>
      </c>
    </row>
    <row r="2855" spans="13:14" x14ac:dyDescent="0.25">
      <c r="M2855" s="46">
        <v>2846</v>
      </c>
      <c r="N2855">
        <v>110.71597361354111</v>
      </c>
    </row>
    <row r="2856" spans="13:14" x14ac:dyDescent="0.25">
      <c r="M2856" s="46">
        <v>2847</v>
      </c>
      <c r="N2856">
        <v>117.93244230170869</v>
      </c>
    </row>
    <row r="2857" spans="13:14" x14ac:dyDescent="0.25">
      <c r="M2857" s="46">
        <v>2848</v>
      </c>
      <c r="N2857">
        <v>111.57953290912714</v>
      </c>
    </row>
    <row r="2858" spans="13:14" x14ac:dyDescent="0.25">
      <c r="M2858" s="46">
        <v>2849</v>
      </c>
      <c r="N2858">
        <v>94.131150208644101</v>
      </c>
    </row>
    <row r="2859" spans="13:14" x14ac:dyDescent="0.25">
      <c r="M2859" s="46">
        <v>2850</v>
      </c>
      <c r="N2859">
        <v>123.29800476533542</v>
      </c>
    </row>
    <row r="2860" spans="13:14" x14ac:dyDescent="0.25">
      <c r="M2860" s="46">
        <v>2851</v>
      </c>
      <c r="N2860">
        <v>125.18992305206046</v>
      </c>
    </row>
    <row r="2861" spans="13:14" x14ac:dyDescent="0.25">
      <c r="M2861" s="46">
        <v>2852</v>
      </c>
      <c r="N2861">
        <v>110.90822146143097</v>
      </c>
    </row>
    <row r="2862" spans="13:14" x14ac:dyDescent="0.25">
      <c r="M2862" s="46">
        <v>2853</v>
      </c>
      <c r="N2862">
        <v>83.48290811307028</v>
      </c>
    </row>
    <row r="2863" spans="13:14" x14ac:dyDescent="0.25">
      <c r="M2863" s="46">
        <v>2854</v>
      </c>
      <c r="N2863">
        <v>112.25962849071676</v>
      </c>
    </row>
    <row r="2864" spans="13:14" x14ac:dyDescent="0.25">
      <c r="M2864" s="46">
        <v>2855</v>
      </c>
      <c r="N2864">
        <v>105.78211040596426</v>
      </c>
    </row>
    <row r="2865" spans="13:14" x14ac:dyDescent="0.25">
      <c r="M2865" s="46">
        <v>2856</v>
      </c>
      <c r="N2865">
        <v>109.58685037409954</v>
      </c>
    </row>
    <row r="2866" spans="13:14" x14ac:dyDescent="0.25">
      <c r="M2866" s="46">
        <v>2857</v>
      </c>
      <c r="N2866">
        <v>97.386114317268266</v>
      </c>
    </row>
    <row r="2867" spans="13:14" x14ac:dyDescent="0.25">
      <c r="M2867" s="46">
        <v>2858</v>
      </c>
      <c r="N2867">
        <v>116.41329036043439</v>
      </c>
    </row>
    <row r="2868" spans="13:14" x14ac:dyDescent="0.25">
      <c r="M2868" s="46">
        <v>2859</v>
      </c>
      <c r="N2868">
        <v>113.38915053277162</v>
      </c>
    </row>
    <row r="2869" spans="13:14" x14ac:dyDescent="0.25">
      <c r="M2869" s="46">
        <v>2860</v>
      </c>
      <c r="N2869">
        <v>123.3861450284728</v>
      </c>
    </row>
    <row r="2870" spans="13:14" x14ac:dyDescent="0.25">
      <c r="M2870" s="46">
        <v>2861</v>
      </c>
      <c r="N2870">
        <v>119.49778375022559</v>
      </c>
    </row>
    <row r="2871" spans="13:14" x14ac:dyDescent="0.25">
      <c r="M2871" s="46">
        <v>2862</v>
      </c>
      <c r="N2871">
        <v>112.74103421069378</v>
      </c>
    </row>
    <row r="2872" spans="13:14" x14ac:dyDescent="0.25">
      <c r="M2872" s="46">
        <v>2863</v>
      </c>
      <c r="N2872">
        <v>110.43057095243792</v>
      </c>
    </row>
    <row r="2873" spans="13:14" x14ac:dyDescent="0.25">
      <c r="M2873" s="46">
        <v>2864</v>
      </c>
      <c r="N2873">
        <v>123.59703449025891</v>
      </c>
    </row>
    <row r="2874" spans="13:14" x14ac:dyDescent="0.25">
      <c r="M2874" s="46">
        <v>2865</v>
      </c>
      <c r="N2874">
        <v>129.67583147726899</v>
      </c>
    </row>
    <row r="2875" spans="13:14" x14ac:dyDescent="0.25">
      <c r="M2875" s="46">
        <v>2866</v>
      </c>
      <c r="N2875">
        <v>112.67416649064755</v>
      </c>
    </row>
    <row r="2876" spans="13:14" x14ac:dyDescent="0.25">
      <c r="M2876" s="46">
        <v>2867</v>
      </c>
      <c r="N2876">
        <v>115.07136016373379</v>
      </c>
    </row>
    <row r="2877" spans="13:14" x14ac:dyDescent="0.25">
      <c r="M2877" s="46">
        <v>2868</v>
      </c>
      <c r="N2877">
        <v>117.38462908704956</v>
      </c>
    </row>
    <row r="2878" spans="13:14" x14ac:dyDescent="0.25">
      <c r="M2878" s="46">
        <v>2869</v>
      </c>
      <c r="N2878">
        <v>120.68340889342569</v>
      </c>
    </row>
    <row r="2879" spans="13:14" x14ac:dyDescent="0.25">
      <c r="M2879" s="46">
        <v>2870</v>
      </c>
      <c r="N2879">
        <v>111.68087471652827</v>
      </c>
    </row>
    <row r="2880" spans="13:14" x14ac:dyDescent="0.25">
      <c r="M2880" s="46">
        <v>2871</v>
      </c>
      <c r="N2880">
        <v>97.257712713854914</v>
      </c>
    </row>
    <row r="2881" spans="13:14" x14ac:dyDescent="0.25">
      <c r="M2881" s="46">
        <v>2872</v>
      </c>
      <c r="N2881">
        <v>109.59128663669946</v>
      </c>
    </row>
    <row r="2882" spans="13:14" x14ac:dyDescent="0.25">
      <c r="M2882" s="46">
        <v>2873</v>
      </c>
      <c r="N2882">
        <v>108.83143900818241</v>
      </c>
    </row>
    <row r="2883" spans="13:14" x14ac:dyDescent="0.25">
      <c r="M2883" s="46">
        <v>2874</v>
      </c>
      <c r="N2883">
        <v>117.71856169860212</v>
      </c>
    </row>
    <row r="2884" spans="13:14" x14ac:dyDescent="0.25">
      <c r="M2884" s="46">
        <v>2875</v>
      </c>
      <c r="N2884">
        <v>112.10012480777498</v>
      </c>
    </row>
    <row r="2885" spans="13:14" x14ac:dyDescent="0.25">
      <c r="M2885" s="46">
        <v>2876</v>
      </c>
      <c r="N2885">
        <v>122.72077609171649</v>
      </c>
    </row>
    <row r="2886" spans="13:14" x14ac:dyDescent="0.25">
      <c r="M2886" s="46">
        <v>2877</v>
      </c>
      <c r="N2886">
        <v>125.55182520024748</v>
      </c>
    </row>
    <row r="2887" spans="13:14" x14ac:dyDescent="0.25">
      <c r="M2887" s="46">
        <v>2878</v>
      </c>
      <c r="N2887">
        <v>130.99794365699159</v>
      </c>
    </row>
    <row r="2888" spans="13:14" x14ac:dyDescent="0.25">
      <c r="M2888" s="46">
        <v>2879</v>
      </c>
      <c r="N2888">
        <v>105.92355473850388</v>
      </c>
    </row>
    <row r="2889" spans="13:14" x14ac:dyDescent="0.25">
      <c r="M2889" s="46">
        <v>2880</v>
      </c>
      <c r="N2889">
        <v>114.49267519953804</v>
      </c>
    </row>
    <row r="2890" spans="13:14" x14ac:dyDescent="0.25">
      <c r="M2890" s="46">
        <v>2881</v>
      </c>
      <c r="N2890">
        <v>95.318718785866579</v>
      </c>
    </row>
    <row r="2891" spans="13:14" x14ac:dyDescent="0.25">
      <c r="M2891" s="46">
        <v>2882</v>
      </c>
      <c r="N2891">
        <v>122.92841867838213</v>
      </c>
    </row>
    <row r="2892" spans="13:14" x14ac:dyDescent="0.25">
      <c r="M2892" s="46">
        <v>2883</v>
      </c>
      <c r="N2892">
        <v>117.563292144645</v>
      </c>
    </row>
    <row r="2893" spans="13:14" x14ac:dyDescent="0.25">
      <c r="M2893" s="46">
        <v>2884</v>
      </c>
      <c r="N2893">
        <v>100.4335704132681</v>
      </c>
    </row>
    <row r="2894" spans="13:14" x14ac:dyDescent="0.25">
      <c r="M2894" s="46">
        <v>2885</v>
      </c>
      <c r="N2894">
        <v>103.52320663758947</v>
      </c>
    </row>
    <row r="2895" spans="13:14" x14ac:dyDescent="0.25">
      <c r="M2895" s="46">
        <v>2886</v>
      </c>
      <c r="N2895">
        <v>94.254429408815895</v>
      </c>
    </row>
    <row r="2896" spans="13:14" x14ac:dyDescent="0.25">
      <c r="M2896" s="46">
        <v>2887</v>
      </c>
      <c r="N2896">
        <v>102.80583500591416</v>
      </c>
    </row>
    <row r="2897" spans="13:14" x14ac:dyDescent="0.25">
      <c r="M2897" s="46">
        <v>2888</v>
      </c>
      <c r="N2897">
        <v>107.2614855939788</v>
      </c>
    </row>
    <row r="2898" spans="13:14" x14ac:dyDescent="0.25">
      <c r="M2898" s="46">
        <v>2889</v>
      </c>
      <c r="N2898">
        <v>94.747924447715931</v>
      </c>
    </row>
    <row r="2899" spans="13:14" x14ac:dyDescent="0.25">
      <c r="M2899" s="46">
        <v>2890</v>
      </c>
      <c r="N2899">
        <v>111.01347345143455</v>
      </c>
    </row>
    <row r="2900" spans="13:14" x14ac:dyDescent="0.25">
      <c r="M2900" s="46">
        <v>2891</v>
      </c>
      <c r="N2900">
        <v>97.123283812343033</v>
      </c>
    </row>
    <row r="2901" spans="13:14" x14ac:dyDescent="0.25">
      <c r="M2901" s="46">
        <v>2892</v>
      </c>
      <c r="N2901">
        <v>129.78354177251853</v>
      </c>
    </row>
    <row r="2902" spans="13:14" x14ac:dyDescent="0.25">
      <c r="M2902" s="46">
        <v>2893</v>
      </c>
      <c r="N2902">
        <v>115.0225678935233</v>
      </c>
    </row>
    <row r="2903" spans="13:14" x14ac:dyDescent="0.25">
      <c r="M2903" s="46">
        <v>2894</v>
      </c>
      <c r="N2903">
        <v>107.04190538052653</v>
      </c>
    </row>
    <row r="2904" spans="13:14" x14ac:dyDescent="0.25">
      <c r="M2904" s="46">
        <v>2895</v>
      </c>
      <c r="N2904">
        <v>119.66215468963559</v>
      </c>
    </row>
    <row r="2905" spans="13:14" x14ac:dyDescent="0.25">
      <c r="M2905" s="46">
        <v>2896</v>
      </c>
      <c r="N2905">
        <v>118.25655715907649</v>
      </c>
    </row>
    <row r="2906" spans="13:14" x14ac:dyDescent="0.25">
      <c r="M2906" s="46">
        <v>2897</v>
      </c>
      <c r="N2906">
        <v>101.118553674776</v>
      </c>
    </row>
    <row r="2907" spans="13:14" x14ac:dyDescent="0.25">
      <c r="M2907" s="46">
        <v>2898</v>
      </c>
      <c r="N2907">
        <v>112.17632104056209</v>
      </c>
    </row>
    <row r="2908" spans="13:14" x14ac:dyDescent="0.25">
      <c r="M2908" s="46">
        <v>2899</v>
      </c>
      <c r="N2908">
        <v>107.69527192053351</v>
      </c>
    </row>
    <row r="2909" spans="13:14" x14ac:dyDescent="0.25">
      <c r="M2909" s="46">
        <v>2900</v>
      </c>
      <c r="N2909">
        <v>122.3773625656094</v>
      </c>
    </row>
    <row r="2910" spans="13:14" x14ac:dyDescent="0.25">
      <c r="M2910" s="46">
        <v>2901</v>
      </c>
      <c r="N2910">
        <v>121.97349865070503</v>
      </c>
    </row>
    <row r="2911" spans="13:14" x14ac:dyDescent="0.25">
      <c r="M2911" s="46">
        <v>2902</v>
      </c>
      <c r="N2911">
        <v>119.65072033805603</v>
      </c>
    </row>
    <row r="2912" spans="13:14" x14ac:dyDescent="0.25">
      <c r="M2912" s="46">
        <v>2903</v>
      </c>
      <c r="N2912">
        <v>116.36682825443576</v>
      </c>
    </row>
    <row r="2913" spans="13:14" x14ac:dyDescent="0.25">
      <c r="M2913" s="46">
        <v>2904</v>
      </c>
      <c r="N2913">
        <v>109.57167023756968</v>
      </c>
    </row>
    <row r="2914" spans="13:14" x14ac:dyDescent="0.25">
      <c r="M2914" s="46">
        <v>2905</v>
      </c>
      <c r="N2914">
        <v>117.46696571505154</v>
      </c>
    </row>
    <row r="2915" spans="13:14" x14ac:dyDescent="0.25">
      <c r="M2915" s="46">
        <v>2906</v>
      </c>
      <c r="N2915">
        <v>99.134941900262575</v>
      </c>
    </row>
    <row r="2916" spans="13:14" x14ac:dyDescent="0.25">
      <c r="M2916" s="46">
        <v>2907</v>
      </c>
      <c r="N2916">
        <v>105.31236352239533</v>
      </c>
    </row>
    <row r="2917" spans="13:14" x14ac:dyDescent="0.25">
      <c r="M2917" s="46">
        <v>2908</v>
      </c>
      <c r="N2917">
        <v>107.78690081343997</v>
      </c>
    </row>
    <row r="2918" spans="13:14" x14ac:dyDescent="0.25">
      <c r="M2918" s="46">
        <v>2909</v>
      </c>
      <c r="N2918">
        <v>121.9022216850623</v>
      </c>
    </row>
    <row r="2919" spans="13:14" x14ac:dyDescent="0.25">
      <c r="M2919" s="46">
        <v>2910</v>
      </c>
      <c r="N2919">
        <v>101.31837247379907</v>
      </c>
    </row>
    <row r="2920" spans="13:14" x14ac:dyDescent="0.25">
      <c r="M2920" s="46">
        <v>2911</v>
      </c>
      <c r="N2920">
        <v>122.26009091418709</v>
      </c>
    </row>
    <row r="2921" spans="13:14" x14ac:dyDescent="0.25">
      <c r="M2921" s="46">
        <v>2912</v>
      </c>
      <c r="N2921">
        <v>118.54324863129833</v>
      </c>
    </row>
    <row r="2922" spans="13:14" x14ac:dyDescent="0.25">
      <c r="M2922" s="46">
        <v>2913</v>
      </c>
      <c r="N2922">
        <v>120.63418523794854</v>
      </c>
    </row>
    <row r="2923" spans="13:14" x14ac:dyDescent="0.25">
      <c r="M2923" s="46">
        <v>2914</v>
      </c>
      <c r="N2923">
        <v>131.69539949878967</v>
      </c>
    </row>
    <row r="2924" spans="13:14" x14ac:dyDescent="0.25">
      <c r="M2924" s="46">
        <v>2915</v>
      </c>
      <c r="N2924">
        <v>104.05507722246293</v>
      </c>
    </row>
    <row r="2925" spans="13:14" x14ac:dyDescent="0.25">
      <c r="M2925" s="46">
        <v>2916</v>
      </c>
      <c r="N2925">
        <v>120.99186548106726</v>
      </c>
    </row>
    <row r="2926" spans="13:14" x14ac:dyDescent="0.25">
      <c r="M2926" s="46">
        <v>2917</v>
      </c>
      <c r="N2926">
        <v>94.429380246150174</v>
      </c>
    </row>
    <row r="2927" spans="13:14" x14ac:dyDescent="0.25">
      <c r="M2927" s="46">
        <v>2918</v>
      </c>
      <c r="N2927">
        <v>106.49694013153251</v>
      </c>
    </row>
    <row r="2928" spans="13:14" x14ac:dyDescent="0.25">
      <c r="M2928" s="46">
        <v>2919</v>
      </c>
      <c r="N2928">
        <v>108.69971744018558</v>
      </c>
    </row>
    <row r="2929" spans="13:14" x14ac:dyDescent="0.25">
      <c r="M2929" s="46">
        <v>2920</v>
      </c>
      <c r="N2929">
        <v>107.56095133618516</v>
      </c>
    </row>
    <row r="2930" spans="13:14" x14ac:dyDescent="0.25">
      <c r="M2930" s="46">
        <v>2921</v>
      </c>
      <c r="N2930">
        <v>117.56166404347827</v>
      </c>
    </row>
    <row r="2931" spans="13:14" x14ac:dyDescent="0.25">
      <c r="M2931" s="46">
        <v>2922</v>
      </c>
      <c r="N2931">
        <v>115.76207769942529</v>
      </c>
    </row>
    <row r="2932" spans="13:14" x14ac:dyDescent="0.25">
      <c r="M2932" s="46">
        <v>2923</v>
      </c>
      <c r="N2932">
        <v>112.37840430656402</v>
      </c>
    </row>
    <row r="2933" spans="13:14" x14ac:dyDescent="0.25">
      <c r="M2933" s="46">
        <v>2924</v>
      </c>
      <c r="N2933">
        <v>109.51163586636993</v>
      </c>
    </row>
    <row r="2934" spans="13:14" x14ac:dyDescent="0.25">
      <c r="M2934" s="46">
        <v>2925</v>
      </c>
      <c r="N2934">
        <v>115.96445584140855</v>
      </c>
    </row>
    <row r="2935" spans="13:14" x14ac:dyDescent="0.25">
      <c r="M2935" s="46">
        <v>2926</v>
      </c>
      <c r="N2935">
        <v>96.753142218493949</v>
      </c>
    </row>
    <row r="2936" spans="13:14" x14ac:dyDescent="0.25">
      <c r="M2936" s="46">
        <v>2927</v>
      </c>
      <c r="N2936">
        <v>113.54240357527104</v>
      </c>
    </row>
    <row r="2937" spans="13:14" x14ac:dyDescent="0.25">
      <c r="M2937" s="46">
        <v>2928</v>
      </c>
      <c r="N2937">
        <v>114.70814774740278</v>
      </c>
    </row>
    <row r="2938" spans="13:14" x14ac:dyDescent="0.25">
      <c r="M2938" s="46">
        <v>2929</v>
      </c>
      <c r="N2938">
        <v>114.77107372853357</v>
      </c>
    </row>
    <row r="2939" spans="13:14" x14ac:dyDescent="0.25">
      <c r="M2939" s="46">
        <v>2930</v>
      </c>
      <c r="N2939">
        <v>99.498286648328872</v>
      </c>
    </row>
    <row r="2940" spans="13:14" x14ac:dyDescent="0.25">
      <c r="M2940" s="46">
        <v>2931</v>
      </c>
      <c r="N2940">
        <v>109.64723182070858</v>
      </c>
    </row>
    <row r="2941" spans="13:14" x14ac:dyDescent="0.25">
      <c r="M2941" s="46">
        <v>2932</v>
      </c>
      <c r="N2941">
        <v>106.47829653394359</v>
      </c>
    </row>
    <row r="2942" spans="13:14" x14ac:dyDescent="0.25">
      <c r="M2942" s="46">
        <v>2933</v>
      </c>
      <c r="N2942" s="1">
        <v>120.73021128591697</v>
      </c>
    </row>
    <row r="2943" spans="13:14" x14ac:dyDescent="0.25">
      <c r="M2943" s="46">
        <v>2934</v>
      </c>
      <c r="N2943" s="1">
        <v>121.86763108684674</v>
      </c>
    </row>
    <row r="2944" spans="13:14" x14ac:dyDescent="0.25">
      <c r="M2944" s="46">
        <v>2935</v>
      </c>
      <c r="N2944" s="1">
        <v>110.59051178428163</v>
      </c>
    </row>
    <row r="2945" spans="13:14" x14ac:dyDescent="0.25">
      <c r="M2945" s="46">
        <v>2936</v>
      </c>
      <c r="N2945" s="1">
        <v>111.77168027715901</v>
      </c>
    </row>
    <row r="2946" spans="13:14" x14ac:dyDescent="0.25">
      <c r="M2946" s="46">
        <v>2937</v>
      </c>
      <c r="N2946" s="1">
        <v>92.927690749349296</v>
      </c>
    </row>
    <row r="2947" spans="13:14" x14ac:dyDescent="0.25">
      <c r="M2947" s="46">
        <v>2938</v>
      </c>
      <c r="N2947" s="1">
        <v>111.47981959193596</v>
      </c>
    </row>
    <row r="2948" spans="13:14" x14ac:dyDescent="0.25">
      <c r="M2948" s="46">
        <v>2939</v>
      </c>
      <c r="N2948" s="1">
        <v>105.69632963302081</v>
      </c>
    </row>
    <row r="2949" spans="13:14" x14ac:dyDescent="0.25">
      <c r="M2949" s="46">
        <v>2940</v>
      </c>
      <c r="N2949" s="1">
        <v>103.52096232198375</v>
      </c>
    </row>
    <row r="2950" spans="13:14" x14ac:dyDescent="0.25">
      <c r="M2950" s="46">
        <v>2941</v>
      </c>
      <c r="N2950" s="1">
        <v>93.974860482038167</v>
      </c>
    </row>
    <row r="2951" spans="13:14" x14ac:dyDescent="0.25">
      <c r="M2951" s="46">
        <v>2942</v>
      </c>
      <c r="N2951" s="1">
        <v>135.43161150929416</v>
      </c>
    </row>
    <row r="2952" spans="13:14" x14ac:dyDescent="0.25">
      <c r="M2952" s="46">
        <v>2943</v>
      </c>
      <c r="N2952" s="1">
        <v>100.4782627690024</v>
      </c>
    </row>
    <row r="2953" spans="13:14" x14ac:dyDescent="0.25">
      <c r="M2953" s="46">
        <v>2944</v>
      </c>
      <c r="N2953" s="1">
        <v>121.4874316078561</v>
      </c>
    </row>
    <row r="2954" spans="13:14" x14ac:dyDescent="0.25">
      <c r="M2954" s="46">
        <v>2945</v>
      </c>
      <c r="N2954" s="1">
        <v>106.33848975102345</v>
      </c>
    </row>
    <row r="2955" spans="13:14" x14ac:dyDescent="0.25">
      <c r="M2955" s="46">
        <v>2946</v>
      </c>
      <c r="N2955" s="1">
        <v>105.1468624644737</v>
      </c>
    </row>
    <row r="2956" spans="13:14" x14ac:dyDescent="0.25">
      <c r="M2956" s="46">
        <v>2947</v>
      </c>
      <c r="N2956" s="1">
        <v>126.43859177829023</v>
      </c>
    </row>
    <row r="2957" spans="13:14" x14ac:dyDescent="0.25">
      <c r="M2957" s="46">
        <v>2948</v>
      </c>
      <c r="N2957" s="1">
        <v>110.27561176759305</v>
      </c>
    </row>
    <row r="2958" spans="13:14" x14ac:dyDescent="0.25">
      <c r="M2958" s="46">
        <v>2949</v>
      </c>
      <c r="N2958" s="1">
        <v>103.89975960542391</v>
      </c>
    </row>
    <row r="2959" spans="13:14" x14ac:dyDescent="0.25">
      <c r="M2959" s="46">
        <v>2950</v>
      </c>
      <c r="N2959" s="1">
        <v>120.10634906215476</v>
      </c>
    </row>
    <row r="2960" spans="13:14" x14ac:dyDescent="0.25">
      <c r="M2960" s="46">
        <v>2951</v>
      </c>
      <c r="N2960" s="1">
        <v>94.369342010428696</v>
      </c>
    </row>
    <row r="2961" spans="13:14" x14ac:dyDescent="0.25">
      <c r="M2961" s="46">
        <v>2952</v>
      </c>
      <c r="N2961" s="1">
        <v>122.29763499590224</v>
      </c>
    </row>
    <row r="2962" spans="13:14" x14ac:dyDescent="0.25">
      <c r="M2962" s="46">
        <v>2953</v>
      </c>
      <c r="N2962" s="1">
        <v>105.6880429158263</v>
      </c>
    </row>
    <row r="2963" spans="13:14" x14ac:dyDescent="0.25">
      <c r="M2963" s="46">
        <v>2954</v>
      </c>
      <c r="N2963" s="1">
        <v>110.59376396295602</v>
      </c>
    </row>
    <row r="2964" spans="13:14" x14ac:dyDescent="0.25">
      <c r="M2964" s="46">
        <v>2955</v>
      </c>
      <c r="N2964" s="1">
        <v>103.03613677011184</v>
      </c>
    </row>
    <row r="2965" spans="13:14" x14ac:dyDescent="0.25">
      <c r="M2965" s="46">
        <v>2956</v>
      </c>
      <c r="N2965" s="1">
        <v>100.85097290210295</v>
      </c>
    </row>
    <row r="2966" spans="13:14" x14ac:dyDescent="0.25">
      <c r="M2966" s="46">
        <v>2957</v>
      </c>
      <c r="N2966" s="1">
        <v>112.38270557830242</v>
      </c>
    </row>
    <row r="2967" spans="13:14" x14ac:dyDescent="0.25">
      <c r="M2967" s="46">
        <v>2958</v>
      </c>
      <c r="N2967" s="1">
        <v>114.42712883697337</v>
      </c>
    </row>
    <row r="2968" spans="13:14" x14ac:dyDescent="0.25">
      <c r="M2968" s="46">
        <v>2959</v>
      </c>
      <c r="N2968" s="1">
        <v>95.275282884024463</v>
      </c>
    </row>
    <row r="2969" spans="13:14" x14ac:dyDescent="0.25">
      <c r="M2969" s="46">
        <v>2960</v>
      </c>
      <c r="N2969" s="1">
        <v>128.00933930126419</v>
      </c>
    </row>
    <row r="2970" spans="13:14" x14ac:dyDescent="0.25">
      <c r="M2970" s="46">
        <v>2961</v>
      </c>
      <c r="N2970" s="1">
        <v>113.07164128620032</v>
      </c>
    </row>
    <row r="2971" spans="13:14" x14ac:dyDescent="0.25">
      <c r="M2971" s="46">
        <v>2962</v>
      </c>
      <c r="N2971" s="1">
        <v>102.57728775710741</v>
      </c>
    </row>
    <row r="2972" spans="13:14" x14ac:dyDescent="0.25">
      <c r="M2972" s="46">
        <v>2963</v>
      </c>
      <c r="N2972" s="1">
        <v>100.21801261968676</v>
      </c>
    </row>
    <row r="2973" spans="13:14" x14ac:dyDescent="0.25">
      <c r="M2973" s="46">
        <v>2964</v>
      </c>
      <c r="N2973" s="1">
        <v>95.42250186160652</v>
      </c>
    </row>
    <row r="2974" spans="13:14" x14ac:dyDescent="0.25">
      <c r="M2974" s="46">
        <v>2965</v>
      </c>
      <c r="N2974" s="1">
        <v>98.786617002959673</v>
      </c>
    </row>
    <row r="2975" spans="13:14" x14ac:dyDescent="0.25">
      <c r="M2975" s="46">
        <v>2966</v>
      </c>
      <c r="N2975" s="1">
        <v>107.56427730780871</v>
      </c>
    </row>
    <row r="2976" spans="13:14" x14ac:dyDescent="0.25">
      <c r="M2976" s="46">
        <v>2967</v>
      </c>
      <c r="N2976" s="1">
        <v>125.55618019736688</v>
      </c>
    </row>
    <row r="2977" spans="13:14" x14ac:dyDescent="0.25">
      <c r="M2977" s="46">
        <v>2968</v>
      </c>
      <c r="N2977" s="1">
        <v>89.793305964109507</v>
      </c>
    </row>
    <row r="2978" spans="13:14" x14ac:dyDescent="0.25">
      <c r="M2978" s="46">
        <v>2969</v>
      </c>
      <c r="N2978" s="1">
        <v>129.83342395224972</v>
      </c>
    </row>
    <row r="2979" spans="13:14" x14ac:dyDescent="0.25">
      <c r="M2979" s="46">
        <v>2970</v>
      </c>
      <c r="N2979" s="1">
        <v>129.48471723336675</v>
      </c>
    </row>
    <row r="2980" spans="13:14" x14ac:dyDescent="0.25">
      <c r="M2980" s="46">
        <v>2971</v>
      </c>
      <c r="N2980" s="1">
        <v>100.44649217724047</v>
      </c>
    </row>
    <row r="2981" spans="13:14" x14ac:dyDescent="0.25">
      <c r="M2981" s="46">
        <v>2972</v>
      </c>
      <c r="N2981" s="1">
        <v>126.41938928330694</v>
      </c>
    </row>
    <row r="2982" spans="13:14" x14ac:dyDescent="0.25">
      <c r="M2982" s="46">
        <v>2973</v>
      </c>
      <c r="N2982" s="1">
        <v>97.660495344725547</v>
      </c>
    </row>
    <row r="2983" spans="13:14" x14ac:dyDescent="0.25">
      <c r="M2983" s="46">
        <v>2974</v>
      </c>
      <c r="N2983" s="1">
        <v>105.23002226074888</v>
      </c>
    </row>
    <row r="2984" spans="13:14" x14ac:dyDescent="0.25">
      <c r="M2984" s="46">
        <v>2975</v>
      </c>
      <c r="N2984" s="1">
        <v>95.93027208253784</v>
      </c>
    </row>
    <row r="2985" spans="13:14" x14ac:dyDescent="0.25">
      <c r="M2985" s="46">
        <v>2976</v>
      </c>
      <c r="N2985" s="1">
        <v>99.072470555887364</v>
      </c>
    </row>
    <row r="2986" spans="13:14" x14ac:dyDescent="0.25">
      <c r="M2986" s="46">
        <v>2977</v>
      </c>
      <c r="N2986" s="1">
        <v>102.74389336018359</v>
      </c>
    </row>
    <row r="2987" spans="13:14" x14ac:dyDescent="0.25">
      <c r="M2987" s="46">
        <v>2978</v>
      </c>
      <c r="N2987" s="1">
        <v>111.14990180649795</v>
      </c>
    </row>
    <row r="2988" spans="13:14" x14ac:dyDescent="0.25">
      <c r="M2988" s="46">
        <v>2979</v>
      </c>
      <c r="N2988" s="1">
        <v>119.86461306426396</v>
      </c>
    </row>
    <row r="2989" spans="13:14" x14ac:dyDescent="0.25">
      <c r="M2989" s="46">
        <v>2980</v>
      </c>
      <c r="N2989" s="1">
        <v>124.09639729137896</v>
      </c>
    </row>
    <row r="2990" spans="13:14" x14ac:dyDescent="0.25">
      <c r="M2990" s="46">
        <v>2981</v>
      </c>
      <c r="N2990" s="1">
        <v>126.07582562589651</v>
      </c>
    </row>
    <row r="2991" spans="13:14" x14ac:dyDescent="0.25">
      <c r="M2991" s="46">
        <v>2982</v>
      </c>
      <c r="N2991" s="1">
        <v>96.410306540249849</v>
      </c>
    </row>
    <row r="2992" spans="13:14" x14ac:dyDescent="0.25">
      <c r="M2992" s="46">
        <v>2983</v>
      </c>
      <c r="N2992" s="1">
        <v>88.078125947549225</v>
      </c>
    </row>
    <row r="2993" spans="13:14" x14ac:dyDescent="0.25">
      <c r="M2993" s="46">
        <v>2984</v>
      </c>
      <c r="N2993" s="1">
        <v>120.03009318994189</v>
      </c>
    </row>
    <row r="2994" spans="13:14" x14ac:dyDescent="0.25">
      <c r="M2994" s="46">
        <v>2985</v>
      </c>
      <c r="N2994" s="1">
        <v>106.51550382326921</v>
      </c>
    </row>
    <row r="2995" spans="13:14" x14ac:dyDescent="0.25">
      <c r="M2995" s="46">
        <v>2986</v>
      </c>
      <c r="N2995" s="1">
        <v>112.65441361787076</v>
      </c>
    </row>
    <row r="2996" spans="13:14" x14ac:dyDescent="0.25">
      <c r="M2996" s="46">
        <v>2987</v>
      </c>
      <c r="N2996" s="1">
        <v>101.33000319595091</v>
      </c>
    </row>
    <row r="2997" spans="13:14" x14ac:dyDescent="0.25">
      <c r="M2997" s="46">
        <v>2988</v>
      </c>
      <c r="N2997" s="1">
        <v>119.75442368112866</v>
      </c>
    </row>
    <row r="2998" spans="13:14" x14ac:dyDescent="0.25">
      <c r="M2998" s="46">
        <v>2989</v>
      </c>
      <c r="N2998" s="1">
        <v>109.40966052857362</v>
      </c>
    </row>
    <row r="2999" spans="13:14" x14ac:dyDescent="0.25">
      <c r="M2999" s="46">
        <v>2990</v>
      </c>
      <c r="N2999" s="1">
        <v>103.78332819578583</v>
      </c>
    </row>
    <row r="3000" spans="13:14" x14ac:dyDescent="0.25">
      <c r="M3000" s="46">
        <v>2991</v>
      </c>
      <c r="N3000" s="1">
        <v>115.60915107706136</v>
      </c>
    </row>
    <row r="3001" spans="13:14" x14ac:dyDescent="0.25">
      <c r="M3001" s="46">
        <v>2992</v>
      </c>
      <c r="N3001" s="1">
        <v>100.08675895414753</v>
      </c>
    </row>
    <row r="3002" spans="13:14" x14ac:dyDescent="0.25">
      <c r="M3002" s="46">
        <v>2993</v>
      </c>
      <c r="N3002" s="1">
        <v>107.88635169713721</v>
      </c>
    </row>
    <row r="3003" spans="13:14" x14ac:dyDescent="0.25">
      <c r="M3003" s="46">
        <v>2994</v>
      </c>
      <c r="N3003" s="1">
        <v>107.79845298493126</v>
      </c>
    </row>
    <row r="3004" spans="13:14" x14ac:dyDescent="0.25">
      <c r="M3004" s="46">
        <v>2995</v>
      </c>
      <c r="N3004" s="1">
        <v>111.05721616304407</v>
      </c>
    </row>
    <row r="3005" spans="13:14" x14ac:dyDescent="0.25">
      <c r="M3005" s="46">
        <v>2996</v>
      </c>
      <c r="N3005" s="1">
        <v>116.28201808171389</v>
      </c>
    </row>
    <row r="3006" spans="13:14" x14ac:dyDescent="0.25">
      <c r="M3006" s="46">
        <v>2997</v>
      </c>
      <c r="N3006" s="1">
        <v>92.226252143268098</v>
      </c>
    </row>
    <row r="3007" spans="13:14" x14ac:dyDescent="0.25">
      <c r="M3007" s="46">
        <v>2998</v>
      </c>
      <c r="N3007" s="1">
        <v>101.57771223206176</v>
      </c>
    </row>
    <row r="3008" spans="13:14" x14ac:dyDescent="0.25">
      <c r="M3008" s="46">
        <v>2999</v>
      </c>
      <c r="N3008" s="1">
        <v>106.82262121255212</v>
      </c>
    </row>
    <row r="3009" spans="13:14" x14ac:dyDescent="0.25">
      <c r="M3009" s="46">
        <v>3000</v>
      </c>
      <c r="N3009" s="1">
        <v>127.61309338758426</v>
      </c>
    </row>
    <row r="3010" spans="13:14" x14ac:dyDescent="0.25">
      <c r="M3010" s="46">
        <v>3001</v>
      </c>
      <c r="N3010" s="1">
        <v>111.13520070105679</v>
      </c>
    </row>
    <row r="3011" spans="13:14" x14ac:dyDescent="0.25">
      <c r="M3011" s="46">
        <v>3002</v>
      </c>
      <c r="N3011" s="1">
        <v>91.188460602548929</v>
      </c>
    </row>
    <row r="3012" spans="13:14" x14ac:dyDescent="0.25">
      <c r="M3012" s="46">
        <v>3003</v>
      </c>
      <c r="N3012" s="1">
        <v>110.93327572859343</v>
      </c>
    </row>
    <row r="3013" spans="13:14" x14ac:dyDescent="0.25">
      <c r="M3013" s="46">
        <v>3004</v>
      </c>
      <c r="N3013" s="1">
        <v>118.30774369674545</v>
      </c>
    </row>
    <row r="3014" spans="13:14" x14ac:dyDescent="0.25">
      <c r="M3014" s="46">
        <v>3005</v>
      </c>
      <c r="N3014" s="1">
        <v>117.20259843383901</v>
      </c>
    </row>
    <row r="3015" spans="13:14" x14ac:dyDescent="0.25">
      <c r="M3015" s="46">
        <v>3006</v>
      </c>
      <c r="N3015" s="1">
        <v>110.97282926717708</v>
      </c>
    </row>
    <row r="3016" spans="13:14" x14ac:dyDescent="0.25">
      <c r="M3016" s="46">
        <v>3007</v>
      </c>
      <c r="N3016" s="1">
        <v>107.81594041642961</v>
      </c>
    </row>
    <row r="3017" spans="13:14" x14ac:dyDescent="0.25">
      <c r="M3017" s="46">
        <v>3008</v>
      </c>
      <c r="N3017" s="1">
        <v>87.238069815644494</v>
      </c>
    </row>
    <row r="3018" spans="13:14" x14ac:dyDescent="0.25">
      <c r="M3018" s="46">
        <v>3009</v>
      </c>
      <c r="N3018" s="1">
        <v>109.93260230966487</v>
      </c>
    </row>
    <row r="3019" spans="13:14" x14ac:dyDescent="0.25">
      <c r="M3019" s="46">
        <v>3010</v>
      </c>
      <c r="N3019" s="1">
        <v>114.52483459610268</v>
      </c>
    </row>
    <row r="3020" spans="13:14" x14ac:dyDescent="0.25">
      <c r="M3020" s="46">
        <v>3011</v>
      </c>
      <c r="N3020" s="1">
        <v>125.10139398168823</v>
      </c>
    </row>
    <row r="3021" spans="13:14" x14ac:dyDescent="0.25">
      <c r="M3021" s="46">
        <v>3012</v>
      </c>
      <c r="N3021" s="1">
        <v>100.76796457862282</v>
      </c>
    </row>
    <row r="3022" spans="13:14" x14ac:dyDescent="0.25">
      <c r="M3022" s="46">
        <v>3013</v>
      </c>
      <c r="N3022" s="1">
        <v>112.31528146231243</v>
      </c>
    </row>
    <row r="3023" spans="13:14" x14ac:dyDescent="0.25">
      <c r="M3023" s="46">
        <v>3014</v>
      </c>
      <c r="N3023" s="1">
        <v>111.80034884771612</v>
      </c>
    </row>
    <row r="3024" spans="13:14" x14ac:dyDescent="0.25">
      <c r="M3024" s="46">
        <v>3015</v>
      </c>
      <c r="N3024" s="1">
        <v>107.65445937802276</v>
      </c>
    </row>
    <row r="3025" spans="13:14" x14ac:dyDescent="0.25">
      <c r="M3025" s="46">
        <v>3016</v>
      </c>
      <c r="N3025" s="1">
        <v>118.63901475567441</v>
      </c>
    </row>
    <row r="3026" spans="13:14" x14ac:dyDescent="0.25">
      <c r="M3026" s="46">
        <v>3017</v>
      </c>
      <c r="N3026" s="1">
        <v>116.18656305056444</v>
      </c>
    </row>
    <row r="3027" spans="13:14" x14ac:dyDescent="0.25">
      <c r="M3027" s="46">
        <v>3018</v>
      </c>
      <c r="N3027" s="1">
        <v>131.90497522883399</v>
      </c>
    </row>
    <row r="3028" spans="13:14" x14ac:dyDescent="0.25">
      <c r="M3028" s="46">
        <v>3019</v>
      </c>
      <c r="N3028" s="1">
        <v>109.73868038030166</v>
      </c>
    </row>
    <row r="3029" spans="13:14" x14ac:dyDescent="0.25">
      <c r="M3029" s="46">
        <v>3020</v>
      </c>
      <c r="N3029" s="1">
        <v>113.11298064917344</v>
      </c>
    </row>
    <row r="3030" spans="13:14" x14ac:dyDescent="0.25">
      <c r="M3030" s="46">
        <v>3021</v>
      </c>
      <c r="N3030" s="1">
        <v>97.742562402548558</v>
      </c>
    </row>
    <row r="3031" spans="13:14" x14ac:dyDescent="0.25">
      <c r="M3031" s="46">
        <v>3022</v>
      </c>
      <c r="N3031" s="1">
        <v>111.17812608300653</v>
      </c>
    </row>
    <row r="3032" spans="13:14" x14ac:dyDescent="0.25">
      <c r="M3032" s="46">
        <v>3023</v>
      </c>
      <c r="N3032" s="1">
        <v>111.2675923682923</v>
      </c>
    </row>
    <row r="3033" spans="13:14" x14ac:dyDescent="0.25">
      <c r="M3033" s="46">
        <v>3024</v>
      </c>
      <c r="N3033" s="1">
        <v>101.25421995796815</v>
      </c>
    </row>
    <row r="3034" spans="13:14" x14ac:dyDescent="0.25">
      <c r="M3034" s="46">
        <v>3025</v>
      </c>
      <c r="N3034" s="1">
        <v>112.56627399167859</v>
      </c>
    </row>
    <row r="3035" spans="13:14" x14ac:dyDescent="0.25">
      <c r="M3035" s="46">
        <v>3026</v>
      </c>
      <c r="N3035" s="1">
        <v>117.69156839024416</v>
      </c>
    </row>
    <row r="3036" spans="13:14" x14ac:dyDescent="0.25">
      <c r="M3036" s="46">
        <v>3027</v>
      </c>
      <c r="N3036" s="1">
        <v>114.0514099562803</v>
      </c>
    </row>
    <row r="3037" spans="13:14" x14ac:dyDescent="0.25">
      <c r="M3037" s="46">
        <v>3028</v>
      </c>
      <c r="N3037" s="1">
        <v>106.47492214926943</v>
      </c>
    </row>
    <row r="3038" spans="13:14" x14ac:dyDescent="0.25">
      <c r="M3038" s="46">
        <v>3029</v>
      </c>
      <c r="N3038" s="1">
        <v>98.971255232640431</v>
      </c>
    </row>
    <row r="3039" spans="13:14" x14ac:dyDescent="0.25">
      <c r="M3039" s="46">
        <v>3030</v>
      </c>
      <c r="N3039" s="1">
        <v>101.94388292528069</v>
      </c>
    </row>
    <row r="3040" spans="13:14" x14ac:dyDescent="0.25">
      <c r="M3040" s="46">
        <v>3031</v>
      </c>
      <c r="N3040" s="1">
        <v>116.77436735303598</v>
      </c>
    </row>
    <row r="3041" spans="13:14" x14ac:dyDescent="0.25">
      <c r="M3041" s="46">
        <v>3032</v>
      </c>
      <c r="N3041" s="1">
        <v>104.73248603019876</v>
      </c>
    </row>
    <row r="3042" spans="13:14" x14ac:dyDescent="0.25">
      <c r="M3042" s="46">
        <v>3033</v>
      </c>
      <c r="N3042" s="1">
        <v>106.15633261531501</v>
      </c>
    </row>
    <row r="3043" spans="13:14" x14ac:dyDescent="0.25">
      <c r="M3043" s="46">
        <v>3034</v>
      </c>
      <c r="N3043" s="1">
        <v>107.65359001332557</v>
      </c>
    </row>
    <row r="3044" spans="13:14" x14ac:dyDescent="0.25">
      <c r="M3044" s="46">
        <v>3035</v>
      </c>
      <c r="N3044" s="1">
        <v>108.4144518651141</v>
      </c>
    </row>
    <row r="3045" spans="13:14" x14ac:dyDescent="0.25">
      <c r="M3045" s="46">
        <v>3036</v>
      </c>
      <c r="N3045" s="1">
        <v>110.67248321835486</v>
      </c>
    </row>
    <row r="3046" spans="13:14" x14ac:dyDescent="0.25">
      <c r="M3046" s="46">
        <v>3037</v>
      </c>
      <c r="N3046" s="1">
        <v>109.61317589914252</v>
      </c>
    </row>
    <row r="3047" spans="13:14" x14ac:dyDescent="0.25">
      <c r="M3047" s="46">
        <v>3038</v>
      </c>
      <c r="N3047" s="1">
        <v>116.00312680326236</v>
      </c>
    </row>
    <row r="3048" spans="13:14" x14ac:dyDescent="0.25">
      <c r="M3048" s="46">
        <v>3039</v>
      </c>
      <c r="N3048" s="1">
        <v>113.07064234958671</v>
      </c>
    </row>
    <row r="3049" spans="13:14" x14ac:dyDescent="0.25">
      <c r="M3049" s="46">
        <v>3040</v>
      </c>
      <c r="N3049" s="1">
        <v>124.9754530572299</v>
      </c>
    </row>
    <row r="3050" spans="13:14" x14ac:dyDescent="0.25">
      <c r="M3050" s="46">
        <v>3041</v>
      </c>
      <c r="N3050" s="1">
        <v>103.73371735778619</v>
      </c>
    </row>
    <row r="3051" spans="13:14" x14ac:dyDescent="0.25">
      <c r="M3051" s="46">
        <v>3042</v>
      </c>
      <c r="N3051" s="1">
        <v>108.82635347277748</v>
      </c>
    </row>
    <row r="3052" spans="13:14" x14ac:dyDescent="0.25">
      <c r="M3052" s="46">
        <v>3043</v>
      </c>
      <c r="N3052" s="1">
        <v>112.76662773440813</v>
      </c>
    </row>
    <row r="3053" spans="13:14" x14ac:dyDescent="0.25">
      <c r="M3053" s="46">
        <v>3044</v>
      </c>
      <c r="N3053" s="1">
        <v>94.890376207123438</v>
      </c>
    </row>
    <row r="3054" spans="13:14" x14ac:dyDescent="0.25">
      <c r="M3054" s="46">
        <v>3045</v>
      </c>
      <c r="N3054" s="1">
        <v>102.51088850956261</v>
      </c>
    </row>
    <row r="3055" spans="13:14" x14ac:dyDescent="0.25">
      <c r="M3055" s="46">
        <v>3046</v>
      </c>
      <c r="N3055" s="1">
        <v>123.98317227008198</v>
      </c>
    </row>
    <row r="3056" spans="13:14" x14ac:dyDescent="0.25">
      <c r="M3056" s="46">
        <v>3047</v>
      </c>
      <c r="N3056" s="1">
        <v>104.82765675521827</v>
      </c>
    </row>
    <row r="3057" spans="13:14" x14ac:dyDescent="0.25">
      <c r="M3057" s="46">
        <v>3048</v>
      </c>
      <c r="N3057" s="1">
        <v>114.74224466303217</v>
      </c>
    </row>
    <row r="3058" spans="13:14" x14ac:dyDescent="0.25">
      <c r="M3058" s="46">
        <v>3049</v>
      </c>
      <c r="N3058" s="1">
        <v>115.90486450408336</v>
      </c>
    </row>
    <row r="3059" spans="13:14" x14ac:dyDescent="0.25">
      <c r="M3059" s="46">
        <v>3050</v>
      </c>
      <c r="N3059" s="1">
        <v>122.86347781922539</v>
      </c>
    </row>
    <row r="3060" spans="13:14" x14ac:dyDescent="0.25">
      <c r="M3060" s="46">
        <v>3051</v>
      </c>
      <c r="N3060" s="1">
        <v>112.77379530021243</v>
      </c>
    </row>
    <row r="3061" spans="13:14" x14ac:dyDescent="0.25">
      <c r="M3061" s="46">
        <v>3052</v>
      </c>
      <c r="N3061" s="1">
        <v>120.35388725329571</v>
      </c>
    </row>
    <row r="3062" spans="13:14" x14ac:dyDescent="0.25">
      <c r="M3062" s="46">
        <v>3053</v>
      </c>
      <c r="N3062" s="1">
        <v>109.39612327324211</v>
      </c>
    </row>
    <row r="3063" spans="13:14" x14ac:dyDescent="0.25">
      <c r="M3063" s="46">
        <v>3054</v>
      </c>
      <c r="N3063" s="1">
        <v>89.038052197390883</v>
      </c>
    </row>
    <row r="3064" spans="13:14" x14ac:dyDescent="0.25">
      <c r="M3064" s="46">
        <v>3055</v>
      </c>
      <c r="N3064" s="1">
        <v>114.81289502732554</v>
      </c>
    </row>
    <row r="3065" spans="13:14" x14ac:dyDescent="0.25">
      <c r="M3065" s="46">
        <v>3056</v>
      </c>
      <c r="N3065" s="1">
        <v>113.41031968614335</v>
      </c>
    </row>
    <row r="3066" spans="13:14" x14ac:dyDescent="0.25">
      <c r="M3066" s="46">
        <v>3057</v>
      </c>
      <c r="N3066" s="1">
        <v>118.71523492648974</v>
      </c>
    </row>
    <row r="3067" spans="13:14" x14ac:dyDescent="0.25">
      <c r="M3067" s="46">
        <v>3058</v>
      </c>
      <c r="N3067" s="1">
        <v>124.32441216136952</v>
      </c>
    </row>
    <row r="3068" spans="13:14" x14ac:dyDescent="0.25">
      <c r="M3068" s="46">
        <v>3059</v>
      </c>
      <c r="N3068" s="1">
        <v>105.14279332548178</v>
      </c>
    </row>
    <row r="3069" spans="13:14" x14ac:dyDescent="0.25">
      <c r="M3069" s="46">
        <v>3060</v>
      </c>
      <c r="N3069" s="1">
        <v>107.05322518034149</v>
      </c>
    </row>
    <row r="3070" spans="13:14" x14ac:dyDescent="0.25">
      <c r="M3070" s="46">
        <v>3061</v>
      </c>
      <c r="N3070" s="1">
        <v>117.48246183669001</v>
      </c>
    </row>
    <row r="3071" spans="13:14" x14ac:dyDescent="0.25">
      <c r="M3071" s="46">
        <v>3062</v>
      </c>
      <c r="N3071" s="1">
        <v>122.89312698532805</v>
      </c>
    </row>
    <row r="3072" spans="13:14" x14ac:dyDescent="0.25">
      <c r="M3072" s="46">
        <v>3063</v>
      </c>
      <c r="N3072" s="1">
        <v>110.19429065475484</v>
      </c>
    </row>
    <row r="3073" spans="13:14" x14ac:dyDescent="0.25">
      <c r="M3073" s="46">
        <v>3064</v>
      </c>
      <c r="N3073" s="1">
        <v>106.19806712564251</v>
      </c>
    </row>
    <row r="3074" spans="13:14" x14ac:dyDescent="0.25">
      <c r="M3074" s="46">
        <v>3065</v>
      </c>
      <c r="N3074" s="1">
        <v>135.96871514618746</v>
      </c>
    </row>
    <row r="3075" spans="13:14" x14ac:dyDescent="0.25">
      <c r="M3075" s="46">
        <v>3066</v>
      </c>
      <c r="N3075" s="1">
        <v>102.7347605080397</v>
      </c>
    </row>
    <row r="3076" spans="13:14" x14ac:dyDescent="0.25">
      <c r="M3076" s="46">
        <v>3067</v>
      </c>
      <c r="N3076" s="1">
        <v>102.63014954826323</v>
      </c>
    </row>
    <row r="3077" spans="13:14" x14ac:dyDescent="0.25">
      <c r="M3077" s="46">
        <v>3068</v>
      </c>
      <c r="N3077" s="1">
        <v>118.83567340111347</v>
      </c>
    </row>
    <row r="3078" spans="13:14" x14ac:dyDescent="0.25">
      <c r="M3078" s="46">
        <v>3069</v>
      </c>
      <c r="N3078" s="1">
        <v>116.22408059006324</v>
      </c>
    </row>
    <row r="3079" spans="13:14" x14ac:dyDescent="0.25">
      <c r="M3079" s="46">
        <v>3070</v>
      </c>
      <c r="N3079" s="1">
        <v>122.27509340177852</v>
      </c>
    </row>
    <row r="3080" spans="13:14" x14ac:dyDescent="0.25">
      <c r="M3080" s="46">
        <v>3071</v>
      </c>
      <c r="N3080" s="1">
        <v>98.585337562439648</v>
      </c>
    </row>
    <row r="3081" spans="13:14" x14ac:dyDescent="0.25">
      <c r="M3081" s="46">
        <v>3072</v>
      </c>
      <c r="N3081" s="1">
        <v>103.70525270505442</v>
      </c>
    </row>
    <row r="3082" spans="13:14" x14ac:dyDescent="0.25">
      <c r="M3082" s="46">
        <v>3073</v>
      </c>
      <c r="N3082" s="1">
        <v>109.54297191786887</v>
      </c>
    </row>
    <row r="3083" spans="13:14" x14ac:dyDescent="0.25">
      <c r="M3083" s="46">
        <v>3074</v>
      </c>
      <c r="N3083" s="1">
        <v>112.43831848332881</v>
      </c>
    </row>
    <row r="3084" spans="13:14" x14ac:dyDescent="0.25">
      <c r="M3084" s="46">
        <v>3075</v>
      </c>
      <c r="N3084" s="1">
        <v>103.24170814884808</v>
      </c>
    </row>
    <row r="3085" spans="13:14" x14ac:dyDescent="0.25">
      <c r="M3085" s="46">
        <v>3076</v>
      </c>
      <c r="N3085" s="1">
        <v>106.89264276473993</v>
      </c>
    </row>
    <row r="3086" spans="13:14" x14ac:dyDescent="0.25">
      <c r="M3086" s="46">
        <v>3077</v>
      </c>
      <c r="N3086" s="1">
        <v>105.01224900815571</v>
      </c>
    </row>
    <row r="3087" spans="13:14" x14ac:dyDescent="0.25">
      <c r="M3087" s="46">
        <v>3078</v>
      </c>
      <c r="N3087" s="1">
        <v>110.14898690127281</v>
      </c>
    </row>
    <row r="3088" spans="13:14" x14ac:dyDescent="0.25">
      <c r="M3088" s="46">
        <v>3079</v>
      </c>
      <c r="N3088" s="1">
        <v>103.80216786147832</v>
      </c>
    </row>
    <row r="3089" spans="13:14" x14ac:dyDescent="0.25">
      <c r="M3089" s="46">
        <v>3080</v>
      </c>
      <c r="N3089" s="1">
        <v>89.417591062041794</v>
      </c>
    </row>
    <row r="3090" spans="13:14" x14ac:dyDescent="0.25">
      <c r="M3090" s="46">
        <v>3081</v>
      </c>
      <c r="N3090" s="1">
        <v>107.50352915725036</v>
      </c>
    </row>
    <row r="3091" spans="13:14" x14ac:dyDescent="0.25">
      <c r="M3091" s="46">
        <v>3082</v>
      </c>
      <c r="N3091" s="1">
        <v>94.488258662406821</v>
      </c>
    </row>
    <row r="3092" spans="13:14" x14ac:dyDescent="0.25">
      <c r="M3092" s="46">
        <v>3083</v>
      </c>
      <c r="N3092" s="1">
        <v>108.64595328186793</v>
      </c>
    </row>
    <row r="3093" spans="13:14" x14ac:dyDescent="0.25">
      <c r="M3093" s="46">
        <v>3084</v>
      </c>
      <c r="N3093" s="1">
        <v>109.32727660764003</v>
      </c>
    </row>
    <row r="3094" spans="13:14" x14ac:dyDescent="0.25">
      <c r="M3094" s="46">
        <v>3085</v>
      </c>
      <c r="N3094" s="1">
        <v>107.91215744884404</v>
      </c>
    </row>
    <row r="3095" spans="13:14" x14ac:dyDescent="0.25">
      <c r="M3095" s="46">
        <v>3086</v>
      </c>
      <c r="N3095" s="1">
        <v>103.35896428408422</v>
      </c>
    </row>
    <row r="3096" spans="13:14" x14ac:dyDescent="0.25">
      <c r="M3096" s="46">
        <v>3087</v>
      </c>
      <c r="N3096" s="1">
        <v>109.19409132649872</v>
      </c>
    </row>
    <row r="3097" spans="13:14" x14ac:dyDescent="0.25">
      <c r="M3097" s="46">
        <v>3088</v>
      </c>
      <c r="N3097" s="1">
        <v>112.63743851605743</v>
      </c>
    </row>
    <row r="3098" spans="13:14" x14ac:dyDescent="0.25">
      <c r="M3098" s="46">
        <v>3089</v>
      </c>
      <c r="N3098" s="1">
        <v>101.15099127188665</v>
      </c>
    </row>
    <row r="3099" spans="13:14" x14ac:dyDescent="0.25">
      <c r="M3099" s="46">
        <v>3090</v>
      </c>
      <c r="N3099" s="1">
        <v>131.57298377478784</v>
      </c>
    </row>
    <row r="3100" spans="13:14" x14ac:dyDescent="0.25">
      <c r="M3100" s="46">
        <v>3091</v>
      </c>
      <c r="N3100" s="1">
        <v>105.66175787230061</v>
      </c>
    </row>
    <row r="3101" spans="13:14" x14ac:dyDescent="0.25">
      <c r="M3101" s="46">
        <v>3092</v>
      </c>
      <c r="N3101" s="1">
        <v>106.07882009440954</v>
      </c>
    </row>
    <row r="3102" spans="13:14" x14ac:dyDescent="0.25">
      <c r="M3102" s="46">
        <v>3093</v>
      </c>
      <c r="N3102" s="1">
        <v>106.82253968413839</v>
      </c>
    </row>
    <row r="3103" spans="13:14" x14ac:dyDescent="0.25">
      <c r="M3103" s="46">
        <v>3094</v>
      </c>
      <c r="N3103" s="1">
        <v>102.43453818327791</v>
      </c>
    </row>
    <row r="3104" spans="13:14" x14ac:dyDescent="0.25">
      <c r="M3104" s="46">
        <v>3095</v>
      </c>
      <c r="N3104" s="1">
        <v>116.68091976183912</v>
      </c>
    </row>
    <row r="3105" spans="13:14" x14ac:dyDescent="0.25">
      <c r="M3105" s="46">
        <v>3096</v>
      </c>
      <c r="N3105" s="1">
        <v>107.57826308162258</v>
      </c>
    </row>
    <row r="3106" spans="13:14" x14ac:dyDescent="0.25">
      <c r="M3106" s="46">
        <v>3097</v>
      </c>
      <c r="N3106" s="1">
        <v>126.53489628675297</v>
      </c>
    </row>
    <row r="3107" spans="13:14" x14ac:dyDescent="0.25">
      <c r="M3107" s="46">
        <v>3098</v>
      </c>
      <c r="N3107" s="1">
        <v>103.23437921014997</v>
      </c>
    </row>
    <row r="3108" spans="13:14" x14ac:dyDescent="0.25">
      <c r="M3108" s="46">
        <v>3099</v>
      </c>
      <c r="N3108" s="1">
        <v>122.1618295988262</v>
      </c>
    </row>
    <row r="3109" spans="13:14" x14ac:dyDescent="0.25">
      <c r="M3109" s="46">
        <v>3100</v>
      </c>
      <c r="N3109" s="1">
        <v>114.21001023339154</v>
      </c>
    </row>
    <row r="3110" spans="13:14" x14ac:dyDescent="0.25">
      <c r="M3110" s="46">
        <v>3101</v>
      </c>
      <c r="N3110" s="1">
        <v>109.66729276311708</v>
      </c>
    </row>
    <row r="3111" spans="13:14" x14ac:dyDescent="0.25">
      <c r="M3111" s="46">
        <v>3102</v>
      </c>
      <c r="N3111" s="1">
        <v>134.15251575157939</v>
      </c>
    </row>
    <row r="3112" spans="13:14" x14ac:dyDescent="0.25">
      <c r="M3112" s="46">
        <v>3103</v>
      </c>
      <c r="N3112" s="1">
        <v>91.420761243658973</v>
      </c>
    </row>
    <row r="3113" spans="13:14" x14ac:dyDescent="0.25">
      <c r="M3113" s="46">
        <v>3104</v>
      </c>
      <c r="N3113" s="1">
        <v>130.06973901255665</v>
      </c>
    </row>
    <row r="3114" spans="13:14" x14ac:dyDescent="0.25">
      <c r="M3114" s="46">
        <v>3105</v>
      </c>
      <c r="N3114" s="1">
        <v>112.44608306966643</v>
      </c>
    </row>
    <row r="3115" spans="13:14" x14ac:dyDescent="0.25">
      <c r="M3115" s="46">
        <v>3106</v>
      </c>
      <c r="N3115" s="1">
        <v>123.37373445351338</v>
      </c>
    </row>
    <row r="3116" spans="13:14" x14ac:dyDescent="0.25">
      <c r="M3116" s="46">
        <v>3107</v>
      </c>
      <c r="N3116" s="1">
        <v>90.733882743765221</v>
      </c>
    </row>
    <row r="3117" spans="13:14" x14ac:dyDescent="0.25">
      <c r="M3117" s="46">
        <v>3108</v>
      </c>
      <c r="N3117" s="1">
        <v>117.79017168797554</v>
      </c>
    </row>
    <row r="3118" spans="13:14" x14ac:dyDescent="0.25">
      <c r="M3118" s="46">
        <v>3109</v>
      </c>
      <c r="N3118" s="1">
        <v>126.46787037986223</v>
      </c>
    </row>
    <row r="3119" spans="13:14" x14ac:dyDescent="0.25">
      <c r="M3119" s="46">
        <v>3110</v>
      </c>
      <c r="N3119" s="1">
        <v>99.226982007131596</v>
      </c>
    </row>
    <row r="3120" spans="13:14" x14ac:dyDescent="0.25">
      <c r="M3120" s="46">
        <v>3111</v>
      </c>
      <c r="N3120" s="1">
        <v>105.69842945251719</v>
      </c>
    </row>
    <row r="3121" spans="13:14" x14ac:dyDescent="0.25">
      <c r="M3121" s="46">
        <v>3112</v>
      </c>
      <c r="N3121" s="1">
        <v>104.37173423962983</v>
      </c>
    </row>
    <row r="3122" spans="13:14" x14ac:dyDescent="0.25">
      <c r="M3122" s="46">
        <v>3113</v>
      </c>
      <c r="N3122" s="1">
        <v>100.00404327964542</v>
      </c>
    </row>
    <row r="3123" spans="13:14" x14ac:dyDescent="0.25">
      <c r="M3123" s="46">
        <v>3114</v>
      </c>
      <c r="N3123" s="1">
        <v>114.25376305767495</v>
      </c>
    </row>
    <row r="3124" spans="13:14" x14ac:dyDescent="0.25">
      <c r="M3124" s="46">
        <v>3115</v>
      </c>
      <c r="N3124" s="1">
        <v>113.16111479816651</v>
      </c>
    </row>
    <row r="3125" spans="13:14" x14ac:dyDescent="0.25">
      <c r="M3125" s="46">
        <v>3116</v>
      </c>
      <c r="N3125" s="1">
        <v>103.766855820491</v>
      </c>
    </row>
    <row r="3126" spans="13:14" x14ac:dyDescent="0.25">
      <c r="M3126" s="46">
        <v>3117</v>
      </c>
      <c r="N3126" s="1">
        <v>103.02579184513696</v>
      </c>
    </row>
    <row r="3127" spans="13:14" x14ac:dyDescent="0.25">
      <c r="M3127" s="46">
        <v>3118</v>
      </c>
      <c r="N3127" s="1">
        <v>123.75827389867263</v>
      </c>
    </row>
    <row r="3128" spans="13:14" x14ac:dyDescent="0.25">
      <c r="M3128" s="46">
        <v>3119</v>
      </c>
      <c r="N3128" s="1">
        <v>105.1857508934167</v>
      </c>
    </row>
    <row r="3129" spans="13:14" x14ac:dyDescent="0.25">
      <c r="M3129" s="46">
        <v>3120</v>
      </c>
      <c r="N3129" s="1">
        <v>112.83881757110434</v>
      </c>
    </row>
    <row r="3130" spans="13:14" x14ac:dyDescent="0.25">
      <c r="M3130" s="46">
        <v>3121</v>
      </c>
      <c r="N3130" s="1">
        <v>121.52282307766951</v>
      </c>
    </row>
    <row r="3131" spans="13:14" x14ac:dyDescent="0.25">
      <c r="M3131" s="46">
        <v>3122</v>
      </c>
      <c r="N3131" s="1">
        <v>106.70960938610141</v>
      </c>
    </row>
    <row r="3132" spans="13:14" x14ac:dyDescent="0.25">
      <c r="M3132" s="46">
        <v>3123</v>
      </c>
      <c r="N3132" s="1">
        <v>110.5404498507403</v>
      </c>
    </row>
    <row r="3133" spans="13:14" x14ac:dyDescent="0.25">
      <c r="M3133" s="46">
        <v>3124</v>
      </c>
      <c r="N3133" s="1">
        <v>98.595493913216742</v>
      </c>
    </row>
    <row r="3134" spans="13:14" x14ac:dyDescent="0.25">
      <c r="M3134" s="46">
        <v>3125</v>
      </c>
      <c r="N3134" s="1">
        <v>114.58936417794484</v>
      </c>
    </row>
    <row r="3135" spans="13:14" x14ac:dyDescent="0.25">
      <c r="M3135" s="46">
        <v>3126</v>
      </c>
      <c r="N3135" s="1">
        <v>111.40408976489211</v>
      </c>
    </row>
    <row r="3136" spans="13:14" x14ac:dyDescent="0.25">
      <c r="M3136" s="46">
        <v>3127</v>
      </c>
      <c r="N3136" s="1">
        <v>114.21846169503578</v>
      </c>
    </row>
    <row r="3137" spans="13:14" x14ac:dyDescent="0.25">
      <c r="M3137" s="46">
        <v>3128</v>
      </c>
      <c r="N3137" s="1">
        <v>106.23058615506694</v>
      </c>
    </row>
    <row r="3138" spans="13:14" x14ac:dyDescent="0.25">
      <c r="M3138" s="46">
        <v>3129</v>
      </c>
      <c r="N3138" s="1">
        <v>113.59200866422731</v>
      </c>
    </row>
    <row r="3139" spans="13:14" x14ac:dyDescent="0.25">
      <c r="M3139" s="46">
        <v>3130</v>
      </c>
      <c r="N3139" s="1">
        <v>121.38529397280777</v>
      </c>
    </row>
    <row r="3140" spans="13:14" x14ac:dyDescent="0.25">
      <c r="M3140" s="46">
        <v>3131</v>
      </c>
      <c r="N3140" s="1">
        <v>101.71027902696015</v>
      </c>
    </row>
    <row r="3141" spans="13:14" x14ac:dyDescent="0.25">
      <c r="M3141" s="46">
        <v>3132</v>
      </c>
      <c r="N3141" s="1">
        <v>101.71756614599991</v>
      </c>
    </row>
    <row r="3142" spans="13:14" x14ac:dyDescent="0.25">
      <c r="M3142" s="46">
        <v>3133</v>
      </c>
      <c r="N3142" s="1">
        <v>110.88169230349669</v>
      </c>
    </row>
    <row r="3143" spans="13:14" x14ac:dyDescent="0.25">
      <c r="M3143" s="46">
        <v>3134</v>
      </c>
      <c r="N3143" s="1">
        <v>94.376693423723836</v>
      </c>
    </row>
    <row r="3144" spans="13:14" x14ac:dyDescent="0.25">
      <c r="M3144" s="46">
        <v>3135</v>
      </c>
      <c r="N3144" s="1">
        <v>111.00467812768638</v>
      </c>
    </row>
    <row r="3145" spans="13:14" x14ac:dyDescent="0.25">
      <c r="M3145" s="46">
        <v>3136</v>
      </c>
      <c r="N3145" s="1">
        <v>114.95386793644009</v>
      </c>
    </row>
    <row r="3146" spans="13:14" x14ac:dyDescent="0.25">
      <c r="M3146" s="46">
        <v>3137</v>
      </c>
      <c r="N3146" s="1">
        <v>125.18688353255483</v>
      </c>
    </row>
    <row r="3147" spans="13:14" x14ac:dyDescent="0.25">
      <c r="M3147" s="46">
        <v>3138</v>
      </c>
      <c r="N3147" s="1">
        <v>115.64793599541528</v>
      </c>
    </row>
    <row r="3148" spans="13:14" x14ac:dyDescent="0.25">
      <c r="M3148" s="46">
        <v>3139</v>
      </c>
      <c r="N3148" s="1">
        <v>110.35227374046664</v>
      </c>
    </row>
    <row r="3149" spans="13:14" x14ac:dyDescent="0.25">
      <c r="M3149" s="46">
        <v>3140</v>
      </c>
      <c r="N3149" s="1">
        <v>116.63986949792259</v>
      </c>
    </row>
    <row r="3150" spans="13:14" x14ac:dyDescent="0.25">
      <c r="M3150" s="46">
        <v>3141</v>
      </c>
      <c r="N3150" s="1">
        <v>104.51680528401768</v>
      </c>
    </row>
    <row r="3151" spans="13:14" x14ac:dyDescent="0.25">
      <c r="M3151" s="46">
        <v>3142</v>
      </c>
      <c r="N3151" s="1">
        <v>94.194950634967</v>
      </c>
    </row>
    <row r="3152" spans="13:14" x14ac:dyDescent="0.25">
      <c r="M3152" s="46">
        <v>3143</v>
      </c>
      <c r="N3152" s="1">
        <v>111.39548366117027</v>
      </c>
    </row>
    <row r="3153" spans="13:14" x14ac:dyDescent="0.25">
      <c r="M3153" s="46">
        <v>3144</v>
      </c>
      <c r="N3153" s="1">
        <v>112.0819384336324</v>
      </c>
    </row>
    <row r="3154" spans="13:14" x14ac:dyDescent="0.25">
      <c r="M3154" s="46">
        <v>3145</v>
      </c>
      <c r="N3154" s="1">
        <v>120.47118291456032</v>
      </c>
    </row>
    <row r="3155" spans="13:14" x14ac:dyDescent="0.25">
      <c r="M3155" s="46">
        <v>3146</v>
      </c>
      <c r="N3155" s="1">
        <v>118.1141105340138</v>
      </c>
    </row>
    <row r="3156" spans="13:14" x14ac:dyDescent="0.25">
      <c r="M3156" s="46">
        <v>3147</v>
      </c>
      <c r="N3156" s="1">
        <v>114.57098410726429</v>
      </c>
    </row>
    <row r="3157" spans="13:14" x14ac:dyDescent="0.25">
      <c r="M3157" s="46">
        <v>3148</v>
      </c>
      <c r="N3157" s="1">
        <v>122.07184672504002</v>
      </c>
    </row>
    <row r="3158" spans="13:14" x14ac:dyDescent="0.25">
      <c r="M3158" s="46">
        <v>3149</v>
      </c>
      <c r="N3158" s="1">
        <v>122.09627875758778</v>
      </c>
    </row>
    <row r="3159" spans="13:14" x14ac:dyDescent="0.25">
      <c r="M3159" s="46">
        <v>3150</v>
      </c>
      <c r="N3159" s="1">
        <v>110.05953012447613</v>
      </c>
    </row>
    <row r="3160" spans="13:14" x14ac:dyDescent="0.25">
      <c r="M3160" s="46">
        <v>3151</v>
      </c>
      <c r="N3160" s="1">
        <v>103.80371328115298</v>
      </c>
    </row>
    <row r="3161" spans="13:14" x14ac:dyDescent="0.25">
      <c r="M3161" s="46">
        <v>3152</v>
      </c>
      <c r="N3161" s="1">
        <v>110.55667366383763</v>
      </c>
    </row>
    <row r="3162" spans="13:14" x14ac:dyDescent="0.25">
      <c r="M3162" s="46">
        <v>3153</v>
      </c>
      <c r="N3162" s="1">
        <v>112.86022728592478</v>
      </c>
    </row>
    <row r="3163" spans="13:14" x14ac:dyDescent="0.25">
      <c r="M3163" s="46">
        <v>3154</v>
      </c>
      <c r="N3163" s="1">
        <v>111.62915315894011</v>
      </c>
    </row>
    <row r="3164" spans="13:14" x14ac:dyDescent="0.25">
      <c r="M3164" s="46">
        <v>3155</v>
      </c>
      <c r="N3164" s="1">
        <v>111.32510690128787</v>
      </c>
    </row>
    <row r="3165" spans="13:14" x14ac:dyDescent="0.25">
      <c r="M3165" s="46">
        <v>3156</v>
      </c>
      <c r="N3165" s="1">
        <v>120.98342326766543</v>
      </c>
    </row>
    <row r="3166" spans="13:14" x14ac:dyDescent="0.25">
      <c r="M3166" s="46">
        <v>3157</v>
      </c>
      <c r="N3166" s="1">
        <v>122.52677639773232</v>
      </c>
    </row>
    <row r="3167" spans="13:14" x14ac:dyDescent="0.25">
      <c r="M3167" s="46">
        <v>3158</v>
      </c>
      <c r="N3167" s="1">
        <v>105.08499523027868</v>
      </c>
    </row>
    <row r="3168" spans="13:14" x14ac:dyDescent="0.25">
      <c r="M3168" s="46">
        <v>3159</v>
      </c>
      <c r="N3168" s="1">
        <v>121.08817654158979</v>
      </c>
    </row>
    <row r="3169" spans="13:14" x14ac:dyDescent="0.25">
      <c r="M3169" s="46">
        <v>3160</v>
      </c>
      <c r="N3169" s="1">
        <v>115.2149533435873</v>
      </c>
    </row>
    <row r="3170" spans="13:14" x14ac:dyDescent="0.25">
      <c r="M3170" s="46">
        <v>3161</v>
      </c>
      <c r="N3170" s="1">
        <v>113.19033270589128</v>
      </c>
    </row>
    <row r="3171" spans="13:14" x14ac:dyDescent="0.25">
      <c r="M3171" s="46">
        <v>3162</v>
      </c>
      <c r="N3171" s="1">
        <v>110.7330387570146</v>
      </c>
    </row>
    <row r="3172" spans="13:14" x14ac:dyDescent="0.25">
      <c r="M3172" s="46">
        <v>3163</v>
      </c>
      <c r="N3172" s="1">
        <v>97.609706316634259</v>
      </c>
    </row>
    <row r="3173" spans="13:14" x14ac:dyDescent="0.25">
      <c r="M3173" s="46">
        <v>3164</v>
      </c>
      <c r="N3173" s="1">
        <v>115.93353773458063</v>
      </c>
    </row>
    <row r="3174" spans="13:14" x14ac:dyDescent="0.25">
      <c r="M3174" s="46">
        <v>3165</v>
      </c>
      <c r="N3174" s="1">
        <v>113.29054439200206</v>
      </c>
    </row>
    <row r="3175" spans="13:14" x14ac:dyDescent="0.25">
      <c r="M3175" s="46">
        <v>3166</v>
      </c>
      <c r="N3175" s="1">
        <v>94.446049997797004</v>
      </c>
    </row>
    <row r="3176" spans="13:14" x14ac:dyDescent="0.25">
      <c r="M3176" s="46">
        <v>3167</v>
      </c>
      <c r="N3176" s="1">
        <v>108.42025410895884</v>
      </c>
    </row>
    <row r="3177" spans="13:14" x14ac:dyDescent="0.25">
      <c r="M3177" s="46">
        <v>3168</v>
      </c>
      <c r="N3177" s="1">
        <v>115.19293273717841</v>
      </c>
    </row>
    <row r="3178" spans="13:14" x14ac:dyDescent="0.25">
      <c r="M3178" s="46">
        <v>3169</v>
      </c>
      <c r="N3178" s="1">
        <v>122.80758334150359</v>
      </c>
    </row>
    <row r="3179" spans="13:14" x14ac:dyDescent="0.25">
      <c r="M3179" s="46">
        <v>3170</v>
      </c>
      <c r="N3179" s="1">
        <v>132.18623098928893</v>
      </c>
    </row>
    <row r="3180" spans="13:14" x14ac:dyDescent="0.25">
      <c r="M3180" s="46">
        <v>3171</v>
      </c>
      <c r="N3180" s="1">
        <v>124.30867817805613</v>
      </c>
    </row>
    <row r="3181" spans="13:14" x14ac:dyDescent="0.25">
      <c r="M3181" s="46">
        <v>3172</v>
      </c>
      <c r="N3181" s="1">
        <v>119.27248600017786</v>
      </c>
    </row>
    <row r="3182" spans="13:14" x14ac:dyDescent="0.25">
      <c r="M3182" s="46">
        <v>3173</v>
      </c>
      <c r="N3182" s="1">
        <v>130.4093229272658</v>
      </c>
    </row>
    <row r="3183" spans="13:14" x14ac:dyDescent="0.25">
      <c r="M3183" s="46">
        <v>3174</v>
      </c>
      <c r="N3183" s="1">
        <v>94.74029041877867</v>
      </c>
    </row>
    <row r="3184" spans="13:14" x14ac:dyDescent="0.25">
      <c r="M3184" s="46">
        <v>3175</v>
      </c>
      <c r="N3184" s="1">
        <v>121.17020976441889</v>
      </c>
    </row>
    <row r="3185" spans="13:14" x14ac:dyDescent="0.25">
      <c r="M3185" s="46">
        <v>3176</v>
      </c>
      <c r="N3185" s="1">
        <v>117.81218253659399</v>
      </c>
    </row>
    <row r="3186" spans="13:14" x14ac:dyDescent="0.25">
      <c r="M3186" s="46">
        <v>3177</v>
      </c>
      <c r="N3186" s="1">
        <v>101.17140751277806</v>
      </c>
    </row>
    <row r="3187" spans="13:14" x14ac:dyDescent="0.25">
      <c r="M3187" s="46">
        <v>3178</v>
      </c>
      <c r="N3187" s="1">
        <v>103.4978107576091</v>
      </c>
    </row>
    <row r="3188" spans="13:14" x14ac:dyDescent="0.25">
      <c r="M3188" s="46">
        <v>3179</v>
      </c>
      <c r="N3188" s="1">
        <v>98.00155009893399</v>
      </c>
    </row>
    <row r="3189" spans="13:14" x14ac:dyDescent="0.25">
      <c r="M3189" s="46">
        <v>3180</v>
      </c>
      <c r="N3189" s="1">
        <v>114.54612396871102</v>
      </c>
    </row>
    <row r="3190" spans="13:14" x14ac:dyDescent="0.25">
      <c r="M3190" s="46">
        <v>3181</v>
      </c>
      <c r="N3190" s="1">
        <v>116.55192386320292</v>
      </c>
    </row>
    <row r="3191" spans="13:14" x14ac:dyDescent="0.25">
      <c r="M3191" s="46">
        <v>3182</v>
      </c>
      <c r="N3191" s="1">
        <v>140.23586950459935</v>
      </c>
    </row>
    <row r="3192" spans="13:14" x14ac:dyDescent="0.25">
      <c r="M3192" s="46">
        <v>3183</v>
      </c>
      <c r="N3192" s="1">
        <v>110.85077361089724</v>
      </c>
    </row>
    <row r="3193" spans="13:14" x14ac:dyDescent="0.25">
      <c r="M3193" s="46">
        <v>3184</v>
      </c>
      <c r="N3193" s="1">
        <v>96.863885504601029</v>
      </c>
    </row>
    <row r="3194" spans="13:14" x14ac:dyDescent="0.25">
      <c r="M3194" s="46">
        <v>3185</v>
      </c>
      <c r="N3194" s="1">
        <v>127.18142118339659</v>
      </c>
    </row>
    <row r="3195" spans="13:14" x14ac:dyDescent="0.25">
      <c r="M3195" s="46">
        <v>3186</v>
      </c>
      <c r="N3195" s="1">
        <v>110.11076783506779</v>
      </c>
    </row>
    <row r="3196" spans="13:14" x14ac:dyDescent="0.25">
      <c r="M3196" s="46">
        <v>3187</v>
      </c>
      <c r="N3196" s="1">
        <v>110.46226140382196</v>
      </c>
    </row>
    <row r="3197" spans="13:14" x14ac:dyDescent="0.25">
      <c r="M3197" s="46">
        <v>3188</v>
      </c>
      <c r="N3197" s="1">
        <v>103.36250157971142</v>
      </c>
    </row>
    <row r="3198" spans="13:14" x14ac:dyDescent="0.25">
      <c r="M3198" s="46">
        <v>3189</v>
      </c>
      <c r="N3198" s="1">
        <v>127.03960659565114</v>
      </c>
    </row>
    <row r="3199" spans="13:14" x14ac:dyDescent="0.25">
      <c r="M3199" s="46">
        <v>3190</v>
      </c>
      <c r="N3199" s="1">
        <v>115.64497082951108</v>
      </c>
    </row>
    <row r="3200" spans="13:14" x14ac:dyDescent="0.25">
      <c r="M3200" s="46">
        <v>3191</v>
      </c>
      <c r="N3200" s="1">
        <v>116.22603413975483</v>
      </c>
    </row>
    <row r="3201" spans="13:14" x14ac:dyDescent="0.25">
      <c r="M3201" s="46">
        <v>3192</v>
      </c>
      <c r="N3201" s="1">
        <v>113.72659502310024</v>
      </c>
    </row>
    <row r="3202" spans="13:14" x14ac:dyDescent="0.25">
      <c r="M3202" s="46">
        <v>3193</v>
      </c>
      <c r="N3202" s="1">
        <v>111.95803807669719</v>
      </c>
    </row>
    <row r="3203" spans="13:14" x14ac:dyDescent="0.25">
      <c r="M3203" s="46">
        <v>3194</v>
      </c>
      <c r="N3203" s="1">
        <v>126.48606775930909</v>
      </c>
    </row>
    <row r="3204" spans="13:14" x14ac:dyDescent="0.25">
      <c r="M3204" s="46">
        <v>3195</v>
      </c>
      <c r="N3204" s="1">
        <v>108.93198592345432</v>
      </c>
    </row>
    <row r="3205" spans="13:14" x14ac:dyDescent="0.25">
      <c r="M3205" s="46">
        <v>3196</v>
      </c>
      <c r="N3205" s="1">
        <v>112.05959042776439</v>
      </c>
    </row>
    <row r="3206" spans="13:14" x14ac:dyDescent="0.25">
      <c r="M3206" s="46">
        <v>3197</v>
      </c>
      <c r="N3206" s="1">
        <v>107.72801512694078</v>
      </c>
    </row>
    <row r="3207" spans="13:14" x14ac:dyDescent="0.25">
      <c r="M3207" s="46">
        <v>3198</v>
      </c>
      <c r="N3207" s="1">
        <v>126.28580029624054</v>
      </c>
    </row>
    <row r="3208" spans="13:14" x14ac:dyDescent="0.25">
      <c r="M3208" s="46">
        <v>3199</v>
      </c>
      <c r="N3208" s="1">
        <v>107.43317798826098</v>
      </c>
    </row>
    <row r="3209" spans="13:14" x14ac:dyDescent="0.25">
      <c r="M3209" s="46">
        <v>3200</v>
      </c>
      <c r="N3209" s="1">
        <v>110.84995921112919</v>
      </c>
    </row>
    <row r="3210" spans="13:14" x14ac:dyDescent="0.25">
      <c r="M3210" s="46">
        <v>3201</v>
      </c>
      <c r="N3210" s="1">
        <v>114.24265835348068</v>
      </c>
    </row>
    <row r="3211" spans="13:14" x14ac:dyDescent="0.25">
      <c r="M3211" s="46">
        <v>3202</v>
      </c>
      <c r="N3211" s="1">
        <v>106.09587644489243</v>
      </c>
    </row>
    <row r="3212" spans="13:14" x14ac:dyDescent="0.25">
      <c r="M3212" s="46">
        <v>3203</v>
      </c>
      <c r="N3212" s="1">
        <v>108.59863721182381</v>
      </c>
    </row>
    <row r="3213" spans="13:14" x14ac:dyDescent="0.25">
      <c r="M3213" s="46">
        <v>3204</v>
      </c>
      <c r="N3213" s="1">
        <v>104.49650278143029</v>
      </c>
    </row>
    <row r="3214" spans="13:14" x14ac:dyDescent="0.25">
      <c r="M3214" s="46">
        <v>3205</v>
      </c>
      <c r="N3214" s="1">
        <v>102.84833720936271</v>
      </c>
    </row>
    <row r="3215" spans="13:14" x14ac:dyDescent="0.25">
      <c r="M3215" s="46">
        <v>3206</v>
      </c>
      <c r="N3215" s="1">
        <v>123.07845561838677</v>
      </c>
    </row>
    <row r="3216" spans="13:14" x14ac:dyDescent="0.25">
      <c r="M3216" s="46">
        <v>3207</v>
      </c>
      <c r="N3216" s="1">
        <v>122.44927306254421</v>
      </c>
    </row>
    <row r="3217" spans="13:14" x14ac:dyDescent="0.25">
      <c r="M3217" s="46">
        <v>3208</v>
      </c>
      <c r="N3217" s="1">
        <v>110.00595988919216</v>
      </c>
    </row>
    <row r="3218" spans="13:14" x14ac:dyDescent="0.25">
      <c r="M3218" s="46">
        <v>3209</v>
      </c>
      <c r="N3218" s="1">
        <v>123.29568522339456</v>
      </c>
    </row>
    <row r="3219" spans="13:14" x14ac:dyDescent="0.25">
      <c r="M3219" s="46">
        <v>3210</v>
      </c>
      <c r="N3219" s="1">
        <v>107.98382107407494</v>
      </c>
    </row>
    <row r="3220" spans="13:14" x14ac:dyDescent="0.25">
      <c r="M3220" s="46">
        <v>3211</v>
      </c>
      <c r="N3220" s="1">
        <v>108.26001764060746</v>
      </c>
    </row>
    <row r="3221" spans="13:14" x14ac:dyDescent="0.25">
      <c r="M3221" s="46">
        <v>3212</v>
      </c>
      <c r="N3221" s="1">
        <v>132.05506885525622</v>
      </c>
    </row>
    <row r="3222" spans="13:14" x14ac:dyDescent="0.25">
      <c r="M3222" s="46">
        <v>3213</v>
      </c>
      <c r="N3222" s="1">
        <v>103.56841734159984</v>
      </c>
    </row>
    <row r="3223" spans="13:14" x14ac:dyDescent="0.25">
      <c r="M3223" s="46">
        <v>3214</v>
      </c>
      <c r="N3223" s="1">
        <v>115.84521163950882</v>
      </c>
    </row>
    <row r="3224" spans="13:14" x14ac:dyDescent="0.25">
      <c r="M3224" s="46">
        <v>3215</v>
      </c>
      <c r="N3224" s="1">
        <v>101.13764060950837</v>
      </c>
    </row>
    <row r="3225" spans="13:14" x14ac:dyDescent="0.25">
      <c r="M3225" s="46">
        <v>3216</v>
      </c>
      <c r="N3225" s="1">
        <v>114.90825521482161</v>
      </c>
    </row>
    <row r="3226" spans="13:14" x14ac:dyDescent="0.25">
      <c r="M3226" s="46">
        <v>3217</v>
      </c>
      <c r="N3226" s="1">
        <v>98.354579366877843</v>
      </c>
    </row>
    <row r="3227" spans="13:14" x14ac:dyDescent="0.25">
      <c r="M3227" s="46">
        <v>3218</v>
      </c>
      <c r="N3227" s="1">
        <v>121.51892580489653</v>
      </c>
    </row>
    <row r="3228" spans="13:14" x14ac:dyDescent="0.25">
      <c r="M3228" s="46">
        <v>3219</v>
      </c>
      <c r="N3228" s="1">
        <v>109.35374024782375</v>
      </c>
    </row>
    <row r="3229" spans="13:14" x14ac:dyDescent="0.25">
      <c r="M3229" s="46">
        <v>3220</v>
      </c>
      <c r="N3229" s="1">
        <v>95.575251045801394</v>
      </c>
    </row>
    <row r="3230" spans="13:14" x14ac:dyDescent="0.25">
      <c r="M3230" s="46">
        <v>3221</v>
      </c>
      <c r="N3230" s="1">
        <v>121.6933496051241</v>
      </c>
    </row>
    <row r="3231" spans="13:14" x14ac:dyDescent="0.25">
      <c r="M3231" s="46">
        <v>3222</v>
      </c>
      <c r="N3231" s="1">
        <v>102.98534934834575</v>
      </c>
    </row>
    <row r="3232" spans="13:14" x14ac:dyDescent="0.25">
      <c r="M3232" s="46">
        <v>3223</v>
      </c>
      <c r="N3232" s="1">
        <v>100.94697616076793</v>
      </c>
    </row>
    <row r="3233" spans="13:14" x14ac:dyDescent="0.25">
      <c r="M3233" s="46">
        <v>3224</v>
      </c>
      <c r="N3233" s="1">
        <v>132.64703174518505</v>
      </c>
    </row>
    <row r="3234" spans="13:14" x14ac:dyDescent="0.25">
      <c r="M3234" s="46">
        <v>3225</v>
      </c>
      <c r="N3234" s="1">
        <v>126.4772300551566</v>
      </c>
    </row>
    <row r="3235" spans="13:14" x14ac:dyDescent="0.25">
      <c r="M3235" s="46">
        <v>3226</v>
      </c>
      <c r="N3235" s="1">
        <v>116.70879287062166</v>
      </c>
    </row>
    <row r="3236" spans="13:14" x14ac:dyDescent="0.25">
      <c r="M3236" s="46">
        <v>3227</v>
      </c>
      <c r="N3236" s="1">
        <v>95.813622646768266</v>
      </c>
    </row>
    <row r="3237" spans="13:14" x14ac:dyDescent="0.25">
      <c r="M3237" s="46">
        <v>3228</v>
      </c>
      <c r="N3237" s="1">
        <v>96.646448653542009</v>
      </c>
    </row>
    <row r="3238" spans="13:14" x14ac:dyDescent="0.25">
      <c r="M3238" s="46">
        <v>3229</v>
      </c>
      <c r="N3238" s="1">
        <v>98.887701257125414</v>
      </c>
    </row>
    <row r="3239" spans="13:14" x14ac:dyDescent="0.25">
      <c r="M3239" s="46">
        <v>3230</v>
      </c>
      <c r="N3239" s="1">
        <v>111.03045943396384</v>
      </c>
    </row>
    <row r="3240" spans="13:14" x14ac:dyDescent="0.25">
      <c r="M3240" s="46">
        <v>3231</v>
      </c>
      <c r="N3240" s="1">
        <v>116.53927103066336</v>
      </c>
    </row>
    <row r="3241" spans="13:14" x14ac:dyDescent="0.25">
      <c r="M3241" s="46">
        <v>3232</v>
      </c>
      <c r="N3241" s="1">
        <v>111.00902604661871</v>
      </c>
    </row>
    <row r="3242" spans="13:14" x14ac:dyDescent="0.25">
      <c r="M3242" s="46">
        <v>3233</v>
      </c>
      <c r="N3242" s="1">
        <v>116.50560393894638</v>
      </c>
    </row>
    <row r="3243" spans="13:14" x14ac:dyDescent="0.25">
      <c r="M3243" s="46">
        <v>3234</v>
      </c>
      <c r="N3243" s="1">
        <v>102.0329543068508</v>
      </c>
    </row>
    <row r="3244" spans="13:14" x14ac:dyDescent="0.25">
      <c r="M3244" s="46">
        <v>3235</v>
      </c>
      <c r="N3244" s="1">
        <v>100.75804045012276</v>
      </c>
    </row>
    <row r="3245" spans="13:14" x14ac:dyDescent="0.25">
      <c r="M3245" s="46">
        <v>3236</v>
      </c>
      <c r="N3245" s="1">
        <v>114.95549968962149</v>
      </c>
    </row>
    <row r="3246" spans="13:14" x14ac:dyDescent="0.25">
      <c r="M3246" s="46">
        <v>3237</v>
      </c>
      <c r="N3246" s="1">
        <v>119.87256782355814</v>
      </c>
    </row>
    <row r="3247" spans="13:14" x14ac:dyDescent="0.25">
      <c r="M3247" s="46">
        <v>3238</v>
      </c>
      <c r="N3247" s="1">
        <v>105.74513538121475</v>
      </c>
    </row>
    <row r="3248" spans="13:14" x14ac:dyDescent="0.25">
      <c r="M3248" s="46">
        <v>3239</v>
      </c>
      <c r="N3248" s="1">
        <v>121.49020813325252</v>
      </c>
    </row>
    <row r="3249" spans="13:14" x14ac:dyDescent="0.25">
      <c r="M3249" s="46">
        <v>3240</v>
      </c>
      <c r="N3249" s="1">
        <v>106.08122708954066</v>
      </c>
    </row>
    <row r="3250" spans="13:14" x14ac:dyDescent="0.25">
      <c r="M3250" s="46">
        <v>3241</v>
      </c>
      <c r="N3250" s="1">
        <v>123.22205079966663</v>
      </c>
    </row>
    <row r="3251" spans="13:14" x14ac:dyDescent="0.25">
      <c r="M3251" s="46">
        <v>3242</v>
      </c>
      <c r="N3251" s="1">
        <v>114.56342178598099</v>
      </c>
    </row>
    <row r="3252" spans="13:14" x14ac:dyDescent="0.25">
      <c r="M3252" s="46">
        <v>3243</v>
      </c>
      <c r="N3252" s="1">
        <v>103.31967718005933</v>
      </c>
    </row>
    <row r="3253" spans="13:14" x14ac:dyDescent="0.25">
      <c r="M3253" s="46">
        <v>3244</v>
      </c>
      <c r="N3253" s="1">
        <v>115.44305004133375</v>
      </c>
    </row>
    <row r="3254" spans="13:14" x14ac:dyDescent="0.25">
      <c r="M3254" s="46">
        <v>3245</v>
      </c>
      <c r="N3254" s="1">
        <v>129.8940678742041</v>
      </c>
    </row>
    <row r="3255" spans="13:14" x14ac:dyDescent="0.25">
      <c r="M3255" s="46">
        <v>3246</v>
      </c>
      <c r="N3255" s="1">
        <v>111.10319289355833</v>
      </c>
    </row>
    <row r="3256" spans="13:14" x14ac:dyDescent="0.25">
      <c r="M3256" s="46">
        <v>3247</v>
      </c>
      <c r="N3256" s="1">
        <v>120.02590113482316</v>
      </c>
    </row>
    <row r="3257" spans="13:14" x14ac:dyDescent="0.25">
      <c r="M3257" s="46">
        <v>3248</v>
      </c>
      <c r="N3257" s="1">
        <v>102.82401592321938</v>
      </c>
    </row>
    <row r="3258" spans="13:14" x14ac:dyDescent="0.25">
      <c r="M3258" s="46">
        <v>3249</v>
      </c>
      <c r="N3258" s="1">
        <v>121.47024075633756</v>
      </c>
    </row>
    <row r="3259" spans="13:14" x14ac:dyDescent="0.25">
      <c r="M3259" s="46">
        <v>3250</v>
      </c>
      <c r="N3259" s="1">
        <v>113.9600541541724</v>
      </c>
    </row>
    <row r="3260" spans="13:14" x14ac:dyDescent="0.25">
      <c r="M3260" s="46">
        <v>3251</v>
      </c>
      <c r="N3260" s="1">
        <v>123.43675547793931</v>
      </c>
    </row>
    <row r="3261" spans="13:14" x14ac:dyDescent="0.25">
      <c r="M3261" s="46">
        <v>3252</v>
      </c>
      <c r="N3261" s="1">
        <v>98.73442162174986</v>
      </c>
    </row>
    <row r="3262" spans="13:14" x14ac:dyDescent="0.25">
      <c r="M3262" s="46">
        <v>3253</v>
      </c>
      <c r="N3262" s="1">
        <v>109.86246453275936</v>
      </c>
    </row>
    <row r="3263" spans="13:14" x14ac:dyDescent="0.25">
      <c r="M3263" s="46">
        <v>3254</v>
      </c>
      <c r="N3263" s="1">
        <v>126.26565508523156</v>
      </c>
    </row>
    <row r="3264" spans="13:14" x14ac:dyDescent="0.25">
      <c r="M3264" s="46">
        <v>3255</v>
      </c>
      <c r="N3264" s="1">
        <v>109.59130149759476</v>
      </c>
    </row>
    <row r="3265" spans="13:14" x14ac:dyDescent="0.25">
      <c r="M3265" s="46">
        <v>3256</v>
      </c>
      <c r="N3265" s="1">
        <v>102.09145214610712</v>
      </c>
    </row>
    <row r="3266" spans="13:14" x14ac:dyDescent="0.25">
      <c r="M3266" s="46">
        <v>3257</v>
      </c>
      <c r="N3266" s="1">
        <v>90.131803507514462</v>
      </c>
    </row>
    <row r="3267" spans="13:14" x14ac:dyDescent="0.25">
      <c r="M3267" s="46">
        <v>3258</v>
      </c>
      <c r="N3267" s="1">
        <v>122.83155477813253</v>
      </c>
    </row>
    <row r="3268" spans="13:14" x14ac:dyDescent="0.25">
      <c r="M3268" s="46">
        <v>3259</v>
      </c>
      <c r="N3268" s="1">
        <v>103.05702280523568</v>
      </c>
    </row>
    <row r="3269" spans="13:14" x14ac:dyDescent="0.25">
      <c r="M3269" s="46">
        <v>3260</v>
      </c>
      <c r="N3269" s="1">
        <v>120.39710449483785</v>
      </c>
    </row>
    <row r="3270" spans="13:14" x14ac:dyDescent="0.25">
      <c r="M3270" s="46">
        <v>3261</v>
      </c>
      <c r="N3270" s="1">
        <v>105.06781397318979</v>
      </c>
    </row>
    <row r="3271" spans="13:14" x14ac:dyDescent="0.25">
      <c r="M3271" s="46">
        <v>3262</v>
      </c>
      <c r="N3271" s="1">
        <v>115.34836870703701</v>
      </c>
    </row>
    <row r="3272" spans="13:14" x14ac:dyDescent="0.25">
      <c r="M3272" s="46">
        <v>3263</v>
      </c>
      <c r="N3272" s="1">
        <v>101.14144717632516</v>
      </c>
    </row>
    <row r="3273" spans="13:14" x14ac:dyDescent="0.25">
      <c r="M3273" s="46">
        <v>3264</v>
      </c>
      <c r="N3273" s="1">
        <v>112.13571296643312</v>
      </c>
    </row>
    <row r="3274" spans="13:14" x14ac:dyDescent="0.25">
      <c r="M3274" s="46">
        <v>3265</v>
      </c>
      <c r="N3274" s="1">
        <v>119.45366880871474</v>
      </c>
    </row>
    <row r="3275" spans="13:14" x14ac:dyDescent="0.25">
      <c r="M3275" s="46">
        <v>3266</v>
      </c>
      <c r="N3275" s="1">
        <v>105.35885300963292</v>
      </c>
    </row>
    <row r="3276" spans="13:14" x14ac:dyDescent="0.25">
      <c r="M3276" s="46">
        <v>3267</v>
      </c>
      <c r="N3276" s="1">
        <v>119.45804024184083</v>
      </c>
    </row>
    <row r="3277" spans="13:14" x14ac:dyDescent="0.25">
      <c r="M3277" s="46">
        <v>3268</v>
      </c>
      <c r="N3277" s="1">
        <v>96.912881302127431</v>
      </c>
    </row>
    <row r="3278" spans="13:14" x14ac:dyDescent="0.25">
      <c r="M3278" s="46">
        <v>3269</v>
      </c>
      <c r="N3278" s="1">
        <v>110.98792296105411</v>
      </c>
    </row>
    <row r="3279" spans="13:14" x14ac:dyDescent="0.25">
      <c r="M3279" s="46">
        <v>3270</v>
      </c>
      <c r="N3279" s="1">
        <v>99.383865402001646</v>
      </c>
    </row>
    <row r="3280" spans="13:14" x14ac:dyDescent="0.25">
      <c r="M3280" s="46">
        <v>3271</v>
      </c>
      <c r="N3280" s="1">
        <v>126.52218682840402</v>
      </c>
    </row>
    <row r="3281" spans="13:14" x14ac:dyDescent="0.25">
      <c r="M3281" s="46">
        <v>3272</v>
      </c>
      <c r="N3281" s="1">
        <v>108.09524747048681</v>
      </c>
    </row>
    <row r="3282" spans="13:14" x14ac:dyDescent="0.25">
      <c r="M3282" s="46">
        <v>3273</v>
      </c>
      <c r="N3282" s="1">
        <v>111.1360266929229</v>
      </c>
    </row>
    <row r="3283" spans="13:14" x14ac:dyDescent="0.25">
      <c r="M3283" s="46">
        <v>3274</v>
      </c>
      <c r="N3283" s="1">
        <v>119.06966371610967</v>
      </c>
    </row>
    <row r="3284" spans="13:14" x14ac:dyDescent="0.25">
      <c r="M3284" s="46">
        <v>3275</v>
      </c>
      <c r="N3284" s="1">
        <v>119.62587915330305</v>
      </c>
    </row>
    <row r="3285" spans="13:14" x14ac:dyDescent="0.25">
      <c r="M3285" s="46">
        <v>3276</v>
      </c>
      <c r="N3285" s="1">
        <v>94.863538073637031</v>
      </c>
    </row>
    <row r="3286" spans="13:14" x14ac:dyDescent="0.25">
      <c r="M3286" s="46">
        <v>3277</v>
      </c>
      <c r="N3286" s="1">
        <v>120.6256377558346</v>
      </c>
    </row>
    <row r="3287" spans="13:14" x14ac:dyDescent="0.25">
      <c r="M3287" s="46">
        <v>3278</v>
      </c>
      <c r="N3287" s="1">
        <v>115.05734401442281</v>
      </c>
    </row>
    <row r="3288" spans="13:14" x14ac:dyDescent="0.25">
      <c r="M3288" s="46">
        <v>3279</v>
      </c>
      <c r="N3288" s="1">
        <v>116.93220528961267</v>
      </c>
    </row>
    <row r="3289" spans="13:14" x14ac:dyDescent="0.25">
      <c r="M3289" s="46">
        <v>3280</v>
      </c>
      <c r="N3289" s="1">
        <v>106.01160389033606</v>
      </c>
    </row>
    <row r="3290" spans="13:14" x14ac:dyDescent="0.25">
      <c r="M3290" s="46">
        <v>3281</v>
      </c>
      <c r="N3290" s="1">
        <v>99.520536901051699</v>
      </c>
    </row>
    <row r="3291" spans="13:14" x14ac:dyDescent="0.25">
      <c r="M3291" s="46">
        <v>3282</v>
      </c>
      <c r="N3291" s="1">
        <v>113.03025206014526</v>
      </c>
    </row>
    <row r="3292" spans="13:14" x14ac:dyDescent="0.25">
      <c r="M3292" s="46">
        <v>3283</v>
      </c>
      <c r="N3292" s="1">
        <v>116.00039840987996</v>
      </c>
    </row>
    <row r="3293" spans="13:14" x14ac:dyDescent="0.25">
      <c r="M3293" s="46">
        <v>3284</v>
      </c>
      <c r="N3293" s="1">
        <v>124.28828017330437</v>
      </c>
    </row>
    <row r="3294" spans="13:14" x14ac:dyDescent="0.25">
      <c r="M3294" s="46">
        <v>3285</v>
      </c>
      <c r="N3294" s="1">
        <v>109.3141981124548</v>
      </c>
    </row>
    <row r="3295" spans="13:14" x14ac:dyDescent="0.25">
      <c r="M3295" s="46">
        <v>3286</v>
      </c>
      <c r="N3295" s="1">
        <v>107.44135816775697</v>
      </c>
    </row>
    <row r="3296" spans="13:14" x14ac:dyDescent="0.25">
      <c r="M3296" s="46">
        <v>3287</v>
      </c>
      <c r="N3296" s="1">
        <v>107.84875081131682</v>
      </c>
    </row>
    <row r="3297" spans="13:14" x14ac:dyDescent="0.25">
      <c r="M3297" s="46">
        <v>3288</v>
      </c>
      <c r="N3297" s="1">
        <v>116.96345979794944</v>
      </c>
    </row>
    <row r="3298" spans="13:14" x14ac:dyDescent="0.25">
      <c r="M3298" s="46">
        <v>3289</v>
      </c>
      <c r="N3298" s="1">
        <v>113.58195320229051</v>
      </c>
    </row>
    <row r="3299" spans="13:14" x14ac:dyDescent="0.25">
      <c r="M3299" s="46">
        <v>3290</v>
      </c>
      <c r="N3299" s="1">
        <v>117.88063452269063</v>
      </c>
    </row>
    <row r="3300" spans="13:14" x14ac:dyDescent="0.25">
      <c r="M3300" s="46">
        <v>3291</v>
      </c>
      <c r="N3300" s="1">
        <v>130.06108370409544</v>
      </c>
    </row>
    <row r="3301" spans="13:14" x14ac:dyDescent="0.25">
      <c r="M3301" s="46">
        <v>3292</v>
      </c>
      <c r="N3301" s="1">
        <v>109.93324288178195</v>
      </c>
    </row>
    <row r="3302" spans="13:14" x14ac:dyDescent="0.25">
      <c r="M3302" s="46">
        <v>3293</v>
      </c>
      <c r="N3302" s="1">
        <v>105.19585668008033</v>
      </c>
    </row>
    <row r="3303" spans="13:14" x14ac:dyDescent="0.25">
      <c r="M3303" s="46">
        <v>3294</v>
      </c>
      <c r="N3303" s="1">
        <v>108.96716171915855</v>
      </c>
    </row>
    <row r="3304" spans="13:14" x14ac:dyDescent="0.25">
      <c r="M3304" s="46">
        <v>3295</v>
      </c>
      <c r="N3304" s="1">
        <v>125.3456261500737</v>
      </c>
    </row>
    <row r="3305" spans="13:14" x14ac:dyDescent="0.25">
      <c r="M3305" s="46">
        <v>3296</v>
      </c>
      <c r="N3305" s="1">
        <v>106.57572815259957</v>
      </c>
    </row>
    <row r="3306" spans="13:14" x14ac:dyDescent="0.25">
      <c r="M3306" s="46">
        <v>3297</v>
      </c>
      <c r="N3306" s="1">
        <v>95.351764600333865</v>
      </c>
    </row>
    <row r="3307" spans="13:14" x14ac:dyDescent="0.25">
      <c r="M3307" s="46">
        <v>3298</v>
      </c>
      <c r="N3307" s="1">
        <v>113.66024071583082</v>
      </c>
    </row>
    <row r="3308" spans="13:14" x14ac:dyDescent="0.25">
      <c r="M3308" s="46">
        <v>3299</v>
      </c>
      <c r="N3308" s="1">
        <v>116.95190263509282</v>
      </c>
    </row>
    <row r="3309" spans="13:14" x14ac:dyDescent="0.25">
      <c r="M3309" s="46">
        <v>3300</v>
      </c>
      <c r="N3309" s="1">
        <v>132.84069569423909</v>
      </c>
    </row>
    <row r="3310" spans="13:14" x14ac:dyDescent="0.25">
      <c r="M3310" s="46">
        <v>3301</v>
      </c>
      <c r="N3310" s="1">
        <v>112.25328994396102</v>
      </c>
    </row>
    <row r="3311" spans="13:14" x14ac:dyDescent="0.25">
      <c r="M3311" s="46">
        <v>3302</v>
      </c>
      <c r="N3311" s="1">
        <v>96.82503538440173</v>
      </c>
    </row>
    <row r="3312" spans="13:14" x14ac:dyDescent="0.25">
      <c r="M3312" s="46">
        <v>3303</v>
      </c>
      <c r="N3312" s="1">
        <v>116.10655907005334</v>
      </c>
    </row>
    <row r="3313" spans="13:14" x14ac:dyDescent="0.25">
      <c r="M3313" s="46">
        <v>3304</v>
      </c>
      <c r="N3313" s="1">
        <v>108.97391215225839</v>
      </c>
    </row>
    <row r="3314" spans="13:14" x14ac:dyDescent="0.25">
      <c r="M3314" s="46">
        <v>3305</v>
      </c>
      <c r="N3314" s="1">
        <v>103.5086420417817</v>
      </c>
    </row>
    <row r="3315" spans="13:14" x14ac:dyDescent="0.25">
      <c r="M3315" s="46">
        <v>3306</v>
      </c>
      <c r="N3315" s="1">
        <v>109.69953713720091</v>
      </c>
    </row>
    <row r="3316" spans="13:14" x14ac:dyDescent="0.25">
      <c r="M3316" s="46">
        <v>3307</v>
      </c>
      <c r="N3316" s="1">
        <v>114.32777751972758</v>
      </c>
    </row>
    <row r="3317" spans="13:14" x14ac:dyDescent="0.25">
      <c r="M3317" s="46">
        <v>3308</v>
      </c>
      <c r="N3317" s="1">
        <v>86.19928807470788</v>
      </c>
    </row>
    <row r="3318" spans="13:14" x14ac:dyDescent="0.25">
      <c r="M3318" s="46">
        <v>3309</v>
      </c>
      <c r="N3318" s="1">
        <v>117.1316551314796</v>
      </c>
    </row>
    <row r="3319" spans="13:14" x14ac:dyDescent="0.25">
      <c r="M3319" s="46">
        <v>3310</v>
      </c>
      <c r="N3319" s="1">
        <v>120.47901097293641</v>
      </c>
    </row>
    <row r="3320" spans="13:14" x14ac:dyDescent="0.25">
      <c r="M3320" s="46">
        <v>3311</v>
      </c>
      <c r="N3320" s="1">
        <v>120.60401484824132</v>
      </c>
    </row>
    <row r="3321" spans="13:14" x14ac:dyDescent="0.25">
      <c r="M3321" s="46">
        <v>3312</v>
      </c>
      <c r="N3321" s="1">
        <v>117.63350816638889</v>
      </c>
    </row>
    <row r="3322" spans="13:14" x14ac:dyDescent="0.25">
      <c r="M3322" s="46">
        <v>3313</v>
      </c>
      <c r="N3322" s="1">
        <v>121.21104640730805</v>
      </c>
    </row>
    <row r="3323" spans="13:14" x14ac:dyDescent="0.25">
      <c r="M3323" s="46">
        <v>3314</v>
      </c>
      <c r="N3323" s="1">
        <v>105.34269489482921</v>
      </c>
    </row>
    <row r="3324" spans="13:14" x14ac:dyDescent="0.25">
      <c r="M3324" s="46">
        <v>3315</v>
      </c>
      <c r="N3324" s="1">
        <v>96.71485628522575</v>
      </c>
    </row>
    <row r="3325" spans="13:14" x14ac:dyDescent="0.25">
      <c r="M3325" s="46">
        <v>3316</v>
      </c>
      <c r="N3325" s="1">
        <v>118.8289898196175</v>
      </c>
    </row>
    <row r="3326" spans="13:14" x14ac:dyDescent="0.25">
      <c r="M3326" s="46">
        <v>3317</v>
      </c>
      <c r="N3326" s="1">
        <v>116.94664266192116</v>
      </c>
    </row>
    <row r="3327" spans="13:14" x14ac:dyDescent="0.25">
      <c r="M3327" s="46">
        <v>3318</v>
      </c>
      <c r="N3327" s="1">
        <v>121.90274988366369</v>
      </c>
    </row>
    <row r="3328" spans="13:14" x14ac:dyDescent="0.25">
      <c r="M3328" s="46">
        <v>3319</v>
      </c>
      <c r="N3328" s="1">
        <v>99.252834505614786</v>
      </c>
    </row>
    <row r="3329" spans="13:14" x14ac:dyDescent="0.25">
      <c r="M3329" s="46">
        <v>3320</v>
      </c>
      <c r="N3329" s="1">
        <v>107.29238527498198</v>
      </c>
    </row>
    <row r="3330" spans="13:14" x14ac:dyDescent="0.25">
      <c r="M3330" s="46">
        <v>3321</v>
      </c>
      <c r="N3330" s="1">
        <v>123.40394745502672</v>
      </c>
    </row>
    <row r="3331" spans="13:14" x14ac:dyDescent="0.25">
      <c r="M3331" s="46">
        <v>3322</v>
      </c>
      <c r="N3331" s="1">
        <v>110.71583062690407</v>
      </c>
    </row>
    <row r="3332" spans="13:14" x14ac:dyDescent="0.25">
      <c r="M3332" s="46">
        <v>3323</v>
      </c>
      <c r="N3332" s="1">
        <v>103.78253410594746</v>
      </c>
    </row>
    <row r="3333" spans="13:14" x14ac:dyDescent="0.25">
      <c r="M3333" s="46">
        <v>3324</v>
      </c>
      <c r="N3333" s="1">
        <v>109.90104606096062</v>
      </c>
    </row>
    <row r="3334" spans="13:14" x14ac:dyDescent="0.25">
      <c r="M3334" s="46">
        <v>3325</v>
      </c>
      <c r="N3334" s="1">
        <v>90.825947303774001</v>
      </c>
    </row>
    <row r="3335" spans="13:14" x14ac:dyDescent="0.25">
      <c r="M3335" s="46">
        <v>3326</v>
      </c>
      <c r="N3335" s="1">
        <v>113.83076091003007</v>
      </c>
    </row>
    <row r="3336" spans="13:14" x14ac:dyDescent="0.25">
      <c r="M3336" s="46">
        <v>3327</v>
      </c>
      <c r="N3336" s="1">
        <v>126.12527147593336</v>
      </c>
    </row>
    <row r="3337" spans="13:14" x14ac:dyDescent="0.25">
      <c r="M3337" s="46">
        <v>3328</v>
      </c>
      <c r="N3337" s="1">
        <v>120.41417272829362</v>
      </c>
    </row>
    <row r="3338" spans="13:14" x14ac:dyDescent="0.25">
      <c r="M3338" s="46">
        <v>3329</v>
      </c>
      <c r="N3338" s="1">
        <v>100.85195326616123</v>
      </c>
    </row>
    <row r="3339" spans="13:14" x14ac:dyDescent="0.25">
      <c r="M3339" s="46">
        <v>3330</v>
      </c>
      <c r="N3339" s="1">
        <v>113.42342576182054</v>
      </c>
    </row>
    <row r="3340" spans="13:14" x14ac:dyDescent="0.25">
      <c r="M3340" s="46">
        <v>3331</v>
      </c>
      <c r="N3340" s="1">
        <v>95.209419890814118</v>
      </c>
    </row>
    <row r="3341" spans="13:14" x14ac:dyDescent="0.25">
      <c r="M3341" s="46">
        <v>3332</v>
      </c>
      <c r="N3341" s="1">
        <v>110.47072782628331</v>
      </c>
    </row>
    <row r="3342" spans="13:14" x14ac:dyDescent="0.25">
      <c r="M3342" s="46">
        <v>3333</v>
      </c>
      <c r="N3342" s="1">
        <v>120.14770464149724</v>
      </c>
    </row>
    <row r="3343" spans="13:14" x14ac:dyDescent="0.25">
      <c r="M3343" s="46">
        <v>3334</v>
      </c>
      <c r="N3343" s="1">
        <v>113.78144499306299</v>
      </c>
    </row>
    <row r="3344" spans="13:14" x14ac:dyDescent="0.25">
      <c r="M3344" s="46">
        <v>3335</v>
      </c>
      <c r="N3344" s="1">
        <v>113.94075752302653</v>
      </c>
    </row>
    <row r="3345" spans="13:14" x14ac:dyDescent="0.25">
      <c r="M3345" s="46">
        <v>3336</v>
      </c>
      <c r="N3345" s="1">
        <v>124.93759281153032</v>
      </c>
    </row>
    <row r="3346" spans="13:14" x14ac:dyDescent="0.25">
      <c r="M3346" s="46">
        <v>3337</v>
      </c>
      <c r="N3346" s="1">
        <v>115.55195109294179</v>
      </c>
    </row>
    <row r="3347" spans="13:14" x14ac:dyDescent="0.25">
      <c r="M3347" s="46">
        <v>3338</v>
      </c>
      <c r="N3347" s="1">
        <v>107.77017906549555</v>
      </c>
    </row>
    <row r="3348" spans="13:14" x14ac:dyDescent="0.25">
      <c r="M3348" s="46">
        <v>3339</v>
      </c>
      <c r="N3348" s="1">
        <v>118.02511973057567</v>
      </c>
    </row>
    <row r="3349" spans="13:14" x14ac:dyDescent="0.25">
      <c r="M3349" s="46">
        <v>3340</v>
      </c>
      <c r="N3349" s="1">
        <v>102.67657889712441</v>
      </c>
    </row>
    <row r="3350" spans="13:14" x14ac:dyDescent="0.25">
      <c r="M3350" s="46">
        <v>3341</v>
      </c>
      <c r="N3350" s="1">
        <v>102.25528503380409</v>
      </c>
    </row>
    <row r="3351" spans="13:14" x14ac:dyDescent="0.25">
      <c r="M3351" s="46">
        <v>3342</v>
      </c>
      <c r="N3351" s="1">
        <v>116.64140054153728</v>
      </c>
    </row>
    <row r="3352" spans="13:14" x14ac:dyDescent="0.25">
      <c r="M3352" s="46">
        <v>3343</v>
      </c>
      <c r="N3352" s="1">
        <v>122.41877437053105</v>
      </c>
    </row>
    <row r="3353" spans="13:14" x14ac:dyDescent="0.25">
      <c r="M3353" s="46">
        <v>3344</v>
      </c>
      <c r="N3353" s="1">
        <v>114.47236872038368</v>
      </c>
    </row>
    <row r="3354" spans="13:14" x14ac:dyDescent="0.25">
      <c r="M3354" s="46">
        <v>3345</v>
      </c>
      <c r="N3354" s="1">
        <v>110.92928745114243</v>
      </c>
    </row>
    <row r="3355" spans="13:14" x14ac:dyDescent="0.25">
      <c r="M3355" s="46">
        <v>3346</v>
      </c>
      <c r="N3355" s="1">
        <v>99.05320760438876</v>
      </c>
    </row>
    <row r="3356" spans="13:14" x14ac:dyDescent="0.25">
      <c r="M3356" s="46">
        <v>3347</v>
      </c>
      <c r="N3356" s="1">
        <v>109.94759111893431</v>
      </c>
    </row>
    <row r="3357" spans="13:14" x14ac:dyDescent="0.25">
      <c r="M3357" s="46">
        <v>3348</v>
      </c>
      <c r="N3357" s="1">
        <v>105.6810018958094</v>
      </c>
    </row>
    <row r="3358" spans="13:14" x14ac:dyDescent="0.25">
      <c r="M3358" s="46">
        <v>3349</v>
      </c>
      <c r="N3358" s="1">
        <v>126.23136864430747</v>
      </c>
    </row>
    <row r="3359" spans="13:14" x14ac:dyDescent="0.25">
      <c r="M3359" s="46">
        <v>3350</v>
      </c>
      <c r="N3359" s="1">
        <v>94.943860637096094</v>
      </c>
    </row>
    <row r="3360" spans="13:14" x14ac:dyDescent="0.25">
      <c r="M3360" s="46">
        <v>3351</v>
      </c>
      <c r="N3360" s="1">
        <v>101.72370587496896</v>
      </c>
    </row>
    <row r="3361" spans="13:14" x14ac:dyDescent="0.25">
      <c r="M3361" s="46">
        <v>3352</v>
      </c>
      <c r="N3361" s="1">
        <v>125.33045259652701</v>
      </c>
    </row>
    <row r="3362" spans="13:14" x14ac:dyDescent="0.25">
      <c r="M3362" s="46">
        <v>3353</v>
      </c>
      <c r="N3362" s="1">
        <v>124.25705767429459</v>
      </c>
    </row>
    <row r="3363" spans="13:14" x14ac:dyDescent="0.25">
      <c r="M3363" s="46">
        <v>3354</v>
      </c>
      <c r="N3363" s="1">
        <v>115.4249730972173</v>
      </c>
    </row>
    <row r="3364" spans="13:14" x14ac:dyDescent="0.25">
      <c r="M3364" s="46">
        <v>3355</v>
      </c>
      <c r="N3364" s="1">
        <v>122.12134712656214</v>
      </c>
    </row>
    <row r="3365" spans="13:14" x14ac:dyDescent="0.25">
      <c r="M3365" s="46">
        <v>3356</v>
      </c>
      <c r="N3365" s="1">
        <v>101.89652521682642</v>
      </c>
    </row>
    <row r="3366" spans="13:14" x14ac:dyDescent="0.25">
      <c r="M3366" s="46">
        <v>3357</v>
      </c>
      <c r="N3366" s="1">
        <v>108.90658689198855</v>
      </c>
    </row>
    <row r="3367" spans="13:14" x14ac:dyDescent="0.25">
      <c r="M3367" s="46">
        <v>3358</v>
      </c>
      <c r="N3367" s="1">
        <v>101.92054852501209</v>
      </c>
    </row>
    <row r="3368" spans="13:14" x14ac:dyDescent="0.25">
      <c r="M3368" s="46">
        <v>3359</v>
      </c>
      <c r="N3368" s="1">
        <v>109.59793508906475</v>
      </c>
    </row>
    <row r="3369" spans="13:14" x14ac:dyDescent="0.25">
      <c r="M3369" s="46">
        <v>3360</v>
      </c>
      <c r="N3369" s="1">
        <v>121.20846207225728</v>
      </c>
    </row>
    <row r="3370" spans="13:14" x14ac:dyDescent="0.25">
      <c r="M3370" s="46">
        <v>3361</v>
      </c>
      <c r="N3370" s="1">
        <v>108.57919301981441</v>
      </c>
    </row>
    <row r="3371" spans="13:14" x14ac:dyDescent="0.25">
      <c r="M3371" s="46">
        <v>3362</v>
      </c>
      <c r="N3371" s="1">
        <v>122.63161782230064</v>
      </c>
    </row>
    <row r="3372" spans="13:14" x14ac:dyDescent="0.25">
      <c r="M3372" s="46">
        <v>3363</v>
      </c>
      <c r="N3372" s="1">
        <v>117.61650750474352</v>
      </c>
    </row>
    <row r="3373" spans="13:14" x14ac:dyDescent="0.25">
      <c r="M3373" s="46">
        <v>3364</v>
      </c>
      <c r="N3373" s="1">
        <v>100.88637805406415</v>
      </c>
    </row>
    <row r="3374" spans="13:14" x14ac:dyDescent="0.25">
      <c r="M3374" s="46">
        <v>3365</v>
      </c>
      <c r="N3374" s="1">
        <v>120.44467969788887</v>
      </c>
    </row>
    <row r="3375" spans="13:14" x14ac:dyDescent="0.25">
      <c r="M3375" s="46">
        <v>3366</v>
      </c>
      <c r="N3375" s="1">
        <v>118.86206363012758</v>
      </c>
    </row>
    <row r="3376" spans="13:14" x14ac:dyDescent="0.25">
      <c r="M3376" s="46">
        <v>3367</v>
      </c>
      <c r="N3376" s="1">
        <v>133.83155009625372</v>
      </c>
    </row>
    <row r="3377" spans="13:14" x14ac:dyDescent="0.25">
      <c r="M3377" s="46">
        <v>3368</v>
      </c>
      <c r="N3377" s="1">
        <v>122.96763251534115</v>
      </c>
    </row>
    <row r="3378" spans="13:14" x14ac:dyDescent="0.25">
      <c r="M3378" s="46">
        <v>3369</v>
      </c>
      <c r="N3378" s="1">
        <v>114.11410589604469</v>
      </c>
    </row>
    <row r="3379" spans="13:14" x14ac:dyDescent="0.25">
      <c r="M3379" s="46">
        <v>3370</v>
      </c>
      <c r="N3379" s="1">
        <v>108.36374144492673</v>
      </c>
    </row>
    <row r="3380" spans="13:14" x14ac:dyDescent="0.25">
      <c r="M3380" s="46">
        <v>3371</v>
      </c>
      <c r="N3380" s="1">
        <v>105.72379202836466</v>
      </c>
    </row>
    <row r="3381" spans="13:14" x14ac:dyDescent="0.25">
      <c r="M3381" s="46">
        <v>3372</v>
      </c>
      <c r="N3381" s="1">
        <v>115.94551883766266</v>
      </c>
    </row>
    <row r="3382" spans="13:14" x14ac:dyDescent="0.25">
      <c r="M3382" s="46">
        <v>3373</v>
      </c>
      <c r="N3382" s="1">
        <v>110.22089479386317</v>
      </c>
    </row>
    <row r="3383" spans="13:14" x14ac:dyDescent="0.25">
      <c r="M3383" s="46">
        <v>3374</v>
      </c>
      <c r="N3383" s="1">
        <v>105.30196536413344</v>
      </c>
    </row>
    <row r="3384" spans="13:14" x14ac:dyDescent="0.25">
      <c r="M3384" s="46">
        <v>3375</v>
      </c>
      <c r="N3384" s="1">
        <v>113.19811928311502</v>
      </c>
    </row>
    <row r="3385" spans="13:14" x14ac:dyDescent="0.25">
      <c r="M3385" s="46">
        <v>3376</v>
      </c>
      <c r="N3385" s="1">
        <v>86.034383786503767</v>
      </c>
    </row>
    <row r="3386" spans="13:14" x14ac:dyDescent="0.25">
      <c r="M3386" s="46">
        <v>3377</v>
      </c>
      <c r="N3386" s="1">
        <v>106.61759607555935</v>
      </c>
    </row>
    <row r="3387" spans="13:14" x14ac:dyDescent="0.25">
      <c r="M3387" s="46">
        <v>3378</v>
      </c>
      <c r="N3387" s="1">
        <v>121.30254895535364</v>
      </c>
    </row>
    <row r="3388" spans="13:14" x14ac:dyDescent="0.25">
      <c r="M3388" s="46">
        <v>3379</v>
      </c>
      <c r="N3388" s="1">
        <v>114.24882255930783</v>
      </c>
    </row>
    <row r="3389" spans="13:14" x14ac:dyDescent="0.25">
      <c r="M3389" s="46">
        <v>3380</v>
      </c>
      <c r="N3389" s="1">
        <v>132.45647600377964</v>
      </c>
    </row>
    <row r="3390" spans="13:14" x14ac:dyDescent="0.25">
      <c r="M3390" s="46">
        <v>3381</v>
      </c>
      <c r="N3390" s="1">
        <v>104.42770770861993</v>
      </c>
    </row>
    <row r="3391" spans="13:14" x14ac:dyDescent="0.25">
      <c r="M3391" s="46">
        <v>3382</v>
      </c>
      <c r="N3391" s="1">
        <v>119.50555165957356</v>
      </c>
    </row>
    <row r="3392" spans="13:14" x14ac:dyDescent="0.25">
      <c r="M3392" s="46">
        <v>3383</v>
      </c>
      <c r="N3392" s="1">
        <v>106.94211724257899</v>
      </c>
    </row>
    <row r="3393" spans="13:14" x14ac:dyDescent="0.25">
      <c r="M3393" s="46">
        <v>3384</v>
      </c>
      <c r="N3393" s="1">
        <v>108.73094035499645</v>
      </c>
    </row>
    <row r="3394" spans="13:14" x14ac:dyDescent="0.25">
      <c r="M3394" s="46">
        <v>3385</v>
      </c>
      <c r="N3394" s="1">
        <v>120.15260842687182</v>
      </c>
    </row>
    <row r="3395" spans="13:14" x14ac:dyDescent="0.25">
      <c r="M3395" s="46">
        <v>3386</v>
      </c>
      <c r="N3395" s="1">
        <v>109.16250759822712</v>
      </c>
    </row>
    <row r="3396" spans="13:14" x14ac:dyDescent="0.25">
      <c r="M3396" s="46">
        <v>3387</v>
      </c>
      <c r="N3396" s="1">
        <v>96.557417369038774</v>
      </c>
    </row>
    <row r="3397" spans="13:14" x14ac:dyDescent="0.25">
      <c r="M3397" s="46">
        <v>3388</v>
      </c>
      <c r="N3397" s="1">
        <v>110.10535371946874</v>
      </c>
    </row>
    <row r="3398" spans="13:14" x14ac:dyDescent="0.25">
      <c r="M3398" s="46">
        <v>3389</v>
      </c>
      <c r="N3398" s="1">
        <v>119.3154872660905</v>
      </c>
    </row>
    <row r="3399" spans="13:14" x14ac:dyDescent="0.25">
      <c r="M3399" s="46">
        <v>3390</v>
      </c>
      <c r="N3399" s="1">
        <v>109.36721515515931</v>
      </c>
    </row>
    <row r="3400" spans="13:14" x14ac:dyDescent="0.25">
      <c r="M3400" s="46">
        <v>3391</v>
      </c>
      <c r="N3400" s="1">
        <v>108.83401548470725</v>
      </c>
    </row>
    <row r="3401" spans="13:14" x14ac:dyDescent="0.25">
      <c r="M3401" s="46">
        <v>3392</v>
      </c>
      <c r="N3401" s="1">
        <v>129.5390095947478</v>
      </c>
    </row>
    <row r="3402" spans="13:14" x14ac:dyDescent="0.25">
      <c r="M3402" s="46">
        <v>3393</v>
      </c>
      <c r="N3402" s="1">
        <v>106.711753790209</v>
      </c>
    </row>
    <row r="3403" spans="13:14" x14ac:dyDescent="0.25">
      <c r="M3403" s="46">
        <v>3394</v>
      </c>
      <c r="N3403" s="1">
        <v>115.38819884913141</v>
      </c>
    </row>
    <row r="3404" spans="13:14" x14ac:dyDescent="0.25">
      <c r="M3404" s="46">
        <v>3395</v>
      </c>
      <c r="N3404" s="1">
        <v>113.5815710262754</v>
      </c>
    </row>
    <row r="3405" spans="13:14" x14ac:dyDescent="0.25">
      <c r="M3405" s="46">
        <v>3396</v>
      </c>
      <c r="N3405" s="1">
        <v>109.56838571593741</v>
      </c>
    </row>
    <row r="3406" spans="13:14" x14ac:dyDescent="0.25">
      <c r="M3406" s="46">
        <v>3397</v>
      </c>
      <c r="N3406" s="1">
        <v>125.4209372833274</v>
      </c>
    </row>
    <row r="3407" spans="13:14" x14ac:dyDescent="0.25">
      <c r="M3407" s="46">
        <v>3398</v>
      </c>
      <c r="N3407" s="1">
        <v>102.06066010457104</v>
      </c>
    </row>
    <row r="3408" spans="13:14" x14ac:dyDescent="0.25">
      <c r="M3408" s="46">
        <v>3399</v>
      </c>
      <c r="N3408" s="1">
        <v>110.49618631204842</v>
      </c>
    </row>
    <row r="3409" spans="13:14" x14ac:dyDescent="0.25">
      <c r="M3409" s="46">
        <v>3400</v>
      </c>
      <c r="N3409" s="1">
        <v>117.02774738672223</v>
      </c>
    </row>
    <row r="3410" spans="13:14" x14ac:dyDescent="0.25">
      <c r="M3410" s="46">
        <v>3401</v>
      </c>
      <c r="N3410" s="1">
        <v>104.5830946357282</v>
      </c>
    </row>
    <row r="3411" spans="13:14" x14ac:dyDescent="0.25">
      <c r="M3411" s="46">
        <v>3402</v>
      </c>
      <c r="N3411" s="1">
        <v>90.336216023486656</v>
      </c>
    </row>
    <row r="3412" spans="13:14" x14ac:dyDescent="0.25">
      <c r="M3412" s="46">
        <v>3403</v>
      </c>
      <c r="N3412" s="1">
        <v>101.95045532327191</v>
      </c>
    </row>
    <row r="3413" spans="13:14" x14ac:dyDescent="0.25">
      <c r="M3413" s="46">
        <v>3404</v>
      </c>
      <c r="N3413" s="1">
        <v>107.42044973970965</v>
      </c>
    </row>
    <row r="3414" spans="13:14" x14ac:dyDescent="0.25">
      <c r="M3414" s="46">
        <v>3405</v>
      </c>
      <c r="N3414" s="1">
        <v>123.25571264153797</v>
      </c>
    </row>
    <row r="3415" spans="13:14" x14ac:dyDescent="0.25">
      <c r="M3415" s="46">
        <v>3406</v>
      </c>
      <c r="N3415" s="1">
        <v>106.06226023453451</v>
      </c>
    </row>
    <row r="3416" spans="13:14" x14ac:dyDescent="0.25">
      <c r="M3416" s="46">
        <v>3407</v>
      </c>
      <c r="N3416" s="1">
        <v>120.55699951961007</v>
      </c>
    </row>
    <row r="3417" spans="13:14" x14ac:dyDescent="0.25">
      <c r="M3417" s="46">
        <v>3408</v>
      </c>
      <c r="N3417" s="1">
        <v>106.06584953457661</v>
      </c>
    </row>
    <row r="3418" spans="13:14" x14ac:dyDescent="0.25">
      <c r="M3418" s="46">
        <v>3409</v>
      </c>
      <c r="N3418" s="1">
        <v>117.92088521757003</v>
      </c>
    </row>
    <row r="3419" spans="13:14" x14ac:dyDescent="0.25">
      <c r="M3419" s="46">
        <v>3410</v>
      </c>
      <c r="N3419" s="1">
        <v>118.57888055469959</v>
      </c>
    </row>
    <row r="3420" spans="13:14" x14ac:dyDescent="0.25">
      <c r="M3420" s="46">
        <v>3411</v>
      </c>
      <c r="N3420" s="1">
        <v>110.20552877096122</v>
      </c>
    </row>
    <row r="3421" spans="13:14" x14ac:dyDescent="0.25">
      <c r="M3421" s="46">
        <v>3412</v>
      </c>
      <c r="N3421" s="1">
        <v>96.419127389864542</v>
      </c>
    </row>
    <row r="3422" spans="13:14" x14ac:dyDescent="0.25">
      <c r="M3422" s="46">
        <v>3413</v>
      </c>
      <c r="N3422" s="1">
        <v>97.773909266094591</v>
      </c>
    </row>
    <row r="3423" spans="13:14" x14ac:dyDescent="0.25">
      <c r="M3423" s="46">
        <v>3414</v>
      </c>
      <c r="N3423" s="1">
        <v>112.30682921407555</v>
      </c>
    </row>
    <row r="3424" spans="13:14" x14ac:dyDescent="0.25">
      <c r="M3424" s="46">
        <v>3415</v>
      </c>
      <c r="N3424" s="1">
        <v>105.3853285239269</v>
      </c>
    </row>
    <row r="3425" spans="13:14" x14ac:dyDescent="0.25">
      <c r="M3425" s="46">
        <v>3416</v>
      </c>
      <c r="N3425" s="1">
        <v>112.84719407980897</v>
      </c>
    </row>
    <row r="3426" spans="13:14" x14ac:dyDescent="0.25">
      <c r="M3426" s="46">
        <v>3417</v>
      </c>
      <c r="N3426" s="1">
        <v>106.3766960369517</v>
      </c>
    </row>
    <row r="3427" spans="13:14" x14ac:dyDescent="0.25">
      <c r="M3427" s="46">
        <v>3418</v>
      </c>
      <c r="N3427" s="1">
        <v>125.40281998342994</v>
      </c>
    </row>
    <row r="3428" spans="13:14" x14ac:dyDescent="0.25">
      <c r="M3428" s="46">
        <v>3419</v>
      </c>
      <c r="N3428" s="1">
        <v>94.963027583349032</v>
      </c>
    </row>
    <row r="3429" spans="13:14" x14ac:dyDescent="0.25">
      <c r="M3429" s="46">
        <v>3420</v>
      </c>
      <c r="N3429" s="1">
        <v>115.10911833772349</v>
      </c>
    </row>
    <row r="3430" spans="13:14" x14ac:dyDescent="0.25">
      <c r="M3430" s="46">
        <v>3421</v>
      </c>
      <c r="N3430" s="1">
        <v>116.28239410157045</v>
      </c>
    </row>
    <row r="3431" spans="13:14" x14ac:dyDescent="0.25">
      <c r="M3431" s="46">
        <v>3422</v>
      </c>
      <c r="N3431" s="1">
        <v>101.40989521896989</v>
      </c>
    </row>
    <row r="3432" spans="13:14" x14ac:dyDescent="0.25">
      <c r="M3432" s="46">
        <v>3423</v>
      </c>
      <c r="N3432" s="1">
        <v>105.10161285375581</v>
      </c>
    </row>
    <row r="3433" spans="13:14" x14ac:dyDescent="0.25">
      <c r="M3433" s="46">
        <v>3424</v>
      </c>
      <c r="N3433" s="1">
        <v>112.92437306763496</v>
      </c>
    </row>
    <row r="3434" spans="13:14" x14ac:dyDescent="0.25">
      <c r="M3434" s="46">
        <v>3425</v>
      </c>
      <c r="N3434" s="1">
        <v>109.42504492289211</v>
      </c>
    </row>
    <row r="3435" spans="13:14" x14ac:dyDescent="0.25">
      <c r="M3435" s="46">
        <v>3426</v>
      </c>
      <c r="N3435" s="1">
        <v>96.299278069571457</v>
      </c>
    </row>
    <row r="3436" spans="13:14" x14ac:dyDescent="0.25">
      <c r="M3436" s="46">
        <v>3427</v>
      </c>
      <c r="N3436" s="1">
        <v>122.14673232358899</v>
      </c>
    </row>
    <row r="3437" spans="13:14" x14ac:dyDescent="0.25">
      <c r="M3437" s="46">
        <v>3428</v>
      </c>
      <c r="N3437" s="1">
        <v>103.00610958497458</v>
      </c>
    </row>
    <row r="3438" spans="13:14" x14ac:dyDescent="0.25">
      <c r="M3438" s="46">
        <v>3429</v>
      </c>
      <c r="N3438" s="1">
        <v>106.557684500758</v>
      </c>
    </row>
    <row r="3439" spans="13:14" x14ac:dyDescent="0.25">
      <c r="M3439" s="46">
        <v>3430</v>
      </c>
      <c r="N3439" s="1">
        <v>104.82852000435776</v>
      </c>
    </row>
    <row r="3440" spans="13:14" x14ac:dyDescent="0.25">
      <c r="M3440" s="46">
        <v>3431</v>
      </c>
      <c r="N3440" s="1">
        <v>117.04068762615302</v>
      </c>
    </row>
    <row r="3441" spans="13:14" x14ac:dyDescent="0.25">
      <c r="M3441" s="46">
        <v>3432</v>
      </c>
      <c r="N3441" s="1">
        <v>112.02044922525332</v>
      </c>
    </row>
    <row r="3442" spans="13:14" x14ac:dyDescent="0.25">
      <c r="M3442" s="46">
        <v>3433</v>
      </c>
      <c r="N3442" s="1">
        <v>115.3972962407432</v>
      </c>
    </row>
    <row r="3443" spans="13:14" x14ac:dyDescent="0.25">
      <c r="M3443" s="46">
        <v>3434</v>
      </c>
      <c r="N3443" s="1">
        <v>120.71026293090065</v>
      </c>
    </row>
    <row r="3444" spans="13:14" x14ac:dyDescent="0.25">
      <c r="M3444" s="46">
        <v>3435</v>
      </c>
      <c r="N3444" s="1">
        <v>119.59951776923185</v>
      </c>
    </row>
    <row r="3445" spans="13:14" x14ac:dyDescent="0.25">
      <c r="M3445" s="46">
        <v>3436</v>
      </c>
      <c r="N3445" s="1">
        <v>94.221367590954671</v>
      </c>
    </row>
    <row r="3446" spans="13:14" x14ac:dyDescent="0.25">
      <c r="M3446" s="46">
        <v>3437</v>
      </c>
      <c r="N3446" s="1">
        <v>120.88013335552735</v>
      </c>
    </row>
    <row r="3447" spans="13:14" x14ac:dyDescent="0.25">
      <c r="M3447" s="46">
        <v>3438</v>
      </c>
      <c r="N3447" s="1">
        <v>117.63452827131778</v>
      </c>
    </row>
    <row r="3448" spans="13:14" x14ac:dyDescent="0.25">
      <c r="M3448" s="46">
        <v>3439</v>
      </c>
      <c r="N3448" s="1">
        <v>114.35366566026934</v>
      </c>
    </row>
    <row r="3449" spans="13:14" x14ac:dyDescent="0.25">
      <c r="M3449" s="46">
        <v>3440</v>
      </c>
      <c r="N3449" s="1">
        <v>112.30219800570906</v>
      </c>
    </row>
    <row r="3450" spans="13:14" x14ac:dyDescent="0.25">
      <c r="M3450" s="46">
        <v>3441</v>
      </c>
      <c r="N3450" s="1">
        <v>109.28518487087906</v>
      </c>
    </row>
    <row r="3451" spans="13:14" x14ac:dyDescent="0.25">
      <c r="M3451" s="46">
        <v>3442</v>
      </c>
      <c r="N3451" s="1">
        <v>103.03738524059948</v>
      </c>
    </row>
    <row r="3452" spans="13:14" x14ac:dyDescent="0.25">
      <c r="M3452" s="46">
        <v>3443</v>
      </c>
      <c r="N3452" s="1">
        <v>104.01649626240467</v>
      </c>
    </row>
    <row r="3453" spans="13:14" x14ac:dyDescent="0.25">
      <c r="M3453" s="46">
        <v>3444</v>
      </c>
      <c r="N3453" s="1">
        <v>106.51796007502136</v>
      </c>
    </row>
    <row r="3454" spans="13:14" x14ac:dyDescent="0.25">
      <c r="M3454" s="46">
        <v>3445</v>
      </c>
      <c r="N3454" s="1">
        <v>113.90549148428885</v>
      </c>
    </row>
    <row r="3455" spans="13:14" x14ac:dyDescent="0.25">
      <c r="M3455" s="46">
        <v>3446</v>
      </c>
      <c r="N3455" s="1">
        <v>129.15673019850499</v>
      </c>
    </row>
    <row r="3456" spans="13:14" x14ac:dyDescent="0.25">
      <c r="M3456" s="46">
        <v>3447</v>
      </c>
      <c r="N3456" s="1">
        <v>114.04261943149034</v>
      </c>
    </row>
    <row r="3457" spans="13:14" x14ac:dyDescent="0.25">
      <c r="M3457" s="46">
        <v>3448</v>
      </c>
      <c r="N3457" s="1">
        <v>99.560742230341177</v>
      </c>
    </row>
    <row r="3458" spans="13:14" x14ac:dyDescent="0.25">
      <c r="M3458" s="46">
        <v>3449</v>
      </c>
      <c r="N3458" s="1">
        <v>114.35163521653264</v>
      </c>
    </row>
    <row r="3459" spans="13:14" x14ac:dyDescent="0.25">
      <c r="M3459" s="46">
        <v>3450</v>
      </c>
      <c r="N3459" s="1">
        <v>101.36017415575131</v>
      </c>
    </row>
    <row r="3460" spans="13:14" x14ac:dyDescent="0.25">
      <c r="M3460" s="46">
        <v>3451</v>
      </c>
      <c r="N3460" s="1">
        <v>100.34665064262069</v>
      </c>
    </row>
    <row r="3461" spans="13:14" x14ac:dyDescent="0.25">
      <c r="M3461" s="46">
        <v>3452</v>
      </c>
      <c r="N3461" s="1">
        <v>115.35443243917567</v>
      </c>
    </row>
    <row r="3462" spans="13:14" x14ac:dyDescent="0.25">
      <c r="M3462" s="46">
        <v>3453</v>
      </c>
      <c r="N3462" s="1">
        <v>105.49923743825619</v>
      </c>
    </row>
    <row r="3463" spans="13:14" x14ac:dyDescent="0.25">
      <c r="M3463" s="46">
        <v>3454</v>
      </c>
      <c r="N3463" s="1">
        <v>119.94303632362441</v>
      </c>
    </row>
    <row r="3464" spans="13:14" x14ac:dyDescent="0.25">
      <c r="M3464" s="46">
        <v>3455</v>
      </c>
      <c r="N3464" s="1">
        <v>107.61927692465331</v>
      </c>
    </row>
    <row r="3465" spans="13:14" x14ac:dyDescent="0.25">
      <c r="M3465" s="46">
        <v>3456</v>
      </c>
      <c r="N3465" s="1">
        <v>117.30931411625951</v>
      </c>
    </row>
    <row r="3466" spans="13:14" x14ac:dyDescent="0.25">
      <c r="M3466" s="46">
        <v>3457</v>
      </c>
      <c r="N3466" s="1">
        <v>115.76597367688976</v>
      </c>
    </row>
    <row r="3467" spans="13:14" x14ac:dyDescent="0.25">
      <c r="M3467" s="46">
        <v>3458</v>
      </c>
      <c r="N3467" s="1">
        <v>113.93933745674696</v>
      </c>
    </row>
    <row r="3468" spans="13:14" x14ac:dyDescent="0.25">
      <c r="M3468" s="46">
        <v>3459</v>
      </c>
      <c r="N3468" s="1">
        <v>106.993459779327</v>
      </c>
    </row>
    <row r="3469" spans="13:14" x14ac:dyDescent="0.25">
      <c r="M3469" s="46">
        <v>3460</v>
      </c>
      <c r="N3469" s="1">
        <v>115.68817387233445</v>
      </c>
    </row>
    <row r="3470" spans="13:14" x14ac:dyDescent="0.25">
      <c r="M3470" s="46">
        <v>3461</v>
      </c>
      <c r="N3470" s="1">
        <v>112.11534804494703</v>
      </c>
    </row>
    <row r="3471" spans="13:14" x14ac:dyDescent="0.25">
      <c r="M3471" s="46">
        <v>3462</v>
      </c>
      <c r="N3471" s="1">
        <v>111.2480874422664</v>
      </c>
    </row>
    <row r="3472" spans="13:14" x14ac:dyDescent="0.25">
      <c r="M3472" s="46">
        <v>3463</v>
      </c>
      <c r="N3472" s="1">
        <v>103.02570848384518</v>
      </c>
    </row>
    <row r="3473" spans="13:14" x14ac:dyDescent="0.25">
      <c r="M3473" s="46">
        <v>3464</v>
      </c>
      <c r="N3473" s="1">
        <v>108.59617857300653</v>
      </c>
    </row>
    <row r="3474" spans="13:14" x14ac:dyDescent="0.25">
      <c r="M3474" s="46">
        <v>3465</v>
      </c>
      <c r="N3474" s="1">
        <v>125.23880055699814</v>
      </c>
    </row>
    <row r="3475" spans="13:14" x14ac:dyDescent="0.25">
      <c r="M3475" s="46">
        <v>3466</v>
      </c>
      <c r="N3475" s="1">
        <v>108.20437872736103</v>
      </c>
    </row>
    <row r="3476" spans="13:14" x14ac:dyDescent="0.25">
      <c r="M3476" s="46">
        <v>3467</v>
      </c>
      <c r="N3476" s="1">
        <v>101.18371408749167</v>
      </c>
    </row>
    <row r="3477" spans="13:14" x14ac:dyDescent="0.25">
      <c r="M3477" s="46">
        <v>3468</v>
      </c>
      <c r="N3477" s="1">
        <v>98.133481043018691</v>
      </c>
    </row>
    <row r="3478" spans="13:14" x14ac:dyDescent="0.25">
      <c r="M3478" s="46">
        <v>3469</v>
      </c>
      <c r="N3478" s="1">
        <v>112.61234378946132</v>
      </c>
    </row>
    <row r="3479" spans="13:14" x14ac:dyDescent="0.25">
      <c r="M3479" s="46">
        <v>3470</v>
      </c>
      <c r="N3479" s="1">
        <v>112.55189256886135</v>
      </c>
    </row>
    <row r="3480" spans="13:14" x14ac:dyDescent="0.25">
      <c r="M3480" s="46">
        <v>3471</v>
      </c>
      <c r="N3480" s="1">
        <v>106.51795018310868</v>
      </c>
    </row>
    <row r="3481" spans="13:14" x14ac:dyDescent="0.25">
      <c r="M3481" s="46">
        <v>3472</v>
      </c>
      <c r="N3481" s="1">
        <v>106.17307788345157</v>
      </c>
    </row>
    <row r="3482" spans="13:14" x14ac:dyDescent="0.25">
      <c r="M3482" s="46">
        <v>3473</v>
      </c>
      <c r="N3482" s="1">
        <v>100.81801842803141</v>
      </c>
    </row>
    <row r="3483" spans="13:14" x14ac:dyDescent="0.25">
      <c r="M3483" s="46">
        <v>3474</v>
      </c>
      <c r="N3483" s="1">
        <v>107.73207908231096</v>
      </c>
    </row>
    <row r="3484" spans="13:14" x14ac:dyDescent="0.25">
      <c r="M3484" s="46">
        <v>3475</v>
      </c>
      <c r="N3484" s="1">
        <v>102.86661216138491</v>
      </c>
    </row>
    <row r="3485" spans="13:14" x14ac:dyDescent="0.25">
      <c r="M3485" s="46">
        <v>3476</v>
      </c>
      <c r="N3485" s="1">
        <v>125.05998046272977</v>
      </c>
    </row>
    <row r="3486" spans="13:14" x14ac:dyDescent="0.25">
      <c r="M3486" s="46">
        <v>3477</v>
      </c>
      <c r="N3486" s="1">
        <v>117.06314777001708</v>
      </c>
    </row>
    <row r="3487" spans="13:14" x14ac:dyDescent="0.25">
      <c r="M3487" s="46">
        <v>3478</v>
      </c>
      <c r="N3487" s="1">
        <v>110.7865234106291</v>
      </c>
    </row>
    <row r="3488" spans="13:14" x14ac:dyDescent="0.25">
      <c r="M3488" s="46">
        <v>3479</v>
      </c>
      <c r="N3488" s="1">
        <v>103.14789430404453</v>
      </c>
    </row>
    <row r="3489" spans="13:14" x14ac:dyDescent="0.25">
      <c r="M3489" s="46">
        <v>3480</v>
      </c>
      <c r="N3489" s="1">
        <v>109.1317056631553</v>
      </c>
    </row>
    <row r="3490" spans="13:14" x14ac:dyDescent="0.25">
      <c r="M3490" s="46">
        <v>3481</v>
      </c>
      <c r="N3490" s="1">
        <v>114.65780525388924</v>
      </c>
    </row>
    <row r="3491" spans="13:14" x14ac:dyDescent="0.25">
      <c r="M3491" s="46">
        <v>3482</v>
      </c>
      <c r="N3491" s="1">
        <v>109.48636688354843</v>
      </c>
    </row>
    <row r="3492" spans="13:14" x14ac:dyDescent="0.25">
      <c r="M3492" s="46">
        <v>3483</v>
      </c>
      <c r="N3492" s="1">
        <v>108.732103852753</v>
      </c>
    </row>
    <row r="3493" spans="13:14" x14ac:dyDescent="0.25">
      <c r="M3493" s="46">
        <v>3484</v>
      </c>
      <c r="N3493" s="1">
        <v>119.05786407548321</v>
      </c>
    </row>
    <row r="3494" spans="13:14" x14ac:dyDescent="0.25">
      <c r="M3494" s="46">
        <v>3485</v>
      </c>
      <c r="N3494" s="1">
        <v>116.13505988792137</v>
      </c>
    </row>
    <row r="3495" spans="13:14" x14ac:dyDescent="0.25">
      <c r="M3495" s="46">
        <v>3486</v>
      </c>
      <c r="N3495" s="1">
        <v>106.89136220254476</v>
      </c>
    </row>
    <row r="3496" spans="13:14" x14ac:dyDescent="0.25">
      <c r="M3496" s="46">
        <v>3487</v>
      </c>
      <c r="N3496" s="1">
        <v>117.01160299307823</v>
      </c>
    </row>
    <row r="3497" spans="13:14" x14ac:dyDescent="0.25">
      <c r="M3497" s="46">
        <v>3488</v>
      </c>
      <c r="N3497" s="1">
        <v>109.88502485349849</v>
      </c>
    </row>
    <row r="3498" spans="13:14" x14ac:dyDescent="0.25">
      <c r="M3498" s="46">
        <v>3489</v>
      </c>
      <c r="N3498" s="1">
        <v>104.08395968925082</v>
      </c>
    </row>
    <row r="3499" spans="13:14" x14ac:dyDescent="0.25">
      <c r="M3499" s="46">
        <v>3490</v>
      </c>
      <c r="N3499" s="1">
        <v>117.31097085249655</v>
      </c>
    </row>
    <row r="3500" spans="13:14" x14ac:dyDescent="0.25">
      <c r="M3500" s="46">
        <v>3491</v>
      </c>
      <c r="N3500" s="1">
        <v>126.06983508407755</v>
      </c>
    </row>
    <row r="3501" spans="13:14" x14ac:dyDescent="0.25">
      <c r="M3501" s="46">
        <v>3492</v>
      </c>
      <c r="N3501" s="1">
        <v>99.55446842618673</v>
      </c>
    </row>
    <row r="3502" spans="13:14" x14ac:dyDescent="0.25">
      <c r="M3502" s="46">
        <v>3493</v>
      </c>
      <c r="N3502" s="1">
        <v>115.21428918368983</v>
      </c>
    </row>
    <row r="3503" spans="13:14" x14ac:dyDescent="0.25">
      <c r="M3503" s="46">
        <v>3494</v>
      </c>
      <c r="N3503" s="1">
        <v>115.64600101591337</v>
      </c>
    </row>
    <row r="3504" spans="13:14" x14ac:dyDescent="0.25">
      <c r="M3504" s="46">
        <v>3495</v>
      </c>
      <c r="N3504" s="1">
        <v>111.85153166823932</v>
      </c>
    </row>
    <row r="3505" spans="13:14" x14ac:dyDescent="0.25">
      <c r="M3505" s="46">
        <v>3496</v>
      </c>
      <c r="N3505" s="1">
        <v>129.77275609446181</v>
      </c>
    </row>
    <row r="3506" spans="13:14" x14ac:dyDescent="0.25">
      <c r="M3506" s="46">
        <v>3497</v>
      </c>
      <c r="N3506" s="1">
        <v>113.84217199177431</v>
      </c>
    </row>
    <row r="3507" spans="13:14" x14ac:dyDescent="0.25">
      <c r="M3507" s="46">
        <v>3498</v>
      </c>
      <c r="N3507" s="1">
        <v>114.49987750700421</v>
      </c>
    </row>
    <row r="3508" spans="13:14" x14ac:dyDescent="0.25">
      <c r="M3508" s="46">
        <v>3499</v>
      </c>
      <c r="N3508" s="1">
        <v>117.0725352921973</v>
      </c>
    </row>
    <row r="3509" spans="13:14" x14ac:dyDescent="0.25">
      <c r="M3509" s="46">
        <v>3500</v>
      </c>
      <c r="N3509" s="1">
        <v>116.3792587683299</v>
      </c>
    </row>
    <row r="3510" spans="13:14" x14ac:dyDescent="0.25">
      <c r="M3510" s="46">
        <v>3501</v>
      </c>
      <c r="N3510" s="1">
        <v>106.22249418496651</v>
      </c>
    </row>
    <row r="3511" spans="13:14" x14ac:dyDescent="0.25">
      <c r="M3511" s="46">
        <v>3502</v>
      </c>
      <c r="N3511" s="1">
        <v>128.69133730872278</v>
      </c>
    </row>
    <row r="3512" spans="13:14" x14ac:dyDescent="0.25">
      <c r="M3512" s="46">
        <v>3503</v>
      </c>
      <c r="N3512" s="1">
        <v>121.62958590658191</v>
      </c>
    </row>
    <row r="3513" spans="13:14" x14ac:dyDescent="0.25">
      <c r="M3513" s="46">
        <v>3504</v>
      </c>
      <c r="N3513" s="1">
        <v>115.40179915290774</v>
      </c>
    </row>
    <row r="3514" spans="13:14" x14ac:dyDescent="0.25">
      <c r="M3514" s="46">
        <v>3505</v>
      </c>
      <c r="N3514" s="1">
        <v>113.83112756743472</v>
      </c>
    </row>
    <row r="3515" spans="13:14" x14ac:dyDescent="0.25">
      <c r="M3515" s="46">
        <v>3506</v>
      </c>
      <c r="N3515" s="1">
        <v>90.514770601026171</v>
      </c>
    </row>
    <row r="3516" spans="13:14" x14ac:dyDescent="0.25">
      <c r="M3516" s="46">
        <v>3507</v>
      </c>
      <c r="N3516" s="1">
        <v>105.1401503104665</v>
      </c>
    </row>
    <row r="3517" spans="13:14" x14ac:dyDescent="0.25">
      <c r="M3517" s="46">
        <v>3508</v>
      </c>
      <c r="N3517" s="1">
        <v>107.5321653466922</v>
      </c>
    </row>
    <row r="3518" spans="13:14" x14ac:dyDescent="0.25">
      <c r="M3518" s="46">
        <v>3509</v>
      </c>
      <c r="N3518" s="1">
        <v>117.94467159323221</v>
      </c>
    </row>
    <row r="3519" spans="13:14" x14ac:dyDescent="0.25">
      <c r="M3519" s="46">
        <v>3510</v>
      </c>
      <c r="N3519" s="1">
        <v>107.8011038183985</v>
      </c>
    </row>
    <row r="3520" spans="13:14" x14ac:dyDescent="0.25">
      <c r="M3520" s="46">
        <v>3511</v>
      </c>
      <c r="N3520" s="1">
        <v>111.7570060006377</v>
      </c>
    </row>
    <row r="3521" spans="13:14" x14ac:dyDescent="0.25">
      <c r="M3521" s="46">
        <v>3512</v>
      </c>
      <c r="N3521" s="1">
        <v>122.21370038051033</v>
      </c>
    </row>
    <row r="3522" spans="13:14" x14ac:dyDescent="0.25">
      <c r="M3522" s="46">
        <v>3513</v>
      </c>
      <c r="N3522" s="1">
        <v>101.61017906352046</v>
      </c>
    </row>
    <row r="3523" spans="13:14" x14ac:dyDescent="0.25">
      <c r="M3523" s="46">
        <v>3514</v>
      </c>
      <c r="N3523" s="1">
        <v>104.28698392049742</v>
      </c>
    </row>
    <row r="3524" spans="13:14" x14ac:dyDescent="0.25">
      <c r="M3524" s="46">
        <v>3515</v>
      </c>
      <c r="N3524" s="1">
        <v>119.23225717755672</v>
      </c>
    </row>
    <row r="3525" spans="13:14" x14ac:dyDescent="0.25">
      <c r="M3525" s="46">
        <v>3516</v>
      </c>
      <c r="N3525" s="1">
        <v>105.33665529295456</v>
      </c>
    </row>
    <row r="3526" spans="13:14" x14ac:dyDescent="0.25">
      <c r="M3526" s="46">
        <v>3517</v>
      </c>
      <c r="N3526" s="1">
        <v>117.63467293644027</v>
      </c>
    </row>
    <row r="3527" spans="13:14" x14ac:dyDescent="0.25">
      <c r="M3527" s="46">
        <v>3518</v>
      </c>
      <c r="N3527" s="1">
        <v>133.56943306064031</v>
      </c>
    </row>
    <row r="3528" spans="13:14" x14ac:dyDescent="0.25">
      <c r="M3528" s="46">
        <v>3519</v>
      </c>
      <c r="N3528" s="1">
        <v>121.97281839431709</v>
      </c>
    </row>
    <row r="3529" spans="13:14" x14ac:dyDescent="0.25">
      <c r="M3529" s="46">
        <v>3520</v>
      </c>
      <c r="N3529" s="1">
        <v>112.87183755664606</v>
      </c>
    </row>
    <row r="3530" spans="13:14" x14ac:dyDescent="0.25">
      <c r="M3530" s="46">
        <v>3521</v>
      </c>
      <c r="N3530" s="1">
        <v>109.32745034570675</v>
      </c>
    </row>
    <row r="3531" spans="13:14" x14ac:dyDescent="0.25">
      <c r="M3531" s="46">
        <v>3522</v>
      </c>
      <c r="N3531" s="1">
        <v>108.42420272851655</v>
      </c>
    </row>
    <row r="3532" spans="13:14" x14ac:dyDescent="0.25">
      <c r="M3532" s="46">
        <v>3523</v>
      </c>
      <c r="N3532" s="1">
        <v>134.04339819005989</v>
      </c>
    </row>
    <row r="3533" spans="13:14" x14ac:dyDescent="0.25">
      <c r="M3533" s="46">
        <v>3524</v>
      </c>
      <c r="N3533" s="1">
        <v>118.87533328508272</v>
      </c>
    </row>
    <row r="3534" spans="13:14" x14ac:dyDescent="0.25">
      <c r="M3534" s="46">
        <v>3525</v>
      </c>
      <c r="N3534" s="1">
        <v>102.19647538483416</v>
      </c>
    </row>
    <row r="3535" spans="13:14" x14ac:dyDescent="0.25">
      <c r="M3535" s="46">
        <v>3526</v>
      </c>
      <c r="N3535" s="1">
        <v>111.88255199622809</v>
      </c>
    </row>
    <row r="3536" spans="13:14" x14ac:dyDescent="0.25">
      <c r="M3536" s="46">
        <v>3527</v>
      </c>
      <c r="N3536" s="1">
        <v>118.77786398962492</v>
      </c>
    </row>
    <row r="3537" spans="13:14" x14ac:dyDescent="0.25">
      <c r="M3537" s="46">
        <v>3528</v>
      </c>
      <c r="N3537" s="1">
        <v>119.94498959312725</v>
      </c>
    </row>
    <row r="3538" spans="13:14" x14ac:dyDescent="0.25">
      <c r="M3538" s="46">
        <v>3529</v>
      </c>
      <c r="N3538" s="1">
        <v>126.42649119889573</v>
      </c>
    </row>
    <row r="3539" spans="13:14" x14ac:dyDescent="0.25">
      <c r="M3539" s="46">
        <v>3530</v>
      </c>
      <c r="N3539" s="1">
        <v>111.88668140170552</v>
      </c>
    </row>
    <row r="3540" spans="13:14" x14ac:dyDescent="0.25">
      <c r="M3540" s="46">
        <v>3531</v>
      </c>
      <c r="N3540" s="1">
        <v>113.70481116375024</v>
      </c>
    </row>
    <row r="3541" spans="13:14" x14ac:dyDescent="0.25">
      <c r="M3541" s="46">
        <v>3532</v>
      </c>
      <c r="N3541" s="1">
        <v>101.58674253022038</v>
      </c>
    </row>
    <row r="3542" spans="13:14" x14ac:dyDescent="0.25">
      <c r="M3542" s="46">
        <v>3533</v>
      </c>
      <c r="N3542" s="1">
        <v>127.90490208031859</v>
      </c>
    </row>
    <row r="3543" spans="13:14" x14ac:dyDescent="0.25">
      <c r="M3543" s="46">
        <v>3534</v>
      </c>
      <c r="N3543" s="1">
        <v>121.76924187866288</v>
      </c>
    </row>
    <row r="3544" spans="13:14" x14ac:dyDescent="0.25">
      <c r="M3544" s="46">
        <v>3535</v>
      </c>
      <c r="N3544" s="1">
        <v>86.965682639239333</v>
      </c>
    </row>
    <row r="3545" spans="13:14" x14ac:dyDescent="0.25">
      <c r="M3545" s="46">
        <v>3536</v>
      </c>
      <c r="N3545" s="1">
        <v>102.88288536850585</v>
      </c>
    </row>
    <row r="3546" spans="13:14" x14ac:dyDescent="0.25">
      <c r="M3546" s="46">
        <v>3537</v>
      </c>
      <c r="N3546" s="1">
        <v>105.01784531979914</v>
      </c>
    </row>
    <row r="3547" spans="13:14" x14ac:dyDescent="0.25">
      <c r="M3547" s="46">
        <v>3538</v>
      </c>
      <c r="N3547" s="1">
        <v>116.00420494887634</v>
      </c>
    </row>
    <row r="3548" spans="13:14" x14ac:dyDescent="0.25">
      <c r="M3548" s="46">
        <v>3539</v>
      </c>
      <c r="N3548" s="1">
        <v>114.32953733237972</v>
      </c>
    </row>
    <row r="3549" spans="13:14" x14ac:dyDescent="0.25">
      <c r="M3549" s="46">
        <v>3540</v>
      </c>
      <c r="N3549" s="1">
        <v>107.26286930208511</v>
      </c>
    </row>
    <row r="3550" spans="13:14" x14ac:dyDescent="0.25">
      <c r="M3550" s="46">
        <v>3541</v>
      </c>
      <c r="N3550" s="1">
        <v>100.55653282077699</v>
      </c>
    </row>
    <row r="3551" spans="13:14" x14ac:dyDescent="0.25">
      <c r="M3551" s="46">
        <v>3542</v>
      </c>
      <c r="N3551" s="1">
        <v>113.3935458159076</v>
      </c>
    </row>
    <row r="3552" spans="13:14" x14ac:dyDescent="0.25">
      <c r="M3552" s="46">
        <v>3543</v>
      </c>
      <c r="N3552" s="1">
        <v>108.69740797268493</v>
      </c>
    </row>
    <row r="3553" spans="13:14" x14ac:dyDescent="0.25">
      <c r="M3553" s="46">
        <v>3544</v>
      </c>
      <c r="N3553" s="1">
        <v>96.723854193204247</v>
      </c>
    </row>
    <row r="3554" spans="13:14" x14ac:dyDescent="0.25">
      <c r="M3554" s="46">
        <v>3545</v>
      </c>
      <c r="N3554" s="1">
        <v>104.65621943521801</v>
      </c>
    </row>
    <row r="3555" spans="13:14" x14ac:dyDescent="0.25">
      <c r="M3555" s="46">
        <v>3546</v>
      </c>
      <c r="N3555" s="1">
        <v>111.51688634577981</v>
      </c>
    </row>
    <row r="3556" spans="13:14" x14ac:dyDescent="0.25">
      <c r="M3556" s="46">
        <v>3547</v>
      </c>
      <c r="N3556" s="1">
        <v>113.5545954770009</v>
      </c>
    </row>
    <row r="3557" spans="13:14" x14ac:dyDescent="0.25">
      <c r="M3557" s="46">
        <v>3548</v>
      </c>
      <c r="N3557" s="1">
        <v>103.93593015917119</v>
      </c>
    </row>
    <row r="3558" spans="13:14" x14ac:dyDescent="0.25">
      <c r="M3558" s="46">
        <v>3549</v>
      </c>
      <c r="N3558" s="1">
        <v>104.70093960013433</v>
      </c>
    </row>
    <row r="3559" spans="13:14" x14ac:dyDescent="0.25">
      <c r="M3559" s="46">
        <v>3550</v>
      </c>
      <c r="N3559" s="1">
        <v>116.477717183187</v>
      </c>
    </row>
    <row r="3560" spans="13:14" x14ac:dyDescent="0.25">
      <c r="M3560" s="46">
        <v>3551</v>
      </c>
      <c r="N3560" s="1">
        <v>97.315902104313523</v>
      </c>
    </row>
    <row r="3561" spans="13:14" x14ac:dyDescent="0.25">
      <c r="M3561" s="46">
        <v>3552</v>
      </c>
      <c r="N3561" s="1">
        <v>119.99470008368279</v>
      </c>
    </row>
    <row r="3562" spans="13:14" x14ac:dyDescent="0.25">
      <c r="M3562" s="46">
        <v>3553</v>
      </c>
      <c r="N3562" s="1">
        <v>118.24243413158928</v>
      </c>
    </row>
    <row r="3563" spans="13:14" x14ac:dyDescent="0.25">
      <c r="M3563" s="46">
        <v>3554</v>
      </c>
      <c r="N3563" s="1">
        <v>105.01324454282121</v>
      </c>
    </row>
    <row r="3564" spans="13:14" x14ac:dyDescent="0.25">
      <c r="M3564" s="46">
        <v>3555</v>
      </c>
      <c r="N3564" s="1">
        <v>115.25141177153489</v>
      </c>
    </row>
    <row r="3565" spans="13:14" x14ac:dyDescent="0.25">
      <c r="M3565" s="46">
        <v>3556</v>
      </c>
      <c r="N3565" s="1">
        <v>116.64424436898595</v>
      </c>
    </row>
    <row r="3566" spans="13:14" x14ac:dyDescent="0.25">
      <c r="M3566" s="46">
        <v>3557</v>
      </c>
      <c r="N3566" s="1">
        <v>111.39534225556034</v>
      </c>
    </row>
    <row r="3567" spans="13:14" x14ac:dyDescent="0.25">
      <c r="M3567" s="46">
        <v>3558</v>
      </c>
      <c r="N3567" s="1">
        <v>115.03675487475184</v>
      </c>
    </row>
    <row r="3568" spans="13:14" x14ac:dyDescent="0.25">
      <c r="M3568" s="46">
        <v>3559</v>
      </c>
      <c r="N3568" s="1">
        <v>108.94468447689452</v>
      </c>
    </row>
    <row r="3569" spans="13:14" x14ac:dyDescent="0.25">
      <c r="M3569" s="46">
        <v>3560</v>
      </c>
      <c r="N3569" s="1">
        <v>106.29840945570045</v>
      </c>
    </row>
    <row r="3570" spans="13:14" x14ac:dyDescent="0.25">
      <c r="M3570" s="46">
        <v>3561</v>
      </c>
      <c r="N3570" s="1">
        <v>111.79166154591501</v>
      </c>
    </row>
    <row r="3571" spans="13:14" x14ac:dyDescent="0.25">
      <c r="M3571" s="46">
        <v>3562</v>
      </c>
      <c r="N3571" s="1">
        <v>112.52075720885664</v>
      </c>
    </row>
    <row r="3572" spans="13:14" x14ac:dyDescent="0.25">
      <c r="M3572" s="46">
        <v>3563</v>
      </c>
      <c r="N3572" s="1">
        <v>95.147282956468004</v>
      </c>
    </row>
    <row r="3573" spans="13:14" x14ac:dyDescent="0.25">
      <c r="M3573" s="46">
        <v>3564</v>
      </c>
      <c r="N3573" s="1">
        <v>98.617216293371058</v>
      </c>
    </row>
    <row r="3574" spans="13:14" x14ac:dyDescent="0.25">
      <c r="M3574" s="46">
        <v>3565</v>
      </c>
      <c r="N3574" s="1">
        <v>111.44418375805375</v>
      </c>
    </row>
    <row r="3575" spans="13:14" x14ac:dyDescent="0.25">
      <c r="M3575" s="46">
        <v>3566</v>
      </c>
      <c r="N3575" s="1">
        <v>103.4248936967825</v>
      </c>
    </row>
    <row r="3576" spans="13:14" x14ac:dyDescent="0.25">
      <c r="M3576" s="46">
        <v>3567</v>
      </c>
      <c r="N3576" s="1">
        <v>124.86634449434905</v>
      </c>
    </row>
    <row r="3577" spans="13:14" x14ac:dyDescent="0.25">
      <c r="M3577" s="46">
        <v>3568</v>
      </c>
      <c r="N3577" s="1">
        <v>122.4576727397379</v>
      </c>
    </row>
    <row r="3578" spans="13:14" x14ac:dyDescent="0.25">
      <c r="M3578" s="46">
        <v>3569</v>
      </c>
      <c r="N3578" s="1">
        <v>116.40587536240251</v>
      </c>
    </row>
    <row r="3579" spans="13:14" x14ac:dyDescent="0.25">
      <c r="M3579" s="46">
        <v>3570</v>
      </c>
      <c r="N3579" s="1">
        <v>108.77827572585447</v>
      </c>
    </row>
    <row r="3580" spans="13:14" x14ac:dyDescent="0.25">
      <c r="M3580" s="46">
        <v>3571</v>
      </c>
      <c r="N3580" s="1">
        <v>111.6581508425456</v>
      </c>
    </row>
    <row r="3581" spans="13:14" x14ac:dyDescent="0.25">
      <c r="M3581" s="46">
        <v>3572</v>
      </c>
      <c r="N3581" s="1">
        <v>105.97057575010425</v>
      </c>
    </row>
    <row r="3582" spans="13:14" x14ac:dyDescent="0.25">
      <c r="M3582" s="46">
        <v>3573</v>
      </c>
      <c r="N3582" s="1">
        <v>98.389905498204342</v>
      </c>
    </row>
    <row r="3583" spans="13:14" x14ac:dyDescent="0.25">
      <c r="M3583" s="46">
        <v>3574</v>
      </c>
      <c r="N3583" s="1">
        <v>120.84469563487306</v>
      </c>
    </row>
    <row r="3584" spans="13:14" x14ac:dyDescent="0.25">
      <c r="M3584" s="46">
        <v>3575</v>
      </c>
      <c r="N3584" s="1">
        <v>108.64632635830553</v>
      </c>
    </row>
    <row r="3585" spans="13:14" x14ac:dyDescent="0.25">
      <c r="M3585" s="46">
        <v>3576</v>
      </c>
      <c r="N3585" s="1">
        <v>110.21334092083202</v>
      </c>
    </row>
    <row r="3586" spans="13:14" x14ac:dyDescent="0.25">
      <c r="M3586" s="46">
        <v>3577</v>
      </c>
      <c r="N3586" s="1">
        <v>121.34332263057317</v>
      </c>
    </row>
    <row r="3587" spans="13:14" x14ac:dyDescent="0.25">
      <c r="M3587" s="46">
        <v>3578</v>
      </c>
      <c r="N3587" s="1">
        <v>111.38585582946136</v>
      </c>
    </row>
    <row r="3588" spans="13:14" x14ac:dyDescent="0.25">
      <c r="M3588" s="46">
        <v>3579</v>
      </c>
      <c r="N3588" s="1">
        <v>121.4200831421215</v>
      </c>
    </row>
    <row r="3589" spans="13:14" x14ac:dyDescent="0.25">
      <c r="M3589" s="46">
        <v>3580</v>
      </c>
      <c r="N3589" s="1">
        <v>101.1771786508733</v>
      </c>
    </row>
    <row r="3590" spans="13:14" x14ac:dyDescent="0.25">
      <c r="M3590" s="46">
        <v>3581</v>
      </c>
      <c r="N3590" s="1">
        <v>110.87846885278678</v>
      </c>
    </row>
    <row r="3591" spans="13:14" x14ac:dyDescent="0.25">
      <c r="M3591" s="46">
        <v>3582</v>
      </c>
      <c r="N3591" s="1">
        <v>101.11303447081455</v>
      </c>
    </row>
    <row r="3592" spans="13:14" x14ac:dyDescent="0.25">
      <c r="M3592" s="46">
        <v>3583</v>
      </c>
      <c r="N3592" s="1">
        <v>121.58356806597274</v>
      </c>
    </row>
    <row r="3593" spans="13:14" x14ac:dyDescent="0.25">
      <c r="M3593" s="46">
        <v>3584</v>
      </c>
      <c r="N3593" s="1">
        <v>101.24612338794267</v>
      </c>
    </row>
    <row r="3594" spans="13:14" x14ac:dyDescent="0.25">
      <c r="M3594" s="46">
        <v>3585</v>
      </c>
      <c r="N3594" s="1">
        <v>111.57450688370338</v>
      </c>
    </row>
    <row r="3595" spans="13:14" x14ac:dyDescent="0.25">
      <c r="M3595" s="46">
        <v>3586</v>
      </c>
      <c r="N3595" s="1">
        <v>85.95119526461167</v>
      </c>
    </row>
    <row r="3596" spans="13:14" x14ac:dyDescent="0.25">
      <c r="M3596" s="46">
        <v>3587</v>
      </c>
      <c r="N3596" s="1">
        <v>119.45807504943313</v>
      </c>
    </row>
    <row r="3597" spans="13:14" x14ac:dyDescent="0.25">
      <c r="M3597" s="46">
        <v>3588</v>
      </c>
      <c r="N3597" s="1">
        <v>113.62561941245069</v>
      </c>
    </row>
    <row r="3598" spans="13:14" x14ac:dyDescent="0.25">
      <c r="M3598" s="46">
        <v>3589</v>
      </c>
      <c r="N3598" s="1">
        <v>113.70650715236572</v>
      </c>
    </row>
    <row r="3599" spans="13:14" x14ac:dyDescent="0.25">
      <c r="M3599" s="46">
        <v>3590</v>
      </c>
      <c r="N3599" s="1">
        <v>112.45589584286439</v>
      </c>
    </row>
    <row r="3600" spans="13:14" x14ac:dyDescent="0.25">
      <c r="M3600" s="46">
        <v>3591</v>
      </c>
      <c r="N3600" s="1">
        <v>103.33903575629061</v>
      </c>
    </row>
    <row r="3601" spans="13:14" x14ac:dyDescent="0.25">
      <c r="M3601" s="46">
        <v>3592</v>
      </c>
      <c r="N3601" s="1">
        <v>111.79902555012765</v>
      </c>
    </row>
    <row r="3602" spans="13:14" x14ac:dyDescent="0.25">
      <c r="M3602" s="46">
        <v>3593</v>
      </c>
      <c r="N3602" s="1">
        <v>104.65126839256011</v>
      </c>
    </row>
    <row r="3603" spans="13:14" x14ac:dyDescent="0.25">
      <c r="M3603" s="46">
        <v>3594</v>
      </c>
      <c r="N3603" s="1">
        <v>116.4420297926067</v>
      </c>
    </row>
    <row r="3604" spans="13:14" x14ac:dyDescent="0.25">
      <c r="M3604" s="46">
        <v>3595</v>
      </c>
      <c r="N3604" s="1">
        <v>116.55378011462933</v>
      </c>
    </row>
    <row r="3605" spans="13:14" x14ac:dyDescent="0.25">
      <c r="M3605" s="46">
        <v>3596</v>
      </c>
      <c r="N3605" s="1">
        <v>108.53791662787489</v>
      </c>
    </row>
    <row r="3606" spans="13:14" x14ac:dyDescent="0.25">
      <c r="M3606" s="46">
        <v>3597</v>
      </c>
      <c r="N3606" s="1">
        <v>107.53633586211421</v>
      </c>
    </row>
    <row r="3607" spans="13:14" x14ac:dyDescent="0.25">
      <c r="M3607" s="46">
        <v>3598</v>
      </c>
      <c r="N3607" s="1">
        <v>122.95956238781835</v>
      </c>
    </row>
    <row r="3608" spans="13:14" x14ac:dyDescent="0.25">
      <c r="M3608" s="46">
        <v>3599</v>
      </c>
      <c r="N3608" s="1">
        <v>105.7616397984205</v>
      </c>
    </row>
    <row r="3609" spans="13:14" x14ac:dyDescent="0.25">
      <c r="M3609" s="46">
        <v>3600</v>
      </c>
      <c r="N3609" s="1">
        <v>131.05218533585767</v>
      </c>
    </row>
    <row r="3610" spans="13:14" x14ac:dyDescent="0.25">
      <c r="M3610" s="46">
        <v>3601</v>
      </c>
      <c r="N3610" s="1">
        <v>98.198533343727931</v>
      </c>
    </row>
    <row r="3611" spans="13:14" x14ac:dyDescent="0.25">
      <c r="M3611" s="46">
        <v>3602</v>
      </c>
      <c r="N3611" s="1">
        <v>116.20477164876428</v>
      </c>
    </row>
    <row r="3612" spans="13:14" x14ac:dyDescent="0.25">
      <c r="M3612" s="46">
        <v>3603</v>
      </c>
      <c r="N3612" s="1">
        <v>103.10813693970162</v>
      </c>
    </row>
    <row r="3613" spans="13:14" x14ac:dyDescent="0.25">
      <c r="M3613" s="46">
        <v>3604</v>
      </c>
      <c r="N3613" s="1">
        <v>104.82494636007549</v>
      </c>
    </row>
    <row r="3614" spans="13:14" x14ac:dyDescent="0.25">
      <c r="M3614" s="46">
        <v>3605</v>
      </c>
      <c r="N3614" s="1">
        <v>115.73753905306087</v>
      </c>
    </row>
    <row r="3615" spans="13:14" x14ac:dyDescent="0.25">
      <c r="M3615" s="46">
        <v>3606</v>
      </c>
      <c r="N3615" s="1">
        <v>98.357663561244237</v>
      </c>
    </row>
    <row r="3616" spans="13:14" x14ac:dyDescent="0.25">
      <c r="M3616" s="46">
        <v>3607</v>
      </c>
      <c r="N3616" s="1">
        <v>115.81377472278832</v>
      </c>
    </row>
    <row r="3617" spans="13:14" x14ac:dyDescent="0.25">
      <c r="M3617" s="46">
        <v>3608</v>
      </c>
      <c r="N3617" s="1">
        <v>105.19658336676358</v>
      </c>
    </row>
    <row r="3618" spans="13:14" x14ac:dyDescent="0.25">
      <c r="M3618" s="46">
        <v>3609</v>
      </c>
      <c r="N3618" s="1">
        <v>123.53605318594022</v>
      </c>
    </row>
    <row r="3619" spans="13:14" x14ac:dyDescent="0.25">
      <c r="M3619" s="46">
        <v>3610</v>
      </c>
      <c r="N3619" s="1">
        <v>112.84395926675577</v>
      </c>
    </row>
    <row r="3620" spans="13:14" x14ac:dyDescent="0.25">
      <c r="M3620" s="46">
        <v>3611</v>
      </c>
      <c r="N3620" s="1">
        <v>113.36380808354403</v>
      </c>
    </row>
    <row r="3621" spans="13:14" x14ac:dyDescent="0.25">
      <c r="M3621" s="46">
        <v>3612</v>
      </c>
      <c r="N3621" s="1">
        <v>107.51618019292766</v>
      </c>
    </row>
    <row r="3622" spans="13:14" x14ac:dyDescent="0.25">
      <c r="M3622" s="46">
        <v>3613</v>
      </c>
      <c r="N3622" s="1">
        <v>105.6799737530081</v>
      </c>
    </row>
    <row r="3623" spans="13:14" x14ac:dyDescent="0.25">
      <c r="M3623" s="46">
        <v>3614</v>
      </c>
      <c r="N3623" s="1">
        <v>106.07078788676131</v>
      </c>
    </row>
    <row r="3624" spans="13:14" x14ac:dyDescent="0.25">
      <c r="M3624" s="46">
        <v>3615</v>
      </c>
      <c r="N3624" s="1">
        <v>109.15757972935914</v>
      </c>
    </row>
    <row r="3625" spans="13:14" x14ac:dyDescent="0.25">
      <c r="M3625" s="46">
        <v>3616</v>
      </c>
      <c r="N3625" s="1">
        <v>116.69682653373305</v>
      </c>
    </row>
    <row r="3626" spans="13:14" x14ac:dyDescent="0.25">
      <c r="M3626" s="46">
        <v>3617</v>
      </c>
      <c r="N3626" s="1">
        <v>116.62736264032671</v>
      </c>
    </row>
    <row r="3627" spans="13:14" x14ac:dyDescent="0.25">
      <c r="M3627" s="46">
        <v>3618</v>
      </c>
      <c r="N3627" s="1">
        <v>108.06949064558206</v>
      </c>
    </row>
    <row r="3628" spans="13:14" x14ac:dyDescent="0.25">
      <c r="M3628" s="46">
        <v>3619</v>
      </c>
      <c r="N3628" s="1">
        <v>107.68106058938321</v>
      </c>
    </row>
    <row r="3629" spans="13:14" x14ac:dyDescent="0.25">
      <c r="M3629" s="46">
        <v>3620</v>
      </c>
      <c r="N3629" s="1">
        <v>121.74298078090476</v>
      </c>
    </row>
    <row r="3630" spans="13:14" x14ac:dyDescent="0.25">
      <c r="M3630" s="46">
        <v>3621</v>
      </c>
      <c r="N3630" s="1">
        <v>122.65328572936704</v>
      </c>
    </row>
    <row r="3631" spans="13:14" x14ac:dyDescent="0.25">
      <c r="M3631" s="46">
        <v>3622</v>
      </c>
      <c r="N3631" s="1">
        <v>134.54829843224292</v>
      </c>
    </row>
    <row r="3632" spans="13:14" x14ac:dyDescent="0.25">
      <c r="M3632" s="46">
        <v>3623</v>
      </c>
      <c r="N3632" s="1">
        <v>133.50500237038597</v>
      </c>
    </row>
    <row r="3633" spans="13:14" x14ac:dyDescent="0.25">
      <c r="M3633" s="46">
        <v>3624</v>
      </c>
      <c r="N3633" s="1">
        <v>104.14134244026839</v>
      </c>
    </row>
    <row r="3634" spans="13:14" x14ac:dyDescent="0.25">
      <c r="M3634" s="46">
        <v>3625</v>
      </c>
      <c r="N3634" s="1">
        <v>111.36761119214397</v>
      </c>
    </row>
    <row r="3635" spans="13:14" x14ac:dyDescent="0.25">
      <c r="M3635" s="46">
        <v>3626</v>
      </c>
      <c r="N3635" s="1">
        <v>126.78321936309251</v>
      </c>
    </row>
    <row r="3636" spans="13:14" x14ac:dyDescent="0.25">
      <c r="M3636" s="46">
        <v>3627</v>
      </c>
      <c r="N3636" s="1">
        <v>129.31369956866257</v>
      </c>
    </row>
    <row r="3637" spans="13:14" x14ac:dyDescent="0.25">
      <c r="M3637" s="46">
        <v>3628</v>
      </c>
      <c r="N3637" s="1">
        <v>108.83018808559922</v>
      </c>
    </row>
    <row r="3638" spans="13:14" x14ac:dyDescent="0.25">
      <c r="M3638" s="46">
        <v>3629</v>
      </c>
      <c r="N3638" s="1">
        <v>106.37503853072276</v>
      </c>
    </row>
    <row r="3639" spans="13:14" x14ac:dyDescent="0.25">
      <c r="M3639" s="46">
        <v>3630</v>
      </c>
      <c r="N3639" s="1">
        <v>96.47328838636831</v>
      </c>
    </row>
    <row r="3640" spans="13:14" x14ac:dyDescent="0.25">
      <c r="M3640" s="46">
        <v>3631</v>
      </c>
      <c r="N3640" s="1">
        <v>121.91397692932041</v>
      </c>
    </row>
    <row r="3641" spans="13:14" x14ac:dyDescent="0.25">
      <c r="M3641" s="46">
        <v>3632</v>
      </c>
      <c r="N3641" s="1">
        <v>105.33976275395359</v>
      </c>
    </row>
    <row r="3642" spans="13:14" x14ac:dyDescent="0.25">
      <c r="M3642" s="46">
        <v>3633</v>
      </c>
      <c r="N3642" s="1">
        <v>117.88938571070791</v>
      </c>
    </row>
    <row r="3643" spans="13:14" x14ac:dyDescent="0.25">
      <c r="M3643" s="46">
        <v>3634</v>
      </c>
      <c r="N3643" s="1">
        <v>102.22973998810681</v>
      </c>
    </row>
    <row r="3644" spans="13:14" x14ac:dyDescent="0.25">
      <c r="M3644" s="46">
        <v>3635</v>
      </c>
      <c r="N3644" s="1">
        <v>117.04703026105996</v>
      </c>
    </row>
    <row r="3645" spans="13:14" x14ac:dyDescent="0.25">
      <c r="M3645" s="46">
        <v>3636</v>
      </c>
      <c r="N3645" s="1">
        <v>108.68900142551486</v>
      </c>
    </row>
    <row r="3646" spans="13:14" x14ac:dyDescent="0.25">
      <c r="M3646" s="46">
        <v>3637</v>
      </c>
      <c r="N3646" s="1">
        <v>97.863958999746927</v>
      </c>
    </row>
    <row r="3647" spans="13:14" x14ac:dyDescent="0.25">
      <c r="M3647" s="46">
        <v>3638</v>
      </c>
      <c r="N3647" s="1">
        <v>109.38352012610659</v>
      </c>
    </row>
    <row r="3648" spans="13:14" x14ac:dyDescent="0.25">
      <c r="M3648" s="46">
        <v>3639</v>
      </c>
      <c r="N3648" s="1">
        <v>108.41600960816007</v>
      </c>
    </row>
    <row r="3649" spans="13:14" x14ac:dyDescent="0.25">
      <c r="M3649" s="46">
        <v>3640</v>
      </c>
      <c r="N3649" s="1">
        <v>98.194389270374245</v>
      </c>
    </row>
    <row r="3650" spans="13:14" x14ac:dyDescent="0.25">
      <c r="M3650" s="46">
        <v>3641</v>
      </c>
      <c r="N3650" s="1">
        <v>115.04179964778956</v>
      </c>
    </row>
    <row r="3651" spans="13:14" x14ac:dyDescent="0.25">
      <c r="M3651" s="46">
        <v>3642</v>
      </c>
      <c r="N3651" s="1">
        <v>99.409864194527159</v>
      </c>
    </row>
    <row r="3652" spans="13:14" x14ac:dyDescent="0.25">
      <c r="M3652" s="46">
        <v>3643</v>
      </c>
      <c r="N3652" s="1">
        <v>138.35227737277526</v>
      </c>
    </row>
    <row r="3653" spans="13:14" x14ac:dyDescent="0.25">
      <c r="M3653" s="46">
        <v>3644</v>
      </c>
      <c r="N3653" s="1">
        <v>103.65227290087813</v>
      </c>
    </row>
    <row r="3654" spans="13:14" x14ac:dyDescent="0.25">
      <c r="M3654" s="46">
        <v>3645</v>
      </c>
      <c r="N3654" s="1">
        <v>115.83397563101967</v>
      </c>
    </row>
    <row r="3655" spans="13:14" x14ac:dyDescent="0.25">
      <c r="M3655" s="46">
        <v>3646</v>
      </c>
      <c r="N3655" s="1">
        <v>104.62829774101759</v>
      </c>
    </row>
    <row r="3656" spans="13:14" x14ac:dyDescent="0.25">
      <c r="M3656" s="46">
        <v>3647</v>
      </c>
      <c r="N3656" s="1">
        <v>120.14564430570127</v>
      </c>
    </row>
    <row r="3657" spans="13:14" x14ac:dyDescent="0.25">
      <c r="M3657" s="46">
        <v>3648</v>
      </c>
      <c r="N3657" s="1">
        <v>118.95401320303206</v>
      </c>
    </row>
    <row r="3658" spans="13:14" x14ac:dyDescent="0.25">
      <c r="M3658" s="46">
        <v>3649</v>
      </c>
      <c r="N3658" s="1">
        <v>106.95068619637976</v>
      </c>
    </row>
    <row r="3659" spans="13:14" x14ac:dyDescent="0.25">
      <c r="M3659" s="46">
        <v>3650</v>
      </c>
      <c r="N3659" s="1">
        <v>109.26627955075074</v>
      </c>
    </row>
    <row r="3660" spans="13:14" x14ac:dyDescent="0.25">
      <c r="M3660" s="46">
        <v>3651</v>
      </c>
      <c r="N3660" s="1">
        <v>121.50358985308216</v>
      </c>
    </row>
    <row r="3661" spans="13:14" x14ac:dyDescent="0.25">
      <c r="M3661" s="46">
        <v>3652</v>
      </c>
      <c r="N3661" s="1">
        <v>94.473154392832598</v>
      </c>
    </row>
    <row r="3662" spans="13:14" x14ac:dyDescent="0.25">
      <c r="M3662" s="46">
        <v>3653</v>
      </c>
      <c r="N3662" s="1">
        <v>102.42863128687719</v>
      </c>
    </row>
    <row r="3663" spans="13:14" x14ac:dyDescent="0.25">
      <c r="M3663" s="46">
        <v>3654</v>
      </c>
      <c r="N3663" s="1">
        <v>113.83556391686554</v>
      </c>
    </row>
    <row r="3664" spans="13:14" x14ac:dyDescent="0.25">
      <c r="M3664" s="46">
        <v>3655</v>
      </c>
      <c r="N3664" s="1">
        <v>109.52347623859036</v>
      </c>
    </row>
    <row r="3665" spans="13:14" x14ac:dyDescent="0.25">
      <c r="M3665" s="46">
        <v>3656</v>
      </c>
      <c r="N3665" s="1">
        <v>104.25502473580156</v>
      </c>
    </row>
    <row r="3666" spans="13:14" x14ac:dyDescent="0.25">
      <c r="M3666" s="46">
        <v>3657</v>
      </c>
      <c r="N3666" s="1">
        <v>118.66698003726046</v>
      </c>
    </row>
    <row r="3667" spans="13:14" x14ac:dyDescent="0.25">
      <c r="M3667" s="46">
        <v>3658</v>
      </c>
      <c r="N3667" s="1">
        <v>104.55031815151797</v>
      </c>
    </row>
    <row r="3668" spans="13:14" x14ac:dyDescent="0.25">
      <c r="M3668" s="46">
        <v>3659</v>
      </c>
      <c r="N3668" s="1">
        <v>105.11979352534917</v>
      </c>
    </row>
    <row r="3669" spans="13:14" x14ac:dyDescent="0.25">
      <c r="M3669" s="46">
        <v>3660</v>
      </c>
      <c r="N3669" s="1">
        <v>105.20257641615306</v>
      </c>
    </row>
    <row r="3670" spans="13:14" x14ac:dyDescent="0.25">
      <c r="M3670" s="46">
        <v>3661</v>
      </c>
      <c r="N3670" s="1">
        <v>106.91557119642736</v>
      </c>
    </row>
    <row r="3671" spans="13:14" x14ac:dyDescent="0.25">
      <c r="M3671" s="46">
        <v>3662</v>
      </c>
      <c r="N3671" s="1">
        <v>114.34563496584104</v>
      </c>
    </row>
    <row r="3672" spans="13:14" x14ac:dyDescent="0.25">
      <c r="M3672" s="46">
        <v>3663</v>
      </c>
      <c r="N3672" s="1">
        <v>96.159316563550561</v>
      </c>
    </row>
    <row r="3673" spans="13:14" x14ac:dyDescent="0.25">
      <c r="M3673" s="46">
        <v>3664</v>
      </c>
      <c r="N3673" s="1">
        <v>104.22985746854975</v>
      </c>
    </row>
    <row r="3674" spans="13:14" x14ac:dyDescent="0.25">
      <c r="M3674" s="46">
        <v>3665</v>
      </c>
      <c r="N3674" s="1">
        <v>108.36797945478853</v>
      </c>
    </row>
    <row r="3675" spans="13:14" x14ac:dyDescent="0.25">
      <c r="M3675" s="46">
        <v>3666</v>
      </c>
      <c r="N3675" s="1">
        <v>118.10770660128199</v>
      </c>
    </row>
    <row r="3676" spans="13:14" x14ac:dyDescent="0.25">
      <c r="M3676" s="46">
        <v>3667</v>
      </c>
      <c r="N3676" s="1">
        <v>116.71583383018985</v>
      </c>
    </row>
    <row r="3677" spans="13:14" x14ac:dyDescent="0.25">
      <c r="M3677" s="46">
        <v>3668</v>
      </c>
      <c r="N3677" s="1">
        <v>115.86601318891027</v>
      </c>
    </row>
    <row r="3678" spans="13:14" x14ac:dyDescent="0.25">
      <c r="M3678" s="46">
        <v>3669</v>
      </c>
      <c r="N3678" s="1">
        <v>125.66124567465052</v>
      </c>
    </row>
    <row r="3679" spans="13:14" x14ac:dyDescent="0.25">
      <c r="M3679" s="46">
        <v>3670</v>
      </c>
      <c r="N3679" s="1">
        <v>106.80694137700711</v>
      </c>
    </row>
    <row r="3680" spans="13:14" x14ac:dyDescent="0.25">
      <c r="M3680" s="46">
        <v>3671</v>
      </c>
      <c r="N3680" s="1">
        <v>94.458045710549158</v>
      </c>
    </row>
    <row r="3681" spans="13:14" x14ac:dyDescent="0.25">
      <c r="M3681" s="46">
        <v>3672</v>
      </c>
      <c r="N3681" s="1">
        <v>111.29593043626376</v>
      </c>
    </row>
    <row r="3682" spans="13:14" x14ac:dyDescent="0.25">
      <c r="M3682" s="46">
        <v>3673</v>
      </c>
      <c r="N3682" s="1">
        <v>104.18541575213848</v>
      </c>
    </row>
    <row r="3683" spans="13:14" x14ac:dyDescent="0.25">
      <c r="M3683" s="46">
        <v>3674</v>
      </c>
      <c r="N3683" s="1">
        <v>104.7252866357689</v>
      </c>
    </row>
    <row r="3684" spans="13:14" x14ac:dyDescent="0.25">
      <c r="M3684" s="46">
        <v>3675</v>
      </c>
      <c r="N3684" s="1">
        <v>103.19957736730713</v>
      </c>
    </row>
    <row r="3685" spans="13:14" x14ac:dyDescent="0.25">
      <c r="M3685" s="46">
        <v>3676</v>
      </c>
      <c r="N3685" s="1">
        <v>99.006274062057145</v>
      </c>
    </row>
    <row r="3686" spans="13:14" x14ac:dyDescent="0.25">
      <c r="M3686" s="46">
        <v>3677</v>
      </c>
      <c r="N3686" s="1">
        <v>125.40122620263892</v>
      </c>
    </row>
    <row r="3687" spans="13:14" x14ac:dyDescent="0.25">
      <c r="M3687" s="46">
        <v>3678</v>
      </c>
      <c r="N3687" s="1">
        <v>113.17201054049754</v>
      </c>
    </row>
    <row r="3688" spans="13:14" x14ac:dyDescent="0.25">
      <c r="M3688" s="46">
        <v>3679</v>
      </c>
      <c r="N3688" s="1">
        <v>110.59621886772349</v>
      </c>
    </row>
    <row r="3689" spans="13:14" x14ac:dyDescent="0.25">
      <c r="M3689" s="46">
        <v>3680</v>
      </c>
      <c r="N3689" s="1">
        <v>123.57526978248795</v>
      </c>
    </row>
    <row r="3690" spans="13:14" x14ac:dyDescent="0.25">
      <c r="M3690" s="46">
        <v>3681</v>
      </c>
      <c r="N3690" s="1">
        <v>127.21672871017444</v>
      </c>
    </row>
    <row r="3691" spans="13:14" x14ac:dyDescent="0.25">
      <c r="M3691" s="46">
        <v>3682</v>
      </c>
      <c r="N3691" s="1">
        <v>105.41188315042956</v>
      </c>
    </row>
    <row r="3692" spans="13:14" x14ac:dyDescent="0.25">
      <c r="M3692" s="46">
        <v>3683</v>
      </c>
      <c r="N3692" s="1">
        <v>114.78915579267886</v>
      </c>
    </row>
    <row r="3693" spans="13:14" x14ac:dyDescent="0.25">
      <c r="M3693" s="46">
        <v>3684</v>
      </c>
      <c r="N3693" s="1">
        <v>98.657170379771131</v>
      </c>
    </row>
    <row r="3694" spans="13:14" x14ac:dyDescent="0.25">
      <c r="M3694" s="46">
        <v>3685</v>
      </c>
      <c r="N3694" s="1">
        <v>103.9039343595565</v>
      </c>
    </row>
    <row r="3695" spans="13:14" x14ac:dyDescent="0.25">
      <c r="M3695" s="46">
        <v>3686</v>
      </c>
      <c r="N3695" s="1">
        <v>104.97325077081048</v>
      </c>
    </row>
    <row r="3696" spans="13:14" x14ac:dyDescent="0.25">
      <c r="M3696" s="46">
        <v>3687</v>
      </c>
      <c r="N3696" s="1">
        <v>107.54154159007578</v>
      </c>
    </row>
    <row r="3697" spans="13:14" x14ac:dyDescent="0.25">
      <c r="M3697" s="46">
        <v>3688</v>
      </c>
      <c r="N3697" s="1">
        <v>123.69692555648091</v>
      </c>
    </row>
    <row r="3698" spans="13:14" x14ac:dyDescent="0.25">
      <c r="M3698" s="46">
        <v>3689</v>
      </c>
      <c r="N3698" s="1">
        <v>117.19101631907978</v>
      </c>
    </row>
    <row r="3699" spans="13:14" x14ac:dyDescent="0.25">
      <c r="M3699" s="46">
        <v>3690</v>
      </c>
      <c r="N3699" s="1">
        <v>132.00869237901517</v>
      </c>
    </row>
    <row r="3700" spans="13:14" x14ac:dyDescent="0.25">
      <c r="M3700" s="46">
        <v>3691</v>
      </c>
      <c r="N3700" s="1">
        <v>114.43043111784421</v>
      </c>
    </row>
    <row r="3701" spans="13:14" x14ac:dyDescent="0.25">
      <c r="M3701" s="46">
        <v>3692</v>
      </c>
      <c r="N3701" s="1">
        <v>116.692540479325</v>
      </c>
    </row>
    <row r="3702" spans="13:14" x14ac:dyDescent="0.25">
      <c r="M3702" s="46">
        <v>3693</v>
      </c>
      <c r="N3702" s="1">
        <v>118.33850475609492</v>
      </c>
    </row>
    <row r="3703" spans="13:14" x14ac:dyDescent="0.25">
      <c r="M3703" s="46">
        <v>3694</v>
      </c>
      <c r="N3703" s="1">
        <v>111.04806113921333</v>
      </c>
    </row>
    <row r="3704" spans="13:14" x14ac:dyDescent="0.25">
      <c r="M3704" s="46">
        <v>3695</v>
      </c>
      <c r="N3704" s="1">
        <v>126.07276882518582</v>
      </c>
    </row>
    <row r="3705" spans="13:14" x14ac:dyDescent="0.25">
      <c r="M3705" s="46">
        <v>3696</v>
      </c>
      <c r="N3705" s="1">
        <v>113.65254951548339</v>
      </c>
    </row>
    <row r="3706" spans="13:14" x14ac:dyDescent="0.25">
      <c r="M3706" s="46">
        <v>3697</v>
      </c>
      <c r="N3706" s="1">
        <v>134.56312872918571</v>
      </c>
    </row>
    <row r="3707" spans="13:14" x14ac:dyDescent="0.25">
      <c r="M3707" s="46">
        <v>3698</v>
      </c>
      <c r="N3707" s="1">
        <v>104.80558347819489</v>
      </c>
    </row>
    <row r="3708" spans="13:14" x14ac:dyDescent="0.25">
      <c r="M3708" s="46">
        <v>3699</v>
      </c>
      <c r="N3708" s="1">
        <v>107.81126156712909</v>
      </c>
    </row>
    <row r="3709" spans="13:14" x14ac:dyDescent="0.25">
      <c r="M3709" s="46">
        <v>3700</v>
      </c>
      <c r="N3709" s="1">
        <v>110.62851721814781</v>
      </c>
    </row>
    <row r="3710" spans="13:14" x14ac:dyDescent="0.25">
      <c r="M3710" s="46">
        <v>3701</v>
      </c>
      <c r="N3710" s="1">
        <v>113.81616609213066</v>
      </c>
    </row>
    <row r="3711" spans="13:14" x14ac:dyDescent="0.25">
      <c r="M3711" s="46">
        <v>3702</v>
      </c>
      <c r="N3711" s="1">
        <v>107.35980951111357</v>
      </c>
    </row>
    <row r="3712" spans="13:14" x14ac:dyDescent="0.25">
      <c r="M3712" s="46">
        <v>3703</v>
      </c>
      <c r="N3712" s="1">
        <v>103.04857353503063</v>
      </c>
    </row>
    <row r="3713" spans="13:14" x14ac:dyDescent="0.25">
      <c r="M3713" s="46">
        <v>3704</v>
      </c>
      <c r="N3713" s="1">
        <v>122.75731209095423</v>
      </c>
    </row>
    <row r="3714" spans="13:14" x14ac:dyDescent="0.25">
      <c r="M3714" s="46">
        <v>3705</v>
      </c>
      <c r="N3714" s="1">
        <v>99.087262876241908</v>
      </c>
    </row>
    <row r="3715" spans="13:14" x14ac:dyDescent="0.25">
      <c r="M3715" s="46">
        <v>3706</v>
      </c>
      <c r="N3715" s="1">
        <v>104.96174611359001</v>
      </c>
    </row>
    <row r="3716" spans="13:14" x14ac:dyDescent="0.25">
      <c r="M3716" s="46">
        <v>3707</v>
      </c>
      <c r="N3716" s="1">
        <v>116.23788147433326</v>
      </c>
    </row>
    <row r="3717" spans="13:14" x14ac:dyDescent="0.25">
      <c r="M3717" s="46">
        <v>3708</v>
      </c>
      <c r="N3717" s="1">
        <v>120.63077095912705</v>
      </c>
    </row>
    <row r="3718" spans="13:14" x14ac:dyDescent="0.25">
      <c r="M3718" s="46">
        <v>3709</v>
      </c>
      <c r="N3718" s="1">
        <v>118.58514135273622</v>
      </c>
    </row>
    <row r="3719" spans="13:14" x14ac:dyDescent="0.25">
      <c r="M3719" s="46">
        <v>3710</v>
      </c>
      <c r="N3719" s="1">
        <v>115.78291894855535</v>
      </c>
    </row>
    <row r="3720" spans="13:14" x14ac:dyDescent="0.25">
      <c r="M3720" s="46">
        <v>3711</v>
      </c>
      <c r="N3720" s="1">
        <v>102.08870532701575</v>
      </c>
    </row>
    <row r="3721" spans="13:14" x14ac:dyDescent="0.25">
      <c r="M3721" s="46">
        <v>3712</v>
      </c>
      <c r="N3721" s="1">
        <v>110.50251968991668</v>
      </c>
    </row>
    <row r="3722" spans="13:14" x14ac:dyDescent="0.25">
      <c r="M3722" s="46">
        <v>3713</v>
      </c>
      <c r="N3722" s="1">
        <v>109.95697239376564</v>
      </c>
    </row>
    <row r="3723" spans="13:14" x14ac:dyDescent="0.25">
      <c r="M3723" s="46">
        <v>3714</v>
      </c>
      <c r="N3723" s="1">
        <v>95.882511839128952</v>
      </c>
    </row>
    <row r="3724" spans="13:14" x14ac:dyDescent="0.25">
      <c r="M3724" s="46">
        <v>3715</v>
      </c>
      <c r="N3724" s="1">
        <v>108.66055765448792</v>
      </c>
    </row>
    <row r="3725" spans="13:14" x14ac:dyDescent="0.25">
      <c r="M3725" s="46">
        <v>3716</v>
      </c>
      <c r="N3725" s="1">
        <v>125.45770894912951</v>
      </c>
    </row>
    <row r="3726" spans="13:14" x14ac:dyDescent="0.25">
      <c r="M3726" s="46">
        <v>3717</v>
      </c>
      <c r="N3726" s="1">
        <v>122.79053370629548</v>
      </c>
    </row>
    <row r="3727" spans="13:14" x14ac:dyDescent="0.25">
      <c r="M3727" s="46">
        <v>3718</v>
      </c>
      <c r="N3727" s="1">
        <v>111.81071129562001</v>
      </c>
    </row>
    <row r="3728" spans="13:14" x14ac:dyDescent="0.25">
      <c r="M3728" s="46">
        <v>3719</v>
      </c>
      <c r="N3728" s="1">
        <v>100.75076878604494</v>
      </c>
    </row>
    <row r="3729" spans="13:14" x14ac:dyDescent="0.25">
      <c r="M3729" s="46">
        <v>3720</v>
      </c>
      <c r="N3729" s="1">
        <v>99.956013825994546</v>
      </c>
    </row>
    <row r="3730" spans="13:14" x14ac:dyDescent="0.25">
      <c r="M3730" s="46">
        <v>3721</v>
      </c>
      <c r="N3730" s="1">
        <v>107.00877899805738</v>
      </c>
    </row>
    <row r="3731" spans="13:14" x14ac:dyDescent="0.25">
      <c r="M3731" s="46">
        <v>3722</v>
      </c>
      <c r="N3731" s="1">
        <v>119.27076590311</v>
      </c>
    </row>
    <row r="3732" spans="13:14" x14ac:dyDescent="0.25">
      <c r="M3732" s="46">
        <v>3723</v>
      </c>
      <c r="N3732" s="1">
        <v>109.89511839319341</v>
      </c>
    </row>
    <row r="3733" spans="13:14" x14ac:dyDescent="0.25">
      <c r="M3733" s="46">
        <v>3724</v>
      </c>
      <c r="N3733" s="1">
        <v>126.71014833424503</v>
      </c>
    </row>
    <row r="3734" spans="13:14" x14ac:dyDescent="0.25">
      <c r="M3734" s="46">
        <v>3725</v>
      </c>
      <c r="N3734" s="1">
        <v>114.61709285254238</v>
      </c>
    </row>
    <row r="3735" spans="13:14" x14ac:dyDescent="0.25">
      <c r="M3735" s="46">
        <v>3726</v>
      </c>
      <c r="N3735" s="1">
        <v>113.41083185749525</v>
      </c>
    </row>
    <row r="3736" spans="13:14" x14ac:dyDescent="0.25">
      <c r="M3736" s="46">
        <v>3727</v>
      </c>
      <c r="N3736" s="1">
        <v>102.45547438564412</v>
      </c>
    </row>
    <row r="3737" spans="13:14" x14ac:dyDescent="0.25">
      <c r="M3737" s="46">
        <v>3728</v>
      </c>
      <c r="N3737" s="1">
        <v>139.12225030705386</v>
      </c>
    </row>
    <row r="3738" spans="13:14" x14ac:dyDescent="0.25">
      <c r="M3738" s="46">
        <v>3729</v>
      </c>
      <c r="N3738" s="1">
        <v>113.28370139968102</v>
      </c>
    </row>
    <row r="3739" spans="13:14" x14ac:dyDescent="0.25">
      <c r="M3739" s="46">
        <v>3730</v>
      </c>
      <c r="N3739" s="1">
        <v>122.24545753933769</v>
      </c>
    </row>
    <row r="3740" spans="13:14" x14ac:dyDescent="0.25">
      <c r="M3740" s="46">
        <v>3731</v>
      </c>
      <c r="N3740" s="1">
        <v>105.56522387457713</v>
      </c>
    </row>
    <row r="3741" spans="13:14" x14ac:dyDescent="0.25">
      <c r="M3741" s="46">
        <v>3732</v>
      </c>
      <c r="N3741" s="1">
        <v>109.34133148610236</v>
      </c>
    </row>
    <row r="3742" spans="13:14" x14ac:dyDescent="0.25">
      <c r="M3742" s="46">
        <v>3733</v>
      </c>
      <c r="N3742" s="1">
        <v>117.34806681745955</v>
      </c>
    </row>
    <row r="3743" spans="13:14" x14ac:dyDescent="0.25">
      <c r="M3743" s="46">
        <v>3734</v>
      </c>
      <c r="N3743" s="1">
        <v>118.22300372222318</v>
      </c>
    </row>
    <row r="3744" spans="13:14" x14ac:dyDescent="0.25">
      <c r="M3744" s="46">
        <v>3735</v>
      </c>
      <c r="N3744" s="1">
        <v>94.798997216860059</v>
      </c>
    </row>
    <row r="3745" spans="13:14" x14ac:dyDescent="0.25">
      <c r="M3745" s="46">
        <v>3736</v>
      </c>
      <c r="N3745" s="1">
        <v>98.262403120483611</v>
      </c>
    </row>
    <row r="3746" spans="13:14" x14ac:dyDescent="0.25">
      <c r="M3746" s="46">
        <v>3737</v>
      </c>
      <c r="N3746" s="1">
        <v>118.99165715195633</v>
      </c>
    </row>
    <row r="3747" spans="13:14" x14ac:dyDescent="0.25">
      <c r="M3747" s="46">
        <v>3738</v>
      </c>
      <c r="N3747" s="1">
        <v>125.80643218458037</v>
      </c>
    </row>
    <row r="3748" spans="13:14" x14ac:dyDescent="0.25">
      <c r="M3748" s="46">
        <v>3739</v>
      </c>
      <c r="N3748" s="1">
        <v>121.64777808174921</v>
      </c>
    </row>
    <row r="3749" spans="13:14" x14ac:dyDescent="0.25">
      <c r="M3749" s="46">
        <v>3740</v>
      </c>
      <c r="N3749" s="1">
        <v>101.48142092777316</v>
      </c>
    </row>
    <row r="3750" spans="13:14" x14ac:dyDescent="0.25">
      <c r="M3750" s="46">
        <v>3741</v>
      </c>
      <c r="N3750" s="1">
        <v>110.91357344711028</v>
      </c>
    </row>
    <row r="3751" spans="13:14" x14ac:dyDescent="0.25">
      <c r="M3751" s="46">
        <v>3742</v>
      </c>
      <c r="N3751" s="1">
        <v>118.31068175911942</v>
      </c>
    </row>
    <row r="3752" spans="13:14" x14ac:dyDescent="0.25">
      <c r="M3752" s="46">
        <v>3743</v>
      </c>
      <c r="N3752" s="1">
        <v>95.389713266192743</v>
      </c>
    </row>
    <row r="3753" spans="13:14" x14ac:dyDescent="0.25">
      <c r="M3753" s="46">
        <v>3744</v>
      </c>
      <c r="N3753" s="1">
        <v>111.83361299803374</v>
      </c>
    </row>
    <row r="3754" spans="13:14" x14ac:dyDescent="0.25">
      <c r="M3754" s="46">
        <v>3745</v>
      </c>
      <c r="N3754" s="1">
        <v>105.30902113867225</v>
      </c>
    </row>
    <row r="3755" spans="13:14" x14ac:dyDescent="0.25">
      <c r="M3755" s="46">
        <v>3746</v>
      </c>
      <c r="N3755" s="1">
        <v>109.02147514179049</v>
      </c>
    </row>
    <row r="3756" spans="13:14" x14ac:dyDescent="0.25">
      <c r="M3756" s="46">
        <v>3747</v>
      </c>
      <c r="N3756">
        <v>98.132345575470609</v>
      </c>
    </row>
    <row r="3757" spans="13:14" x14ac:dyDescent="0.25">
      <c r="M3757" s="46">
        <v>3748</v>
      </c>
      <c r="N3757">
        <v>104.29029477282438</v>
      </c>
    </row>
    <row r="3758" spans="13:14" x14ac:dyDescent="0.25">
      <c r="M3758" s="46">
        <v>3749</v>
      </c>
      <c r="N3758">
        <v>114.82717613900455</v>
      </c>
    </row>
    <row r="3759" spans="13:14" x14ac:dyDescent="0.25">
      <c r="M3759" s="46">
        <v>3750</v>
      </c>
      <c r="N3759">
        <v>127.37720662824928</v>
      </c>
    </row>
    <row r="3760" spans="13:14" x14ac:dyDescent="0.25">
      <c r="M3760" s="46">
        <v>3751</v>
      </c>
      <c r="N3760">
        <v>115.31006353380259</v>
      </c>
    </row>
    <row r="3761" spans="13:14" x14ac:dyDescent="0.25">
      <c r="M3761" s="46">
        <v>3752</v>
      </c>
      <c r="N3761">
        <v>99.851921467593613</v>
      </c>
    </row>
    <row r="3762" spans="13:14" x14ac:dyDescent="0.25">
      <c r="M3762" s="46">
        <v>3753</v>
      </c>
      <c r="N3762">
        <v>104.84977259047892</v>
      </c>
    </row>
    <row r="3763" spans="13:14" x14ac:dyDescent="0.25">
      <c r="M3763" s="46">
        <v>3754</v>
      </c>
      <c r="N3763">
        <v>121.96345411689524</v>
      </c>
    </row>
    <row r="3764" spans="13:14" x14ac:dyDescent="0.25">
      <c r="M3764" s="46">
        <v>3755</v>
      </c>
      <c r="N3764">
        <v>101.31202155146859</v>
      </c>
    </row>
    <row r="3765" spans="13:14" x14ac:dyDescent="0.25">
      <c r="M3765" s="46">
        <v>3756</v>
      </c>
      <c r="N3765">
        <v>103.44350198889043</v>
      </c>
    </row>
    <row r="3766" spans="13:14" x14ac:dyDescent="0.25">
      <c r="M3766" s="46">
        <v>3757</v>
      </c>
      <c r="N3766">
        <v>133.64561072798884</v>
      </c>
    </row>
    <row r="3767" spans="13:14" x14ac:dyDescent="0.25">
      <c r="M3767" s="46">
        <v>3758</v>
      </c>
      <c r="N3767">
        <v>93.487344801042198</v>
      </c>
    </row>
    <row r="3768" spans="13:14" x14ac:dyDescent="0.25">
      <c r="M3768" s="46">
        <v>3759</v>
      </c>
      <c r="N3768">
        <v>119.45371882630988</v>
      </c>
    </row>
    <row r="3769" spans="13:14" x14ac:dyDescent="0.25">
      <c r="M3769" s="46">
        <v>3760</v>
      </c>
      <c r="N3769">
        <v>98.888541868986295</v>
      </c>
    </row>
    <row r="3770" spans="13:14" x14ac:dyDescent="0.25">
      <c r="M3770" s="46">
        <v>3761</v>
      </c>
      <c r="N3770">
        <v>114.98465592061534</v>
      </c>
    </row>
    <row r="3771" spans="13:14" x14ac:dyDescent="0.25">
      <c r="M3771" s="46">
        <v>3762</v>
      </c>
      <c r="N3771">
        <v>112.94559909358077</v>
      </c>
    </row>
    <row r="3772" spans="13:14" x14ac:dyDescent="0.25">
      <c r="M3772" s="46">
        <v>3763</v>
      </c>
      <c r="N3772">
        <v>108.69410196628516</v>
      </c>
    </row>
    <row r="3773" spans="13:14" x14ac:dyDescent="0.25">
      <c r="M3773" s="46">
        <v>3764</v>
      </c>
      <c r="N3773">
        <v>109.29033570788822</v>
      </c>
    </row>
    <row r="3774" spans="13:14" x14ac:dyDescent="0.25">
      <c r="M3774" s="46">
        <v>3765</v>
      </c>
      <c r="N3774">
        <v>107.91481912231303</v>
      </c>
    </row>
    <row r="3775" spans="13:14" x14ac:dyDescent="0.25">
      <c r="M3775" s="46">
        <v>3766</v>
      </c>
      <c r="N3775">
        <v>110.77066843404785</v>
      </c>
    </row>
    <row r="3776" spans="13:14" x14ac:dyDescent="0.25">
      <c r="M3776" s="46">
        <v>3767</v>
      </c>
      <c r="N3776">
        <v>132.34393386380529</v>
      </c>
    </row>
    <row r="3777" spans="13:14" x14ac:dyDescent="0.25">
      <c r="M3777" s="46">
        <v>3768</v>
      </c>
      <c r="N3777">
        <v>114.84997446046961</v>
      </c>
    </row>
    <row r="3778" spans="13:14" x14ac:dyDescent="0.25">
      <c r="M3778" s="46">
        <v>3769</v>
      </c>
      <c r="N3778">
        <v>109.79741022423651</v>
      </c>
    </row>
    <row r="3779" spans="13:14" x14ac:dyDescent="0.25">
      <c r="M3779" s="46">
        <v>3770</v>
      </c>
      <c r="N3779">
        <v>136.38994805772219</v>
      </c>
    </row>
    <row r="3780" spans="13:14" x14ac:dyDescent="0.25">
      <c r="M3780" s="46">
        <v>3771</v>
      </c>
      <c r="N3780">
        <v>106.25752147286242</v>
      </c>
    </row>
    <row r="3781" spans="13:14" x14ac:dyDescent="0.25">
      <c r="M3781" s="46">
        <v>3772</v>
      </c>
      <c r="N3781">
        <v>111.25984083234535</v>
      </c>
    </row>
    <row r="3782" spans="13:14" x14ac:dyDescent="0.25">
      <c r="M3782" s="46">
        <v>3773</v>
      </c>
      <c r="N3782">
        <v>118.09654116323357</v>
      </c>
    </row>
    <row r="3783" spans="13:14" x14ac:dyDescent="0.25">
      <c r="M3783" s="46">
        <v>3774</v>
      </c>
      <c r="N3783">
        <v>103.86845332518577</v>
      </c>
    </row>
    <row r="3784" spans="13:14" x14ac:dyDescent="0.25">
      <c r="M3784" s="46">
        <v>3775</v>
      </c>
      <c r="N3784">
        <v>95.956534296036125</v>
      </c>
    </row>
    <row r="3785" spans="13:14" x14ac:dyDescent="0.25">
      <c r="M3785" s="46">
        <v>3776</v>
      </c>
      <c r="N3785">
        <v>118.09089632768378</v>
      </c>
    </row>
    <row r="3786" spans="13:14" x14ac:dyDescent="0.25">
      <c r="M3786" s="46">
        <v>3777</v>
      </c>
      <c r="N3786">
        <v>117.0407648221222</v>
      </c>
    </row>
    <row r="3787" spans="13:14" x14ac:dyDescent="0.25">
      <c r="M3787" s="46">
        <v>3778</v>
      </c>
      <c r="N3787">
        <v>109.75764531657502</v>
      </c>
    </row>
    <row r="3788" spans="13:14" x14ac:dyDescent="0.25">
      <c r="M3788" s="46">
        <v>3779</v>
      </c>
      <c r="N3788">
        <v>110.55346075951125</v>
      </c>
    </row>
    <row r="3789" spans="13:14" x14ac:dyDescent="0.25">
      <c r="M3789" s="46">
        <v>3780</v>
      </c>
      <c r="N3789">
        <v>111.795551854539</v>
      </c>
    </row>
    <row r="3790" spans="13:14" x14ac:dyDescent="0.25">
      <c r="M3790" s="46">
        <v>3781</v>
      </c>
      <c r="N3790">
        <v>99.266616460617954</v>
      </c>
    </row>
    <row r="3791" spans="13:14" x14ac:dyDescent="0.25">
      <c r="M3791" s="46">
        <v>3782</v>
      </c>
      <c r="N3791">
        <v>108.14971698471093</v>
      </c>
    </row>
    <row r="3792" spans="13:14" x14ac:dyDescent="0.25">
      <c r="M3792" s="46">
        <v>3783</v>
      </c>
      <c r="N3792">
        <v>126.75111329284499</v>
      </c>
    </row>
    <row r="3793" spans="13:14" x14ac:dyDescent="0.25">
      <c r="M3793" s="46">
        <v>3784</v>
      </c>
      <c r="N3793">
        <v>109.9418151016523</v>
      </c>
    </row>
    <row r="3794" spans="13:14" x14ac:dyDescent="0.25">
      <c r="M3794" s="46">
        <v>3785</v>
      </c>
      <c r="N3794">
        <v>111.38128550649895</v>
      </c>
    </row>
    <row r="3795" spans="13:14" x14ac:dyDescent="0.25">
      <c r="M3795" s="46">
        <v>3786</v>
      </c>
      <c r="N3795">
        <v>115.02398600529266</v>
      </c>
    </row>
    <row r="3796" spans="13:14" x14ac:dyDescent="0.25">
      <c r="M3796" s="46">
        <v>3787</v>
      </c>
      <c r="N3796">
        <v>116.85227672878911</v>
      </c>
    </row>
    <row r="3797" spans="13:14" x14ac:dyDescent="0.25">
      <c r="M3797" s="46">
        <v>3788</v>
      </c>
      <c r="N3797">
        <v>104.78634027512808</v>
      </c>
    </row>
    <row r="3798" spans="13:14" x14ac:dyDescent="0.25">
      <c r="M3798" s="46">
        <v>3789</v>
      </c>
      <c r="N3798">
        <v>113.77057332855071</v>
      </c>
    </row>
    <row r="3799" spans="13:14" x14ac:dyDescent="0.25">
      <c r="M3799" s="46">
        <v>3790</v>
      </c>
      <c r="N3799">
        <v>119.76517725606213</v>
      </c>
    </row>
    <row r="3800" spans="13:14" x14ac:dyDescent="0.25">
      <c r="M3800" s="46">
        <v>3791</v>
      </c>
      <c r="N3800">
        <v>101.14436962137947</v>
      </c>
    </row>
    <row r="3801" spans="13:14" x14ac:dyDescent="0.25">
      <c r="M3801" s="46">
        <v>3792</v>
      </c>
      <c r="N3801">
        <v>102.81325077109273</v>
      </c>
    </row>
    <row r="3802" spans="13:14" x14ac:dyDescent="0.25">
      <c r="M3802" s="46">
        <v>3793</v>
      </c>
      <c r="N3802">
        <v>105.06742601425745</v>
      </c>
    </row>
    <row r="3803" spans="13:14" x14ac:dyDescent="0.25">
      <c r="M3803" s="46">
        <v>3794</v>
      </c>
      <c r="N3803">
        <v>121.43864817901851</v>
      </c>
    </row>
    <row r="3804" spans="13:14" x14ac:dyDescent="0.25">
      <c r="M3804" s="46">
        <v>3795</v>
      </c>
      <c r="N3804">
        <v>121.65493382278714</v>
      </c>
    </row>
    <row r="3805" spans="13:14" x14ac:dyDescent="0.25">
      <c r="M3805" s="46">
        <v>3796</v>
      </c>
      <c r="N3805">
        <v>103.91003050841904</v>
      </c>
    </row>
    <row r="3806" spans="13:14" x14ac:dyDescent="0.25">
      <c r="M3806" s="46">
        <v>3797</v>
      </c>
      <c r="N3806">
        <v>101.84755602341524</v>
      </c>
    </row>
    <row r="3807" spans="13:14" x14ac:dyDescent="0.25">
      <c r="M3807" s="46">
        <v>3798</v>
      </c>
      <c r="N3807">
        <v>120.19127387158113</v>
      </c>
    </row>
    <row r="3808" spans="13:14" x14ac:dyDescent="0.25">
      <c r="M3808" s="46">
        <v>3799</v>
      </c>
      <c r="N3808">
        <v>104.64500311340238</v>
      </c>
    </row>
    <row r="3809" spans="13:14" x14ac:dyDescent="0.25">
      <c r="M3809" s="46">
        <v>3800</v>
      </c>
      <c r="N3809">
        <v>106.97133160921409</v>
      </c>
    </row>
    <row r="3810" spans="13:14" x14ac:dyDescent="0.25">
      <c r="M3810" s="46">
        <v>3801</v>
      </c>
      <c r="N3810">
        <v>119.33495435788328</v>
      </c>
    </row>
    <row r="3811" spans="13:14" x14ac:dyDescent="0.25">
      <c r="M3811" s="46">
        <v>3802</v>
      </c>
      <c r="N3811">
        <v>110.23163845132186</v>
      </c>
    </row>
    <row r="3812" spans="13:14" x14ac:dyDescent="0.25">
      <c r="M3812" s="46">
        <v>3803</v>
      </c>
      <c r="N3812">
        <v>113.62538174231847</v>
      </c>
    </row>
    <row r="3813" spans="13:14" x14ac:dyDescent="0.25">
      <c r="M3813" s="46">
        <v>3804</v>
      </c>
      <c r="N3813">
        <v>133.23726202468021</v>
      </c>
    </row>
    <row r="3814" spans="13:14" x14ac:dyDescent="0.25">
      <c r="M3814" s="46">
        <v>3805</v>
      </c>
      <c r="N3814">
        <v>120.97910470751266</v>
      </c>
    </row>
    <row r="3815" spans="13:14" x14ac:dyDescent="0.25">
      <c r="M3815" s="46">
        <v>3806</v>
      </c>
      <c r="N3815">
        <v>116.84473266500136</v>
      </c>
    </row>
    <row r="3816" spans="13:14" x14ac:dyDescent="0.25">
      <c r="M3816" s="46">
        <v>3807</v>
      </c>
      <c r="N3816">
        <v>103.14512846205247</v>
      </c>
    </row>
    <row r="3817" spans="13:14" x14ac:dyDescent="0.25">
      <c r="M3817" s="46">
        <v>3808</v>
      </c>
      <c r="N3817">
        <v>110.95882984114363</v>
      </c>
    </row>
    <row r="3818" spans="13:14" x14ac:dyDescent="0.25">
      <c r="M3818" s="46">
        <v>3809</v>
      </c>
      <c r="N3818">
        <v>110.79681718132481</v>
      </c>
    </row>
    <row r="3819" spans="13:14" x14ac:dyDescent="0.25">
      <c r="M3819" s="46">
        <v>3810</v>
      </c>
      <c r="N3819">
        <v>108.47489239133488</v>
      </c>
    </row>
    <row r="3820" spans="13:14" x14ac:dyDescent="0.25">
      <c r="M3820" s="46">
        <v>3811</v>
      </c>
      <c r="N3820">
        <v>112.93825156070864</v>
      </c>
    </row>
    <row r="3821" spans="13:14" x14ac:dyDescent="0.25">
      <c r="M3821" s="46">
        <v>3812</v>
      </c>
      <c r="N3821">
        <v>107.89608687096798</v>
      </c>
    </row>
    <row r="3822" spans="13:14" x14ac:dyDescent="0.25">
      <c r="M3822" s="46">
        <v>3813</v>
      </c>
      <c r="N3822">
        <v>98.23052074610915</v>
      </c>
    </row>
    <row r="3823" spans="13:14" x14ac:dyDescent="0.25">
      <c r="M3823" s="46">
        <v>3814</v>
      </c>
      <c r="N3823">
        <v>130.49374904648693</v>
      </c>
    </row>
    <row r="3824" spans="13:14" x14ac:dyDescent="0.25">
      <c r="M3824" s="46">
        <v>3815</v>
      </c>
      <c r="N3824">
        <v>117.52925756185992</v>
      </c>
    </row>
    <row r="3825" spans="13:14" x14ac:dyDescent="0.25">
      <c r="M3825" s="46">
        <v>3816</v>
      </c>
      <c r="N3825">
        <v>99.803388828537919</v>
      </c>
    </row>
    <row r="3826" spans="13:14" x14ac:dyDescent="0.25">
      <c r="M3826" s="46">
        <v>3817</v>
      </c>
      <c r="N3826">
        <v>109.2204223526812</v>
      </c>
    </row>
    <row r="3827" spans="13:14" x14ac:dyDescent="0.25">
      <c r="M3827" s="46">
        <v>3818</v>
      </c>
      <c r="N3827">
        <v>114.61346341802557</v>
      </c>
    </row>
    <row r="3828" spans="13:14" x14ac:dyDescent="0.25">
      <c r="M3828" s="46">
        <v>3819</v>
      </c>
      <c r="N3828">
        <v>103.92333976743457</v>
      </c>
    </row>
    <row r="3829" spans="13:14" x14ac:dyDescent="0.25">
      <c r="M3829" s="46">
        <v>3820</v>
      </c>
      <c r="N3829">
        <v>112.21590576895457</v>
      </c>
    </row>
    <row r="3830" spans="13:14" x14ac:dyDescent="0.25">
      <c r="M3830" s="46">
        <v>3821</v>
      </c>
      <c r="N3830">
        <v>100.6105188396994</v>
      </c>
    </row>
    <row r="3831" spans="13:14" x14ac:dyDescent="0.25">
      <c r="M3831" s="46">
        <v>3822</v>
      </c>
      <c r="N3831">
        <v>121.4035243324026</v>
      </c>
    </row>
    <row r="3832" spans="13:14" x14ac:dyDescent="0.25">
      <c r="M3832" s="46">
        <v>3823</v>
      </c>
      <c r="N3832">
        <v>109.0409239981288</v>
      </c>
    </row>
    <row r="3833" spans="13:14" x14ac:dyDescent="0.25">
      <c r="M3833" s="46">
        <v>3824</v>
      </c>
      <c r="N3833">
        <v>103.7869545234946</v>
      </c>
    </row>
    <row r="3834" spans="13:14" x14ac:dyDescent="0.25">
      <c r="M3834" s="46">
        <v>3825</v>
      </c>
      <c r="N3834">
        <v>92.483437773002649</v>
      </c>
    </row>
    <row r="3835" spans="13:14" x14ac:dyDescent="0.25">
      <c r="M3835" s="46">
        <v>3826</v>
      </c>
      <c r="N3835">
        <v>112.19986088466075</v>
      </c>
    </row>
    <row r="3836" spans="13:14" x14ac:dyDescent="0.25">
      <c r="M3836" s="46">
        <v>3827</v>
      </c>
      <c r="N3836">
        <v>114.06543954375161</v>
      </c>
    </row>
    <row r="3837" spans="13:14" x14ac:dyDescent="0.25">
      <c r="M3837" s="46">
        <v>3828</v>
      </c>
      <c r="N3837">
        <v>106.24734324015898</v>
      </c>
    </row>
    <row r="3838" spans="13:14" x14ac:dyDescent="0.25">
      <c r="M3838" s="46">
        <v>3829</v>
      </c>
      <c r="N3838">
        <v>124.56481702465616</v>
      </c>
    </row>
    <row r="3839" spans="13:14" x14ac:dyDescent="0.25">
      <c r="M3839" s="46">
        <v>3830</v>
      </c>
      <c r="N3839">
        <v>123.28053640167103</v>
      </c>
    </row>
    <row r="3840" spans="13:14" x14ac:dyDescent="0.25">
      <c r="M3840" s="46">
        <v>3831</v>
      </c>
      <c r="N3840">
        <v>129.08999503191424</v>
      </c>
    </row>
    <row r="3841" spans="13:14" x14ac:dyDescent="0.25">
      <c r="M3841" s="46">
        <v>3832</v>
      </c>
      <c r="N3841">
        <v>96.080441302740084</v>
      </c>
    </row>
    <row r="3842" spans="13:14" x14ac:dyDescent="0.25">
      <c r="M3842" s="46">
        <v>3833</v>
      </c>
      <c r="N3842">
        <v>112.76518502976714</v>
      </c>
    </row>
    <row r="3843" spans="13:14" x14ac:dyDescent="0.25">
      <c r="M3843" s="46">
        <v>3834</v>
      </c>
      <c r="N3843">
        <v>118.06428990894013</v>
      </c>
    </row>
    <row r="3844" spans="13:14" x14ac:dyDescent="0.25">
      <c r="M3844" s="46">
        <v>3835</v>
      </c>
      <c r="N3844">
        <v>115.86449183190219</v>
      </c>
    </row>
    <row r="3845" spans="13:14" x14ac:dyDescent="0.25">
      <c r="M3845" s="46">
        <v>3836</v>
      </c>
      <c r="N3845">
        <v>97.137675299155973</v>
      </c>
    </row>
    <row r="3846" spans="13:14" x14ac:dyDescent="0.25">
      <c r="M3846" s="46">
        <v>3837</v>
      </c>
      <c r="N3846">
        <v>109.42149505036571</v>
      </c>
    </row>
    <row r="3847" spans="13:14" x14ac:dyDescent="0.25">
      <c r="M3847" s="46">
        <v>3838</v>
      </c>
      <c r="N3847">
        <v>113.6409127934901</v>
      </c>
    </row>
    <row r="3848" spans="13:14" x14ac:dyDescent="0.25">
      <c r="M3848" s="46">
        <v>3839</v>
      </c>
      <c r="N3848">
        <v>114.77662551298822</v>
      </c>
    </row>
    <row r="3849" spans="13:14" x14ac:dyDescent="0.25">
      <c r="M3849" s="46">
        <v>3840</v>
      </c>
      <c r="N3849">
        <v>114.99067839172383</v>
      </c>
    </row>
    <row r="3850" spans="13:14" x14ac:dyDescent="0.25">
      <c r="M3850" s="46">
        <v>3841</v>
      </c>
      <c r="N3850">
        <v>87.1602682305152</v>
      </c>
    </row>
    <row r="3851" spans="13:14" x14ac:dyDescent="0.25">
      <c r="M3851" s="46">
        <v>3842</v>
      </c>
      <c r="N3851">
        <v>113.24143782113357</v>
      </c>
    </row>
    <row r="3852" spans="13:14" x14ac:dyDescent="0.25">
      <c r="M3852" s="46">
        <v>3843</v>
      </c>
      <c r="N3852">
        <v>110.95979228054395</v>
      </c>
    </row>
    <row r="3853" spans="13:14" x14ac:dyDescent="0.25">
      <c r="M3853" s="46">
        <v>3844</v>
      </c>
      <c r="N3853">
        <v>124.22296868798104</v>
      </c>
    </row>
    <row r="3854" spans="13:14" x14ac:dyDescent="0.25">
      <c r="M3854" s="46">
        <v>3845</v>
      </c>
      <c r="N3854">
        <v>114.73128296528708</v>
      </c>
    </row>
    <row r="3855" spans="13:14" x14ac:dyDescent="0.25">
      <c r="M3855" s="46">
        <v>3846</v>
      </c>
      <c r="N3855">
        <v>118.37946930756677</v>
      </c>
    </row>
    <row r="3856" spans="13:14" x14ac:dyDescent="0.25">
      <c r="M3856" s="46">
        <v>3847</v>
      </c>
      <c r="N3856">
        <v>108.34067422753749</v>
      </c>
    </row>
    <row r="3857" spans="13:14" x14ac:dyDescent="0.25">
      <c r="M3857" s="46">
        <v>3848</v>
      </c>
      <c r="N3857">
        <v>109.24690622565782</v>
      </c>
    </row>
    <row r="3858" spans="13:14" x14ac:dyDescent="0.25">
      <c r="M3858" s="46">
        <v>3849</v>
      </c>
      <c r="N3858">
        <v>93.430294743208165</v>
      </c>
    </row>
    <row r="3859" spans="13:14" x14ac:dyDescent="0.25">
      <c r="M3859" s="46">
        <v>3850</v>
      </c>
      <c r="N3859">
        <v>106.21082030553691</v>
      </c>
    </row>
    <row r="3860" spans="13:14" x14ac:dyDescent="0.25">
      <c r="M3860" s="46">
        <v>3851</v>
      </c>
      <c r="N3860">
        <v>111.98089240677234</v>
      </c>
    </row>
    <row r="3861" spans="13:14" x14ac:dyDescent="0.25">
      <c r="M3861" s="46">
        <v>3852</v>
      </c>
      <c r="N3861">
        <v>109.25228537612747</v>
      </c>
    </row>
    <row r="3862" spans="13:14" x14ac:dyDescent="0.25">
      <c r="M3862" s="46">
        <v>3853</v>
      </c>
      <c r="N3862">
        <v>106.92758223698431</v>
      </c>
    </row>
    <row r="3863" spans="13:14" x14ac:dyDescent="0.25">
      <c r="M3863" s="46">
        <v>3854</v>
      </c>
      <c r="N3863">
        <v>120.8571798690806</v>
      </c>
    </row>
    <row r="3864" spans="13:14" x14ac:dyDescent="0.25">
      <c r="M3864" s="46">
        <v>3855</v>
      </c>
      <c r="N3864">
        <v>110.30982006816636</v>
      </c>
    </row>
    <row r="3865" spans="13:14" x14ac:dyDescent="0.25">
      <c r="M3865" s="46">
        <v>3856</v>
      </c>
      <c r="N3865">
        <v>111.72289034026861</v>
      </c>
    </row>
    <row r="3866" spans="13:14" x14ac:dyDescent="0.25">
      <c r="M3866" s="46">
        <v>3857</v>
      </c>
      <c r="N3866">
        <v>110.3191220641838</v>
      </c>
    </row>
    <row r="3867" spans="13:14" x14ac:dyDescent="0.25">
      <c r="M3867" s="46">
        <v>3858</v>
      </c>
      <c r="N3867">
        <v>117.47277079387401</v>
      </c>
    </row>
    <row r="3868" spans="13:14" x14ac:dyDescent="0.25">
      <c r="M3868" s="46">
        <v>3859</v>
      </c>
      <c r="N3868">
        <v>113.22595553242404</v>
      </c>
    </row>
    <row r="3869" spans="13:14" x14ac:dyDescent="0.25">
      <c r="M3869" s="46">
        <v>3860</v>
      </c>
      <c r="N3869">
        <v>116.92563996486687</v>
      </c>
    </row>
    <row r="3870" spans="13:14" x14ac:dyDescent="0.25">
      <c r="M3870" s="46">
        <v>3861</v>
      </c>
      <c r="N3870">
        <v>118.58809278823358</v>
      </c>
    </row>
    <row r="3871" spans="13:14" x14ac:dyDescent="0.25">
      <c r="M3871" s="46">
        <v>3862</v>
      </c>
      <c r="N3871">
        <v>92.944750013149431</v>
      </c>
    </row>
    <row r="3872" spans="13:14" x14ac:dyDescent="0.25">
      <c r="M3872" s="46">
        <v>3863</v>
      </c>
      <c r="N3872">
        <v>113.49842203185635</v>
      </c>
    </row>
    <row r="3873" spans="13:14" x14ac:dyDescent="0.25">
      <c r="M3873" s="46">
        <v>3864</v>
      </c>
      <c r="N3873">
        <v>120.25682002480417</v>
      </c>
    </row>
    <row r="3874" spans="13:14" x14ac:dyDescent="0.25">
      <c r="M3874" s="46">
        <v>3865</v>
      </c>
      <c r="N3874">
        <v>116.72590453101623</v>
      </c>
    </row>
    <row r="3875" spans="13:14" x14ac:dyDescent="0.25">
      <c r="M3875" s="46">
        <v>3866</v>
      </c>
      <c r="N3875">
        <v>110.56687191992303</v>
      </c>
    </row>
    <row r="3876" spans="13:14" x14ac:dyDescent="0.25">
      <c r="M3876" s="46">
        <v>3867</v>
      </c>
      <c r="N3876">
        <v>111.61738457845645</v>
      </c>
    </row>
    <row r="3877" spans="13:14" x14ac:dyDescent="0.25">
      <c r="M3877" s="46">
        <v>3868</v>
      </c>
      <c r="N3877">
        <v>106.72420851289144</v>
      </c>
    </row>
    <row r="3878" spans="13:14" x14ac:dyDescent="0.25">
      <c r="M3878" s="46">
        <v>3869</v>
      </c>
      <c r="N3878">
        <v>103.16914591801793</v>
      </c>
    </row>
    <row r="3879" spans="13:14" x14ac:dyDescent="0.25">
      <c r="M3879" s="46">
        <v>3870</v>
      </c>
      <c r="N3879">
        <v>97.294212058416832</v>
      </c>
    </row>
    <row r="3880" spans="13:14" x14ac:dyDescent="0.25">
      <c r="M3880" s="46">
        <v>3871</v>
      </c>
      <c r="N3880">
        <v>107.22135792986214</v>
      </c>
    </row>
    <row r="3881" spans="13:14" x14ac:dyDescent="0.25">
      <c r="M3881" s="46">
        <v>3872</v>
      </c>
      <c r="N3881">
        <v>115.76912288450082</v>
      </c>
    </row>
    <row r="3882" spans="13:14" x14ac:dyDescent="0.25">
      <c r="M3882" s="46">
        <v>3873</v>
      </c>
      <c r="N3882">
        <v>116.2644099160662</v>
      </c>
    </row>
    <row r="3883" spans="13:14" x14ac:dyDescent="0.25">
      <c r="M3883" s="46">
        <v>3874</v>
      </c>
      <c r="N3883">
        <v>121.71642187379236</v>
      </c>
    </row>
    <row r="3884" spans="13:14" x14ac:dyDescent="0.25">
      <c r="M3884" s="46">
        <v>3875</v>
      </c>
      <c r="N3884">
        <v>108.37761092266922</v>
      </c>
    </row>
    <row r="3885" spans="13:14" x14ac:dyDescent="0.25">
      <c r="M3885" s="46">
        <v>3876</v>
      </c>
      <c r="N3885">
        <v>108.69050523877952</v>
      </c>
    </row>
    <row r="3886" spans="13:14" x14ac:dyDescent="0.25">
      <c r="M3886" s="46">
        <v>3877</v>
      </c>
      <c r="N3886">
        <v>105.36321436405956</v>
      </c>
    </row>
    <row r="3887" spans="13:14" x14ac:dyDescent="0.25">
      <c r="M3887" s="46">
        <v>3878</v>
      </c>
      <c r="N3887">
        <v>108.06535967984409</v>
      </c>
    </row>
    <row r="3888" spans="13:14" x14ac:dyDescent="0.25">
      <c r="M3888" s="46">
        <v>3879</v>
      </c>
      <c r="N3888">
        <v>114.95301798782349</v>
      </c>
    </row>
    <row r="3889" spans="13:14" x14ac:dyDescent="0.25">
      <c r="M3889" s="46">
        <v>3880</v>
      </c>
      <c r="N3889">
        <v>113.18698734131277</v>
      </c>
    </row>
    <row r="3890" spans="13:14" x14ac:dyDescent="0.25">
      <c r="M3890" s="46">
        <v>3881</v>
      </c>
      <c r="N3890">
        <v>106.20150614043249</v>
      </c>
    </row>
    <row r="3891" spans="13:14" x14ac:dyDescent="0.25">
      <c r="M3891" s="46">
        <v>3882</v>
      </c>
      <c r="N3891">
        <v>117.82289899207689</v>
      </c>
    </row>
    <row r="3892" spans="13:14" x14ac:dyDescent="0.25">
      <c r="M3892" s="46">
        <v>3883</v>
      </c>
      <c r="N3892">
        <v>128.14267133054361</v>
      </c>
    </row>
    <row r="3893" spans="13:14" x14ac:dyDescent="0.25">
      <c r="M3893" s="46">
        <v>3884</v>
      </c>
      <c r="N3893">
        <v>86.264008778585691</v>
      </c>
    </row>
    <row r="3894" spans="13:14" x14ac:dyDescent="0.25">
      <c r="M3894" s="46">
        <v>3885</v>
      </c>
      <c r="N3894">
        <v>82.674608402497014</v>
      </c>
    </row>
    <row r="3895" spans="13:14" x14ac:dyDescent="0.25">
      <c r="M3895" s="46">
        <v>3886</v>
      </c>
      <c r="N3895">
        <v>129.60930658900816</v>
      </c>
    </row>
    <row r="3896" spans="13:14" x14ac:dyDescent="0.25">
      <c r="M3896" s="46">
        <v>3887</v>
      </c>
      <c r="N3896">
        <v>103.54407417373565</v>
      </c>
    </row>
    <row r="3897" spans="13:14" x14ac:dyDescent="0.25">
      <c r="M3897" s="46">
        <v>3888</v>
      </c>
      <c r="N3897">
        <v>98.716471980664096</v>
      </c>
    </row>
    <row r="3898" spans="13:14" x14ac:dyDescent="0.25">
      <c r="M3898" s="46">
        <v>3889</v>
      </c>
      <c r="N3898">
        <v>110.96462771731531</v>
      </c>
    </row>
    <row r="3899" spans="13:14" x14ac:dyDescent="0.25">
      <c r="M3899" s="46">
        <v>3890</v>
      </c>
      <c r="N3899">
        <v>126.99310873410532</v>
      </c>
    </row>
    <row r="3900" spans="13:14" x14ac:dyDescent="0.25">
      <c r="M3900" s="46">
        <v>3891</v>
      </c>
      <c r="N3900">
        <v>108.95375544745629</v>
      </c>
    </row>
    <row r="3901" spans="13:14" x14ac:dyDescent="0.25">
      <c r="M3901" s="46">
        <v>3892</v>
      </c>
      <c r="N3901">
        <v>106.11245942011305</v>
      </c>
    </row>
    <row r="3902" spans="13:14" x14ac:dyDescent="0.25">
      <c r="M3902" s="46">
        <v>3893</v>
      </c>
      <c r="N3902">
        <v>99.006894318081237</v>
      </c>
    </row>
    <row r="3903" spans="13:14" x14ac:dyDescent="0.25">
      <c r="M3903" s="46">
        <v>3894</v>
      </c>
      <c r="N3903">
        <v>125.58920908164822</v>
      </c>
    </row>
    <row r="3904" spans="13:14" x14ac:dyDescent="0.25">
      <c r="M3904" s="46">
        <v>3895</v>
      </c>
      <c r="N3904">
        <v>108.38909900642632</v>
      </c>
    </row>
    <row r="3905" spans="13:14" x14ac:dyDescent="0.25">
      <c r="M3905" s="46">
        <v>3896</v>
      </c>
      <c r="N3905">
        <v>110.20630497795189</v>
      </c>
    </row>
    <row r="3906" spans="13:14" x14ac:dyDescent="0.25">
      <c r="M3906" s="46">
        <v>3897</v>
      </c>
      <c r="N3906">
        <v>120.20614556014056</v>
      </c>
    </row>
    <row r="3907" spans="13:14" x14ac:dyDescent="0.25">
      <c r="M3907" s="46">
        <v>3898</v>
      </c>
      <c r="N3907">
        <v>118.65793222045585</v>
      </c>
    </row>
    <row r="3908" spans="13:14" x14ac:dyDescent="0.25">
      <c r="M3908" s="46">
        <v>3899</v>
      </c>
      <c r="N3908">
        <v>114.47937562272119</v>
      </c>
    </row>
    <row r="3909" spans="13:14" x14ac:dyDescent="0.25">
      <c r="M3909" s="46">
        <v>3900</v>
      </c>
      <c r="N3909">
        <v>115.98855194158887</v>
      </c>
    </row>
    <row r="3910" spans="13:14" x14ac:dyDescent="0.25">
      <c r="M3910" s="46">
        <v>3901</v>
      </c>
      <c r="N3910">
        <v>107.87634923944248</v>
      </c>
    </row>
    <row r="3911" spans="13:14" x14ac:dyDescent="0.25">
      <c r="M3911" s="46">
        <v>3902</v>
      </c>
      <c r="N3911">
        <v>119.96452870844561</v>
      </c>
    </row>
    <row r="3912" spans="13:14" x14ac:dyDescent="0.25">
      <c r="M3912" s="46">
        <v>3903</v>
      </c>
      <c r="N3912">
        <v>112.85729674206407</v>
      </c>
    </row>
    <row r="3913" spans="13:14" x14ac:dyDescent="0.25">
      <c r="M3913" s="46">
        <v>3904</v>
      </c>
      <c r="N3913">
        <v>94.076470781065069</v>
      </c>
    </row>
    <row r="3914" spans="13:14" x14ac:dyDescent="0.25">
      <c r="M3914" s="46">
        <v>3905</v>
      </c>
      <c r="N3914">
        <v>112.32389077970716</v>
      </c>
    </row>
    <row r="3915" spans="13:14" x14ac:dyDescent="0.25">
      <c r="M3915" s="46">
        <v>3906</v>
      </c>
      <c r="N3915">
        <v>120.16545620280945</v>
      </c>
    </row>
    <row r="3916" spans="13:14" x14ac:dyDescent="0.25">
      <c r="M3916" s="46">
        <v>3907</v>
      </c>
      <c r="N3916">
        <v>109.94861311873802</v>
      </c>
    </row>
    <row r="3917" spans="13:14" x14ac:dyDescent="0.25">
      <c r="M3917" s="46">
        <v>3908</v>
      </c>
      <c r="N3917">
        <v>114.22872476078298</v>
      </c>
    </row>
    <row r="3918" spans="13:14" x14ac:dyDescent="0.25">
      <c r="M3918" s="46">
        <v>3909</v>
      </c>
      <c r="N3918">
        <v>117.24796671096587</v>
      </c>
    </row>
    <row r="3919" spans="13:14" x14ac:dyDescent="0.25">
      <c r="M3919" s="46">
        <v>3910</v>
      </c>
      <c r="N3919">
        <v>109.38825236028806</v>
      </c>
    </row>
    <row r="3920" spans="13:14" x14ac:dyDescent="0.25">
      <c r="M3920" s="46">
        <v>3911</v>
      </c>
      <c r="N3920">
        <v>111.39830869812106</v>
      </c>
    </row>
    <row r="3921" spans="13:14" x14ac:dyDescent="0.25">
      <c r="M3921" s="46">
        <v>3912</v>
      </c>
      <c r="N3921">
        <v>96.517469844546127</v>
      </c>
    </row>
    <row r="3922" spans="13:14" x14ac:dyDescent="0.25">
      <c r="M3922" s="46">
        <v>3913</v>
      </c>
      <c r="N3922">
        <v>121.42677619146178</v>
      </c>
    </row>
    <row r="3923" spans="13:14" x14ac:dyDescent="0.25">
      <c r="M3923" s="46">
        <v>3914</v>
      </c>
      <c r="N3923">
        <v>126.82600869757188</v>
      </c>
    </row>
    <row r="3924" spans="13:14" x14ac:dyDescent="0.25">
      <c r="M3924" s="46">
        <v>3915</v>
      </c>
      <c r="N3924">
        <v>107.52733313859443</v>
      </c>
    </row>
    <row r="3925" spans="13:14" x14ac:dyDescent="0.25">
      <c r="M3925" s="46">
        <v>3916</v>
      </c>
      <c r="N3925">
        <v>110.45447395076131</v>
      </c>
    </row>
    <row r="3926" spans="13:14" x14ac:dyDescent="0.25">
      <c r="M3926" s="46">
        <v>3917</v>
      </c>
      <c r="N3926">
        <v>110.40134237328652</v>
      </c>
    </row>
    <row r="3927" spans="13:14" x14ac:dyDescent="0.25">
      <c r="M3927" s="46">
        <v>3918</v>
      </c>
      <c r="N3927">
        <v>108.62560668896749</v>
      </c>
    </row>
    <row r="3928" spans="13:14" x14ac:dyDescent="0.25">
      <c r="M3928" s="46">
        <v>3919</v>
      </c>
      <c r="N3928">
        <v>118.68457993390646</v>
      </c>
    </row>
    <row r="3929" spans="13:14" x14ac:dyDescent="0.25">
      <c r="M3929" s="46">
        <v>3920</v>
      </c>
      <c r="N3929">
        <v>96.798329346298729</v>
      </c>
    </row>
    <row r="3930" spans="13:14" x14ac:dyDescent="0.25">
      <c r="M3930" s="46">
        <v>3921</v>
      </c>
      <c r="N3930">
        <v>121.90232826377184</v>
      </c>
    </row>
    <row r="3931" spans="13:14" x14ac:dyDescent="0.25">
      <c r="M3931" s="46">
        <v>3922</v>
      </c>
      <c r="N3931">
        <v>99.993315670035471</v>
      </c>
    </row>
    <row r="3932" spans="13:14" x14ac:dyDescent="0.25">
      <c r="M3932" s="46">
        <v>3923</v>
      </c>
      <c r="N3932">
        <v>124.60617142648569</v>
      </c>
    </row>
    <row r="3933" spans="13:14" x14ac:dyDescent="0.25">
      <c r="M3933" s="46">
        <v>3924</v>
      </c>
      <c r="N3933">
        <v>125.01346119978349</v>
      </c>
    </row>
    <row r="3934" spans="13:14" x14ac:dyDescent="0.25">
      <c r="M3934" s="46">
        <v>3925</v>
      </c>
      <c r="N3934">
        <v>115.191331950734</v>
      </c>
    </row>
    <row r="3935" spans="13:14" x14ac:dyDescent="0.25">
      <c r="M3935" s="46">
        <v>3926</v>
      </c>
      <c r="N3935">
        <v>96.304865552257567</v>
      </c>
    </row>
    <row r="3936" spans="13:14" x14ac:dyDescent="0.25">
      <c r="M3936" s="46">
        <v>3927</v>
      </c>
      <c r="N3936">
        <v>103.40095693779465</v>
      </c>
    </row>
    <row r="3937" spans="13:14" x14ac:dyDescent="0.25">
      <c r="M3937" s="46">
        <v>3928</v>
      </c>
      <c r="N3937">
        <v>116.82542170451354</v>
      </c>
    </row>
    <row r="3938" spans="13:14" x14ac:dyDescent="0.25">
      <c r="M3938" s="46">
        <v>3929</v>
      </c>
      <c r="N3938">
        <v>116.67977037508982</v>
      </c>
    </row>
    <row r="3939" spans="13:14" x14ac:dyDescent="0.25">
      <c r="M3939" s="46">
        <v>3930</v>
      </c>
      <c r="N3939">
        <v>95.878800920452221</v>
      </c>
    </row>
    <row r="3940" spans="13:14" x14ac:dyDescent="0.25">
      <c r="M3940" s="46">
        <v>3931</v>
      </c>
      <c r="N3940">
        <v>128.78683463524808</v>
      </c>
    </row>
    <row r="3941" spans="13:14" x14ac:dyDescent="0.25">
      <c r="M3941" s="46">
        <v>3932</v>
      </c>
      <c r="N3941">
        <v>108.4678987475165</v>
      </c>
    </row>
    <row r="3942" spans="13:14" x14ac:dyDescent="0.25">
      <c r="M3942" s="46">
        <v>3933</v>
      </c>
      <c r="N3942">
        <v>106.25208638421867</v>
      </c>
    </row>
    <row r="3943" spans="13:14" x14ac:dyDescent="0.25">
      <c r="M3943" s="46">
        <v>3934</v>
      </c>
      <c r="N3943">
        <v>116.62624135614745</v>
      </c>
    </row>
    <row r="3944" spans="13:14" x14ac:dyDescent="0.25">
      <c r="M3944" s="46">
        <v>3935</v>
      </c>
      <c r="N3944">
        <v>124.46358732719769</v>
      </c>
    </row>
    <row r="3945" spans="13:14" x14ac:dyDescent="0.25">
      <c r="M3945" s="46">
        <v>3936</v>
      </c>
      <c r="N3945">
        <v>107.05493743138634</v>
      </c>
    </row>
    <row r="3946" spans="13:14" x14ac:dyDescent="0.25">
      <c r="M3946" s="46">
        <v>3937</v>
      </c>
      <c r="N3946">
        <v>103.64492678243211</v>
      </c>
    </row>
    <row r="3947" spans="13:14" x14ac:dyDescent="0.25">
      <c r="M3947" s="46">
        <v>3938</v>
      </c>
      <c r="N3947">
        <v>114.62981491494399</v>
      </c>
    </row>
    <row r="3948" spans="13:14" x14ac:dyDescent="0.25">
      <c r="M3948" s="46">
        <v>3939</v>
      </c>
      <c r="N3948">
        <v>110.40110665159341</v>
      </c>
    </row>
    <row r="3949" spans="13:14" x14ac:dyDescent="0.25">
      <c r="M3949" s="46">
        <v>3940</v>
      </c>
      <c r="N3949">
        <v>113.1564905226879</v>
      </c>
    </row>
    <row r="3950" spans="13:14" x14ac:dyDescent="0.25">
      <c r="M3950" s="46">
        <v>3941</v>
      </c>
      <c r="N3950">
        <v>108.68903695658516</v>
      </c>
    </row>
    <row r="3951" spans="13:14" x14ac:dyDescent="0.25">
      <c r="M3951" s="46">
        <v>3942</v>
      </c>
      <c r="N3951">
        <v>120.19679481476189</v>
      </c>
    </row>
    <row r="3952" spans="13:14" x14ac:dyDescent="0.25">
      <c r="M3952" s="46">
        <v>3943</v>
      </c>
      <c r="N3952">
        <v>112.70214908248877</v>
      </c>
    </row>
    <row r="3953" spans="13:14" x14ac:dyDescent="0.25">
      <c r="M3953" s="46">
        <v>3944</v>
      </c>
      <c r="N3953">
        <v>111.89502713930621</v>
      </c>
    </row>
    <row r="3954" spans="13:14" x14ac:dyDescent="0.25">
      <c r="M3954" s="46">
        <v>3945</v>
      </c>
      <c r="N3954">
        <v>119.27601525365053</v>
      </c>
    </row>
    <row r="3955" spans="13:14" x14ac:dyDescent="0.25">
      <c r="M3955" s="46">
        <v>3946</v>
      </c>
      <c r="N3955">
        <v>113.61067488743453</v>
      </c>
    </row>
    <row r="3956" spans="13:14" x14ac:dyDescent="0.25">
      <c r="M3956" s="46">
        <v>3947</v>
      </c>
      <c r="N3956">
        <v>109.05363691218542</v>
      </c>
    </row>
    <row r="3957" spans="13:14" x14ac:dyDescent="0.25">
      <c r="M3957" s="46">
        <v>3948</v>
      </c>
      <c r="N3957">
        <v>126.93129889162567</v>
      </c>
    </row>
    <row r="3958" spans="13:14" x14ac:dyDescent="0.25">
      <c r="M3958" s="46">
        <v>3949</v>
      </c>
      <c r="N3958">
        <v>115.66711937637832</v>
      </c>
    </row>
    <row r="3959" spans="13:14" x14ac:dyDescent="0.25">
      <c r="M3959" s="46">
        <v>3950</v>
      </c>
      <c r="N3959">
        <v>82.456792720625245</v>
      </c>
    </row>
    <row r="3960" spans="13:14" x14ac:dyDescent="0.25">
      <c r="M3960" s="46">
        <v>3951</v>
      </c>
      <c r="N3960">
        <v>105.15768610269231</v>
      </c>
    </row>
    <row r="3961" spans="13:14" x14ac:dyDescent="0.25">
      <c r="M3961" s="46">
        <v>3952</v>
      </c>
      <c r="N3961">
        <v>116.30028552439836</v>
      </c>
    </row>
    <row r="3962" spans="13:14" x14ac:dyDescent="0.25">
      <c r="M3962" s="46">
        <v>3953</v>
      </c>
      <c r="N3962">
        <v>109.54826078116598</v>
      </c>
    </row>
    <row r="3963" spans="13:14" x14ac:dyDescent="0.25">
      <c r="M3963" s="46">
        <v>3954</v>
      </c>
      <c r="N3963">
        <v>90.654094119487326</v>
      </c>
    </row>
    <row r="3964" spans="13:14" x14ac:dyDescent="0.25">
      <c r="M3964" s="46">
        <v>3955</v>
      </c>
      <c r="N3964">
        <v>108.11380358104657</v>
      </c>
    </row>
    <row r="3965" spans="13:14" x14ac:dyDescent="0.25">
      <c r="M3965" s="46">
        <v>3956</v>
      </c>
      <c r="N3965">
        <v>125.88511294874223</v>
      </c>
    </row>
    <row r="3966" spans="13:14" x14ac:dyDescent="0.25">
      <c r="M3966" s="46">
        <v>3957</v>
      </c>
      <c r="N3966">
        <v>115.14389260855006</v>
      </c>
    </row>
    <row r="3967" spans="13:14" x14ac:dyDescent="0.25">
      <c r="M3967" s="46">
        <v>3958</v>
      </c>
      <c r="N3967">
        <v>114.10834590032323</v>
      </c>
    </row>
    <row r="3968" spans="13:14" x14ac:dyDescent="0.25">
      <c r="M3968" s="46">
        <v>3959</v>
      </c>
      <c r="N3968">
        <v>100.86060034849957</v>
      </c>
    </row>
    <row r="3969" spans="13:14" x14ac:dyDescent="0.25">
      <c r="M3969" s="46">
        <v>3960</v>
      </c>
      <c r="N3969">
        <v>102.304341302655</v>
      </c>
    </row>
    <row r="3970" spans="13:14" x14ac:dyDescent="0.25">
      <c r="M3970" s="46">
        <v>3961</v>
      </c>
      <c r="N3970">
        <v>100.94133313302518</v>
      </c>
    </row>
    <row r="3971" spans="13:14" x14ac:dyDescent="0.25">
      <c r="M3971" s="46">
        <v>3962</v>
      </c>
      <c r="N3971">
        <v>98.309235717558664</v>
      </c>
    </row>
    <row r="3972" spans="13:14" x14ac:dyDescent="0.25">
      <c r="M3972" s="46">
        <v>3963</v>
      </c>
      <c r="N3972">
        <v>121.43019340268482</v>
      </c>
    </row>
    <row r="3973" spans="13:14" x14ac:dyDescent="0.25">
      <c r="M3973" s="46">
        <v>3964</v>
      </c>
      <c r="N3973">
        <v>126.47617251969103</v>
      </c>
    </row>
    <row r="3974" spans="13:14" x14ac:dyDescent="0.25">
      <c r="M3974" s="46">
        <v>3965</v>
      </c>
      <c r="N3974">
        <v>125.49947327979669</v>
      </c>
    </row>
    <row r="3975" spans="13:14" x14ac:dyDescent="0.25">
      <c r="M3975" s="46">
        <v>3966</v>
      </c>
      <c r="N3975">
        <v>114.99851012810429</v>
      </c>
    </row>
    <row r="3976" spans="13:14" x14ac:dyDescent="0.25">
      <c r="M3976" s="46">
        <v>3967</v>
      </c>
      <c r="N3976">
        <v>95.732522878966932</v>
      </c>
    </row>
    <row r="3977" spans="13:14" x14ac:dyDescent="0.25">
      <c r="M3977" s="46">
        <v>3968</v>
      </c>
      <c r="N3977">
        <v>111.32655239408275</v>
      </c>
    </row>
    <row r="3978" spans="13:14" x14ac:dyDescent="0.25">
      <c r="M3978" s="46">
        <v>3969</v>
      </c>
      <c r="N3978">
        <v>118.64424674388231</v>
      </c>
    </row>
    <row r="3979" spans="13:14" x14ac:dyDescent="0.25">
      <c r="M3979" s="46">
        <v>3970</v>
      </c>
      <c r="N3979">
        <v>114.3881584663127</v>
      </c>
    </row>
    <row r="3980" spans="13:14" x14ac:dyDescent="0.25">
      <c r="M3980" s="46">
        <v>3971</v>
      </c>
      <c r="N3980">
        <v>113.24036557916004</v>
      </c>
    </row>
    <row r="3981" spans="13:14" x14ac:dyDescent="0.25">
      <c r="M3981" s="46">
        <v>3972</v>
      </c>
      <c r="N3981">
        <v>114.48143348971048</v>
      </c>
    </row>
    <row r="3982" spans="13:14" x14ac:dyDescent="0.25">
      <c r="M3982" s="46">
        <v>3973</v>
      </c>
      <c r="N3982">
        <v>101.13824295156378</v>
      </c>
    </row>
    <row r="3983" spans="13:14" x14ac:dyDescent="0.25">
      <c r="M3983" s="46">
        <v>3974</v>
      </c>
      <c r="N3983">
        <v>119.04802095871761</v>
      </c>
    </row>
    <row r="3984" spans="13:14" x14ac:dyDescent="0.25">
      <c r="M3984" s="46">
        <v>3975</v>
      </c>
      <c r="N3984">
        <v>116.51704032223627</v>
      </c>
    </row>
    <row r="3985" spans="13:14" x14ac:dyDescent="0.25">
      <c r="M3985" s="46">
        <v>3976</v>
      </c>
      <c r="N3985">
        <v>101.47679786547846</v>
      </c>
    </row>
    <row r="3986" spans="13:14" x14ac:dyDescent="0.25">
      <c r="M3986" s="46">
        <v>3977</v>
      </c>
      <c r="N3986">
        <v>114.22284705127821</v>
      </c>
    </row>
    <row r="3987" spans="13:14" x14ac:dyDescent="0.25">
      <c r="M3987" s="46">
        <v>3978</v>
      </c>
      <c r="N3987">
        <v>119.67216906497647</v>
      </c>
    </row>
    <row r="3988" spans="13:14" x14ac:dyDescent="0.25">
      <c r="M3988" s="46">
        <v>3979</v>
      </c>
      <c r="N3988">
        <v>117.13797077589065</v>
      </c>
    </row>
    <row r="3989" spans="13:14" x14ac:dyDescent="0.25">
      <c r="M3989" s="46">
        <v>3980</v>
      </c>
      <c r="N3989">
        <v>108.34293169528324</v>
      </c>
    </row>
    <row r="3990" spans="13:14" x14ac:dyDescent="0.25">
      <c r="M3990" s="46">
        <v>3981</v>
      </c>
      <c r="N3990">
        <v>103.96704435177099</v>
      </c>
    </row>
    <row r="3991" spans="13:14" x14ac:dyDescent="0.25">
      <c r="M3991" s="46">
        <v>3982</v>
      </c>
      <c r="N3991">
        <v>112.64053412844258</v>
      </c>
    </row>
    <row r="3992" spans="13:14" x14ac:dyDescent="0.25">
      <c r="M3992" s="46">
        <v>3983</v>
      </c>
      <c r="N3992">
        <v>107.64411245322988</v>
      </c>
    </row>
    <row r="3993" spans="13:14" x14ac:dyDescent="0.25">
      <c r="M3993" s="46">
        <v>3984</v>
      </c>
      <c r="N3993">
        <v>118.53973973173602</v>
      </c>
    </row>
    <row r="3994" spans="13:14" x14ac:dyDescent="0.25">
      <c r="M3994" s="46">
        <v>3985</v>
      </c>
      <c r="N3994">
        <v>111.0176190861016</v>
      </c>
    </row>
    <row r="3995" spans="13:14" x14ac:dyDescent="0.25">
      <c r="M3995" s="46">
        <v>3986</v>
      </c>
      <c r="N3995">
        <v>116.81498290486508</v>
      </c>
    </row>
    <row r="3996" spans="13:14" x14ac:dyDescent="0.25">
      <c r="M3996" s="46">
        <v>3987</v>
      </c>
      <c r="N3996">
        <v>106.73609915833356</v>
      </c>
    </row>
    <row r="3997" spans="13:14" x14ac:dyDescent="0.25">
      <c r="M3997" s="46">
        <v>3988</v>
      </c>
      <c r="N3997">
        <v>112.04892551544869</v>
      </c>
    </row>
    <row r="3998" spans="13:14" x14ac:dyDescent="0.25">
      <c r="M3998" s="46">
        <v>3989</v>
      </c>
      <c r="N3998">
        <v>112.20063926926831</v>
      </c>
    </row>
    <row r="3999" spans="13:14" x14ac:dyDescent="0.25">
      <c r="M3999" s="46">
        <v>3990</v>
      </c>
      <c r="N3999">
        <v>108.38273688587344</v>
      </c>
    </row>
    <row r="4000" spans="13:14" x14ac:dyDescent="0.25">
      <c r="M4000" s="46">
        <v>3991</v>
      </c>
      <c r="N4000">
        <v>115.69466840807193</v>
      </c>
    </row>
    <row r="4001" spans="13:14" x14ac:dyDescent="0.25">
      <c r="M4001" s="46">
        <v>3992</v>
      </c>
      <c r="N4001">
        <v>101.44566319821641</v>
      </c>
    </row>
    <row r="4002" spans="13:14" x14ac:dyDescent="0.25">
      <c r="M4002" s="46">
        <v>3993</v>
      </c>
      <c r="N4002">
        <v>118.70962620539086</v>
      </c>
    </row>
    <row r="4003" spans="13:14" x14ac:dyDescent="0.25">
      <c r="M4003" s="46">
        <v>3994</v>
      </c>
      <c r="N4003">
        <v>104.02037618997024</v>
      </c>
    </row>
    <row r="4004" spans="13:14" x14ac:dyDescent="0.25">
      <c r="M4004" s="46">
        <v>3995</v>
      </c>
      <c r="N4004">
        <v>119.31755336160259</v>
      </c>
    </row>
    <row r="4005" spans="13:14" x14ac:dyDescent="0.25">
      <c r="M4005" s="46">
        <v>3996</v>
      </c>
      <c r="N4005">
        <v>102.13453025925139</v>
      </c>
    </row>
    <row r="4006" spans="13:14" x14ac:dyDescent="0.25">
      <c r="M4006" s="46">
        <v>3997</v>
      </c>
      <c r="N4006">
        <v>111.47110289193596</v>
      </c>
    </row>
    <row r="4007" spans="13:14" x14ac:dyDescent="0.25">
      <c r="M4007" s="46">
        <v>3998</v>
      </c>
      <c r="N4007">
        <v>104.86350875451136</v>
      </c>
    </row>
    <row r="4008" spans="13:14" x14ac:dyDescent="0.25">
      <c r="M4008" s="46">
        <v>3999</v>
      </c>
      <c r="N4008">
        <v>109.80583680505002</v>
      </c>
    </row>
    <row r="4009" spans="13:14" x14ac:dyDescent="0.25">
      <c r="M4009" s="46">
        <v>4000</v>
      </c>
      <c r="N4009">
        <v>111.52576681159569</v>
      </c>
    </row>
    <row r="4010" spans="13:14" x14ac:dyDescent="0.25">
      <c r="M4010" s="46">
        <v>4001</v>
      </c>
      <c r="N4010">
        <v>110.81947907294462</v>
      </c>
    </row>
    <row r="4011" spans="13:14" x14ac:dyDescent="0.25">
      <c r="M4011" s="46">
        <v>4002</v>
      </c>
      <c r="N4011">
        <v>134.85645150458703</v>
      </c>
    </row>
    <row r="4012" spans="13:14" x14ac:dyDescent="0.25">
      <c r="M4012" s="46">
        <v>4003</v>
      </c>
      <c r="N4012">
        <v>114.77387085298861</v>
      </c>
    </row>
    <row r="4013" spans="13:14" x14ac:dyDescent="0.25">
      <c r="M4013" s="46">
        <v>4004</v>
      </c>
      <c r="N4013">
        <v>113.49508386531686</v>
      </c>
    </row>
    <row r="4014" spans="13:14" x14ac:dyDescent="0.25">
      <c r="M4014" s="46">
        <v>4005</v>
      </c>
      <c r="N4014">
        <v>117.05862112440968</v>
      </c>
    </row>
    <row r="4015" spans="13:14" x14ac:dyDescent="0.25">
      <c r="M4015" s="46">
        <v>4006</v>
      </c>
      <c r="N4015">
        <v>131.07268393689986</v>
      </c>
    </row>
    <row r="4016" spans="13:14" x14ac:dyDescent="0.25">
      <c r="M4016" s="46">
        <v>4007</v>
      </c>
      <c r="N4016">
        <v>106.20296190485483</v>
      </c>
    </row>
    <row r="4017" spans="13:14" x14ac:dyDescent="0.25">
      <c r="M4017" s="46">
        <v>4008</v>
      </c>
      <c r="N4017">
        <v>96.032566322492698</v>
      </c>
    </row>
    <row r="4018" spans="13:14" x14ac:dyDescent="0.25">
      <c r="M4018" s="46">
        <v>4009</v>
      </c>
      <c r="N4018">
        <v>127.69252348657724</v>
      </c>
    </row>
    <row r="4019" spans="13:14" x14ac:dyDescent="0.25">
      <c r="M4019" s="46">
        <v>4010</v>
      </c>
      <c r="N4019">
        <v>114.06886951218002</v>
      </c>
    </row>
    <row r="4020" spans="13:14" x14ac:dyDescent="0.25">
      <c r="M4020" s="46">
        <v>4011</v>
      </c>
      <c r="N4020">
        <v>96.785044476577511</v>
      </c>
    </row>
    <row r="4021" spans="13:14" x14ac:dyDescent="0.25">
      <c r="M4021" s="46">
        <v>4012</v>
      </c>
      <c r="N4021">
        <v>126.30973787814015</v>
      </c>
    </row>
    <row r="4022" spans="13:14" x14ac:dyDescent="0.25">
      <c r="M4022" s="46">
        <v>4013</v>
      </c>
      <c r="N4022">
        <v>124.5739373350017</v>
      </c>
    </row>
    <row r="4023" spans="13:14" x14ac:dyDescent="0.25">
      <c r="M4023" s="46">
        <v>4014</v>
      </c>
      <c r="N4023">
        <v>103.21368539288834</v>
      </c>
    </row>
    <row r="4024" spans="13:14" x14ac:dyDescent="0.25">
      <c r="M4024" s="46">
        <v>4015</v>
      </c>
      <c r="N4024">
        <v>118.1761054166633</v>
      </c>
    </row>
    <row r="4025" spans="13:14" x14ac:dyDescent="0.25">
      <c r="M4025" s="46">
        <v>4016</v>
      </c>
      <c r="N4025">
        <v>110.32455022933044</v>
      </c>
    </row>
    <row r="4026" spans="13:14" x14ac:dyDescent="0.25">
      <c r="M4026" s="46">
        <v>4017</v>
      </c>
      <c r="N4026">
        <v>116.06313262890352</v>
      </c>
    </row>
    <row r="4027" spans="13:14" x14ac:dyDescent="0.25">
      <c r="M4027" s="46">
        <v>4018</v>
      </c>
      <c r="N4027">
        <v>112.32856886007364</v>
      </c>
    </row>
    <row r="4028" spans="13:14" x14ac:dyDescent="0.25">
      <c r="M4028" s="46">
        <v>4019</v>
      </c>
      <c r="N4028">
        <v>117.07830027269883</v>
      </c>
    </row>
    <row r="4029" spans="13:14" x14ac:dyDescent="0.25">
      <c r="M4029" s="46">
        <v>4020</v>
      </c>
      <c r="N4029">
        <v>113.42319699568314</v>
      </c>
    </row>
    <row r="4030" spans="13:14" x14ac:dyDescent="0.25">
      <c r="M4030" s="46">
        <v>4021</v>
      </c>
      <c r="N4030">
        <v>117.04433665182205</v>
      </c>
    </row>
    <row r="4031" spans="13:14" x14ac:dyDescent="0.25">
      <c r="M4031" s="46">
        <v>4022</v>
      </c>
      <c r="N4031">
        <v>101.95589395660633</v>
      </c>
    </row>
    <row r="4032" spans="13:14" x14ac:dyDescent="0.25">
      <c r="M4032" s="46">
        <v>4023</v>
      </c>
      <c r="N4032">
        <v>113.72604402905255</v>
      </c>
    </row>
    <row r="4033" spans="13:14" x14ac:dyDescent="0.25">
      <c r="M4033" s="46">
        <v>4024</v>
      </c>
      <c r="N4033">
        <v>106.12874209289468</v>
      </c>
    </row>
    <row r="4034" spans="13:14" x14ac:dyDescent="0.25">
      <c r="M4034" s="46">
        <v>4025</v>
      </c>
      <c r="N4034">
        <v>122.49215810988808</v>
      </c>
    </row>
    <row r="4035" spans="13:14" x14ac:dyDescent="0.25">
      <c r="M4035" s="46">
        <v>4026</v>
      </c>
      <c r="N4035">
        <v>108.18386447051203</v>
      </c>
    </row>
    <row r="4036" spans="13:14" x14ac:dyDescent="0.25">
      <c r="M4036" s="46">
        <v>4027</v>
      </c>
      <c r="N4036">
        <v>104.51103076444591</v>
      </c>
    </row>
    <row r="4037" spans="13:14" x14ac:dyDescent="0.25">
      <c r="M4037" s="46">
        <v>4028</v>
      </c>
      <c r="N4037">
        <v>115.89849591534646</v>
      </c>
    </row>
    <row r="4038" spans="13:14" x14ac:dyDescent="0.25">
      <c r="M4038" s="46">
        <v>4029</v>
      </c>
      <c r="N4038">
        <v>113.29769482266956</v>
      </c>
    </row>
    <row r="4039" spans="13:14" x14ac:dyDescent="0.25">
      <c r="M4039" s="46">
        <v>4030</v>
      </c>
      <c r="N4039">
        <v>107.60494399133839</v>
      </c>
    </row>
    <row r="4040" spans="13:14" x14ac:dyDescent="0.25">
      <c r="M4040" s="46">
        <v>4031</v>
      </c>
      <c r="N4040">
        <v>121.99827953291663</v>
      </c>
    </row>
    <row r="4041" spans="13:14" x14ac:dyDescent="0.25">
      <c r="M4041" s="46">
        <v>4032</v>
      </c>
      <c r="N4041">
        <v>111.71835619671606</v>
      </c>
    </row>
    <row r="4042" spans="13:14" x14ac:dyDescent="0.25">
      <c r="M4042" s="46">
        <v>4033</v>
      </c>
      <c r="N4042">
        <v>101.52033745031804</v>
      </c>
    </row>
    <row r="4043" spans="13:14" x14ac:dyDescent="0.25">
      <c r="M4043" s="46">
        <v>4034</v>
      </c>
      <c r="N4043">
        <v>111.01316374997886</v>
      </c>
    </row>
    <row r="4044" spans="13:14" x14ac:dyDescent="0.25">
      <c r="M4044" s="46">
        <v>4035</v>
      </c>
      <c r="N4044">
        <v>117.93109463541776</v>
      </c>
    </row>
    <row r="4045" spans="13:14" x14ac:dyDescent="0.25">
      <c r="M4045" s="46">
        <v>4036</v>
      </c>
      <c r="N4045">
        <v>116.00337241034516</v>
      </c>
    </row>
    <row r="4046" spans="13:14" x14ac:dyDescent="0.25">
      <c r="M4046" s="46">
        <v>4037</v>
      </c>
      <c r="N4046">
        <v>114.76270081822653</v>
      </c>
    </row>
    <row r="4047" spans="13:14" x14ac:dyDescent="0.25">
      <c r="M4047" s="46">
        <v>4038</v>
      </c>
      <c r="N4047">
        <v>113.48784391564814</v>
      </c>
    </row>
    <row r="4048" spans="13:14" x14ac:dyDescent="0.25">
      <c r="M4048" s="46">
        <v>4039</v>
      </c>
      <c r="N4048">
        <v>122.35451700195055</v>
      </c>
    </row>
    <row r="4049" spans="13:14" x14ac:dyDescent="0.25">
      <c r="M4049" s="46">
        <v>4040</v>
      </c>
      <c r="N4049">
        <v>111.63697831699247</v>
      </c>
    </row>
    <row r="4050" spans="13:14" x14ac:dyDescent="0.25">
      <c r="M4050" s="46">
        <v>4041</v>
      </c>
      <c r="N4050">
        <v>101.08251608402105</v>
      </c>
    </row>
    <row r="4051" spans="13:14" x14ac:dyDescent="0.25">
      <c r="M4051" s="46">
        <v>4042</v>
      </c>
      <c r="N4051">
        <v>112.08570286437866</v>
      </c>
    </row>
    <row r="4052" spans="13:14" x14ac:dyDescent="0.25">
      <c r="M4052" s="46">
        <v>4043</v>
      </c>
      <c r="N4052">
        <v>100.73699980091946</v>
      </c>
    </row>
    <row r="4053" spans="13:14" x14ac:dyDescent="0.25">
      <c r="M4053" s="46">
        <v>4044</v>
      </c>
      <c r="N4053">
        <v>116.50966278583914</v>
      </c>
    </row>
    <row r="4054" spans="13:14" x14ac:dyDescent="0.25">
      <c r="M4054" s="46">
        <v>4045</v>
      </c>
      <c r="N4054">
        <v>123.77326984754423</v>
      </c>
    </row>
    <row r="4055" spans="13:14" x14ac:dyDescent="0.25">
      <c r="M4055" s="46">
        <v>4046</v>
      </c>
      <c r="N4055">
        <v>130.87152668442172</v>
      </c>
    </row>
    <row r="4056" spans="13:14" x14ac:dyDescent="0.25">
      <c r="M4056" s="46">
        <v>4047</v>
      </c>
      <c r="N4056">
        <v>127.14885513830426</v>
      </c>
    </row>
    <row r="4057" spans="13:14" x14ac:dyDescent="0.25">
      <c r="M4057" s="46">
        <v>4048</v>
      </c>
      <c r="N4057">
        <v>114.75125985915066</v>
      </c>
    </row>
    <row r="4058" spans="13:14" x14ac:dyDescent="0.25">
      <c r="M4058" s="46">
        <v>4049</v>
      </c>
      <c r="N4058">
        <v>85.12534682194709</v>
      </c>
    </row>
    <row r="4059" spans="13:14" x14ac:dyDescent="0.25">
      <c r="M4059" s="46">
        <v>4050</v>
      </c>
      <c r="N4059">
        <v>115.30156308006561</v>
      </c>
    </row>
    <row r="4060" spans="13:14" x14ac:dyDescent="0.25">
      <c r="M4060" s="46">
        <v>4051</v>
      </c>
      <c r="N4060">
        <v>118.84493094305633</v>
      </c>
    </row>
    <row r="4061" spans="13:14" x14ac:dyDescent="0.25">
      <c r="M4061" s="46">
        <v>4052</v>
      </c>
      <c r="N4061">
        <v>104.56095890728425</v>
      </c>
    </row>
    <row r="4062" spans="13:14" x14ac:dyDescent="0.25">
      <c r="M4062" s="46">
        <v>4053</v>
      </c>
      <c r="N4062">
        <v>119.1448149494591</v>
      </c>
    </row>
    <row r="4063" spans="13:14" x14ac:dyDescent="0.25">
      <c r="M4063" s="46">
        <v>4054</v>
      </c>
      <c r="N4063">
        <v>101.08365711942476</v>
      </c>
    </row>
    <row r="4064" spans="13:14" x14ac:dyDescent="0.25">
      <c r="M4064" s="46">
        <v>4055</v>
      </c>
      <c r="N4064">
        <v>116.22639335440608</v>
      </c>
    </row>
    <row r="4065" spans="13:14" x14ac:dyDescent="0.25">
      <c r="M4065" s="46">
        <v>4056</v>
      </c>
      <c r="N4065">
        <v>123.29124042809636</v>
      </c>
    </row>
    <row r="4066" spans="13:14" x14ac:dyDescent="0.25">
      <c r="M4066" s="46">
        <v>4057</v>
      </c>
      <c r="N4066">
        <v>109.14106959142168</v>
      </c>
    </row>
    <row r="4067" spans="13:14" x14ac:dyDescent="0.25">
      <c r="M4067" s="46">
        <v>4058</v>
      </c>
      <c r="N4067">
        <v>104.60409247028589</v>
      </c>
    </row>
    <row r="4068" spans="13:14" x14ac:dyDescent="0.25">
      <c r="M4068" s="46">
        <v>4059</v>
      </c>
      <c r="N4068">
        <v>112.50392858224541</v>
      </c>
    </row>
    <row r="4069" spans="13:14" x14ac:dyDescent="0.25">
      <c r="M4069" s="46">
        <v>4060</v>
      </c>
      <c r="N4069">
        <v>103.740325709654</v>
      </c>
    </row>
    <row r="4070" spans="13:14" x14ac:dyDescent="0.25">
      <c r="M4070" s="46">
        <v>4061</v>
      </c>
      <c r="N4070">
        <v>107.10136596209743</v>
      </c>
    </row>
    <row r="4071" spans="13:14" x14ac:dyDescent="0.25">
      <c r="M4071" s="46">
        <v>4062</v>
      </c>
      <c r="N4071">
        <v>119.0880514000787</v>
      </c>
    </row>
    <row r="4072" spans="13:14" x14ac:dyDescent="0.25">
      <c r="M4072" s="46">
        <v>4063</v>
      </c>
      <c r="N4072">
        <v>113.41792222090267</v>
      </c>
    </row>
    <row r="4073" spans="13:14" x14ac:dyDescent="0.25">
      <c r="M4073" s="46">
        <v>4064</v>
      </c>
      <c r="N4073">
        <v>103.94270877910004</v>
      </c>
    </row>
    <row r="4074" spans="13:14" x14ac:dyDescent="0.25">
      <c r="M4074" s="46">
        <v>4065</v>
      </c>
      <c r="N4074">
        <v>115.28462403800266</v>
      </c>
    </row>
    <row r="4075" spans="13:14" x14ac:dyDescent="0.25">
      <c r="M4075" s="46">
        <v>4066</v>
      </c>
      <c r="N4075">
        <v>108.28124821137017</v>
      </c>
    </row>
    <row r="4076" spans="13:14" x14ac:dyDescent="0.25">
      <c r="M4076" s="46">
        <v>4067</v>
      </c>
      <c r="N4076">
        <v>107.5799402725236</v>
      </c>
    </row>
    <row r="4077" spans="13:14" x14ac:dyDescent="0.25">
      <c r="M4077" s="46">
        <v>4068</v>
      </c>
      <c r="N4077">
        <v>112.78940870514052</v>
      </c>
    </row>
    <row r="4078" spans="13:14" x14ac:dyDescent="0.25">
      <c r="M4078" s="46">
        <v>4069</v>
      </c>
      <c r="N4078">
        <v>118.0021664404574</v>
      </c>
    </row>
    <row r="4079" spans="13:14" x14ac:dyDescent="0.25">
      <c r="M4079" s="46">
        <v>4070</v>
      </c>
      <c r="N4079">
        <v>111.63351312157836</v>
      </c>
    </row>
    <row r="4080" spans="13:14" x14ac:dyDescent="0.25">
      <c r="M4080" s="46">
        <v>4071</v>
      </c>
      <c r="N4080">
        <v>117.1481875492719</v>
      </c>
    </row>
    <row r="4081" spans="13:14" x14ac:dyDescent="0.25">
      <c r="M4081" s="46">
        <v>4072</v>
      </c>
      <c r="N4081">
        <v>130.31373337686202</v>
      </c>
    </row>
    <row r="4082" spans="13:14" x14ac:dyDescent="0.25">
      <c r="M4082" s="46">
        <v>4073</v>
      </c>
      <c r="N4082">
        <v>118.66530979009836</v>
      </c>
    </row>
    <row r="4083" spans="13:14" x14ac:dyDescent="0.25">
      <c r="M4083" s="46">
        <v>4074</v>
      </c>
      <c r="N4083">
        <v>111.16407501163695</v>
      </c>
    </row>
    <row r="4084" spans="13:14" x14ac:dyDescent="0.25">
      <c r="M4084" s="46">
        <v>4075</v>
      </c>
      <c r="N4084">
        <v>114.35210383389621</v>
      </c>
    </row>
    <row r="4085" spans="13:14" x14ac:dyDescent="0.25">
      <c r="M4085" s="46">
        <v>4076</v>
      </c>
      <c r="N4085">
        <v>111.44716549878108</v>
      </c>
    </row>
    <row r="4086" spans="13:14" x14ac:dyDescent="0.25">
      <c r="M4086" s="46">
        <v>4077</v>
      </c>
      <c r="N4086">
        <v>119.72400351295553</v>
      </c>
    </row>
    <row r="4087" spans="13:14" x14ac:dyDescent="0.25">
      <c r="M4087" s="46">
        <v>4078</v>
      </c>
      <c r="N4087">
        <v>119.70643199946574</v>
      </c>
    </row>
    <row r="4088" spans="13:14" x14ac:dyDescent="0.25">
      <c r="M4088" s="46">
        <v>4079</v>
      </c>
      <c r="N4088">
        <v>116.15461831129863</v>
      </c>
    </row>
    <row r="4089" spans="13:14" x14ac:dyDescent="0.25">
      <c r="M4089" s="46">
        <v>4080</v>
      </c>
      <c r="N4089">
        <v>114.28499678049097</v>
      </c>
    </row>
    <row r="4090" spans="13:14" x14ac:dyDescent="0.25">
      <c r="M4090" s="46">
        <v>4081</v>
      </c>
      <c r="N4090">
        <v>132.46450976108309</v>
      </c>
    </row>
    <row r="4091" spans="13:14" x14ac:dyDescent="0.25">
      <c r="M4091" s="46">
        <v>4082</v>
      </c>
      <c r="N4091">
        <v>119.73886577871097</v>
      </c>
    </row>
    <row r="4092" spans="13:14" x14ac:dyDescent="0.25">
      <c r="M4092" s="46">
        <v>4083</v>
      </c>
      <c r="N4092">
        <v>110.57352898060488</v>
      </c>
    </row>
    <row r="4093" spans="13:14" x14ac:dyDescent="0.25">
      <c r="M4093" s="46">
        <v>4084</v>
      </c>
      <c r="N4093">
        <v>102.58929021515353</v>
      </c>
    </row>
    <row r="4094" spans="13:14" x14ac:dyDescent="0.25">
      <c r="M4094" s="46">
        <v>4085</v>
      </c>
      <c r="N4094">
        <v>116.83543214400073</v>
      </c>
    </row>
    <row r="4095" spans="13:14" x14ac:dyDescent="0.25">
      <c r="M4095" s="46">
        <v>4086</v>
      </c>
      <c r="N4095">
        <v>128.04415802715326</v>
      </c>
    </row>
    <row r="4096" spans="13:14" x14ac:dyDescent="0.25">
      <c r="M4096" s="46">
        <v>4087</v>
      </c>
      <c r="N4096">
        <v>119.70234407640586</v>
      </c>
    </row>
    <row r="4097" spans="13:14" x14ac:dyDescent="0.25">
      <c r="M4097" s="46">
        <v>4088</v>
      </c>
      <c r="N4097">
        <v>119.49252273844918</v>
      </c>
    </row>
    <row r="4098" spans="13:14" x14ac:dyDescent="0.25">
      <c r="M4098" s="46">
        <v>4089</v>
      </c>
      <c r="N4098">
        <v>111.51670729499899</v>
      </c>
    </row>
    <row r="4099" spans="13:14" x14ac:dyDescent="0.25">
      <c r="M4099" s="46">
        <v>4090</v>
      </c>
      <c r="N4099">
        <v>124.98377729647186</v>
      </c>
    </row>
    <row r="4100" spans="13:14" x14ac:dyDescent="0.25">
      <c r="M4100" s="46">
        <v>4091</v>
      </c>
      <c r="N4100">
        <v>122.84839771398296</v>
      </c>
    </row>
    <row r="4101" spans="13:14" x14ac:dyDescent="0.25">
      <c r="M4101" s="46">
        <v>4092</v>
      </c>
      <c r="N4101">
        <v>111.33954942283397</v>
      </c>
    </row>
    <row r="4102" spans="13:14" x14ac:dyDescent="0.25">
      <c r="M4102" s="46">
        <v>4093</v>
      </c>
      <c r="N4102">
        <v>115.61689105353761</v>
      </c>
    </row>
    <row r="4103" spans="13:14" x14ac:dyDescent="0.25">
      <c r="M4103" s="46">
        <v>4094</v>
      </c>
      <c r="N4103">
        <v>124.46910362237301</v>
      </c>
    </row>
    <row r="4104" spans="13:14" x14ac:dyDescent="0.25">
      <c r="M4104" s="46">
        <v>4095</v>
      </c>
      <c r="N4104">
        <v>114.00749556578498</v>
      </c>
    </row>
    <row r="4105" spans="13:14" x14ac:dyDescent="0.25">
      <c r="M4105" s="46">
        <v>4096</v>
      </c>
      <c r="N4105">
        <v>112.05870954855398</v>
      </c>
    </row>
    <row r="4106" spans="13:14" x14ac:dyDescent="0.25">
      <c r="M4106" s="46">
        <v>4097</v>
      </c>
      <c r="N4106">
        <v>98.445958514146852</v>
      </c>
    </row>
    <row r="4107" spans="13:14" x14ac:dyDescent="0.25">
      <c r="M4107" s="46">
        <v>4098</v>
      </c>
      <c r="N4107">
        <v>109.46452642525003</v>
      </c>
    </row>
    <row r="4108" spans="13:14" x14ac:dyDescent="0.25">
      <c r="M4108" s="46">
        <v>4099</v>
      </c>
      <c r="N4108">
        <v>116.88376462835301</v>
      </c>
    </row>
    <row r="4109" spans="13:14" x14ac:dyDescent="0.25">
      <c r="M4109" s="46">
        <v>4100</v>
      </c>
      <c r="N4109">
        <v>107.52710078294757</v>
      </c>
    </row>
    <row r="4110" spans="13:14" x14ac:dyDescent="0.25">
      <c r="M4110" s="46">
        <v>4101</v>
      </c>
      <c r="N4110">
        <v>114.92374660541633</v>
      </c>
    </row>
    <row r="4111" spans="13:14" x14ac:dyDescent="0.25">
      <c r="M4111" s="46">
        <v>4102</v>
      </c>
      <c r="N4111">
        <v>104.07685752005094</v>
      </c>
    </row>
    <row r="4112" spans="13:14" x14ac:dyDescent="0.25">
      <c r="M4112" s="46">
        <v>4103</v>
      </c>
      <c r="N4112">
        <v>106.78346911920211</v>
      </c>
    </row>
    <row r="4113" spans="13:14" x14ac:dyDescent="0.25">
      <c r="M4113" s="46">
        <v>4104</v>
      </c>
      <c r="N4113">
        <v>101.23078208270486</v>
      </c>
    </row>
    <row r="4114" spans="13:14" x14ac:dyDescent="0.25">
      <c r="M4114" s="46">
        <v>4105</v>
      </c>
      <c r="N4114">
        <v>101.33751174225713</v>
      </c>
    </row>
    <row r="4115" spans="13:14" x14ac:dyDescent="0.25">
      <c r="M4115" s="46">
        <v>4106</v>
      </c>
      <c r="N4115">
        <v>103.41964633776524</v>
      </c>
    </row>
    <row r="4116" spans="13:14" x14ac:dyDescent="0.25">
      <c r="M4116" s="46">
        <v>4107</v>
      </c>
      <c r="N4116">
        <v>103.03728359909677</v>
      </c>
    </row>
    <row r="4117" spans="13:14" x14ac:dyDescent="0.25">
      <c r="M4117" s="46">
        <v>4108</v>
      </c>
      <c r="N4117">
        <v>99.689792112884206</v>
      </c>
    </row>
    <row r="4118" spans="13:14" x14ac:dyDescent="0.25">
      <c r="M4118" s="46">
        <v>4109</v>
      </c>
      <c r="N4118">
        <v>99.47976992622587</v>
      </c>
    </row>
    <row r="4119" spans="13:14" x14ac:dyDescent="0.25">
      <c r="M4119" s="46">
        <v>4110</v>
      </c>
      <c r="N4119">
        <v>118.7714597949201</v>
      </c>
    </row>
    <row r="4120" spans="13:14" x14ac:dyDescent="0.25">
      <c r="M4120" s="46">
        <v>4111</v>
      </c>
      <c r="N4120">
        <v>99.695611050947804</v>
      </c>
    </row>
    <row r="4121" spans="13:14" x14ac:dyDescent="0.25">
      <c r="M4121" s="46">
        <v>4112</v>
      </c>
      <c r="N4121">
        <v>115.05896610821647</v>
      </c>
    </row>
    <row r="4122" spans="13:14" x14ac:dyDescent="0.25">
      <c r="M4122" s="46">
        <v>4113</v>
      </c>
      <c r="N4122">
        <v>110.43411456648396</v>
      </c>
    </row>
    <row r="4123" spans="13:14" x14ac:dyDescent="0.25">
      <c r="M4123" s="46">
        <v>4114</v>
      </c>
      <c r="N4123">
        <v>118.8397354715724</v>
      </c>
    </row>
    <row r="4124" spans="13:14" x14ac:dyDescent="0.25">
      <c r="M4124" s="46">
        <v>4115</v>
      </c>
      <c r="N4124">
        <v>112.7516074690777</v>
      </c>
    </row>
    <row r="4125" spans="13:14" x14ac:dyDescent="0.25">
      <c r="M4125" s="46">
        <v>4116</v>
      </c>
      <c r="N4125">
        <v>120.89319301234249</v>
      </c>
    </row>
    <row r="4126" spans="13:14" x14ac:dyDescent="0.25">
      <c r="M4126" s="46">
        <v>4117</v>
      </c>
      <c r="N4126">
        <v>111.72128242548617</v>
      </c>
    </row>
    <row r="4127" spans="13:14" x14ac:dyDescent="0.25">
      <c r="M4127" s="46">
        <v>4118</v>
      </c>
      <c r="N4127">
        <v>114.34224650271464</v>
      </c>
    </row>
    <row r="4128" spans="13:14" x14ac:dyDescent="0.25">
      <c r="M4128" s="46">
        <v>4119</v>
      </c>
      <c r="N4128">
        <v>114.68725749055443</v>
      </c>
    </row>
    <row r="4129" spans="13:14" x14ac:dyDescent="0.25">
      <c r="M4129" s="46">
        <v>4120</v>
      </c>
      <c r="N4129">
        <v>94.623878395851875</v>
      </c>
    </row>
    <row r="4130" spans="13:14" x14ac:dyDescent="0.25">
      <c r="M4130" s="46">
        <v>4121</v>
      </c>
      <c r="N4130">
        <v>107.87499155861164</v>
      </c>
    </row>
    <row r="4131" spans="13:14" x14ac:dyDescent="0.25">
      <c r="M4131" s="46">
        <v>4122</v>
      </c>
      <c r="N4131">
        <v>122.67299290994518</v>
      </c>
    </row>
    <row r="4132" spans="13:14" x14ac:dyDescent="0.25">
      <c r="M4132" s="46">
        <v>4123</v>
      </c>
      <c r="N4132">
        <v>107.84528139667744</v>
      </c>
    </row>
    <row r="4133" spans="13:14" x14ac:dyDescent="0.25">
      <c r="M4133" s="46">
        <v>4124</v>
      </c>
      <c r="N4133">
        <v>117.28361589346424</v>
      </c>
    </row>
    <row r="4134" spans="13:14" x14ac:dyDescent="0.25">
      <c r="M4134" s="46">
        <v>4125</v>
      </c>
      <c r="N4134">
        <v>106.94779858576302</v>
      </c>
    </row>
    <row r="4135" spans="13:14" x14ac:dyDescent="0.25">
      <c r="M4135" s="46">
        <v>4126</v>
      </c>
      <c r="N4135">
        <v>106.55262681730696</v>
      </c>
    </row>
    <row r="4136" spans="13:14" x14ac:dyDescent="0.25">
      <c r="M4136" s="46">
        <v>4127</v>
      </c>
      <c r="N4136">
        <v>82.249958444778414</v>
      </c>
    </row>
    <row r="4137" spans="13:14" x14ac:dyDescent="0.25">
      <c r="M4137" s="46">
        <v>4128</v>
      </c>
      <c r="N4137">
        <v>112.97745290238953</v>
      </c>
    </row>
    <row r="4138" spans="13:14" x14ac:dyDescent="0.25">
      <c r="M4138" s="46">
        <v>4129</v>
      </c>
      <c r="N4138">
        <v>99.401136462901249</v>
      </c>
    </row>
    <row r="4139" spans="13:14" x14ac:dyDescent="0.25">
      <c r="M4139" s="46">
        <v>4130</v>
      </c>
      <c r="N4139">
        <v>105.56526590168836</v>
      </c>
    </row>
    <row r="4140" spans="13:14" x14ac:dyDescent="0.25">
      <c r="M4140" s="46">
        <v>4131</v>
      </c>
      <c r="N4140">
        <v>110.30346647612059</v>
      </c>
    </row>
    <row r="4141" spans="13:14" x14ac:dyDescent="0.25">
      <c r="M4141" s="46">
        <v>4132</v>
      </c>
      <c r="N4141">
        <v>106.10759041857818</v>
      </c>
    </row>
    <row r="4142" spans="13:14" x14ac:dyDescent="0.25">
      <c r="M4142" s="46">
        <v>4133</v>
      </c>
      <c r="N4142">
        <v>115.10450773618979</v>
      </c>
    </row>
    <row r="4143" spans="13:14" x14ac:dyDescent="0.25">
      <c r="M4143" s="46">
        <v>4134</v>
      </c>
      <c r="N4143">
        <v>110.94701264713335</v>
      </c>
    </row>
    <row r="4144" spans="13:14" x14ac:dyDescent="0.25">
      <c r="M4144" s="46">
        <v>4135</v>
      </c>
      <c r="N4144">
        <v>119.35505917370986</v>
      </c>
    </row>
    <row r="4145" spans="13:14" x14ac:dyDescent="0.25">
      <c r="M4145" s="46">
        <v>4136</v>
      </c>
      <c r="N4145">
        <v>123.00541795068186</v>
      </c>
    </row>
    <row r="4146" spans="13:14" x14ac:dyDescent="0.25">
      <c r="M4146" s="46">
        <v>4137</v>
      </c>
      <c r="N4146">
        <v>133.59792673723177</v>
      </c>
    </row>
    <row r="4147" spans="13:14" x14ac:dyDescent="0.25">
      <c r="M4147" s="46">
        <v>4138</v>
      </c>
      <c r="N4147">
        <v>122.82489580175672</v>
      </c>
    </row>
    <row r="4148" spans="13:14" x14ac:dyDescent="0.25">
      <c r="M4148" s="46">
        <v>4139</v>
      </c>
      <c r="N4148">
        <v>124.39134624782831</v>
      </c>
    </row>
    <row r="4149" spans="13:14" x14ac:dyDescent="0.25">
      <c r="M4149" s="46">
        <v>4140</v>
      </c>
      <c r="N4149">
        <v>114.7844357389949</v>
      </c>
    </row>
    <row r="4150" spans="13:14" x14ac:dyDescent="0.25">
      <c r="M4150" s="46">
        <v>4141</v>
      </c>
      <c r="N4150">
        <v>116.19155264758187</v>
      </c>
    </row>
    <row r="4151" spans="13:14" x14ac:dyDescent="0.25">
      <c r="M4151" s="46">
        <v>4142</v>
      </c>
      <c r="N4151">
        <v>123.76065062196223</v>
      </c>
    </row>
    <row r="4152" spans="13:14" x14ac:dyDescent="0.25">
      <c r="M4152" s="46">
        <v>4143</v>
      </c>
      <c r="N4152">
        <v>102.04852765746895</v>
      </c>
    </row>
    <row r="4153" spans="13:14" x14ac:dyDescent="0.25">
      <c r="M4153" s="46">
        <v>4144</v>
      </c>
      <c r="N4153">
        <v>99.798255664561694</v>
      </c>
    </row>
    <row r="4154" spans="13:14" x14ac:dyDescent="0.25">
      <c r="M4154" s="46">
        <v>4145</v>
      </c>
      <c r="N4154">
        <v>114.50368353108627</v>
      </c>
    </row>
    <row r="4155" spans="13:14" x14ac:dyDescent="0.25">
      <c r="M4155" s="46">
        <v>4146</v>
      </c>
      <c r="N4155">
        <v>126.99550858335078</v>
      </c>
    </row>
    <row r="4156" spans="13:14" x14ac:dyDescent="0.25">
      <c r="M4156" s="46">
        <v>4147</v>
      </c>
      <c r="N4156">
        <v>119.6339807190311</v>
      </c>
    </row>
    <row r="4157" spans="13:14" x14ac:dyDescent="0.25">
      <c r="M4157" s="46">
        <v>4148</v>
      </c>
      <c r="N4157">
        <v>127.37022053306802</v>
      </c>
    </row>
    <row r="4158" spans="13:14" x14ac:dyDescent="0.25">
      <c r="M4158" s="46">
        <v>4149</v>
      </c>
      <c r="N4158">
        <v>112.71081880909344</v>
      </c>
    </row>
    <row r="4159" spans="13:14" x14ac:dyDescent="0.25">
      <c r="M4159" s="46">
        <v>4150</v>
      </c>
      <c r="N4159">
        <v>118.83934098062613</v>
      </c>
    </row>
    <row r="4160" spans="13:14" x14ac:dyDescent="0.25">
      <c r="M4160" s="46">
        <v>4151</v>
      </c>
      <c r="N4160">
        <v>125.70542842040885</v>
      </c>
    </row>
    <row r="4161" spans="13:14" x14ac:dyDescent="0.25">
      <c r="M4161" s="46">
        <v>4152</v>
      </c>
      <c r="N4161">
        <v>119.75608144791715</v>
      </c>
    </row>
    <row r="4162" spans="13:14" x14ac:dyDescent="0.25">
      <c r="M4162" s="46">
        <v>4153</v>
      </c>
      <c r="N4162">
        <v>104.41762481002201</v>
      </c>
    </row>
    <row r="4163" spans="13:14" x14ac:dyDescent="0.25">
      <c r="M4163" s="46">
        <v>4154</v>
      </c>
      <c r="N4163">
        <v>112.24485655648918</v>
      </c>
    </row>
    <row r="4164" spans="13:14" x14ac:dyDescent="0.25">
      <c r="M4164" s="46">
        <v>4155</v>
      </c>
      <c r="N4164">
        <v>124.13970918993171</v>
      </c>
    </row>
    <row r="4165" spans="13:14" x14ac:dyDescent="0.25">
      <c r="M4165" s="46">
        <v>4156</v>
      </c>
      <c r="N4165">
        <v>110.00001933384648</v>
      </c>
    </row>
    <row r="4166" spans="13:14" x14ac:dyDescent="0.25">
      <c r="M4166" s="46">
        <v>4157</v>
      </c>
      <c r="N4166">
        <v>102.13227996703409</v>
      </c>
    </row>
    <row r="4167" spans="13:14" x14ac:dyDescent="0.25">
      <c r="M4167" s="46">
        <v>4158</v>
      </c>
      <c r="N4167">
        <v>116.94296242799271</v>
      </c>
    </row>
    <row r="4168" spans="13:14" x14ac:dyDescent="0.25">
      <c r="M4168" s="46">
        <v>4159</v>
      </c>
      <c r="N4168">
        <v>95.345144484010049</v>
      </c>
    </row>
    <row r="4169" spans="13:14" x14ac:dyDescent="0.25">
      <c r="M4169" s="46">
        <v>4160</v>
      </c>
      <c r="N4169">
        <v>124.33972526888182</v>
      </c>
    </row>
    <row r="4170" spans="13:14" x14ac:dyDescent="0.25">
      <c r="M4170" s="46">
        <v>4161</v>
      </c>
      <c r="N4170">
        <v>119.69366170956744</v>
      </c>
    </row>
    <row r="4171" spans="13:14" x14ac:dyDescent="0.25">
      <c r="M4171" s="46">
        <v>4162</v>
      </c>
      <c r="N4171">
        <v>121.99030149463454</v>
      </c>
    </row>
    <row r="4172" spans="13:14" x14ac:dyDescent="0.25">
      <c r="M4172" s="46">
        <v>4163</v>
      </c>
      <c r="N4172">
        <v>100.13055853986485</v>
      </c>
    </row>
    <row r="4173" spans="13:14" x14ac:dyDescent="0.25">
      <c r="M4173" s="46">
        <v>4164</v>
      </c>
      <c r="N4173">
        <v>112.69315208064727</v>
      </c>
    </row>
    <row r="4174" spans="13:14" x14ac:dyDescent="0.25">
      <c r="M4174" s="46">
        <v>4165</v>
      </c>
      <c r="N4174">
        <v>108.20668176614954</v>
      </c>
    </row>
    <row r="4175" spans="13:14" x14ac:dyDescent="0.25">
      <c r="M4175" s="46">
        <v>4166</v>
      </c>
      <c r="N4175">
        <v>115.82453878120806</v>
      </c>
    </row>
    <row r="4176" spans="13:14" x14ac:dyDescent="0.25">
      <c r="M4176" s="46">
        <v>4167</v>
      </c>
      <c r="N4176">
        <v>100.98561652978475</v>
      </c>
    </row>
    <row r="4177" spans="13:14" x14ac:dyDescent="0.25">
      <c r="M4177" s="46">
        <v>4168</v>
      </c>
      <c r="N4177">
        <v>113.87887105554442</v>
      </c>
    </row>
    <row r="4178" spans="13:14" x14ac:dyDescent="0.25">
      <c r="M4178" s="46">
        <v>4169</v>
      </c>
      <c r="N4178">
        <v>110.07418425810218</v>
      </c>
    </row>
    <row r="4179" spans="13:14" x14ac:dyDescent="0.25">
      <c r="M4179" s="46">
        <v>4170</v>
      </c>
      <c r="N4179">
        <v>114.26481243833786</v>
      </c>
    </row>
    <row r="4180" spans="13:14" x14ac:dyDescent="0.25">
      <c r="M4180" s="46">
        <v>4171</v>
      </c>
      <c r="N4180">
        <v>107.83978756532346</v>
      </c>
    </row>
    <row r="4181" spans="13:14" x14ac:dyDescent="0.25">
      <c r="M4181" s="46">
        <v>4172</v>
      </c>
      <c r="N4181">
        <v>118.89979244188262</v>
      </c>
    </row>
    <row r="4182" spans="13:14" x14ac:dyDescent="0.25">
      <c r="M4182" s="46">
        <v>4173</v>
      </c>
      <c r="N4182">
        <v>104.89181589280251</v>
      </c>
    </row>
    <row r="4183" spans="13:14" x14ac:dyDescent="0.25">
      <c r="M4183" s="46">
        <v>4174</v>
      </c>
      <c r="N4183">
        <v>132.94504433730444</v>
      </c>
    </row>
    <row r="4184" spans="13:14" x14ac:dyDescent="0.25">
      <c r="M4184" s="46">
        <v>4175</v>
      </c>
      <c r="N4184">
        <v>113.69035409798788</v>
      </c>
    </row>
    <row r="4185" spans="13:14" x14ac:dyDescent="0.25">
      <c r="M4185" s="46">
        <v>4176</v>
      </c>
      <c r="N4185">
        <v>111.62026107083403</v>
      </c>
    </row>
    <row r="4186" spans="13:14" x14ac:dyDescent="0.25">
      <c r="M4186" s="46">
        <v>4177</v>
      </c>
      <c r="N4186">
        <v>109.99934716215428</v>
      </c>
    </row>
    <row r="4187" spans="13:14" x14ac:dyDescent="0.25">
      <c r="M4187" s="46">
        <v>4178</v>
      </c>
      <c r="N4187">
        <v>110.48877744321359</v>
      </c>
    </row>
    <row r="4188" spans="13:14" x14ac:dyDescent="0.25">
      <c r="M4188" s="46">
        <v>4179</v>
      </c>
      <c r="N4188">
        <v>108.68103534693282</v>
      </c>
    </row>
    <row r="4189" spans="13:14" x14ac:dyDescent="0.25">
      <c r="M4189" s="46">
        <v>4180</v>
      </c>
      <c r="N4189">
        <v>106.58976923333655</v>
      </c>
    </row>
    <row r="4190" spans="13:14" x14ac:dyDescent="0.25">
      <c r="M4190" s="46">
        <v>4181</v>
      </c>
      <c r="N4190">
        <v>115.95236362012453</v>
      </c>
    </row>
    <row r="4191" spans="13:14" x14ac:dyDescent="0.25">
      <c r="M4191" s="46">
        <v>4182</v>
      </c>
      <c r="N4191">
        <v>100.3472033980611</v>
      </c>
    </row>
    <row r="4192" spans="13:14" x14ac:dyDescent="0.25">
      <c r="M4192" s="46">
        <v>4183</v>
      </c>
      <c r="N4192">
        <v>101.91286287322271</v>
      </c>
    </row>
    <row r="4193" spans="13:14" x14ac:dyDescent="0.25">
      <c r="M4193" s="46">
        <v>4184</v>
      </c>
      <c r="N4193">
        <v>127.11357428643923</v>
      </c>
    </row>
    <row r="4194" spans="13:14" x14ac:dyDescent="0.25">
      <c r="M4194" s="46">
        <v>4185</v>
      </c>
      <c r="N4194">
        <v>99.891427144147173</v>
      </c>
    </row>
    <row r="4195" spans="13:14" x14ac:dyDescent="0.25">
      <c r="M4195" s="46">
        <v>4186</v>
      </c>
      <c r="N4195">
        <v>127.18897917777126</v>
      </c>
    </row>
    <row r="4196" spans="13:14" x14ac:dyDescent="0.25">
      <c r="M4196" s="46">
        <v>4187</v>
      </c>
      <c r="N4196">
        <v>125.52229092121752</v>
      </c>
    </row>
    <row r="4197" spans="13:14" x14ac:dyDescent="0.25">
      <c r="M4197" s="46">
        <v>4188</v>
      </c>
      <c r="N4197">
        <v>122.33865506486859</v>
      </c>
    </row>
    <row r="4198" spans="13:14" x14ac:dyDescent="0.25">
      <c r="M4198" s="46">
        <v>4189</v>
      </c>
      <c r="N4198">
        <v>123.47476586652699</v>
      </c>
    </row>
    <row r="4199" spans="13:14" x14ac:dyDescent="0.25">
      <c r="M4199" s="46">
        <v>4190</v>
      </c>
      <c r="N4199">
        <v>108.77301511925299</v>
      </c>
    </row>
    <row r="4200" spans="13:14" x14ac:dyDescent="0.25">
      <c r="M4200" s="46">
        <v>4191</v>
      </c>
      <c r="N4200">
        <v>131.05356985329186</v>
      </c>
    </row>
    <row r="4201" spans="13:14" x14ac:dyDescent="0.25">
      <c r="M4201" s="46">
        <v>4192</v>
      </c>
      <c r="N4201">
        <v>119.13976567107234</v>
      </c>
    </row>
    <row r="4202" spans="13:14" x14ac:dyDescent="0.25">
      <c r="M4202" s="46">
        <v>4193</v>
      </c>
      <c r="N4202">
        <v>94.772773505447816</v>
      </c>
    </row>
    <row r="4203" spans="13:14" x14ac:dyDescent="0.25">
      <c r="M4203" s="46">
        <v>4194</v>
      </c>
      <c r="N4203">
        <v>120.26230082614735</v>
      </c>
    </row>
    <row r="4204" spans="13:14" x14ac:dyDescent="0.25">
      <c r="M4204" s="46">
        <v>4195</v>
      </c>
      <c r="N4204">
        <v>124.16177997120221</v>
      </c>
    </row>
    <row r="4205" spans="13:14" x14ac:dyDescent="0.25">
      <c r="M4205" s="46">
        <v>4196</v>
      </c>
      <c r="N4205">
        <v>120.04548029213188</v>
      </c>
    </row>
    <row r="4206" spans="13:14" x14ac:dyDescent="0.25">
      <c r="M4206" s="46">
        <v>4197</v>
      </c>
      <c r="N4206">
        <v>122.71452037380226</v>
      </c>
    </row>
    <row r="4207" spans="13:14" x14ac:dyDescent="0.25">
      <c r="M4207" s="46">
        <v>4198</v>
      </c>
      <c r="N4207">
        <v>98.011926291077089</v>
      </c>
    </row>
    <row r="4208" spans="13:14" x14ac:dyDescent="0.25">
      <c r="M4208" s="46">
        <v>4199</v>
      </c>
      <c r="N4208">
        <v>104.63910182348673</v>
      </c>
    </row>
    <row r="4209" spans="13:14" x14ac:dyDescent="0.25">
      <c r="M4209" s="46">
        <v>4200</v>
      </c>
      <c r="N4209">
        <v>120.39352385165097</v>
      </c>
    </row>
    <row r="4210" spans="13:14" x14ac:dyDescent="0.25">
      <c r="M4210" s="46">
        <v>4201</v>
      </c>
      <c r="N4210">
        <v>110.23928408288978</v>
      </c>
    </row>
    <row r="4211" spans="13:14" x14ac:dyDescent="0.25">
      <c r="M4211" s="46">
        <v>4202</v>
      </c>
      <c r="N4211">
        <v>99.226054221626555</v>
      </c>
    </row>
    <row r="4212" spans="13:14" x14ac:dyDescent="0.25">
      <c r="M4212" s="46">
        <v>4203</v>
      </c>
      <c r="N4212">
        <v>134.53337197386205</v>
      </c>
    </row>
    <row r="4213" spans="13:14" x14ac:dyDescent="0.25">
      <c r="M4213" s="46">
        <v>4204</v>
      </c>
      <c r="N4213">
        <v>129.24253541197598</v>
      </c>
    </row>
    <row r="4214" spans="13:14" x14ac:dyDescent="0.25">
      <c r="M4214" s="46">
        <v>4205</v>
      </c>
      <c r="N4214">
        <v>113.28998154703596</v>
      </c>
    </row>
    <row r="4215" spans="13:14" x14ac:dyDescent="0.25">
      <c r="M4215" s="46">
        <v>4206</v>
      </c>
      <c r="N4215">
        <v>116.51877665666105</v>
      </c>
    </row>
    <row r="4216" spans="13:14" x14ac:dyDescent="0.25">
      <c r="M4216" s="46">
        <v>4207</v>
      </c>
      <c r="N4216">
        <v>130.91570308732224</v>
      </c>
    </row>
    <row r="4217" spans="13:14" x14ac:dyDescent="0.25">
      <c r="M4217" s="46">
        <v>4208</v>
      </c>
      <c r="N4217">
        <v>121.41721921603505</v>
      </c>
    </row>
    <row r="4218" spans="13:14" x14ac:dyDescent="0.25">
      <c r="M4218" s="46">
        <v>4209</v>
      </c>
      <c r="N4218">
        <v>110.61924421532839</v>
      </c>
    </row>
    <row r="4219" spans="13:14" x14ac:dyDescent="0.25">
      <c r="M4219" s="46">
        <v>4210</v>
      </c>
      <c r="N4219">
        <v>97.783302798811405</v>
      </c>
    </row>
    <row r="4220" spans="13:14" x14ac:dyDescent="0.25">
      <c r="M4220" s="46">
        <v>4211</v>
      </c>
      <c r="N4220">
        <v>107.70647269707527</v>
      </c>
    </row>
    <row r="4221" spans="13:14" x14ac:dyDescent="0.25">
      <c r="M4221" s="46">
        <v>4212</v>
      </c>
      <c r="N4221">
        <v>107.20407382818028</v>
      </c>
    </row>
    <row r="4222" spans="13:14" x14ac:dyDescent="0.25">
      <c r="M4222" s="46">
        <v>4213</v>
      </c>
      <c r="N4222">
        <v>107.58206180483577</v>
      </c>
    </row>
    <row r="4223" spans="13:14" x14ac:dyDescent="0.25">
      <c r="M4223" s="46">
        <v>4214</v>
      </c>
      <c r="N4223">
        <v>100.50732367099278</v>
      </c>
    </row>
    <row r="4224" spans="13:14" x14ac:dyDescent="0.25">
      <c r="M4224" s="46">
        <v>4215</v>
      </c>
      <c r="N4224">
        <v>118.84129372828534</v>
      </c>
    </row>
    <row r="4225" spans="13:14" x14ac:dyDescent="0.25">
      <c r="M4225" s="46">
        <v>4216</v>
      </c>
      <c r="N4225">
        <v>101.22983381966002</v>
      </c>
    </row>
    <row r="4226" spans="13:14" x14ac:dyDescent="0.25">
      <c r="M4226" s="46">
        <v>4217</v>
      </c>
      <c r="N4226">
        <v>103.10429834095044</v>
      </c>
    </row>
    <row r="4227" spans="13:14" x14ac:dyDescent="0.25">
      <c r="M4227" s="46">
        <v>4218</v>
      </c>
      <c r="N4227">
        <v>109.79435369005206</v>
      </c>
    </row>
    <row r="4228" spans="13:14" x14ac:dyDescent="0.25">
      <c r="M4228" s="46">
        <v>4219</v>
      </c>
      <c r="N4228">
        <v>122.83205521299661</v>
      </c>
    </row>
    <row r="4229" spans="13:14" x14ac:dyDescent="0.25">
      <c r="M4229" s="46">
        <v>4220</v>
      </c>
      <c r="N4229">
        <v>102.32013335587554</v>
      </c>
    </row>
    <row r="4230" spans="13:14" x14ac:dyDescent="0.25">
      <c r="M4230" s="46">
        <v>4221</v>
      </c>
      <c r="N4230">
        <v>101.91188722924612</v>
      </c>
    </row>
    <row r="4231" spans="13:14" x14ac:dyDescent="0.25">
      <c r="M4231" s="46">
        <v>4222</v>
      </c>
      <c r="N4231">
        <v>104.16310595024675</v>
      </c>
    </row>
    <row r="4232" spans="13:14" x14ac:dyDescent="0.25">
      <c r="M4232" s="46">
        <v>4223</v>
      </c>
      <c r="N4232">
        <v>116.59722305558087</v>
      </c>
    </row>
    <row r="4233" spans="13:14" x14ac:dyDescent="0.25">
      <c r="M4233" s="46">
        <v>4224</v>
      </c>
      <c r="N4233">
        <v>109.77053102670175</v>
      </c>
    </row>
    <row r="4234" spans="13:14" x14ac:dyDescent="0.25">
      <c r="M4234" s="46">
        <v>4225</v>
      </c>
      <c r="N4234">
        <v>113.76516493564748</v>
      </c>
    </row>
    <row r="4235" spans="13:14" x14ac:dyDescent="0.25">
      <c r="M4235" s="46">
        <v>4226</v>
      </c>
      <c r="N4235">
        <v>127.17658482001099</v>
      </c>
    </row>
    <row r="4236" spans="13:14" x14ac:dyDescent="0.25">
      <c r="M4236" s="46">
        <v>4227</v>
      </c>
      <c r="N4236">
        <v>123.79846872759035</v>
      </c>
    </row>
    <row r="4237" spans="13:14" x14ac:dyDescent="0.25">
      <c r="M4237" s="46">
        <v>4228</v>
      </c>
      <c r="N4237">
        <v>102.92206711783025</v>
      </c>
    </row>
    <row r="4238" spans="13:14" x14ac:dyDescent="0.25">
      <c r="M4238" s="46">
        <v>4229</v>
      </c>
      <c r="N4238">
        <v>136.49387855640597</v>
      </c>
    </row>
    <row r="4239" spans="13:14" x14ac:dyDescent="0.25">
      <c r="M4239" s="46">
        <v>4230</v>
      </c>
      <c r="N4239">
        <v>112.44933288626915</v>
      </c>
    </row>
    <row r="4240" spans="13:14" x14ac:dyDescent="0.25">
      <c r="M4240" s="46">
        <v>4231</v>
      </c>
      <c r="N4240">
        <v>106.21444721349268</v>
      </c>
    </row>
    <row r="4241" spans="13:14" x14ac:dyDescent="0.25">
      <c r="M4241" s="46">
        <v>4232</v>
      </c>
      <c r="N4241">
        <v>110.43477650659463</v>
      </c>
    </row>
    <row r="4242" spans="13:14" x14ac:dyDescent="0.25">
      <c r="M4242" s="46">
        <v>4233</v>
      </c>
      <c r="N4242">
        <v>108.09006312079245</v>
      </c>
    </row>
    <row r="4243" spans="13:14" x14ac:dyDescent="0.25">
      <c r="M4243" s="46">
        <v>4234</v>
      </c>
      <c r="N4243">
        <v>112.18460733447404</v>
      </c>
    </row>
    <row r="4244" spans="13:14" x14ac:dyDescent="0.25">
      <c r="M4244" s="46">
        <v>4235</v>
      </c>
      <c r="N4244">
        <v>115.59092799914103</v>
      </c>
    </row>
    <row r="4245" spans="13:14" x14ac:dyDescent="0.25">
      <c r="M4245" s="46">
        <v>4236</v>
      </c>
      <c r="N4245">
        <v>102.20753869157932</v>
      </c>
    </row>
    <row r="4246" spans="13:14" x14ac:dyDescent="0.25">
      <c r="M4246" s="46">
        <v>4237</v>
      </c>
      <c r="N4246">
        <v>112.31276783630769</v>
      </c>
    </row>
    <row r="4247" spans="13:14" x14ac:dyDescent="0.25">
      <c r="M4247" s="46">
        <v>4238</v>
      </c>
      <c r="N4247">
        <v>107.65981098175952</v>
      </c>
    </row>
    <row r="4248" spans="13:14" x14ac:dyDescent="0.25">
      <c r="M4248" s="46">
        <v>4239</v>
      </c>
      <c r="N4248">
        <v>119.09278952567203</v>
      </c>
    </row>
    <row r="4249" spans="13:14" x14ac:dyDescent="0.25">
      <c r="M4249" s="46">
        <v>4240</v>
      </c>
      <c r="N4249">
        <v>111.007863285276</v>
      </c>
    </row>
    <row r="4250" spans="13:14" x14ac:dyDescent="0.25">
      <c r="M4250" s="46">
        <v>4241</v>
      </c>
      <c r="N4250">
        <v>99.441347910020696</v>
      </c>
    </row>
    <row r="4251" spans="13:14" x14ac:dyDescent="0.25">
      <c r="M4251" s="46">
        <v>4242</v>
      </c>
      <c r="N4251">
        <v>115.64986605717752</v>
      </c>
    </row>
    <row r="4252" spans="13:14" x14ac:dyDescent="0.25">
      <c r="M4252" s="46">
        <v>4243</v>
      </c>
      <c r="N4252">
        <v>110.29630904105748</v>
      </c>
    </row>
    <row r="4253" spans="13:14" x14ac:dyDescent="0.25">
      <c r="M4253" s="46">
        <v>4244</v>
      </c>
      <c r="N4253">
        <v>114.86050071955748</v>
      </c>
    </row>
    <row r="4254" spans="13:14" x14ac:dyDescent="0.25">
      <c r="M4254" s="46">
        <v>4245</v>
      </c>
      <c r="N4254">
        <v>118.03251080441235</v>
      </c>
    </row>
    <row r="4255" spans="13:14" x14ac:dyDescent="0.25">
      <c r="M4255" s="46">
        <v>4246</v>
      </c>
      <c r="N4255">
        <v>104.42388220811254</v>
      </c>
    </row>
    <row r="4256" spans="13:14" x14ac:dyDescent="0.25">
      <c r="M4256" s="46">
        <v>4247</v>
      </c>
      <c r="N4256">
        <v>107.79475522782315</v>
      </c>
    </row>
    <row r="4257" spans="13:14" x14ac:dyDescent="0.25">
      <c r="M4257" s="46">
        <v>4248</v>
      </c>
      <c r="N4257">
        <v>101.12654299724734</v>
      </c>
    </row>
    <row r="4258" spans="13:14" x14ac:dyDescent="0.25">
      <c r="M4258" s="46">
        <v>4249</v>
      </c>
      <c r="N4258">
        <v>110.95171540549983</v>
      </c>
    </row>
    <row r="4259" spans="13:14" x14ac:dyDescent="0.25">
      <c r="M4259" s="46">
        <v>4250</v>
      </c>
      <c r="N4259">
        <v>118.37467845293907</v>
      </c>
    </row>
    <row r="4260" spans="13:14" x14ac:dyDescent="0.25">
      <c r="M4260" s="46">
        <v>4251</v>
      </c>
      <c r="N4260">
        <v>108.86489308954327</v>
      </c>
    </row>
    <row r="4261" spans="13:14" x14ac:dyDescent="0.25">
      <c r="M4261" s="46">
        <v>4252</v>
      </c>
      <c r="N4261">
        <v>122.15815560982439</v>
      </c>
    </row>
    <row r="4262" spans="13:14" x14ac:dyDescent="0.25">
      <c r="M4262" s="46">
        <v>4253</v>
      </c>
      <c r="N4262">
        <v>94.739945455023488</v>
      </c>
    </row>
    <row r="4263" spans="13:14" x14ac:dyDescent="0.25">
      <c r="M4263" s="46">
        <v>4254</v>
      </c>
      <c r="N4263">
        <v>109.46538959554032</v>
      </c>
    </row>
    <row r="4264" spans="13:14" x14ac:dyDescent="0.25">
      <c r="M4264" s="46">
        <v>4255</v>
      </c>
      <c r="N4264">
        <v>110.25237485683623</v>
      </c>
    </row>
    <row r="4265" spans="13:14" x14ac:dyDescent="0.25">
      <c r="M4265" s="46">
        <v>4256</v>
      </c>
      <c r="N4265">
        <v>107.12927040630036</v>
      </c>
    </row>
    <row r="4266" spans="13:14" x14ac:dyDescent="0.25">
      <c r="M4266" s="46">
        <v>4257</v>
      </c>
      <c r="N4266">
        <v>121.78934016769981</v>
      </c>
    </row>
    <row r="4267" spans="13:14" x14ac:dyDescent="0.25">
      <c r="M4267" s="46">
        <v>4258</v>
      </c>
      <c r="N4267">
        <v>105.4407007754799</v>
      </c>
    </row>
    <row r="4268" spans="13:14" x14ac:dyDescent="0.25">
      <c r="M4268" s="46">
        <v>4259</v>
      </c>
      <c r="N4268">
        <v>92.135642183266654</v>
      </c>
    </row>
    <row r="4269" spans="13:14" x14ac:dyDescent="0.25">
      <c r="M4269" s="46">
        <v>4260</v>
      </c>
      <c r="N4269">
        <v>126.89558805366126</v>
      </c>
    </row>
    <row r="4270" spans="13:14" x14ac:dyDescent="0.25">
      <c r="M4270" s="46">
        <v>4261</v>
      </c>
      <c r="N4270">
        <v>100.46517095323655</v>
      </c>
    </row>
    <row r="4271" spans="13:14" x14ac:dyDescent="0.25">
      <c r="M4271" s="46">
        <v>4262</v>
      </c>
      <c r="N4271">
        <v>109.51531389915014</v>
      </c>
    </row>
    <row r="4272" spans="13:14" x14ac:dyDescent="0.25">
      <c r="M4272" s="46">
        <v>4263</v>
      </c>
      <c r="N4272">
        <v>112.08110362498326</v>
      </c>
    </row>
    <row r="4273" spans="13:14" x14ac:dyDescent="0.25">
      <c r="M4273" s="46">
        <v>4264</v>
      </c>
      <c r="N4273">
        <v>104.62129246100579</v>
      </c>
    </row>
    <row r="4274" spans="13:14" x14ac:dyDescent="0.25">
      <c r="M4274" s="46">
        <v>4265</v>
      </c>
      <c r="N4274">
        <v>102.12836562594951</v>
      </c>
    </row>
    <row r="4275" spans="13:14" x14ac:dyDescent="0.25">
      <c r="M4275" s="46">
        <v>4266</v>
      </c>
      <c r="N4275">
        <v>102.13414978084509</v>
      </c>
    </row>
    <row r="4276" spans="13:14" x14ac:dyDescent="0.25">
      <c r="M4276" s="46">
        <v>4267</v>
      </c>
      <c r="N4276">
        <v>86.411092605847557</v>
      </c>
    </row>
    <row r="4277" spans="13:14" x14ac:dyDescent="0.25">
      <c r="M4277" s="46">
        <v>4268</v>
      </c>
      <c r="N4277">
        <v>122.52588883038287</v>
      </c>
    </row>
    <row r="4278" spans="13:14" x14ac:dyDescent="0.25">
      <c r="M4278" s="46">
        <v>4269</v>
      </c>
      <c r="N4278">
        <v>102.98250293325886</v>
      </c>
    </row>
    <row r="4279" spans="13:14" x14ac:dyDescent="0.25">
      <c r="M4279" s="46">
        <v>4270</v>
      </c>
      <c r="N4279">
        <v>115.62302879654628</v>
      </c>
    </row>
    <row r="4280" spans="13:14" x14ac:dyDescent="0.25">
      <c r="M4280" s="46">
        <v>4271</v>
      </c>
      <c r="N4280">
        <v>109.91839593048341</v>
      </c>
    </row>
    <row r="4281" spans="13:14" x14ac:dyDescent="0.25">
      <c r="M4281" s="46">
        <v>4272</v>
      </c>
      <c r="N4281">
        <v>112.71606377412616</v>
      </c>
    </row>
    <row r="4282" spans="13:14" x14ac:dyDescent="0.25">
      <c r="M4282" s="46">
        <v>4273</v>
      </c>
      <c r="N4282">
        <v>114.63088449048696</v>
      </c>
    </row>
    <row r="4283" spans="13:14" x14ac:dyDescent="0.25">
      <c r="M4283" s="46">
        <v>4274</v>
      </c>
      <c r="N4283">
        <v>110.28588062994484</v>
      </c>
    </row>
    <row r="4284" spans="13:14" x14ac:dyDescent="0.25">
      <c r="M4284" s="46">
        <v>4275</v>
      </c>
      <c r="N4284">
        <v>115.88705193034028</v>
      </c>
    </row>
    <row r="4285" spans="13:14" x14ac:dyDescent="0.25">
      <c r="M4285" s="46">
        <v>4276</v>
      </c>
      <c r="N4285">
        <v>125.09853506517594</v>
      </c>
    </row>
    <row r="4286" spans="13:14" x14ac:dyDescent="0.25">
      <c r="M4286" s="46">
        <v>4277</v>
      </c>
      <c r="N4286">
        <v>113.33552940220315</v>
      </c>
    </row>
    <row r="4287" spans="13:14" x14ac:dyDescent="0.25">
      <c r="M4287" s="46">
        <v>4278</v>
      </c>
      <c r="N4287">
        <v>121.37253698239724</v>
      </c>
    </row>
    <row r="4288" spans="13:14" x14ac:dyDescent="0.25">
      <c r="M4288" s="46">
        <v>4279</v>
      </c>
      <c r="N4288">
        <v>112.5337911269396</v>
      </c>
    </row>
    <row r="4289" spans="13:14" x14ac:dyDescent="0.25">
      <c r="M4289" s="46">
        <v>4280</v>
      </c>
      <c r="N4289">
        <v>102.91154783369039</v>
      </c>
    </row>
    <row r="4290" spans="13:14" x14ac:dyDescent="0.25">
      <c r="M4290" s="46">
        <v>4281</v>
      </c>
      <c r="N4290">
        <v>118.40189443593745</v>
      </c>
    </row>
    <row r="4291" spans="13:14" x14ac:dyDescent="0.25">
      <c r="M4291" s="46">
        <v>4282</v>
      </c>
      <c r="N4291">
        <v>104.2563751479839</v>
      </c>
    </row>
    <row r="4292" spans="13:14" x14ac:dyDescent="0.25">
      <c r="M4292" s="46">
        <v>4283</v>
      </c>
      <c r="N4292">
        <v>115.69939233119702</v>
      </c>
    </row>
    <row r="4293" spans="13:14" x14ac:dyDescent="0.25">
      <c r="M4293" s="46">
        <v>4284</v>
      </c>
      <c r="N4293">
        <v>115.65491632597515</v>
      </c>
    </row>
    <row r="4294" spans="13:14" x14ac:dyDescent="0.25">
      <c r="M4294" s="46">
        <v>4285</v>
      </c>
      <c r="N4294">
        <v>112.49206571526628</v>
      </c>
    </row>
    <row r="4295" spans="13:14" x14ac:dyDescent="0.25">
      <c r="M4295" s="46">
        <v>4286</v>
      </c>
      <c r="N4295">
        <v>116.54445257656114</v>
      </c>
    </row>
    <row r="4296" spans="13:14" x14ac:dyDescent="0.25">
      <c r="M4296" s="46">
        <v>4287</v>
      </c>
      <c r="N4296">
        <v>98.075485231822739</v>
      </c>
    </row>
    <row r="4297" spans="13:14" x14ac:dyDescent="0.25">
      <c r="M4297" s="46">
        <v>4288</v>
      </c>
      <c r="N4297">
        <v>116.26575748086069</v>
      </c>
    </row>
    <row r="4298" spans="13:14" x14ac:dyDescent="0.25">
      <c r="M4298" s="46">
        <v>4289</v>
      </c>
      <c r="N4298">
        <v>114.99835867290112</v>
      </c>
    </row>
    <row r="4299" spans="13:14" x14ac:dyDescent="0.25">
      <c r="M4299" s="46">
        <v>4290</v>
      </c>
      <c r="N4299">
        <v>109.54719473047993</v>
      </c>
    </row>
    <row r="4300" spans="13:14" x14ac:dyDescent="0.25">
      <c r="M4300" s="46">
        <v>4291</v>
      </c>
      <c r="N4300">
        <v>100.42551545147398</v>
      </c>
    </row>
    <row r="4301" spans="13:14" x14ac:dyDescent="0.25">
      <c r="M4301" s="46">
        <v>4292</v>
      </c>
      <c r="N4301">
        <v>117.14618575316263</v>
      </c>
    </row>
    <row r="4302" spans="13:14" x14ac:dyDescent="0.25">
      <c r="M4302" s="46">
        <v>4293</v>
      </c>
      <c r="N4302">
        <v>116.00099475564501</v>
      </c>
    </row>
    <row r="4303" spans="13:14" x14ac:dyDescent="0.25">
      <c r="M4303" s="46">
        <v>4294</v>
      </c>
      <c r="N4303">
        <v>127.34714754069367</v>
      </c>
    </row>
    <row r="4304" spans="13:14" x14ac:dyDescent="0.25">
      <c r="M4304" s="46">
        <v>4295</v>
      </c>
      <c r="N4304">
        <v>109.57717974480425</v>
      </c>
    </row>
    <row r="4305" spans="13:14" x14ac:dyDescent="0.25">
      <c r="M4305" s="46">
        <v>4296</v>
      </c>
      <c r="N4305">
        <v>120.6789722929273</v>
      </c>
    </row>
    <row r="4306" spans="13:14" x14ac:dyDescent="0.25">
      <c r="M4306" s="46">
        <v>4297</v>
      </c>
      <c r="N4306">
        <v>113.20315900134007</v>
      </c>
    </row>
    <row r="4307" spans="13:14" x14ac:dyDescent="0.25">
      <c r="M4307" s="46">
        <v>4298</v>
      </c>
      <c r="N4307">
        <v>114.57789154697271</v>
      </c>
    </row>
    <row r="4308" spans="13:14" x14ac:dyDescent="0.25">
      <c r="M4308" s="46">
        <v>4299</v>
      </c>
      <c r="N4308">
        <v>108.24759910060679</v>
      </c>
    </row>
    <row r="4309" spans="13:14" x14ac:dyDescent="0.25">
      <c r="M4309" s="46">
        <v>4300</v>
      </c>
      <c r="N4309">
        <v>104.35658672630528</v>
      </c>
    </row>
    <row r="4310" spans="13:14" x14ac:dyDescent="0.25">
      <c r="M4310" s="46">
        <v>4301</v>
      </c>
      <c r="N4310">
        <v>107.81262763040364</v>
      </c>
    </row>
    <row r="4311" spans="13:14" x14ac:dyDescent="0.25">
      <c r="M4311" s="46">
        <v>4302</v>
      </c>
      <c r="N4311">
        <v>90.96248003429136</v>
      </c>
    </row>
    <row r="4312" spans="13:14" x14ac:dyDescent="0.25">
      <c r="M4312" s="46">
        <v>4303</v>
      </c>
      <c r="N4312">
        <v>117.79619860380564</v>
      </c>
    </row>
    <row r="4313" spans="13:14" x14ac:dyDescent="0.25">
      <c r="M4313" s="46">
        <v>4304</v>
      </c>
      <c r="N4313">
        <v>120.19632234402179</v>
      </c>
    </row>
    <row r="4314" spans="13:14" x14ac:dyDescent="0.25">
      <c r="M4314" s="46">
        <v>4305</v>
      </c>
      <c r="N4314">
        <v>117.8971479387917</v>
      </c>
    </row>
    <row r="4315" spans="13:14" x14ac:dyDescent="0.25">
      <c r="M4315" s="46">
        <v>4306</v>
      </c>
      <c r="N4315">
        <v>124.38943965689825</v>
      </c>
    </row>
    <row r="4316" spans="13:14" x14ac:dyDescent="0.25">
      <c r="M4316" s="46">
        <v>4307</v>
      </c>
      <c r="N4316">
        <v>106.47839009955338</v>
      </c>
    </row>
    <row r="4317" spans="13:14" x14ac:dyDescent="0.25">
      <c r="M4317" s="46">
        <v>4308</v>
      </c>
      <c r="N4317">
        <v>127.76833039031668</v>
      </c>
    </row>
    <row r="4318" spans="13:14" x14ac:dyDescent="0.25">
      <c r="M4318" s="46">
        <v>4309</v>
      </c>
      <c r="N4318">
        <v>124.04554956265807</v>
      </c>
    </row>
    <row r="4319" spans="13:14" x14ac:dyDescent="0.25">
      <c r="M4319" s="46">
        <v>4310</v>
      </c>
      <c r="N4319">
        <v>130.92850809594412</v>
      </c>
    </row>
    <row r="4320" spans="13:14" x14ac:dyDescent="0.25">
      <c r="M4320" s="46">
        <v>4311</v>
      </c>
      <c r="N4320">
        <v>94.418399513243955</v>
      </c>
    </row>
    <row r="4321" spans="13:14" x14ac:dyDescent="0.25">
      <c r="M4321" s="46">
        <v>4312</v>
      </c>
      <c r="N4321">
        <v>94.676609633503517</v>
      </c>
    </row>
    <row r="4322" spans="13:14" x14ac:dyDescent="0.25">
      <c r="M4322" s="46">
        <v>4313</v>
      </c>
      <c r="N4322">
        <v>104.64756469593034</v>
      </c>
    </row>
    <row r="4323" spans="13:14" x14ac:dyDescent="0.25">
      <c r="M4323" s="46">
        <v>4314</v>
      </c>
      <c r="N4323">
        <v>94.657998520826808</v>
      </c>
    </row>
    <row r="4324" spans="13:14" x14ac:dyDescent="0.25">
      <c r="M4324" s="46">
        <v>4315</v>
      </c>
      <c r="N4324">
        <v>108.57535088521988</v>
      </c>
    </row>
    <row r="4325" spans="13:14" x14ac:dyDescent="0.25">
      <c r="M4325" s="46">
        <v>4316</v>
      </c>
      <c r="N4325">
        <v>98.832122395276471</v>
      </c>
    </row>
    <row r="4326" spans="13:14" x14ac:dyDescent="0.25">
      <c r="M4326" s="46">
        <v>4317</v>
      </c>
      <c r="N4326">
        <v>94.285437660560873</v>
      </c>
    </row>
    <row r="4327" spans="13:14" x14ac:dyDescent="0.25">
      <c r="M4327" s="46">
        <v>4318</v>
      </c>
      <c r="N4327">
        <v>108.68606076308922</v>
      </c>
    </row>
    <row r="4328" spans="13:14" x14ac:dyDescent="0.25">
      <c r="M4328" s="46">
        <v>4319</v>
      </c>
      <c r="N4328">
        <v>121.76231834883869</v>
      </c>
    </row>
    <row r="4329" spans="13:14" x14ac:dyDescent="0.25">
      <c r="M4329" s="46">
        <v>4320</v>
      </c>
      <c r="N4329">
        <v>115.66652824891449</v>
      </c>
    </row>
    <row r="4330" spans="13:14" x14ac:dyDescent="0.25">
      <c r="M4330" s="46">
        <v>4321</v>
      </c>
      <c r="N4330">
        <v>110.28968690395062</v>
      </c>
    </row>
    <row r="4331" spans="13:14" x14ac:dyDescent="0.25">
      <c r="M4331" s="46">
        <v>4322</v>
      </c>
      <c r="N4331">
        <v>91.533396503960233</v>
      </c>
    </row>
    <row r="4332" spans="13:14" x14ac:dyDescent="0.25">
      <c r="M4332" s="46">
        <v>4323</v>
      </c>
      <c r="N4332">
        <v>111.59293368013229</v>
      </c>
    </row>
    <row r="4333" spans="13:14" x14ac:dyDescent="0.25">
      <c r="M4333" s="46">
        <v>4324</v>
      </c>
      <c r="N4333">
        <v>121.96434744216857</v>
      </c>
    </row>
    <row r="4334" spans="13:14" x14ac:dyDescent="0.25">
      <c r="M4334" s="46">
        <v>4325</v>
      </c>
      <c r="N4334">
        <v>94.027081372717419</v>
      </c>
    </row>
    <row r="4335" spans="13:14" x14ac:dyDescent="0.25">
      <c r="M4335" s="46">
        <v>4326</v>
      </c>
      <c r="N4335">
        <v>103.63821484334697</v>
      </c>
    </row>
    <row r="4336" spans="13:14" x14ac:dyDescent="0.25">
      <c r="M4336" s="46">
        <v>4327</v>
      </c>
      <c r="N4336">
        <v>118.82079746812362</v>
      </c>
    </row>
    <row r="4337" spans="13:14" x14ac:dyDescent="0.25">
      <c r="M4337" s="46">
        <v>4328</v>
      </c>
      <c r="N4337">
        <v>112.41483829479219</v>
      </c>
    </row>
    <row r="4338" spans="13:14" x14ac:dyDescent="0.25">
      <c r="M4338" s="46">
        <v>4329</v>
      </c>
      <c r="N4338">
        <v>106.4222747158683</v>
      </c>
    </row>
    <row r="4339" spans="13:14" x14ac:dyDescent="0.25">
      <c r="M4339" s="46">
        <v>4330</v>
      </c>
      <c r="N4339">
        <v>106.63218446692518</v>
      </c>
    </row>
    <row r="4340" spans="13:14" x14ac:dyDescent="0.25">
      <c r="M4340" s="46">
        <v>4331</v>
      </c>
      <c r="N4340">
        <v>114.25886781461071</v>
      </c>
    </row>
    <row r="4341" spans="13:14" x14ac:dyDescent="0.25">
      <c r="M4341" s="46">
        <v>4332</v>
      </c>
      <c r="N4341">
        <v>123.0355444483727</v>
      </c>
    </row>
    <row r="4342" spans="13:14" x14ac:dyDescent="0.25">
      <c r="M4342" s="46">
        <v>4333</v>
      </c>
      <c r="N4342">
        <v>114.57779046653538</v>
      </c>
    </row>
    <row r="4343" spans="13:14" x14ac:dyDescent="0.25">
      <c r="M4343" s="46">
        <v>4334</v>
      </c>
      <c r="N4343">
        <v>117.96289306285406</v>
      </c>
    </row>
    <row r="4344" spans="13:14" x14ac:dyDescent="0.25">
      <c r="M4344" s="46">
        <v>4335</v>
      </c>
      <c r="N4344">
        <v>118.89200393723783</v>
      </c>
    </row>
    <row r="4345" spans="13:14" x14ac:dyDescent="0.25">
      <c r="M4345" s="46">
        <v>4336</v>
      </c>
      <c r="N4345">
        <v>116.74044312678953</v>
      </c>
    </row>
    <row r="4346" spans="13:14" x14ac:dyDescent="0.25">
      <c r="M4346" s="46">
        <v>4337</v>
      </c>
      <c r="N4346">
        <v>117.85951380679668</v>
      </c>
    </row>
    <row r="4347" spans="13:14" x14ac:dyDescent="0.25">
      <c r="M4347" s="46">
        <v>4338</v>
      </c>
      <c r="N4347">
        <v>128.50923095091258</v>
      </c>
    </row>
    <row r="4348" spans="13:14" x14ac:dyDescent="0.25">
      <c r="M4348" s="46">
        <v>4339</v>
      </c>
      <c r="N4348">
        <v>128.03548897321497</v>
      </c>
    </row>
    <row r="4349" spans="13:14" x14ac:dyDescent="0.25">
      <c r="M4349" s="46">
        <v>4340</v>
      </c>
      <c r="N4349">
        <v>98.195867849486191</v>
      </c>
    </row>
    <row r="4350" spans="13:14" x14ac:dyDescent="0.25">
      <c r="M4350" s="46">
        <v>4341</v>
      </c>
      <c r="N4350">
        <v>124.96967040190408</v>
      </c>
    </row>
    <row r="4351" spans="13:14" x14ac:dyDescent="0.25">
      <c r="M4351" s="46">
        <v>4342</v>
      </c>
      <c r="N4351">
        <v>123.96775387607424</v>
      </c>
    </row>
    <row r="4352" spans="13:14" x14ac:dyDescent="0.25">
      <c r="M4352" s="46">
        <v>4343</v>
      </c>
      <c r="N4352">
        <v>98.613729237681923</v>
      </c>
    </row>
    <row r="4353" spans="13:14" x14ac:dyDescent="0.25">
      <c r="M4353" s="46">
        <v>4344</v>
      </c>
      <c r="N4353">
        <v>116.6686112130686</v>
      </c>
    </row>
    <row r="4354" spans="13:14" x14ac:dyDescent="0.25">
      <c r="M4354" s="46">
        <v>4345</v>
      </c>
      <c r="N4354">
        <v>107.70146163057316</v>
      </c>
    </row>
    <row r="4355" spans="13:14" x14ac:dyDescent="0.25">
      <c r="M4355" s="46">
        <v>4346</v>
      </c>
      <c r="N4355">
        <v>112.2440973403011</v>
      </c>
    </row>
    <row r="4356" spans="13:14" x14ac:dyDescent="0.25">
      <c r="M4356" s="46">
        <v>4347</v>
      </c>
      <c r="N4356">
        <v>114.02523189528853</v>
      </c>
    </row>
    <row r="4357" spans="13:14" x14ac:dyDescent="0.25">
      <c r="M4357" s="46">
        <v>4348</v>
      </c>
      <c r="N4357">
        <v>128.37229506720007</v>
      </c>
    </row>
    <row r="4358" spans="13:14" x14ac:dyDescent="0.25">
      <c r="M4358" s="46">
        <v>4349</v>
      </c>
      <c r="N4358">
        <v>96.553579324890165</v>
      </c>
    </row>
    <row r="4359" spans="13:14" x14ac:dyDescent="0.25">
      <c r="M4359" s="46">
        <v>4350</v>
      </c>
      <c r="N4359">
        <v>106.9595326805167</v>
      </c>
    </row>
    <row r="4360" spans="13:14" x14ac:dyDescent="0.25">
      <c r="M4360" s="46">
        <v>4351</v>
      </c>
      <c r="N4360">
        <v>118.00074757468749</v>
      </c>
    </row>
    <row r="4361" spans="13:14" x14ac:dyDescent="0.25">
      <c r="M4361" s="46">
        <v>4352</v>
      </c>
      <c r="N4361">
        <v>103.2933369713306</v>
      </c>
    </row>
    <row r="4362" spans="13:14" x14ac:dyDescent="0.25">
      <c r="M4362" s="46">
        <v>4353</v>
      </c>
      <c r="N4362">
        <v>99.533300666024971</v>
      </c>
    </row>
    <row r="4363" spans="13:14" x14ac:dyDescent="0.25">
      <c r="M4363" s="46">
        <v>4354</v>
      </c>
      <c r="N4363">
        <v>102.69874411001828</v>
      </c>
    </row>
    <row r="4364" spans="13:14" x14ac:dyDescent="0.25">
      <c r="M4364" s="46">
        <v>4355</v>
      </c>
      <c r="N4364">
        <v>115.44057851254458</v>
      </c>
    </row>
    <row r="4365" spans="13:14" x14ac:dyDescent="0.25">
      <c r="M4365" s="46">
        <v>4356</v>
      </c>
      <c r="N4365">
        <v>112.67348390860404</v>
      </c>
    </row>
    <row r="4366" spans="13:14" x14ac:dyDescent="0.25">
      <c r="M4366" s="46">
        <v>4357</v>
      </c>
      <c r="N4366">
        <v>101.46968307286731</v>
      </c>
    </row>
    <row r="4367" spans="13:14" x14ac:dyDescent="0.25">
      <c r="M4367" s="46">
        <v>4358</v>
      </c>
      <c r="N4367">
        <v>113.07850838457146</v>
      </c>
    </row>
    <row r="4368" spans="13:14" x14ac:dyDescent="0.25">
      <c r="M4368" s="46">
        <v>4359</v>
      </c>
      <c r="N4368">
        <v>110.41472625679636</v>
      </c>
    </row>
    <row r="4369" spans="13:14" x14ac:dyDescent="0.25">
      <c r="M4369" s="46">
        <v>4360</v>
      </c>
      <c r="N4369">
        <v>108.46012866753755</v>
      </c>
    </row>
    <row r="4370" spans="13:14" x14ac:dyDescent="0.25">
      <c r="M4370" s="46">
        <v>4361</v>
      </c>
      <c r="N4370">
        <v>92.446822177459225</v>
      </c>
    </row>
    <row r="4371" spans="13:14" x14ac:dyDescent="0.25">
      <c r="M4371" s="46">
        <v>4362</v>
      </c>
      <c r="N4371">
        <v>117.18988623490465</v>
      </c>
    </row>
    <row r="4372" spans="13:14" x14ac:dyDescent="0.25">
      <c r="M4372" s="46">
        <v>4363</v>
      </c>
      <c r="N4372">
        <v>109.72646422075412</v>
      </c>
    </row>
    <row r="4373" spans="13:14" x14ac:dyDescent="0.25">
      <c r="M4373" s="46">
        <v>4364</v>
      </c>
      <c r="N4373">
        <v>114.72222146419078</v>
      </c>
    </row>
    <row r="4374" spans="13:14" x14ac:dyDescent="0.25">
      <c r="M4374" s="46">
        <v>4365</v>
      </c>
      <c r="N4374">
        <v>112.97964367484254</v>
      </c>
    </row>
    <row r="4375" spans="13:14" x14ac:dyDescent="0.25">
      <c r="M4375" s="46">
        <v>4366</v>
      </c>
      <c r="N4375">
        <v>108.84019617476099</v>
      </c>
    </row>
    <row r="4376" spans="13:14" x14ac:dyDescent="0.25">
      <c r="M4376" s="46">
        <v>4367</v>
      </c>
      <c r="N4376">
        <v>91.721690907389672</v>
      </c>
    </row>
    <row r="4377" spans="13:14" x14ac:dyDescent="0.25">
      <c r="M4377" s="46">
        <v>4368</v>
      </c>
      <c r="N4377">
        <v>129.92353723989814</v>
      </c>
    </row>
    <row r="4378" spans="13:14" x14ac:dyDescent="0.25">
      <c r="M4378" s="46">
        <v>4369</v>
      </c>
      <c r="N4378">
        <v>116.35702320918867</v>
      </c>
    </row>
    <row r="4379" spans="13:14" x14ac:dyDescent="0.25">
      <c r="M4379" s="46">
        <v>4370</v>
      </c>
      <c r="N4379">
        <v>120.3796063373331</v>
      </c>
    </row>
    <row r="4380" spans="13:14" x14ac:dyDescent="0.25">
      <c r="M4380" s="46">
        <v>4371</v>
      </c>
      <c r="N4380">
        <v>134.04065533908519</v>
      </c>
    </row>
    <row r="4381" spans="13:14" x14ac:dyDescent="0.25">
      <c r="M4381" s="46">
        <v>4372</v>
      </c>
      <c r="N4381">
        <v>109.73301463694187</v>
      </c>
    </row>
    <row r="4382" spans="13:14" x14ac:dyDescent="0.25">
      <c r="M4382" s="46">
        <v>4373</v>
      </c>
      <c r="N4382">
        <v>110.55521168970755</v>
      </c>
    </row>
    <row r="4383" spans="13:14" x14ac:dyDescent="0.25">
      <c r="M4383" s="46">
        <v>4374</v>
      </c>
      <c r="N4383">
        <v>109.2627000189989</v>
      </c>
    </row>
    <row r="4384" spans="13:14" x14ac:dyDescent="0.25">
      <c r="M4384" s="46">
        <v>4375</v>
      </c>
      <c r="N4384">
        <v>115.51950965564156</v>
      </c>
    </row>
    <row r="4385" spans="13:14" x14ac:dyDescent="0.25">
      <c r="M4385" s="46">
        <v>4376</v>
      </c>
      <c r="N4385">
        <v>123.09718212298175</v>
      </c>
    </row>
    <row r="4386" spans="13:14" x14ac:dyDescent="0.25">
      <c r="M4386" s="46">
        <v>4377</v>
      </c>
      <c r="N4386">
        <v>110.51195191603361</v>
      </c>
    </row>
    <row r="4387" spans="13:14" x14ac:dyDescent="0.25">
      <c r="M4387" s="46">
        <v>4378</v>
      </c>
      <c r="N4387">
        <v>107.62333610851108</v>
      </c>
    </row>
    <row r="4388" spans="13:14" x14ac:dyDescent="0.25">
      <c r="M4388" s="46">
        <v>4379</v>
      </c>
      <c r="N4388">
        <v>102.0799453537352</v>
      </c>
    </row>
    <row r="4389" spans="13:14" x14ac:dyDescent="0.25">
      <c r="M4389" s="46">
        <v>4380</v>
      </c>
      <c r="N4389">
        <v>111.20960554436471</v>
      </c>
    </row>
    <row r="4390" spans="13:14" x14ac:dyDescent="0.25">
      <c r="M4390" s="46">
        <v>4381</v>
      </c>
      <c r="N4390">
        <v>116.55053321072177</v>
      </c>
    </row>
    <row r="4391" spans="13:14" x14ac:dyDescent="0.25">
      <c r="M4391" s="46">
        <v>4382</v>
      </c>
      <c r="N4391">
        <v>90.258011753954648</v>
      </c>
    </row>
    <row r="4392" spans="13:14" x14ac:dyDescent="0.25">
      <c r="M4392" s="46">
        <v>4383</v>
      </c>
      <c r="N4392">
        <v>105.73396992050455</v>
      </c>
    </row>
    <row r="4393" spans="13:14" x14ac:dyDescent="0.25">
      <c r="M4393" s="46">
        <v>4384</v>
      </c>
      <c r="N4393">
        <v>118.83672976122911</v>
      </c>
    </row>
    <row r="4394" spans="13:14" x14ac:dyDescent="0.25">
      <c r="M4394" s="46">
        <v>4385</v>
      </c>
      <c r="N4394">
        <v>93.657090886850696</v>
      </c>
    </row>
    <row r="4395" spans="13:14" x14ac:dyDescent="0.25">
      <c r="M4395" s="46">
        <v>4386</v>
      </c>
      <c r="N4395">
        <v>116.89131178666972</v>
      </c>
    </row>
    <row r="4396" spans="13:14" x14ac:dyDescent="0.25">
      <c r="M4396" s="46">
        <v>4387</v>
      </c>
      <c r="N4396">
        <v>114.456080701415</v>
      </c>
    </row>
    <row r="4397" spans="13:14" x14ac:dyDescent="0.25">
      <c r="M4397" s="46">
        <v>4388</v>
      </c>
      <c r="N4397">
        <v>120.23260949642261</v>
      </c>
    </row>
    <row r="4398" spans="13:14" x14ac:dyDescent="0.25">
      <c r="M4398" s="46">
        <v>4389</v>
      </c>
      <c r="N4398">
        <v>111.02494907045919</v>
      </c>
    </row>
    <row r="4399" spans="13:14" x14ac:dyDescent="0.25">
      <c r="M4399" s="46">
        <v>4390</v>
      </c>
      <c r="N4399">
        <v>117.58148490174494</v>
      </c>
    </row>
    <row r="4400" spans="13:14" x14ac:dyDescent="0.25">
      <c r="M4400" s="46">
        <v>4391</v>
      </c>
      <c r="N4400">
        <v>114.7593146581727</v>
      </c>
    </row>
    <row r="4401" spans="13:14" x14ac:dyDescent="0.25">
      <c r="M4401" s="46">
        <v>4392</v>
      </c>
      <c r="N4401">
        <v>101.65650201726955</v>
      </c>
    </row>
    <row r="4402" spans="13:14" x14ac:dyDescent="0.25">
      <c r="M4402" s="46">
        <v>4393</v>
      </c>
      <c r="N4402">
        <v>111.4813404995319</v>
      </c>
    </row>
    <row r="4403" spans="13:14" x14ac:dyDescent="0.25">
      <c r="M4403" s="46">
        <v>4394</v>
      </c>
      <c r="N4403">
        <v>108.28005347240229</v>
      </c>
    </row>
    <row r="4404" spans="13:14" x14ac:dyDescent="0.25">
      <c r="M4404" s="46">
        <v>4395</v>
      </c>
      <c r="N4404">
        <v>101.87297205258935</v>
      </c>
    </row>
    <row r="4405" spans="13:14" x14ac:dyDescent="0.25">
      <c r="M4405" s="46">
        <v>4396</v>
      </c>
      <c r="N4405">
        <v>109.2821310609296</v>
      </c>
    </row>
    <row r="4406" spans="13:14" x14ac:dyDescent="0.25">
      <c r="M4406" s="46">
        <v>4397</v>
      </c>
      <c r="N4406">
        <v>104.10947297878656</v>
      </c>
    </row>
    <row r="4407" spans="13:14" x14ac:dyDescent="0.25">
      <c r="M4407" s="46">
        <v>4398</v>
      </c>
      <c r="N4407">
        <v>107.77750197287098</v>
      </c>
    </row>
    <row r="4408" spans="13:14" x14ac:dyDescent="0.25">
      <c r="M4408" s="46">
        <v>4399</v>
      </c>
      <c r="N4408" s="1">
        <v>112.14298124583853</v>
      </c>
    </row>
    <row r="4409" spans="13:14" x14ac:dyDescent="0.25">
      <c r="M4409" s="46">
        <v>4400</v>
      </c>
      <c r="N4409" s="1">
        <v>104.79424948696585</v>
      </c>
    </row>
    <row r="4410" spans="13:14" x14ac:dyDescent="0.25">
      <c r="M4410" s="46">
        <v>4401</v>
      </c>
      <c r="N4410" s="1">
        <v>121.58588816675163</v>
      </c>
    </row>
    <row r="4411" spans="13:14" x14ac:dyDescent="0.25">
      <c r="M4411" s="46">
        <v>4402</v>
      </c>
      <c r="N4411" s="1">
        <v>103.98881103179355</v>
      </c>
    </row>
    <row r="4412" spans="13:14" x14ac:dyDescent="0.25">
      <c r="M4412" s="46">
        <v>4403</v>
      </c>
      <c r="N4412" s="1">
        <v>124.73366930350718</v>
      </c>
    </row>
    <row r="4413" spans="13:14" x14ac:dyDescent="0.25">
      <c r="M4413" s="46">
        <v>4404</v>
      </c>
      <c r="N4413" s="1">
        <v>95.23758758221399</v>
      </c>
    </row>
    <row r="4414" spans="13:14" x14ac:dyDescent="0.25">
      <c r="M4414" s="46">
        <v>4405</v>
      </c>
      <c r="N4414" s="1">
        <v>123.96571642066579</v>
      </c>
    </row>
    <row r="4415" spans="13:14" x14ac:dyDescent="0.25">
      <c r="M4415" s="46">
        <v>4406</v>
      </c>
      <c r="N4415" s="1">
        <v>103.54011265927004</v>
      </c>
    </row>
    <row r="4416" spans="13:14" x14ac:dyDescent="0.25">
      <c r="M4416" s="46">
        <v>4407</v>
      </c>
      <c r="N4416" s="1">
        <v>115.03228916187446</v>
      </c>
    </row>
    <row r="4417" spans="13:14" x14ac:dyDescent="0.25">
      <c r="M4417" s="46">
        <v>4408</v>
      </c>
      <c r="N4417" s="1">
        <v>127.18056153997389</v>
      </c>
    </row>
    <row r="4418" spans="13:14" x14ac:dyDescent="0.25">
      <c r="M4418" s="46">
        <v>4409</v>
      </c>
      <c r="N4418" s="1">
        <v>110.73277329156444</v>
      </c>
    </row>
    <row r="4419" spans="13:14" x14ac:dyDescent="0.25">
      <c r="M4419" s="46">
        <v>4410</v>
      </c>
      <c r="N4419" s="1">
        <v>134.27607302321834</v>
      </c>
    </row>
    <row r="4420" spans="13:14" x14ac:dyDescent="0.25">
      <c r="M4420" s="46">
        <v>4411</v>
      </c>
      <c r="N4420" s="1">
        <v>89.879133758702878</v>
      </c>
    </row>
    <row r="4421" spans="13:14" x14ac:dyDescent="0.25">
      <c r="M4421" s="46">
        <v>4412</v>
      </c>
      <c r="N4421" s="1">
        <v>124.2521977703059</v>
      </c>
    </row>
    <row r="4422" spans="13:14" x14ac:dyDescent="0.25">
      <c r="M4422" s="46">
        <v>4413</v>
      </c>
      <c r="N4422" s="1">
        <v>121.74566029242244</v>
      </c>
    </row>
    <row r="4423" spans="13:14" x14ac:dyDescent="0.25">
      <c r="M4423" s="46">
        <v>4414</v>
      </c>
      <c r="N4423" s="1">
        <v>104.5888665886111</v>
      </c>
    </row>
    <row r="4424" spans="13:14" x14ac:dyDescent="0.25">
      <c r="M4424" s="46">
        <v>4415</v>
      </c>
      <c r="N4424" s="1">
        <v>126.14383838137942</v>
      </c>
    </row>
    <row r="4425" spans="13:14" x14ac:dyDescent="0.25">
      <c r="M4425" s="46">
        <v>4416</v>
      </c>
      <c r="N4425" s="1">
        <v>103.8595249987454</v>
      </c>
    </row>
    <row r="4426" spans="13:14" x14ac:dyDescent="0.25">
      <c r="M4426" s="46">
        <v>4417</v>
      </c>
      <c r="N4426" s="1">
        <v>113.60296908074304</v>
      </c>
    </row>
    <row r="4427" spans="13:14" x14ac:dyDescent="0.25">
      <c r="M4427" s="46">
        <v>4418</v>
      </c>
      <c r="N4427" s="1">
        <v>124.35788410527476</v>
      </c>
    </row>
    <row r="4428" spans="13:14" x14ac:dyDescent="0.25">
      <c r="M4428" s="46">
        <v>4419</v>
      </c>
      <c r="N4428" s="1">
        <v>131.97874708849443</v>
      </c>
    </row>
    <row r="4429" spans="13:14" x14ac:dyDescent="0.25">
      <c r="M4429" s="46">
        <v>4420</v>
      </c>
      <c r="N4429" s="1">
        <v>116.51958333104821</v>
      </c>
    </row>
    <row r="4430" spans="13:14" x14ac:dyDescent="0.25">
      <c r="M4430" s="46">
        <v>4421</v>
      </c>
      <c r="N4430" s="1">
        <v>120.5065353405376</v>
      </c>
    </row>
    <row r="4431" spans="13:14" x14ac:dyDescent="0.25">
      <c r="M4431" s="46">
        <v>4422</v>
      </c>
      <c r="N4431" s="1">
        <v>111.40947883379356</v>
      </c>
    </row>
    <row r="4432" spans="13:14" x14ac:dyDescent="0.25">
      <c r="M4432" s="46">
        <v>4423</v>
      </c>
      <c r="N4432" s="1">
        <v>115.96568950092482</v>
      </c>
    </row>
    <row r="4433" spans="13:14" x14ac:dyDescent="0.25">
      <c r="M4433" s="46">
        <v>4424</v>
      </c>
      <c r="N4433" s="1">
        <v>119.47668806022148</v>
      </c>
    </row>
    <row r="4434" spans="13:14" x14ac:dyDescent="0.25">
      <c r="M4434" s="46">
        <v>4425</v>
      </c>
      <c r="N4434" s="1">
        <v>116.23281805004549</v>
      </c>
    </row>
    <row r="4435" spans="13:14" x14ac:dyDescent="0.25">
      <c r="M4435" s="46">
        <v>4426</v>
      </c>
      <c r="N4435" s="1">
        <v>109.36635432231029</v>
      </c>
    </row>
    <row r="4436" spans="13:14" x14ac:dyDescent="0.25">
      <c r="M4436" s="46">
        <v>4427</v>
      </c>
      <c r="N4436" s="1">
        <v>122.07247294005418</v>
      </c>
    </row>
    <row r="4437" spans="13:14" x14ac:dyDescent="0.25">
      <c r="M4437" s="46">
        <v>4428</v>
      </c>
      <c r="N4437" s="1">
        <v>113.54287416321854</v>
      </c>
    </row>
    <row r="4438" spans="13:14" x14ac:dyDescent="0.25">
      <c r="M4438" s="46">
        <v>4429</v>
      </c>
      <c r="N4438" s="1">
        <v>98.120150586711063</v>
      </c>
    </row>
    <row r="4439" spans="13:14" x14ac:dyDescent="0.25">
      <c r="M4439" s="46">
        <v>4430</v>
      </c>
      <c r="N4439" s="1">
        <v>126.52066880756495</v>
      </c>
    </row>
    <row r="4440" spans="13:14" x14ac:dyDescent="0.25">
      <c r="M4440" s="46">
        <v>4431</v>
      </c>
      <c r="N4440" s="1">
        <v>110.26314767780222</v>
      </c>
    </row>
    <row r="4441" spans="13:14" x14ac:dyDescent="0.25">
      <c r="M4441" s="46">
        <v>4432</v>
      </c>
      <c r="N4441" s="1">
        <v>125.92980888723463</v>
      </c>
    </row>
    <row r="4442" spans="13:14" x14ac:dyDescent="0.25">
      <c r="M4442" s="46">
        <v>4433</v>
      </c>
      <c r="N4442" s="1">
        <v>98.1713169317687</v>
      </c>
    </row>
    <row r="4443" spans="13:14" x14ac:dyDescent="0.25">
      <c r="M4443" s="46">
        <v>4434</v>
      </c>
      <c r="N4443" s="1">
        <v>112.79116620204543</v>
      </c>
    </row>
    <row r="4444" spans="13:14" x14ac:dyDescent="0.25">
      <c r="M4444" s="46">
        <v>4435</v>
      </c>
      <c r="N4444" s="1">
        <v>110.49830487925989</v>
      </c>
    </row>
    <row r="4445" spans="13:14" x14ac:dyDescent="0.25">
      <c r="M4445" s="46">
        <v>4436</v>
      </c>
      <c r="N4445" s="1">
        <v>121.21984461480413</v>
      </c>
    </row>
    <row r="4446" spans="13:14" x14ac:dyDescent="0.25">
      <c r="M4446" s="46">
        <v>4437</v>
      </c>
      <c r="N4446" s="1">
        <v>109.66273750092006</v>
      </c>
    </row>
    <row r="4447" spans="13:14" x14ac:dyDescent="0.25">
      <c r="M4447" s="46">
        <v>4438</v>
      </c>
      <c r="N4447" s="1">
        <v>101.9766272858997</v>
      </c>
    </row>
    <row r="4448" spans="13:14" x14ac:dyDescent="0.25">
      <c r="M4448" s="46">
        <v>4439</v>
      </c>
      <c r="N4448" s="1">
        <v>106.95976182410119</v>
      </c>
    </row>
    <row r="4449" spans="13:14" x14ac:dyDescent="0.25">
      <c r="M4449" s="46">
        <v>4440</v>
      </c>
      <c r="N4449" s="1">
        <v>121.28192382752445</v>
      </c>
    </row>
    <row r="4450" spans="13:14" x14ac:dyDescent="0.25">
      <c r="M4450" s="46">
        <v>4441</v>
      </c>
      <c r="N4450" s="1">
        <v>132.39269667993807</v>
      </c>
    </row>
    <row r="4451" spans="13:14" x14ac:dyDescent="0.25">
      <c r="M4451" s="46">
        <v>4442</v>
      </c>
      <c r="N4451" s="1">
        <v>125.15127657954939</v>
      </c>
    </row>
    <row r="4452" spans="13:14" x14ac:dyDescent="0.25">
      <c r="M4452" s="46">
        <v>4443</v>
      </c>
      <c r="N4452" s="1">
        <v>111.465333921195</v>
      </c>
    </row>
    <row r="4453" spans="13:14" x14ac:dyDescent="0.25">
      <c r="M4453" s="46">
        <v>4444</v>
      </c>
      <c r="N4453" s="1">
        <v>101.09828844326346</v>
      </c>
    </row>
    <row r="4454" spans="13:14" x14ac:dyDescent="0.25">
      <c r="M4454" s="46">
        <v>4445</v>
      </c>
      <c r="N4454" s="1">
        <v>109.97681936620003</v>
      </c>
    </row>
    <row r="4455" spans="13:14" x14ac:dyDescent="0.25">
      <c r="M4455" s="46">
        <v>4446</v>
      </c>
      <c r="N4455" s="1">
        <v>102.90208665814009</v>
      </c>
    </row>
    <row r="4456" spans="13:14" x14ac:dyDescent="0.25">
      <c r="M4456" s="46">
        <v>4447</v>
      </c>
      <c r="N4456" s="1">
        <v>109.02161516559136</v>
      </c>
    </row>
    <row r="4457" spans="13:14" x14ac:dyDescent="0.25">
      <c r="M4457" s="46">
        <v>4448</v>
      </c>
      <c r="N4457" s="1">
        <v>102.83487483138404</v>
      </c>
    </row>
    <row r="4458" spans="13:14" x14ac:dyDescent="0.25">
      <c r="M4458" s="46">
        <v>4449</v>
      </c>
      <c r="N4458" s="1">
        <v>118.17008396893362</v>
      </c>
    </row>
    <row r="4459" spans="13:14" x14ac:dyDescent="0.25">
      <c r="M4459" s="46">
        <v>4450</v>
      </c>
      <c r="N4459" s="1">
        <v>114.22403263973654</v>
      </c>
    </row>
    <row r="4460" spans="13:14" x14ac:dyDescent="0.25">
      <c r="M4460" s="46">
        <v>4451</v>
      </c>
      <c r="N4460" s="1">
        <v>95.03381445681579</v>
      </c>
    </row>
    <row r="4461" spans="13:14" x14ac:dyDescent="0.25">
      <c r="M4461" s="46">
        <v>4452</v>
      </c>
      <c r="N4461" s="1">
        <v>122.10251095605312</v>
      </c>
    </row>
    <row r="4462" spans="13:14" x14ac:dyDescent="0.25">
      <c r="M4462" s="46">
        <v>4453</v>
      </c>
      <c r="N4462" s="1">
        <v>99.4178507106719</v>
      </c>
    </row>
    <row r="4463" spans="13:14" x14ac:dyDescent="0.25">
      <c r="M4463" s="46">
        <v>4454</v>
      </c>
      <c r="N4463" s="1">
        <v>106.47190002289238</v>
      </c>
    </row>
    <row r="4464" spans="13:14" x14ac:dyDescent="0.25">
      <c r="M4464" s="46">
        <v>4455</v>
      </c>
      <c r="N4464" s="1">
        <v>99.013386564780873</v>
      </c>
    </row>
    <row r="4465" spans="13:14" x14ac:dyDescent="0.25">
      <c r="M4465" s="46">
        <v>4456</v>
      </c>
      <c r="N4465" s="1">
        <v>97.061061434484913</v>
      </c>
    </row>
    <row r="4466" spans="13:14" x14ac:dyDescent="0.25">
      <c r="M4466" s="46">
        <v>4457</v>
      </c>
      <c r="N4466" s="1">
        <v>112.37507856618329</v>
      </c>
    </row>
    <row r="4467" spans="13:14" x14ac:dyDescent="0.25">
      <c r="M4467" s="46">
        <v>4458</v>
      </c>
      <c r="N4467" s="1">
        <v>119.95079573911644</v>
      </c>
    </row>
    <row r="4468" spans="13:14" x14ac:dyDescent="0.25">
      <c r="M4468" s="46">
        <v>4459</v>
      </c>
      <c r="N4468" s="1">
        <v>119.8545507221821</v>
      </c>
    </row>
    <row r="4469" spans="13:14" x14ac:dyDescent="0.25">
      <c r="M4469" s="46">
        <v>4460</v>
      </c>
      <c r="N4469" s="1">
        <v>104.97905810547635</v>
      </c>
    </row>
    <row r="4470" spans="13:14" x14ac:dyDescent="0.25">
      <c r="M4470" s="46">
        <v>4461</v>
      </c>
      <c r="N4470" s="1">
        <v>111.11032556825099</v>
      </c>
    </row>
    <row r="4471" spans="13:14" x14ac:dyDescent="0.25">
      <c r="M4471" s="46">
        <v>4462</v>
      </c>
      <c r="N4471" s="1">
        <v>114.85346597558504</v>
      </c>
    </row>
    <row r="4472" spans="13:14" x14ac:dyDescent="0.25">
      <c r="M4472" s="46">
        <v>4463</v>
      </c>
      <c r="N4472" s="1">
        <v>112.51523299099374</v>
      </c>
    </row>
    <row r="4473" spans="13:14" x14ac:dyDescent="0.25">
      <c r="M4473" s="46">
        <v>4464</v>
      </c>
      <c r="N4473" s="1">
        <v>122.2146862979925</v>
      </c>
    </row>
    <row r="4474" spans="13:14" x14ac:dyDescent="0.25">
      <c r="M4474" s="46">
        <v>4465</v>
      </c>
      <c r="N4474" s="1">
        <v>111.85962231278232</v>
      </c>
    </row>
    <row r="4475" spans="13:14" x14ac:dyDescent="0.25">
      <c r="M4475" s="46">
        <v>4466</v>
      </c>
      <c r="N4475" s="1">
        <v>105.75806347366385</v>
      </c>
    </row>
    <row r="4476" spans="13:14" x14ac:dyDescent="0.25">
      <c r="M4476" s="46">
        <v>4467</v>
      </c>
      <c r="N4476" s="1">
        <v>129.48001880586952</v>
      </c>
    </row>
    <row r="4477" spans="13:14" x14ac:dyDescent="0.25">
      <c r="M4477" s="46">
        <v>4468</v>
      </c>
      <c r="N4477" s="1">
        <v>113.14203367679789</v>
      </c>
    </row>
    <row r="4478" spans="13:14" x14ac:dyDescent="0.25">
      <c r="M4478" s="46">
        <v>4469</v>
      </c>
      <c r="N4478" s="1">
        <v>113.96068795751516</v>
      </c>
    </row>
    <row r="4479" spans="13:14" x14ac:dyDescent="0.25">
      <c r="M4479" s="46">
        <v>4470</v>
      </c>
      <c r="N4479" s="1">
        <v>114.63649504763524</v>
      </c>
    </row>
    <row r="4480" spans="13:14" x14ac:dyDescent="0.25">
      <c r="M4480" s="46">
        <v>4471</v>
      </c>
      <c r="N4480" s="1">
        <v>108.77955202497677</v>
      </c>
    </row>
    <row r="4481" spans="13:14" x14ac:dyDescent="0.25">
      <c r="M4481" s="46">
        <v>4472</v>
      </c>
      <c r="N4481" s="1">
        <v>129.10331049622039</v>
      </c>
    </row>
    <row r="4482" spans="13:14" x14ac:dyDescent="0.25">
      <c r="M4482" s="46">
        <v>4473</v>
      </c>
      <c r="N4482" s="1">
        <v>110.43675010458918</v>
      </c>
    </row>
    <row r="4483" spans="13:14" x14ac:dyDescent="0.25">
      <c r="M4483" s="46">
        <v>4474</v>
      </c>
      <c r="N4483" s="1">
        <v>114.31660975423367</v>
      </c>
    </row>
    <row r="4484" spans="13:14" x14ac:dyDescent="0.25">
      <c r="M4484" s="46">
        <v>4475</v>
      </c>
      <c r="N4484" s="1">
        <v>96.999864366326321</v>
      </c>
    </row>
    <row r="4485" spans="13:14" x14ac:dyDescent="0.25">
      <c r="M4485" s="46">
        <v>4476</v>
      </c>
      <c r="N4485" s="1">
        <v>115.02346567829177</v>
      </c>
    </row>
    <row r="4486" spans="13:14" x14ac:dyDescent="0.25">
      <c r="M4486" s="46">
        <v>4477</v>
      </c>
      <c r="N4486" s="1">
        <v>107.29435788209568</v>
      </c>
    </row>
    <row r="4487" spans="13:14" x14ac:dyDescent="0.25">
      <c r="M4487" s="46">
        <v>4478</v>
      </c>
      <c r="N4487" s="1">
        <v>115.09628426932998</v>
      </c>
    </row>
    <row r="4488" spans="13:14" x14ac:dyDescent="0.25">
      <c r="M4488" s="46">
        <v>4479</v>
      </c>
      <c r="N4488" s="1">
        <v>112.90751498295376</v>
      </c>
    </row>
    <row r="4489" spans="13:14" x14ac:dyDescent="0.25">
      <c r="M4489" s="46">
        <v>4480</v>
      </c>
      <c r="N4489" s="1">
        <v>112.13864515838542</v>
      </c>
    </row>
    <row r="4490" spans="13:14" x14ac:dyDescent="0.25">
      <c r="M4490" s="46">
        <v>4481</v>
      </c>
      <c r="N4490" s="1">
        <v>104.61961349578301</v>
      </c>
    </row>
    <row r="4491" spans="13:14" x14ac:dyDescent="0.25">
      <c r="M4491" s="46">
        <v>4482</v>
      </c>
      <c r="N4491" s="1">
        <v>117.89367095945649</v>
      </c>
    </row>
    <row r="4492" spans="13:14" x14ac:dyDescent="0.25">
      <c r="M4492" s="46">
        <v>4483</v>
      </c>
      <c r="N4492" s="1">
        <v>122.4181361427613</v>
      </c>
    </row>
    <row r="4493" spans="13:14" x14ac:dyDescent="0.25">
      <c r="M4493" s="46">
        <v>4484</v>
      </c>
      <c r="N4493" s="1">
        <v>129.39488559076653</v>
      </c>
    </row>
    <row r="4494" spans="13:14" x14ac:dyDescent="0.25">
      <c r="M4494" s="46">
        <v>4485</v>
      </c>
      <c r="N4494" s="1">
        <v>112.38463004887757</v>
      </c>
    </row>
    <row r="4495" spans="13:14" x14ac:dyDescent="0.25">
      <c r="M4495" s="46">
        <v>4486</v>
      </c>
      <c r="N4495" s="1">
        <v>119.36552846794923</v>
      </c>
    </row>
    <row r="4496" spans="13:14" x14ac:dyDescent="0.25">
      <c r="M4496" s="46">
        <v>4487</v>
      </c>
      <c r="N4496" s="1">
        <v>103.6855841714891</v>
      </c>
    </row>
    <row r="4497" spans="13:14" x14ac:dyDescent="0.25">
      <c r="M4497" s="46">
        <v>4488</v>
      </c>
      <c r="N4497" s="1">
        <v>110.69723014178609</v>
      </c>
    </row>
    <row r="4498" spans="13:14" x14ac:dyDescent="0.25">
      <c r="M4498" s="46">
        <v>4489</v>
      </c>
      <c r="N4498" s="1">
        <v>94.569697619557616</v>
      </c>
    </row>
    <row r="4499" spans="13:14" x14ac:dyDescent="0.25">
      <c r="M4499" s="46">
        <v>4490</v>
      </c>
      <c r="N4499" s="1">
        <v>125.54900632376011</v>
      </c>
    </row>
    <row r="4500" spans="13:14" x14ac:dyDescent="0.25">
      <c r="M4500" s="46">
        <v>4491</v>
      </c>
      <c r="N4500" s="1">
        <v>134.54664759583682</v>
      </c>
    </row>
    <row r="4501" spans="13:14" x14ac:dyDescent="0.25">
      <c r="M4501" s="46">
        <v>4492</v>
      </c>
      <c r="N4501" s="1">
        <v>108.72526528196416</v>
      </c>
    </row>
    <row r="4502" spans="13:14" x14ac:dyDescent="0.25">
      <c r="M4502" s="46">
        <v>4493</v>
      </c>
      <c r="N4502" s="1">
        <v>111.11750073476594</v>
      </c>
    </row>
    <row r="4503" spans="13:14" x14ac:dyDescent="0.25">
      <c r="M4503" s="46">
        <v>4494</v>
      </c>
      <c r="N4503" s="1">
        <v>122.05599286941496</v>
      </c>
    </row>
    <row r="4504" spans="13:14" x14ac:dyDescent="0.25">
      <c r="M4504" s="46">
        <v>4495</v>
      </c>
      <c r="N4504" s="1">
        <v>107.37735805806001</v>
      </c>
    </row>
    <row r="4505" spans="13:14" x14ac:dyDescent="0.25">
      <c r="M4505" s="46">
        <v>4496</v>
      </c>
      <c r="N4505" s="1">
        <v>131.1460395609993</v>
      </c>
    </row>
    <row r="4506" spans="13:14" x14ac:dyDescent="0.25">
      <c r="M4506" s="46">
        <v>4497</v>
      </c>
      <c r="N4506" s="1">
        <v>104.53051022913284</v>
      </c>
    </row>
    <row r="4507" spans="13:14" x14ac:dyDescent="0.25">
      <c r="M4507" s="46">
        <v>4498</v>
      </c>
      <c r="N4507" s="1">
        <v>119.80587292296114</v>
      </c>
    </row>
    <row r="4508" spans="13:14" x14ac:dyDescent="0.25">
      <c r="M4508" s="46">
        <v>4499</v>
      </c>
      <c r="N4508" s="1">
        <v>113.61915347330763</v>
      </c>
    </row>
    <row r="4509" spans="13:14" x14ac:dyDescent="0.25">
      <c r="M4509" s="46">
        <v>4500</v>
      </c>
      <c r="N4509" s="1">
        <v>110.0683961635192</v>
      </c>
    </row>
    <row r="4510" spans="13:14" x14ac:dyDescent="0.25">
      <c r="M4510" s="46">
        <v>4501</v>
      </c>
      <c r="N4510" s="1">
        <v>109.99503520569263</v>
      </c>
    </row>
    <row r="4511" spans="13:14" x14ac:dyDescent="0.25">
      <c r="M4511" s="46">
        <v>4502</v>
      </c>
      <c r="N4511" s="1">
        <v>93.05456265950167</v>
      </c>
    </row>
    <row r="4512" spans="13:14" x14ac:dyDescent="0.25">
      <c r="M4512" s="46">
        <v>4503</v>
      </c>
      <c r="N4512" s="1">
        <v>104.74735465367934</v>
      </c>
    </row>
    <row r="4513" spans="13:14" x14ac:dyDescent="0.25">
      <c r="M4513" s="46">
        <v>4504</v>
      </c>
      <c r="N4513" s="1">
        <v>109.31195444479451</v>
      </c>
    </row>
    <row r="4514" spans="13:14" x14ac:dyDescent="0.25">
      <c r="M4514" s="46">
        <v>4505</v>
      </c>
      <c r="N4514" s="1">
        <v>113.37065283257435</v>
      </c>
    </row>
    <row r="4515" spans="13:14" x14ac:dyDescent="0.25">
      <c r="M4515" s="46">
        <v>4506</v>
      </c>
      <c r="N4515" s="1">
        <v>101.85730883054009</v>
      </c>
    </row>
    <row r="4516" spans="13:14" x14ac:dyDescent="0.25">
      <c r="M4516" s="46">
        <v>4507</v>
      </c>
      <c r="N4516" s="1">
        <v>103.34703693221371</v>
      </c>
    </row>
    <row r="4517" spans="13:14" x14ac:dyDescent="0.25">
      <c r="M4517" s="46">
        <v>4508</v>
      </c>
      <c r="N4517" s="1">
        <v>108.38815531254275</v>
      </c>
    </row>
    <row r="4518" spans="13:14" x14ac:dyDescent="0.25">
      <c r="M4518" s="46">
        <v>4509</v>
      </c>
      <c r="N4518" s="1">
        <v>130.53585921357751</v>
      </c>
    </row>
    <row r="4519" spans="13:14" x14ac:dyDescent="0.25">
      <c r="M4519" s="46">
        <v>4510</v>
      </c>
      <c r="N4519" s="1">
        <v>107.54833429307784</v>
      </c>
    </row>
    <row r="4520" spans="13:14" x14ac:dyDescent="0.25">
      <c r="M4520" s="46">
        <v>4511</v>
      </c>
      <c r="N4520" s="1">
        <v>100.87969812400615</v>
      </c>
    </row>
    <row r="4521" spans="13:14" x14ac:dyDescent="0.25">
      <c r="M4521" s="46">
        <v>4512</v>
      </c>
      <c r="N4521" s="1">
        <v>101.85827255698464</v>
      </c>
    </row>
    <row r="4522" spans="13:14" x14ac:dyDescent="0.25">
      <c r="M4522" s="46">
        <v>4513</v>
      </c>
      <c r="N4522" s="1">
        <v>117.76298914692946</v>
      </c>
    </row>
    <row r="4523" spans="13:14" x14ac:dyDescent="0.25">
      <c r="M4523" s="46">
        <v>4514</v>
      </c>
      <c r="N4523" s="1">
        <v>111.44912081033631</v>
      </c>
    </row>
    <row r="4524" spans="13:14" x14ac:dyDescent="0.25">
      <c r="M4524" s="46">
        <v>4515</v>
      </c>
      <c r="N4524" s="1">
        <v>113.54322490217977</v>
      </c>
    </row>
    <row r="4525" spans="13:14" x14ac:dyDescent="0.25">
      <c r="M4525" s="46">
        <v>4516</v>
      </c>
      <c r="N4525" s="1">
        <v>96.527277546248925</v>
      </c>
    </row>
    <row r="4526" spans="13:14" x14ac:dyDescent="0.25">
      <c r="M4526" s="46">
        <v>4517</v>
      </c>
      <c r="N4526" s="1">
        <v>102.39186865615675</v>
      </c>
    </row>
    <row r="4527" spans="13:14" x14ac:dyDescent="0.25">
      <c r="M4527" s="46">
        <v>4518</v>
      </c>
      <c r="N4527" s="1">
        <v>103.76019873294602</v>
      </c>
    </row>
    <row r="4528" spans="13:14" x14ac:dyDescent="0.25">
      <c r="M4528" s="46">
        <v>4519</v>
      </c>
      <c r="N4528" s="1">
        <v>115.6867996507543</v>
      </c>
    </row>
    <row r="4529" spans="13:14" x14ac:dyDescent="0.25">
      <c r="M4529" s="46">
        <v>4520</v>
      </c>
      <c r="N4529" s="1">
        <v>115.92240907646998</v>
      </c>
    </row>
    <row r="4530" spans="13:14" x14ac:dyDescent="0.25">
      <c r="M4530" s="46">
        <v>4521</v>
      </c>
      <c r="N4530" s="1">
        <v>106.5952466963503</v>
      </c>
    </row>
    <row r="4531" spans="13:14" x14ac:dyDescent="0.25">
      <c r="M4531" s="46">
        <v>4522</v>
      </c>
      <c r="N4531" s="1">
        <v>111.62302614612886</v>
      </c>
    </row>
    <row r="4532" spans="13:14" x14ac:dyDescent="0.25">
      <c r="M4532" s="46">
        <v>4523</v>
      </c>
      <c r="N4532" s="1">
        <v>110.2372597351204</v>
      </c>
    </row>
    <row r="4533" spans="13:14" x14ac:dyDescent="0.25">
      <c r="M4533" s="46">
        <v>4524</v>
      </c>
      <c r="N4533" s="1">
        <v>108.96129441065675</v>
      </c>
    </row>
    <row r="4534" spans="13:14" x14ac:dyDescent="0.25">
      <c r="M4534" s="46">
        <v>4525</v>
      </c>
      <c r="N4534" s="1">
        <v>99.193041819553443</v>
      </c>
    </row>
    <row r="4535" spans="13:14" x14ac:dyDescent="0.25">
      <c r="M4535" s="46">
        <v>4526</v>
      </c>
      <c r="N4535" s="1">
        <v>115.74224461503458</v>
      </c>
    </row>
    <row r="4536" spans="13:14" x14ac:dyDescent="0.25">
      <c r="M4536" s="46">
        <v>4527</v>
      </c>
      <c r="N4536" s="1">
        <v>108.05346149085375</v>
      </c>
    </row>
    <row r="4537" spans="13:14" x14ac:dyDescent="0.25">
      <c r="M4537" s="46">
        <v>4528</v>
      </c>
      <c r="N4537" s="1">
        <v>120.40704484548183</v>
      </c>
    </row>
    <row r="4538" spans="13:14" x14ac:dyDescent="0.25">
      <c r="M4538" s="46">
        <v>4529</v>
      </c>
      <c r="N4538" s="1">
        <v>123.61931855912644</v>
      </c>
    </row>
    <row r="4539" spans="13:14" x14ac:dyDescent="0.25">
      <c r="M4539" s="46">
        <v>4530</v>
      </c>
      <c r="N4539" s="1">
        <v>121.88177204250057</v>
      </c>
    </row>
    <row r="4540" spans="13:14" x14ac:dyDescent="0.25">
      <c r="M4540" s="46">
        <v>4531</v>
      </c>
      <c r="N4540" s="1">
        <v>103.34064597098029</v>
      </c>
    </row>
    <row r="4541" spans="13:14" x14ac:dyDescent="0.25">
      <c r="M4541" s="46">
        <v>4532</v>
      </c>
      <c r="N4541" s="1">
        <v>106.45917653573291</v>
      </c>
    </row>
    <row r="4542" spans="13:14" x14ac:dyDescent="0.25">
      <c r="M4542" s="46">
        <v>4533</v>
      </c>
      <c r="N4542" s="1">
        <v>107.12477630596466</v>
      </c>
    </row>
    <row r="4543" spans="13:14" x14ac:dyDescent="0.25">
      <c r="M4543" s="46">
        <v>4534</v>
      </c>
      <c r="N4543" s="1">
        <v>117.20591343638627</v>
      </c>
    </row>
    <row r="4544" spans="13:14" x14ac:dyDescent="0.25">
      <c r="M4544" s="46">
        <v>4535</v>
      </c>
      <c r="N4544" s="1">
        <v>120.03494549004542</v>
      </c>
    </row>
    <row r="4545" spans="13:14" x14ac:dyDescent="0.25">
      <c r="M4545" s="46">
        <v>4536</v>
      </c>
      <c r="N4545" s="1">
        <v>110.26399354534968</v>
      </c>
    </row>
    <row r="4546" spans="13:14" x14ac:dyDescent="0.25">
      <c r="M4546" s="46">
        <v>4537</v>
      </c>
      <c r="N4546" s="1">
        <v>99.072829264536011</v>
      </c>
    </row>
    <row r="4547" spans="13:14" x14ac:dyDescent="0.25">
      <c r="M4547" s="46">
        <v>4538</v>
      </c>
      <c r="N4547" s="1">
        <v>114.01302402972202</v>
      </c>
    </row>
    <row r="4548" spans="13:14" x14ac:dyDescent="0.25">
      <c r="M4548" s="46">
        <v>4539</v>
      </c>
      <c r="N4548" s="1">
        <v>102.73965672115649</v>
      </c>
    </row>
    <row r="4549" spans="13:14" x14ac:dyDescent="0.25">
      <c r="M4549" s="46">
        <v>4540</v>
      </c>
      <c r="N4549" s="1">
        <v>110.81937068113248</v>
      </c>
    </row>
    <row r="4550" spans="13:14" x14ac:dyDescent="0.25">
      <c r="M4550" s="46">
        <v>4541</v>
      </c>
      <c r="N4550" s="1">
        <v>120.64007685891143</v>
      </c>
    </row>
    <row r="4551" spans="13:14" x14ac:dyDescent="0.25">
      <c r="M4551" s="46">
        <v>4542</v>
      </c>
      <c r="N4551" s="1">
        <v>109.73434439766353</v>
      </c>
    </row>
    <row r="4552" spans="13:14" x14ac:dyDescent="0.25">
      <c r="M4552" s="46">
        <v>4543</v>
      </c>
      <c r="N4552" s="1">
        <v>108.91439969203942</v>
      </c>
    </row>
    <row r="4553" spans="13:14" x14ac:dyDescent="0.25">
      <c r="M4553" s="46">
        <v>4544</v>
      </c>
      <c r="N4553" s="1">
        <v>108.17094732465223</v>
      </c>
    </row>
    <row r="4554" spans="13:14" x14ac:dyDescent="0.25">
      <c r="M4554" s="46">
        <v>4545</v>
      </c>
      <c r="N4554" s="1">
        <v>106.78613359609612</v>
      </c>
    </row>
    <row r="4555" spans="13:14" x14ac:dyDescent="0.25">
      <c r="M4555" s="46">
        <v>4546</v>
      </c>
      <c r="N4555" s="1">
        <v>119.85346856639022</v>
      </c>
    </row>
    <row r="4556" spans="13:14" x14ac:dyDescent="0.25">
      <c r="M4556" s="46">
        <v>4547</v>
      </c>
      <c r="N4556" s="1">
        <v>108.8347246826016</v>
      </c>
    </row>
    <row r="4557" spans="13:14" x14ac:dyDescent="0.25">
      <c r="M4557" s="46">
        <v>4548</v>
      </c>
      <c r="N4557" s="1">
        <v>112.86643536299873</v>
      </c>
    </row>
    <row r="4558" spans="13:14" x14ac:dyDescent="0.25">
      <c r="M4558" s="46">
        <v>4549</v>
      </c>
      <c r="N4558" s="1">
        <v>115.26795465874875</v>
      </c>
    </row>
    <row r="4559" spans="13:14" x14ac:dyDescent="0.25">
      <c r="M4559" s="46">
        <v>4550</v>
      </c>
      <c r="N4559" s="1">
        <v>90.154603464224948</v>
      </c>
    </row>
    <row r="4560" spans="13:14" x14ac:dyDescent="0.25">
      <c r="M4560" s="46">
        <v>4551</v>
      </c>
      <c r="N4560" s="1">
        <v>107.47218298952366</v>
      </c>
    </row>
    <row r="4561" spans="13:14" x14ac:dyDescent="0.25">
      <c r="M4561" s="46">
        <v>4552</v>
      </c>
      <c r="N4561" s="1">
        <v>103.53867078700245</v>
      </c>
    </row>
    <row r="4562" spans="13:14" x14ac:dyDescent="0.25">
      <c r="M4562" s="46">
        <v>4553</v>
      </c>
      <c r="N4562" s="1">
        <v>105.01418667069746</v>
      </c>
    </row>
    <row r="4563" spans="13:14" x14ac:dyDescent="0.25">
      <c r="M4563" s="46">
        <v>4554</v>
      </c>
      <c r="N4563" s="1">
        <v>117.38943516372227</v>
      </c>
    </row>
    <row r="4564" spans="13:14" x14ac:dyDescent="0.25">
      <c r="M4564" s="46">
        <v>4555</v>
      </c>
      <c r="N4564" s="1">
        <v>120.46187646898865</v>
      </c>
    </row>
    <row r="4565" spans="13:14" x14ac:dyDescent="0.25">
      <c r="M4565" s="46">
        <v>4556</v>
      </c>
      <c r="N4565" s="1">
        <v>108.9511800515743</v>
      </c>
    </row>
    <row r="4566" spans="13:14" x14ac:dyDescent="0.25">
      <c r="M4566" s="46">
        <v>4557</v>
      </c>
      <c r="N4566" s="1">
        <v>118.44655038729441</v>
      </c>
    </row>
    <row r="4567" spans="13:14" x14ac:dyDescent="0.25">
      <c r="M4567" s="46">
        <v>4558</v>
      </c>
      <c r="N4567" s="1">
        <v>109.20137423437961</v>
      </c>
    </row>
    <row r="4568" spans="13:14" x14ac:dyDescent="0.25">
      <c r="M4568" s="46">
        <v>4559</v>
      </c>
      <c r="N4568" s="1">
        <v>96.102767402698873</v>
      </c>
    </row>
    <row r="4569" spans="13:14" x14ac:dyDescent="0.25">
      <c r="M4569" s="46">
        <v>4560</v>
      </c>
      <c r="N4569" s="1">
        <v>97.695082849923864</v>
      </c>
    </row>
    <row r="4570" spans="13:14" x14ac:dyDescent="0.25">
      <c r="M4570" s="46">
        <v>4561</v>
      </c>
      <c r="N4570" s="1">
        <v>97.264112731469069</v>
      </c>
    </row>
    <row r="4571" spans="13:14" x14ac:dyDescent="0.25">
      <c r="M4571" s="46">
        <v>4562</v>
      </c>
      <c r="N4571" s="1">
        <v>112.34422116000454</v>
      </c>
    </row>
    <row r="4572" spans="13:14" x14ac:dyDescent="0.25">
      <c r="M4572" s="46">
        <v>4563</v>
      </c>
      <c r="N4572" s="1">
        <v>108.31675382216365</v>
      </c>
    </row>
    <row r="4573" spans="13:14" x14ac:dyDescent="0.25">
      <c r="M4573" s="46">
        <v>4564</v>
      </c>
      <c r="N4573" s="1">
        <v>113.97507997006666</v>
      </c>
    </row>
    <row r="4574" spans="13:14" x14ac:dyDescent="0.25">
      <c r="M4574" s="46">
        <v>4565</v>
      </c>
      <c r="N4574" s="1">
        <v>107.14269335164379</v>
      </c>
    </row>
    <row r="4575" spans="13:14" x14ac:dyDescent="0.25">
      <c r="M4575" s="46">
        <v>4566</v>
      </c>
      <c r="N4575" s="1">
        <v>134.19489203829758</v>
      </c>
    </row>
    <row r="4576" spans="13:14" x14ac:dyDescent="0.25">
      <c r="M4576" s="46">
        <v>4567</v>
      </c>
      <c r="N4576" s="1">
        <v>103.65177518031599</v>
      </c>
    </row>
    <row r="4577" spans="13:14" x14ac:dyDescent="0.25">
      <c r="M4577" s="46">
        <v>4568</v>
      </c>
      <c r="N4577" s="1">
        <v>120.97552743146322</v>
      </c>
    </row>
    <row r="4578" spans="13:14" x14ac:dyDescent="0.25">
      <c r="M4578" s="46">
        <v>4569</v>
      </c>
      <c r="N4578" s="1">
        <v>132.7211825917085</v>
      </c>
    </row>
    <row r="4579" spans="13:14" x14ac:dyDescent="0.25">
      <c r="M4579" s="46">
        <v>4570</v>
      </c>
      <c r="N4579" s="1">
        <v>128.01143527666048</v>
      </c>
    </row>
    <row r="4580" spans="13:14" x14ac:dyDescent="0.25">
      <c r="M4580" s="46">
        <v>4571</v>
      </c>
      <c r="N4580" s="1">
        <v>98.541490373224647</v>
      </c>
    </row>
    <row r="4581" spans="13:14" x14ac:dyDescent="0.25">
      <c r="M4581" s="46">
        <v>4572</v>
      </c>
      <c r="N4581" s="1">
        <v>126.64965925996539</v>
      </c>
    </row>
    <row r="4582" spans="13:14" x14ac:dyDescent="0.25">
      <c r="M4582" s="46">
        <v>4573</v>
      </c>
      <c r="N4582" s="1">
        <v>120.89491502925043</v>
      </c>
    </row>
    <row r="4583" spans="13:14" x14ac:dyDescent="0.25">
      <c r="M4583" s="46">
        <v>4574</v>
      </c>
      <c r="N4583" s="1">
        <v>119.63984357972788</v>
      </c>
    </row>
    <row r="4584" spans="13:14" x14ac:dyDescent="0.25">
      <c r="M4584" s="46">
        <v>4575</v>
      </c>
      <c r="N4584" s="1">
        <v>118.89562133382266</v>
      </c>
    </row>
    <row r="4585" spans="13:14" x14ac:dyDescent="0.25">
      <c r="M4585" s="46">
        <v>4576</v>
      </c>
      <c r="N4585" s="1">
        <v>132.09350863289691</v>
      </c>
    </row>
    <row r="4586" spans="13:14" x14ac:dyDescent="0.25">
      <c r="M4586" s="46">
        <v>4577</v>
      </c>
      <c r="N4586" s="1">
        <v>104.7567840934466</v>
      </c>
    </row>
    <row r="4587" spans="13:14" x14ac:dyDescent="0.25">
      <c r="M4587" s="46">
        <v>4578</v>
      </c>
      <c r="N4587" s="1">
        <v>109.40817857177646</v>
      </c>
    </row>
    <row r="4588" spans="13:14" x14ac:dyDescent="0.25">
      <c r="M4588" s="46">
        <v>4579</v>
      </c>
      <c r="N4588" s="1">
        <v>99.648956950066207</v>
      </c>
    </row>
    <row r="4589" spans="13:14" x14ac:dyDescent="0.25">
      <c r="M4589" s="46">
        <v>4580</v>
      </c>
      <c r="N4589" s="1">
        <v>109.50431839507839</v>
      </c>
    </row>
    <row r="4590" spans="13:14" x14ac:dyDescent="0.25">
      <c r="M4590" s="46">
        <v>4581</v>
      </c>
      <c r="N4590" s="1">
        <v>125.57091001169043</v>
      </c>
    </row>
    <row r="4591" spans="13:14" x14ac:dyDescent="0.25">
      <c r="M4591" s="46">
        <v>4582</v>
      </c>
      <c r="N4591" s="1">
        <v>92.465510039959369</v>
      </c>
    </row>
    <row r="4592" spans="13:14" x14ac:dyDescent="0.25">
      <c r="M4592" s="46">
        <v>4583</v>
      </c>
      <c r="N4592" s="1">
        <v>100.13527892264359</v>
      </c>
    </row>
    <row r="4593" spans="13:14" x14ac:dyDescent="0.25">
      <c r="M4593" s="46">
        <v>4584</v>
      </c>
      <c r="N4593" s="1">
        <v>89.052863508028693</v>
      </c>
    </row>
    <row r="4594" spans="13:14" x14ac:dyDescent="0.25">
      <c r="M4594" s="46">
        <v>4585</v>
      </c>
      <c r="N4594" s="1">
        <v>110.02719137879245</v>
      </c>
    </row>
    <row r="4595" spans="13:14" x14ac:dyDescent="0.25">
      <c r="M4595" s="46">
        <v>4586</v>
      </c>
      <c r="N4595" s="1">
        <v>119.17603407359653</v>
      </c>
    </row>
    <row r="4596" spans="13:14" x14ac:dyDescent="0.25">
      <c r="M4596" s="46">
        <v>4587</v>
      </c>
      <c r="N4596" s="1">
        <v>115.54830292780382</v>
      </c>
    </row>
    <row r="4597" spans="13:14" x14ac:dyDescent="0.25">
      <c r="M4597" s="46">
        <v>4588</v>
      </c>
      <c r="N4597" s="1">
        <v>108.99362899524077</v>
      </c>
    </row>
    <row r="4598" spans="13:14" x14ac:dyDescent="0.25">
      <c r="M4598" s="46">
        <v>4589</v>
      </c>
      <c r="N4598" s="1">
        <v>107.46932171118505</v>
      </c>
    </row>
    <row r="4599" spans="13:14" x14ac:dyDescent="0.25">
      <c r="M4599" s="46">
        <v>4590</v>
      </c>
      <c r="N4599" s="1">
        <v>106.37760533738192</v>
      </c>
    </row>
    <row r="4600" spans="13:14" x14ac:dyDescent="0.25">
      <c r="M4600" s="46">
        <v>4591</v>
      </c>
      <c r="N4600" s="1">
        <v>110.88484202453772</v>
      </c>
    </row>
    <row r="4601" spans="13:14" x14ac:dyDescent="0.25">
      <c r="M4601" s="46">
        <v>4592</v>
      </c>
      <c r="N4601" s="1">
        <v>93.102235624711412</v>
      </c>
    </row>
    <row r="4602" spans="13:14" x14ac:dyDescent="0.25">
      <c r="M4602" s="46">
        <v>4593</v>
      </c>
      <c r="N4602" s="1">
        <v>105.40265407833539</v>
      </c>
    </row>
    <row r="4603" spans="13:14" x14ac:dyDescent="0.25">
      <c r="M4603" s="46">
        <v>4594</v>
      </c>
      <c r="N4603" s="1">
        <v>101.37179038869903</v>
      </c>
    </row>
    <row r="4604" spans="13:14" x14ac:dyDescent="0.25">
      <c r="M4604" s="46">
        <v>4595</v>
      </c>
      <c r="N4604" s="1">
        <v>118.1584460260954</v>
      </c>
    </row>
    <row r="4605" spans="13:14" x14ac:dyDescent="0.25">
      <c r="M4605" s="46">
        <v>4596</v>
      </c>
      <c r="N4605" s="1">
        <v>108.20503802910781</v>
      </c>
    </row>
    <row r="4606" spans="13:14" x14ac:dyDescent="0.25">
      <c r="M4606" s="46">
        <v>4597</v>
      </c>
      <c r="N4606" s="1">
        <v>129.16580130659557</v>
      </c>
    </row>
    <row r="4607" spans="13:14" x14ac:dyDescent="0.25">
      <c r="M4607" s="46">
        <v>4598</v>
      </c>
      <c r="N4607" s="1">
        <v>112.38336990540893</v>
      </c>
    </row>
    <row r="4608" spans="13:14" x14ac:dyDescent="0.25">
      <c r="M4608" s="46">
        <v>4599</v>
      </c>
      <c r="N4608" s="1">
        <v>111.93702106639793</v>
      </c>
    </row>
    <row r="4609" spans="13:14" x14ac:dyDescent="0.25">
      <c r="M4609" s="46">
        <v>4600</v>
      </c>
      <c r="N4609" s="1">
        <v>105.29744155239969</v>
      </c>
    </row>
    <row r="4610" spans="13:14" x14ac:dyDescent="0.25">
      <c r="M4610" s="46">
        <v>4601</v>
      </c>
      <c r="N4610" s="1">
        <v>126.39421995687405</v>
      </c>
    </row>
    <row r="4611" spans="13:14" x14ac:dyDescent="0.25">
      <c r="M4611" s="46">
        <v>4602</v>
      </c>
      <c r="N4611" s="1">
        <v>95.051397416629712</v>
      </c>
    </row>
    <row r="4612" spans="13:14" x14ac:dyDescent="0.25">
      <c r="M4612" s="46">
        <v>4603</v>
      </c>
      <c r="N4612" s="1">
        <v>106.18156889477652</v>
      </c>
    </row>
    <row r="4613" spans="13:14" x14ac:dyDescent="0.25">
      <c r="M4613" s="46">
        <v>4604</v>
      </c>
      <c r="N4613" s="1">
        <v>111.18084397094815</v>
      </c>
    </row>
    <row r="4614" spans="13:14" x14ac:dyDescent="0.25">
      <c r="M4614" s="46">
        <v>4605</v>
      </c>
      <c r="N4614" s="1">
        <v>101.6449569600704</v>
      </c>
    </row>
    <row r="4615" spans="13:14" x14ac:dyDescent="0.25">
      <c r="M4615" s="46">
        <v>4606</v>
      </c>
      <c r="N4615" s="1">
        <v>111.14810490360971</v>
      </c>
    </row>
    <row r="4616" spans="13:14" x14ac:dyDescent="0.25">
      <c r="M4616" s="46">
        <v>4607</v>
      </c>
      <c r="N4616" s="1">
        <v>113.38703800181142</v>
      </c>
    </row>
    <row r="4617" spans="13:14" x14ac:dyDescent="0.25">
      <c r="M4617" s="46">
        <v>4608</v>
      </c>
      <c r="N4617" s="1">
        <v>111.42598284594546</v>
      </c>
    </row>
    <row r="4618" spans="13:14" x14ac:dyDescent="0.25">
      <c r="M4618" s="46">
        <v>4609</v>
      </c>
      <c r="N4618" s="1">
        <v>111.69287116986531</v>
      </c>
    </row>
    <row r="4619" spans="13:14" x14ac:dyDescent="0.25">
      <c r="M4619" s="46">
        <v>4610</v>
      </c>
      <c r="N4619" s="1">
        <v>125.17525809091157</v>
      </c>
    </row>
    <row r="4620" spans="13:14" x14ac:dyDescent="0.25">
      <c r="M4620" s="46">
        <v>4611</v>
      </c>
      <c r="N4620" s="1">
        <v>106.7326309640994</v>
      </c>
    </row>
    <row r="4621" spans="13:14" x14ac:dyDescent="0.25">
      <c r="M4621" s="46">
        <v>4612</v>
      </c>
      <c r="N4621" s="1">
        <v>107.5554227027019</v>
      </c>
    </row>
    <row r="4622" spans="13:14" x14ac:dyDescent="0.25">
      <c r="M4622" s="46">
        <v>4613</v>
      </c>
      <c r="N4622" s="1">
        <v>117.42767432353313</v>
      </c>
    </row>
    <row r="4623" spans="13:14" x14ac:dyDescent="0.25">
      <c r="M4623" s="46">
        <v>4614</v>
      </c>
      <c r="N4623" s="1">
        <v>115.85250462773276</v>
      </c>
    </row>
    <row r="4624" spans="13:14" x14ac:dyDescent="0.25">
      <c r="M4624" s="46">
        <v>4615</v>
      </c>
      <c r="N4624" s="1">
        <v>95.71027467090218</v>
      </c>
    </row>
    <row r="4625" spans="13:14" x14ac:dyDescent="0.25">
      <c r="M4625" s="46">
        <v>4616</v>
      </c>
      <c r="N4625" s="1">
        <v>96.114579480122742</v>
      </c>
    </row>
    <row r="4626" spans="13:14" x14ac:dyDescent="0.25">
      <c r="M4626" s="46">
        <v>4617</v>
      </c>
      <c r="N4626" s="1">
        <v>106.94998896346108</v>
      </c>
    </row>
    <row r="4627" spans="13:14" x14ac:dyDescent="0.25">
      <c r="M4627" s="46">
        <v>4618</v>
      </c>
      <c r="N4627" s="1">
        <v>102.17968335093532</v>
      </c>
    </row>
    <row r="4628" spans="13:14" x14ac:dyDescent="0.25">
      <c r="M4628" s="46">
        <v>4619</v>
      </c>
      <c r="N4628" s="1">
        <v>107.6734154805963</v>
      </c>
    </row>
    <row r="4629" spans="13:14" x14ac:dyDescent="0.25">
      <c r="M4629" s="46">
        <v>4620</v>
      </c>
      <c r="N4629" s="1">
        <v>106.86014218411307</v>
      </c>
    </row>
    <row r="4630" spans="13:14" x14ac:dyDescent="0.25">
      <c r="M4630" s="46">
        <v>4621</v>
      </c>
      <c r="N4630" s="1">
        <v>113.38390228629366</v>
      </c>
    </row>
    <row r="4631" spans="13:14" x14ac:dyDescent="0.25">
      <c r="M4631" s="46">
        <v>4622</v>
      </c>
      <c r="N4631" s="1">
        <v>116.1537867736658</v>
      </c>
    </row>
    <row r="4632" spans="13:14" x14ac:dyDescent="0.25">
      <c r="M4632" s="46">
        <v>4623</v>
      </c>
      <c r="N4632" s="1">
        <v>93.397463085573563</v>
      </c>
    </row>
    <row r="4633" spans="13:14" x14ac:dyDescent="0.25">
      <c r="M4633" s="46">
        <v>4624</v>
      </c>
      <c r="N4633" s="1">
        <v>115.69519427374046</v>
      </c>
    </row>
    <row r="4634" spans="13:14" x14ac:dyDescent="0.25">
      <c r="M4634" s="46">
        <v>4625</v>
      </c>
      <c r="N4634" s="1">
        <v>115.02280969082639</v>
      </c>
    </row>
    <row r="4635" spans="13:14" x14ac:dyDescent="0.25">
      <c r="M4635" s="46">
        <v>4626</v>
      </c>
      <c r="N4635" s="1">
        <v>115.0481278985562</v>
      </c>
    </row>
    <row r="4636" spans="13:14" x14ac:dyDescent="0.25">
      <c r="M4636" s="46">
        <v>4627</v>
      </c>
      <c r="N4636" s="1">
        <v>123.96755285714676</v>
      </c>
    </row>
    <row r="4637" spans="13:14" x14ac:dyDescent="0.25">
      <c r="M4637" s="46">
        <v>4628</v>
      </c>
      <c r="N4637" s="1">
        <v>104.88459140100079</v>
      </c>
    </row>
    <row r="4638" spans="13:14" x14ac:dyDescent="0.25">
      <c r="M4638" s="46">
        <v>4629</v>
      </c>
      <c r="N4638" s="1">
        <v>109.0996188983294</v>
      </c>
    </row>
    <row r="4639" spans="13:14" x14ac:dyDescent="0.25">
      <c r="M4639" s="46">
        <v>4630</v>
      </c>
      <c r="N4639" s="1">
        <v>109.11529538391203</v>
      </c>
    </row>
    <row r="4640" spans="13:14" x14ac:dyDescent="0.25">
      <c r="M4640" s="46">
        <v>4631</v>
      </c>
      <c r="N4640" s="1">
        <v>119.50465545159113</v>
      </c>
    </row>
    <row r="4641" spans="13:14" x14ac:dyDescent="0.25">
      <c r="M4641" s="46">
        <v>4632</v>
      </c>
      <c r="N4641" s="1">
        <v>111.22679758868421</v>
      </c>
    </row>
    <row r="4642" spans="13:14" x14ac:dyDescent="0.25">
      <c r="M4642" s="46">
        <v>4633</v>
      </c>
      <c r="N4642" s="1">
        <v>118.01809606571307</v>
      </c>
    </row>
    <row r="4643" spans="13:14" x14ac:dyDescent="0.25">
      <c r="M4643" s="46">
        <v>4634</v>
      </c>
      <c r="N4643" s="1">
        <v>121.79602647924284</v>
      </c>
    </row>
    <row r="4644" spans="13:14" x14ac:dyDescent="0.25">
      <c r="M4644" s="46">
        <v>4635</v>
      </c>
      <c r="N4644" s="1">
        <v>122.06694151168428</v>
      </c>
    </row>
    <row r="4645" spans="13:14" x14ac:dyDescent="0.25">
      <c r="M4645" s="46">
        <v>4636</v>
      </c>
      <c r="N4645" s="1">
        <v>108.97874167981057</v>
      </c>
    </row>
    <row r="4646" spans="13:14" x14ac:dyDescent="0.25">
      <c r="M4646" s="46">
        <v>4637</v>
      </c>
      <c r="N4646" s="1">
        <v>112.7597255020396</v>
      </c>
    </row>
    <row r="4647" spans="13:14" x14ac:dyDescent="0.25">
      <c r="M4647" s="46">
        <v>4638</v>
      </c>
      <c r="N4647" s="1">
        <v>118.96993416651632</v>
      </c>
    </row>
    <row r="4648" spans="13:14" x14ac:dyDescent="0.25">
      <c r="M4648" s="46">
        <v>4639</v>
      </c>
      <c r="N4648" s="1">
        <v>101.55757319192017</v>
      </c>
    </row>
    <row r="4649" spans="13:14" x14ac:dyDescent="0.25">
      <c r="M4649" s="46">
        <v>4640</v>
      </c>
      <c r="N4649" s="1">
        <v>117.88723727114456</v>
      </c>
    </row>
    <row r="4650" spans="13:14" x14ac:dyDescent="0.25">
      <c r="M4650" s="46">
        <v>4641</v>
      </c>
      <c r="N4650" s="1">
        <v>123.55528083899796</v>
      </c>
    </row>
    <row r="4651" spans="13:14" x14ac:dyDescent="0.25">
      <c r="M4651" s="46">
        <v>4642</v>
      </c>
      <c r="N4651" s="1">
        <v>101.88081060582738</v>
      </c>
    </row>
    <row r="4652" spans="13:14" x14ac:dyDescent="0.25">
      <c r="M4652" s="46">
        <v>4643</v>
      </c>
      <c r="N4652" s="1">
        <v>109.45895281160858</v>
      </c>
    </row>
    <row r="4653" spans="13:14" x14ac:dyDescent="0.25">
      <c r="M4653" s="46">
        <v>4644</v>
      </c>
      <c r="N4653" s="1">
        <v>92.612743747922977</v>
      </c>
    </row>
    <row r="4654" spans="13:14" x14ac:dyDescent="0.25">
      <c r="M4654" s="46">
        <v>4645</v>
      </c>
      <c r="N4654" s="1">
        <v>117.4205202576692</v>
      </c>
    </row>
    <row r="4655" spans="13:14" x14ac:dyDescent="0.25">
      <c r="M4655" s="46">
        <v>4646</v>
      </c>
      <c r="N4655" s="1">
        <v>119.95544863184729</v>
      </c>
    </row>
    <row r="4656" spans="13:14" x14ac:dyDescent="0.25">
      <c r="M4656" s="46">
        <v>4647</v>
      </c>
      <c r="N4656" s="1">
        <v>114.40417342975189</v>
      </c>
    </row>
    <row r="4657" spans="13:14" x14ac:dyDescent="0.25">
      <c r="M4657" s="46">
        <v>4648</v>
      </c>
      <c r="N4657" s="1">
        <v>125.13076395007579</v>
      </c>
    </row>
    <row r="4658" spans="13:14" x14ac:dyDescent="0.25">
      <c r="M4658" s="46">
        <v>4649</v>
      </c>
      <c r="N4658" s="1">
        <v>111.66010617694879</v>
      </c>
    </row>
    <row r="4659" spans="13:14" x14ac:dyDescent="0.25">
      <c r="M4659" s="46">
        <v>4650</v>
      </c>
      <c r="N4659" s="1">
        <v>108.45387403032123</v>
      </c>
    </row>
    <row r="4660" spans="13:14" x14ac:dyDescent="0.25">
      <c r="M4660" s="46">
        <v>4651</v>
      </c>
      <c r="N4660" s="1">
        <v>117.51844889725628</v>
      </c>
    </row>
    <row r="4661" spans="13:14" x14ac:dyDescent="0.25">
      <c r="M4661" s="46">
        <v>4652</v>
      </c>
      <c r="N4661" s="1">
        <v>100.39809296149322</v>
      </c>
    </row>
    <row r="4662" spans="13:14" x14ac:dyDescent="0.25">
      <c r="M4662" s="46">
        <v>4653</v>
      </c>
      <c r="N4662" s="1">
        <v>111.03447248371525</v>
      </c>
    </row>
    <row r="4663" spans="13:14" x14ac:dyDescent="0.25">
      <c r="M4663" s="46">
        <v>4654</v>
      </c>
      <c r="N4663" s="1">
        <v>114.12878604219109</v>
      </c>
    </row>
    <row r="4664" spans="13:14" x14ac:dyDescent="0.25">
      <c r="M4664" s="46">
        <v>4655</v>
      </c>
      <c r="N4664" s="1">
        <v>109.60038451873261</v>
      </c>
    </row>
    <row r="4665" spans="13:14" x14ac:dyDescent="0.25">
      <c r="M4665" s="46">
        <v>4656</v>
      </c>
      <c r="N4665" s="1">
        <v>101.39057189373072</v>
      </c>
    </row>
    <row r="4666" spans="13:14" x14ac:dyDescent="0.25">
      <c r="M4666" s="46">
        <v>4657</v>
      </c>
      <c r="N4666" s="1">
        <v>105.46573260060214</v>
      </c>
    </row>
    <row r="4667" spans="13:14" x14ac:dyDescent="0.25">
      <c r="M4667" s="46">
        <v>4658</v>
      </c>
      <c r="N4667" s="1">
        <v>101.62616984223331</v>
      </c>
    </row>
    <row r="4668" spans="13:14" x14ac:dyDescent="0.25">
      <c r="M4668" s="46">
        <v>4659</v>
      </c>
      <c r="N4668" s="1">
        <v>111.06149838146932</v>
      </c>
    </row>
    <row r="4669" spans="13:14" x14ac:dyDescent="0.25">
      <c r="M4669" s="46">
        <v>4660</v>
      </c>
      <c r="N4669" s="1">
        <v>106.49654837137192</v>
      </c>
    </row>
    <row r="4670" spans="13:14" x14ac:dyDescent="0.25">
      <c r="M4670" s="46">
        <v>4661</v>
      </c>
      <c r="N4670" s="1">
        <v>116.54424508081196</v>
      </c>
    </row>
    <row r="4671" spans="13:14" x14ac:dyDescent="0.25">
      <c r="M4671" s="46">
        <v>4662</v>
      </c>
      <c r="N4671" s="1">
        <v>131.09871487498671</v>
      </c>
    </row>
    <row r="4672" spans="13:14" x14ac:dyDescent="0.25">
      <c r="M4672" s="46">
        <v>4663</v>
      </c>
      <c r="N4672" s="1">
        <v>104.0188841376947</v>
      </c>
    </row>
    <row r="4673" spans="13:14" x14ac:dyDescent="0.25">
      <c r="M4673" s="46">
        <v>4664</v>
      </c>
      <c r="N4673" s="1">
        <v>99.52727334339437</v>
      </c>
    </row>
    <row r="4674" spans="13:14" x14ac:dyDescent="0.25">
      <c r="M4674" s="46">
        <v>4665</v>
      </c>
      <c r="N4674" s="1">
        <v>115.21316525359582</v>
      </c>
    </row>
    <row r="4675" spans="13:14" x14ac:dyDescent="0.25">
      <c r="M4675" s="46">
        <v>4666</v>
      </c>
      <c r="N4675" s="1">
        <v>105.83161310475857</v>
      </c>
    </row>
    <row r="4676" spans="13:14" x14ac:dyDescent="0.25">
      <c r="M4676" s="46">
        <v>4667</v>
      </c>
      <c r="N4676" s="1">
        <v>108.88688581857031</v>
      </c>
    </row>
    <row r="4677" spans="13:14" x14ac:dyDescent="0.25">
      <c r="M4677" s="46">
        <v>4668</v>
      </c>
      <c r="N4677" s="1">
        <v>109.67895072464815</v>
      </c>
    </row>
    <row r="4678" spans="13:14" x14ac:dyDescent="0.25">
      <c r="M4678" s="46">
        <v>4669</v>
      </c>
      <c r="N4678" s="1">
        <v>94.836590376926608</v>
      </c>
    </row>
    <row r="4679" spans="13:14" x14ac:dyDescent="0.25">
      <c r="M4679" s="46">
        <v>4670</v>
      </c>
      <c r="N4679" s="1">
        <v>120.17652014632223</v>
      </c>
    </row>
    <row r="4680" spans="13:14" x14ac:dyDescent="0.25">
      <c r="M4680" s="46">
        <v>4671</v>
      </c>
      <c r="N4680" s="1">
        <v>112.34517233520567</v>
      </c>
    </row>
    <row r="4681" spans="13:14" x14ac:dyDescent="0.25">
      <c r="M4681" s="46">
        <v>4672</v>
      </c>
      <c r="N4681" s="1">
        <v>98.357103102909235</v>
      </c>
    </row>
    <row r="4682" spans="13:14" x14ac:dyDescent="0.25">
      <c r="M4682" s="46">
        <v>4673</v>
      </c>
      <c r="N4682" s="1">
        <v>119.91568808558465</v>
      </c>
    </row>
    <row r="4683" spans="13:14" x14ac:dyDescent="0.25">
      <c r="M4683" s="46">
        <v>4674</v>
      </c>
      <c r="N4683" s="1">
        <v>104.58737054830482</v>
      </c>
    </row>
    <row r="4684" spans="13:14" x14ac:dyDescent="0.25">
      <c r="M4684" s="46">
        <v>4675</v>
      </c>
      <c r="N4684" s="1">
        <v>115.14738359275788</v>
      </c>
    </row>
    <row r="4685" spans="13:14" x14ac:dyDescent="0.25">
      <c r="M4685" s="46">
        <v>4676</v>
      </c>
      <c r="N4685" s="1">
        <v>94.178697492226362</v>
      </c>
    </row>
    <row r="4686" spans="13:14" x14ac:dyDescent="0.25">
      <c r="M4686" s="46">
        <v>4677</v>
      </c>
      <c r="N4686" s="1">
        <v>116.99255001749631</v>
      </c>
    </row>
    <row r="4687" spans="13:14" x14ac:dyDescent="0.25">
      <c r="M4687" s="46">
        <v>4678</v>
      </c>
      <c r="N4687" s="1">
        <v>104.89498214142398</v>
      </c>
    </row>
    <row r="4688" spans="13:14" x14ac:dyDescent="0.25">
      <c r="M4688" s="46">
        <v>4679</v>
      </c>
      <c r="N4688" s="1">
        <v>117.97672198121843</v>
      </c>
    </row>
    <row r="4689" spans="13:14" x14ac:dyDescent="0.25">
      <c r="M4689" s="46">
        <v>4680</v>
      </c>
      <c r="N4689" s="1">
        <v>120.36165121948544</v>
      </c>
    </row>
    <row r="4690" spans="13:14" x14ac:dyDescent="0.25">
      <c r="M4690" s="46">
        <v>4681</v>
      </c>
      <c r="N4690" s="1">
        <v>106.35275962900647</v>
      </c>
    </row>
    <row r="4691" spans="13:14" x14ac:dyDescent="0.25">
      <c r="M4691" s="46">
        <v>4682</v>
      </c>
      <c r="N4691" s="1">
        <v>116.30304994615283</v>
      </c>
    </row>
    <row r="4692" spans="13:14" x14ac:dyDescent="0.25">
      <c r="M4692" s="46">
        <v>4683</v>
      </c>
      <c r="N4692" s="1">
        <v>105.96456039294412</v>
      </c>
    </row>
    <row r="4693" spans="13:14" x14ac:dyDescent="0.25">
      <c r="M4693" s="46">
        <v>4684</v>
      </c>
      <c r="N4693" s="1">
        <v>119.41590976516795</v>
      </c>
    </row>
    <row r="4694" spans="13:14" x14ac:dyDescent="0.25">
      <c r="M4694" s="46">
        <v>4685</v>
      </c>
      <c r="N4694" s="1">
        <v>99.380843938986089</v>
      </c>
    </row>
    <row r="4695" spans="13:14" x14ac:dyDescent="0.25">
      <c r="M4695" s="46">
        <v>4686</v>
      </c>
      <c r="N4695" s="1">
        <v>119.57616119982227</v>
      </c>
    </row>
    <row r="4696" spans="13:14" x14ac:dyDescent="0.25">
      <c r="M4696" s="46">
        <v>4687</v>
      </c>
      <c r="N4696" s="1">
        <v>108.01862644075202</v>
      </c>
    </row>
    <row r="4697" spans="13:14" x14ac:dyDescent="0.25">
      <c r="M4697" s="46">
        <v>4688</v>
      </c>
      <c r="N4697" s="1">
        <v>104.01656701807332</v>
      </c>
    </row>
    <row r="4698" spans="13:14" x14ac:dyDescent="0.25">
      <c r="M4698" s="46">
        <v>4689</v>
      </c>
      <c r="N4698" s="1">
        <v>112.80996422320889</v>
      </c>
    </row>
    <row r="4699" spans="13:14" x14ac:dyDescent="0.25">
      <c r="M4699" s="46">
        <v>4690</v>
      </c>
      <c r="N4699" s="1">
        <v>120.27670642465995</v>
      </c>
    </row>
    <row r="4700" spans="13:14" x14ac:dyDescent="0.25">
      <c r="M4700" s="46">
        <v>4691</v>
      </c>
      <c r="N4700" s="1">
        <v>108.7300717792094</v>
      </c>
    </row>
    <row r="4701" spans="13:14" x14ac:dyDescent="0.25">
      <c r="M4701" s="46">
        <v>4692</v>
      </c>
      <c r="N4701" s="1">
        <v>117.82680278088922</v>
      </c>
    </row>
    <row r="4702" spans="13:14" x14ac:dyDescent="0.25">
      <c r="M4702" s="46">
        <v>4693</v>
      </c>
      <c r="N4702" s="1">
        <v>111.49778658232187</v>
      </c>
    </row>
    <row r="4703" spans="13:14" x14ac:dyDescent="0.25">
      <c r="M4703" s="46">
        <v>4694</v>
      </c>
      <c r="N4703" s="1">
        <v>117.61172134054847</v>
      </c>
    </row>
    <row r="4704" spans="13:14" x14ac:dyDescent="0.25">
      <c r="M4704" s="46">
        <v>4695</v>
      </c>
      <c r="N4704" s="1">
        <v>117.71564178810573</v>
      </c>
    </row>
    <row r="4705" spans="13:14" x14ac:dyDescent="0.25">
      <c r="M4705" s="46">
        <v>4696</v>
      </c>
      <c r="N4705" s="1">
        <v>88.386388888714336</v>
      </c>
    </row>
    <row r="4706" spans="13:14" x14ac:dyDescent="0.25">
      <c r="M4706" s="46">
        <v>4697</v>
      </c>
      <c r="N4706" s="1">
        <v>104.08779267375</v>
      </c>
    </row>
    <row r="4707" spans="13:14" x14ac:dyDescent="0.25">
      <c r="M4707" s="46">
        <v>4698</v>
      </c>
      <c r="N4707" s="1">
        <v>131.30509521210874</v>
      </c>
    </row>
    <row r="4708" spans="13:14" x14ac:dyDescent="0.25">
      <c r="M4708" s="46">
        <v>4699</v>
      </c>
      <c r="N4708" s="1">
        <v>104.43378703347487</v>
      </c>
    </row>
    <row r="4709" spans="13:14" x14ac:dyDescent="0.25">
      <c r="M4709" s="46">
        <v>4700</v>
      </c>
      <c r="N4709" s="1">
        <v>116.79944191816408</v>
      </c>
    </row>
    <row r="4710" spans="13:14" x14ac:dyDescent="0.25">
      <c r="M4710" s="46">
        <v>4701</v>
      </c>
      <c r="N4710" s="1">
        <v>116.46742299961785</v>
      </c>
    </row>
    <row r="4711" spans="13:14" x14ac:dyDescent="0.25">
      <c r="M4711" s="46">
        <v>4702</v>
      </c>
      <c r="N4711" s="1">
        <v>100.2898074457549</v>
      </c>
    </row>
    <row r="4712" spans="13:14" x14ac:dyDescent="0.25">
      <c r="M4712" s="46">
        <v>4703</v>
      </c>
      <c r="N4712" s="1">
        <v>94.216101668390763</v>
      </c>
    </row>
    <row r="4713" spans="13:14" x14ac:dyDescent="0.25">
      <c r="M4713" s="46">
        <v>4704</v>
      </c>
      <c r="N4713" s="1">
        <v>102.99457081816112</v>
      </c>
    </row>
    <row r="4714" spans="13:14" x14ac:dyDescent="0.25">
      <c r="M4714" s="46">
        <v>4705</v>
      </c>
      <c r="N4714" s="1">
        <v>100.60401513627352</v>
      </c>
    </row>
    <row r="4715" spans="13:14" x14ac:dyDescent="0.25">
      <c r="M4715" s="46">
        <v>4706</v>
      </c>
      <c r="N4715" s="1">
        <v>131.55276084820071</v>
      </c>
    </row>
    <row r="4716" spans="13:14" x14ac:dyDescent="0.25">
      <c r="M4716" s="46">
        <v>4707</v>
      </c>
      <c r="N4716" s="1">
        <v>122.48535144314813</v>
      </c>
    </row>
    <row r="4717" spans="13:14" x14ac:dyDescent="0.25">
      <c r="M4717" s="46">
        <v>4708</v>
      </c>
      <c r="N4717" s="1">
        <v>109.49148727597233</v>
      </c>
    </row>
    <row r="4718" spans="13:14" x14ac:dyDescent="0.25">
      <c r="M4718" s="46">
        <v>4709</v>
      </c>
      <c r="N4718" s="1">
        <v>120.47377252603383</v>
      </c>
    </row>
    <row r="4719" spans="13:14" x14ac:dyDescent="0.25">
      <c r="M4719" s="46">
        <v>4710</v>
      </c>
      <c r="N4719" s="1">
        <v>103.32512087263679</v>
      </c>
    </row>
    <row r="4720" spans="13:14" x14ac:dyDescent="0.25">
      <c r="M4720" s="46">
        <v>4711</v>
      </c>
      <c r="N4720" s="1">
        <v>119.51868335682244</v>
      </c>
    </row>
    <row r="4721" spans="13:14" x14ac:dyDescent="0.25">
      <c r="M4721" s="46">
        <v>4712</v>
      </c>
      <c r="N4721" s="1">
        <v>110.33354383520005</v>
      </c>
    </row>
    <row r="4722" spans="13:14" x14ac:dyDescent="0.25">
      <c r="M4722" s="46">
        <v>4713</v>
      </c>
      <c r="N4722" s="1">
        <v>111.72816215179886</v>
      </c>
    </row>
    <row r="4723" spans="13:14" x14ac:dyDescent="0.25">
      <c r="M4723" s="46">
        <v>4714</v>
      </c>
      <c r="N4723" s="1">
        <v>103.70096627691836</v>
      </c>
    </row>
    <row r="4724" spans="13:14" x14ac:dyDescent="0.25">
      <c r="M4724" s="46">
        <v>4715</v>
      </c>
      <c r="N4724" s="1">
        <v>128.25008150413481</v>
      </c>
    </row>
    <row r="4725" spans="13:14" x14ac:dyDescent="0.25">
      <c r="M4725" s="46">
        <v>4716</v>
      </c>
      <c r="N4725" s="1">
        <v>121.42691022413594</v>
      </c>
    </row>
    <row r="4726" spans="13:14" x14ac:dyDescent="0.25">
      <c r="M4726" s="46">
        <v>4717</v>
      </c>
      <c r="N4726" s="1">
        <v>104.51315231438478</v>
      </c>
    </row>
    <row r="4727" spans="13:14" x14ac:dyDescent="0.25">
      <c r="M4727" s="46">
        <v>4718</v>
      </c>
      <c r="N4727" s="1">
        <v>105.16469329113997</v>
      </c>
    </row>
    <row r="4728" spans="13:14" x14ac:dyDescent="0.25">
      <c r="M4728" s="46">
        <v>4719</v>
      </c>
      <c r="N4728" s="1">
        <v>116.60984378510375</v>
      </c>
    </row>
    <row r="4729" spans="13:14" x14ac:dyDescent="0.25">
      <c r="M4729" s="46">
        <v>4720</v>
      </c>
      <c r="N4729" s="1">
        <v>111.90168561755334</v>
      </c>
    </row>
    <row r="4730" spans="13:14" x14ac:dyDescent="0.25">
      <c r="M4730" s="46">
        <v>4721</v>
      </c>
      <c r="N4730" s="1">
        <v>108.62075746279268</v>
      </c>
    </row>
    <row r="4731" spans="13:14" x14ac:dyDescent="0.25">
      <c r="M4731" s="46">
        <v>4722</v>
      </c>
      <c r="N4731" s="1">
        <v>109.57012744927643</v>
      </c>
    </row>
    <row r="4732" spans="13:14" x14ac:dyDescent="0.25">
      <c r="M4732" s="46">
        <v>4723</v>
      </c>
      <c r="N4732" s="1">
        <v>107.02628507589108</v>
      </c>
    </row>
    <row r="4733" spans="13:14" x14ac:dyDescent="0.25">
      <c r="M4733" s="46">
        <v>4724</v>
      </c>
      <c r="N4733" s="1">
        <v>110.27902901725986</v>
      </c>
    </row>
    <row r="4734" spans="13:14" x14ac:dyDescent="0.25">
      <c r="M4734" s="46">
        <v>4725</v>
      </c>
      <c r="N4734" s="1">
        <v>122.17405046429602</v>
      </c>
    </row>
    <row r="4735" spans="13:14" x14ac:dyDescent="0.25">
      <c r="M4735" s="46">
        <v>4726</v>
      </c>
      <c r="N4735" s="1">
        <v>121.56200384668804</v>
      </c>
    </row>
    <row r="4736" spans="13:14" x14ac:dyDescent="0.25">
      <c r="M4736" s="46">
        <v>4727</v>
      </c>
      <c r="N4736" s="1">
        <v>132.76845497792823</v>
      </c>
    </row>
    <row r="4737" spans="13:14" x14ac:dyDescent="0.25">
      <c r="M4737" s="46">
        <v>4728</v>
      </c>
      <c r="N4737" s="1">
        <v>91.721985036161172</v>
      </c>
    </row>
    <row r="4738" spans="13:14" x14ac:dyDescent="0.25">
      <c r="M4738" s="46">
        <v>4729</v>
      </c>
      <c r="N4738" s="1">
        <v>107.14581151394192</v>
      </c>
    </row>
    <row r="4739" spans="13:14" x14ac:dyDescent="0.25">
      <c r="M4739" s="46">
        <v>4730</v>
      </c>
      <c r="N4739" s="1">
        <v>107.16204491095145</v>
      </c>
    </row>
    <row r="4740" spans="13:14" x14ac:dyDescent="0.25">
      <c r="M4740" s="46">
        <v>4731</v>
      </c>
      <c r="N4740" s="1">
        <v>105.68287913786159</v>
      </c>
    </row>
    <row r="4741" spans="13:14" x14ac:dyDescent="0.25">
      <c r="M4741" s="46">
        <v>4732</v>
      </c>
      <c r="N4741" s="1">
        <v>117.65521132139727</v>
      </c>
    </row>
    <row r="4742" spans="13:14" x14ac:dyDescent="0.25">
      <c r="M4742" s="46">
        <v>4733</v>
      </c>
      <c r="N4742" s="1">
        <v>109.6826242203304</v>
      </c>
    </row>
    <row r="4743" spans="13:14" x14ac:dyDescent="0.25">
      <c r="M4743" s="46">
        <v>4734</v>
      </c>
      <c r="N4743" s="1">
        <v>114.72176079106791</v>
      </c>
    </row>
    <row r="4744" spans="13:14" x14ac:dyDescent="0.25">
      <c r="M4744" s="46">
        <v>4735</v>
      </c>
      <c r="N4744" s="1">
        <v>114.96512904284518</v>
      </c>
    </row>
    <row r="4745" spans="13:14" x14ac:dyDescent="0.25">
      <c r="M4745" s="46">
        <v>4736</v>
      </c>
      <c r="N4745" s="1">
        <v>99.288344753497171</v>
      </c>
    </row>
    <row r="4746" spans="13:14" x14ac:dyDescent="0.25">
      <c r="M4746" s="46">
        <v>4737</v>
      </c>
      <c r="N4746" s="1">
        <v>121.02592169946298</v>
      </c>
    </row>
    <row r="4747" spans="13:14" x14ac:dyDescent="0.25">
      <c r="M4747" s="46">
        <v>4738</v>
      </c>
      <c r="N4747" s="1">
        <v>110.17338589127209</v>
      </c>
    </row>
    <row r="4748" spans="13:14" x14ac:dyDescent="0.25">
      <c r="M4748" s="46">
        <v>4739</v>
      </c>
      <c r="N4748" s="1">
        <v>122.41481305220304</v>
      </c>
    </row>
    <row r="4749" spans="13:14" x14ac:dyDescent="0.25">
      <c r="M4749" s="46">
        <v>4740</v>
      </c>
      <c r="N4749" s="1">
        <v>123.2960379724591</v>
      </c>
    </row>
    <row r="4750" spans="13:14" x14ac:dyDescent="0.25">
      <c r="M4750" s="46">
        <v>4741</v>
      </c>
      <c r="N4750" s="1">
        <v>107.54605115895377</v>
      </c>
    </row>
    <row r="4751" spans="13:14" x14ac:dyDescent="0.25">
      <c r="M4751" s="46">
        <v>4742</v>
      </c>
      <c r="N4751" s="1">
        <v>100.04419541530838</v>
      </c>
    </row>
    <row r="4752" spans="13:14" x14ac:dyDescent="0.25">
      <c r="M4752" s="46">
        <v>4743</v>
      </c>
      <c r="N4752" s="1">
        <v>122.45809114182042</v>
      </c>
    </row>
    <row r="4753" spans="13:14" x14ac:dyDescent="0.25">
      <c r="M4753" s="46">
        <v>4744</v>
      </c>
      <c r="N4753" s="1">
        <v>109.81827420420468</v>
      </c>
    </row>
    <row r="4754" spans="13:14" x14ac:dyDescent="0.25">
      <c r="M4754" s="46">
        <v>4745</v>
      </c>
      <c r="N4754" s="1">
        <v>107.61790486533845</v>
      </c>
    </row>
    <row r="4755" spans="13:14" x14ac:dyDescent="0.25">
      <c r="M4755" s="46">
        <v>4746</v>
      </c>
      <c r="N4755" s="1">
        <v>93.22606190712564</v>
      </c>
    </row>
    <row r="4756" spans="13:14" x14ac:dyDescent="0.25">
      <c r="M4756" s="46">
        <v>4747</v>
      </c>
      <c r="N4756" s="1">
        <v>98.285884660865989</v>
      </c>
    </row>
    <row r="4757" spans="13:14" x14ac:dyDescent="0.25">
      <c r="M4757" s="46">
        <v>4748</v>
      </c>
      <c r="N4757" s="1">
        <v>124.04364782200057</v>
      </c>
    </row>
    <row r="4758" spans="13:14" x14ac:dyDescent="0.25">
      <c r="M4758" s="46">
        <v>4749</v>
      </c>
      <c r="N4758" s="1">
        <v>110.21389433438658</v>
      </c>
    </row>
    <row r="4759" spans="13:14" x14ac:dyDescent="0.25">
      <c r="M4759" s="46">
        <v>4750</v>
      </c>
      <c r="N4759" s="1">
        <v>107.34745355011772</v>
      </c>
    </row>
    <row r="4760" spans="13:14" x14ac:dyDescent="0.25">
      <c r="M4760" s="46">
        <v>4751</v>
      </c>
      <c r="N4760" s="1">
        <v>112.44497813848875</v>
      </c>
    </row>
    <row r="4761" spans="13:14" x14ac:dyDescent="0.25">
      <c r="M4761" s="46">
        <v>4752</v>
      </c>
      <c r="N4761" s="1">
        <v>108.13520232333308</v>
      </c>
    </row>
    <row r="4762" spans="13:14" x14ac:dyDescent="0.25">
      <c r="M4762" s="46">
        <v>4753</v>
      </c>
      <c r="N4762" s="1">
        <v>102.29514188258953</v>
      </c>
    </row>
    <row r="4763" spans="13:14" x14ac:dyDescent="0.25">
      <c r="M4763" s="46">
        <v>4754</v>
      </c>
      <c r="N4763" s="1">
        <v>88.327079893864465</v>
      </c>
    </row>
    <row r="4764" spans="13:14" x14ac:dyDescent="0.25">
      <c r="M4764" s="46">
        <v>4755</v>
      </c>
      <c r="N4764" s="1">
        <v>120.2124900776023</v>
      </c>
    </row>
    <row r="4765" spans="13:14" x14ac:dyDescent="0.25">
      <c r="M4765" s="46">
        <v>4756</v>
      </c>
      <c r="N4765" s="1">
        <v>100.79074400496404</v>
      </c>
    </row>
    <row r="4766" spans="13:14" x14ac:dyDescent="0.25">
      <c r="M4766" s="46">
        <v>4757</v>
      </c>
      <c r="N4766" s="1">
        <v>120.08392886454392</v>
      </c>
    </row>
    <row r="4767" spans="13:14" x14ac:dyDescent="0.25">
      <c r="M4767" s="46">
        <v>4758</v>
      </c>
      <c r="N4767" s="1">
        <v>123.54584047270761</v>
      </c>
    </row>
    <row r="4768" spans="13:14" x14ac:dyDescent="0.25">
      <c r="M4768" s="46">
        <v>4759</v>
      </c>
      <c r="N4768" s="1">
        <v>108.28244368535846</v>
      </c>
    </row>
    <row r="4769" spans="13:14" x14ac:dyDescent="0.25">
      <c r="M4769" s="46">
        <v>4760</v>
      </c>
      <c r="N4769" s="1">
        <v>107.06777379145548</v>
      </c>
    </row>
    <row r="4770" spans="13:14" x14ac:dyDescent="0.25">
      <c r="M4770" s="46">
        <v>4761</v>
      </c>
      <c r="N4770" s="1">
        <v>117.21508578227967</v>
      </c>
    </row>
    <row r="4771" spans="13:14" x14ac:dyDescent="0.25">
      <c r="M4771" s="46">
        <v>4762</v>
      </c>
      <c r="N4771" s="1">
        <v>121.0508002393932</v>
      </c>
    </row>
    <row r="4772" spans="13:14" x14ac:dyDescent="0.25">
      <c r="M4772" s="46">
        <v>4763</v>
      </c>
      <c r="N4772" s="1">
        <v>108.71913959347351</v>
      </c>
    </row>
    <row r="4773" spans="13:14" x14ac:dyDescent="0.25">
      <c r="M4773" s="46">
        <v>4764</v>
      </c>
      <c r="N4773" s="1">
        <v>108.16057454915058</v>
      </c>
    </row>
    <row r="4774" spans="13:14" x14ac:dyDescent="0.25">
      <c r="M4774" s="46">
        <v>4765</v>
      </c>
      <c r="N4774" s="1">
        <v>106.40606052771298</v>
      </c>
    </row>
    <row r="4775" spans="13:14" x14ac:dyDescent="0.25">
      <c r="M4775" s="46">
        <v>4766</v>
      </c>
      <c r="N4775" s="1">
        <v>120.26950508109125</v>
      </c>
    </row>
    <row r="4776" spans="13:14" x14ac:dyDescent="0.25">
      <c r="M4776" s="46">
        <v>4767</v>
      </c>
      <c r="N4776" s="1">
        <v>105.02164621783444</v>
      </c>
    </row>
    <row r="4777" spans="13:14" x14ac:dyDescent="0.25">
      <c r="M4777" s="46">
        <v>4768</v>
      </c>
      <c r="N4777" s="1">
        <v>108.5514785222655</v>
      </c>
    </row>
    <row r="4778" spans="13:14" x14ac:dyDescent="0.25">
      <c r="M4778" s="46">
        <v>4769</v>
      </c>
      <c r="N4778" s="1">
        <v>103.8461480255708</v>
      </c>
    </row>
    <row r="4779" spans="13:14" x14ac:dyDescent="0.25">
      <c r="M4779" s="46">
        <v>4770</v>
      </c>
      <c r="N4779" s="1">
        <v>114.03536072798329</v>
      </c>
    </row>
    <row r="4780" spans="13:14" x14ac:dyDescent="0.25">
      <c r="M4780" s="46">
        <v>4771</v>
      </c>
      <c r="N4780" s="1">
        <v>132.31001128879137</v>
      </c>
    </row>
    <row r="4781" spans="13:14" x14ac:dyDescent="0.25">
      <c r="M4781" s="46">
        <v>4772</v>
      </c>
      <c r="N4781" s="1">
        <v>128.32452014062531</v>
      </c>
    </row>
    <row r="4782" spans="13:14" x14ac:dyDescent="0.25">
      <c r="M4782" s="46">
        <v>4773</v>
      </c>
      <c r="N4782" s="1">
        <v>105.8897966844447</v>
      </c>
    </row>
    <row r="4783" spans="13:14" x14ac:dyDescent="0.25">
      <c r="M4783" s="46">
        <v>4774</v>
      </c>
      <c r="N4783" s="1">
        <v>103.32736643429317</v>
      </c>
    </row>
    <row r="4784" spans="13:14" x14ac:dyDescent="0.25">
      <c r="M4784" s="46">
        <v>4775</v>
      </c>
      <c r="N4784" s="1">
        <v>119.57789971888796</v>
      </c>
    </row>
    <row r="4785" spans="13:14" x14ac:dyDescent="0.25">
      <c r="M4785" s="46">
        <v>4776</v>
      </c>
      <c r="N4785" s="1">
        <v>120.08891538417996</v>
      </c>
    </row>
    <row r="4786" spans="13:14" x14ac:dyDescent="0.25">
      <c r="M4786" s="46">
        <v>4777</v>
      </c>
      <c r="N4786" s="1">
        <v>88.427813388764378</v>
      </c>
    </row>
    <row r="4787" spans="13:14" x14ac:dyDescent="0.25">
      <c r="M4787" s="46">
        <v>4778</v>
      </c>
      <c r="N4787" s="1">
        <v>93.783091992720301</v>
      </c>
    </row>
    <row r="4788" spans="13:14" x14ac:dyDescent="0.25">
      <c r="M4788" s="46">
        <v>4779</v>
      </c>
      <c r="N4788" s="1">
        <v>102.25731052153547</v>
      </c>
    </row>
    <row r="4789" spans="13:14" x14ac:dyDescent="0.25">
      <c r="M4789" s="46">
        <v>4780</v>
      </c>
      <c r="N4789" s="1">
        <v>110.32047251307297</v>
      </c>
    </row>
    <row r="4790" spans="13:14" x14ac:dyDescent="0.25">
      <c r="M4790" s="46">
        <v>4781</v>
      </c>
      <c r="N4790" s="1">
        <v>127.60114675420949</v>
      </c>
    </row>
    <row r="4791" spans="13:14" x14ac:dyDescent="0.25">
      <c r="M4791" s="46">
        <v>4782</v>
      </c>
      <c r="N4791" s="1">
        <v>119.86749051711691</v>
      </c>
    </row>
    <row r="4792" spans="13:14" x14ac:dyDescent="0.25">
      <c r="M4792" s="46">
        <v>4783</v>
      </c>
      <c r="N4792" s="1">
        <v>123.44484276563637</v>
      </c>
    </row>
    <row r="4793" spans="13:14" x14ac:dyDescent="0.25">
      <c r="M4793" s="46">
        <v>4784</v>
      </c>
      <c r="N4793" s="1">
        <v>101.15230696187824</v>
      </c>
    </row>
    <row r="4794" spans="13:14" x14ac:dyDescent="0.25">
      <c r="M4794" s="46">
        <v>4785</v>
      </c>
      <c r="N4794" s="1">
        <v>100.55849215830433</v>
      </c>
    </row>
    <row r="4795" spans="13:14" x14ac:dyDescent="0.25">
      <c r="M4795" s="46">
        <v>4786</v>
      </c>
      <c r="N4795" s="1">
        <v>117.89863422918009</v>
      </c>
    </row>
    <row r="4796" spans="13:14" x14ac:dyDescent="0.25">
      <c r="M4796" s="46">
        <v>4787</v>
      </c>
      <c r="N4796" s="1">
        <v>114.8304797966348</v>
      </c>
    </row>
    <row r="4797" spans="13:14" x14ac:dyDescent="0.25">
      <c r="M4797" s="46">
        <v>4788</v>
      </c>
      <c r="N4797" s="1">
        <v>100.96797404155008</v>
      </c>
    </row>
    <row r="4798" spans="13:14" x14ac:dyDescent="0.25">
      <c r="M4798" s="46">
        <v>4789</v>
      </c>
      <c r="N4798" s="1">
        <v>113.65751752047952</v>
      </c>
    </row>
    <row r="4799" spans="13:14" x14ac:dyDescent="0.25">
      <c r="M4799" s="46">
        <v>4790</v>
      </c>
      <c r="N4799" s="1">
        <v>119.52898002466374</v>
      </c>
    </row>
    <row r="4800" spans="13:14" x14ac:dyDescent="0.25">
      <c r="M4800" s="46">
        <v>4791</v>
      </c>
      <c r="N4800" s="1">
        <v>91.174052449278605</v>
      </c>
    </row>
    <row r="4801" spans="13:14" x14ac:dyDescent="0.25">
      <c r="M4801" s="46">
        <v>4792</v>
      </c>
      <c r="N4801" s="1">
        <v>103.80219061502898</v>
      </c>
    </row>
    <row r="4802" spans="13:14" x14ac:dyDescent="0.25">
      <c r="M4802" s="46">
        <v>4793</v>
      </c>
      <c r="N4802" s="1">
        <v>106.39698982939579</v>
      </c>
    </row>
    <row r="4803" spans="13:14" x14ac:dyDescent="0.25">
      <c r="M4803" s="46">
        <v>4794</v>
      </c>
      <c r="N4803" s="1">
        <v>123.30041321042555</v>
      </c>
    </row>
    <row r="4804" spans="13:14" x14ac:dyDescent="0.25">
      <c r="M4804" s="46">
        <v>4795</v>
      </c>
      <c r="N4804" s="1">
        <v>126.28626233883496</v>
      </c>
    </row>
    <row r="4805" spans="13:14" x14ac:dyDescent="0.25">
      <c r="M4805" s="46">
        <v>4796</v>
      </c>
      <c r="N4805" s="1">
        <v>124.02714815705144</v>
      </c>
    </row>
    <row r="4806" spans="13:14" x14ac:dyDescent="0.25">
      <c r="M4806" s="46">
        <v>4797</v>
      </c>
      <c r="N4806" s="1">
        <v>107.78880651246668</v>
      </c>
    </row>
    <row r="4807" spans="13:14" x14ac:dyDescent="0.25">
      <c r="M4807" s="46">
        <v>4798</v>
      </c>
      <c r="N4807" s="1">
        <v>108.84560897500612</v>
      </c>
    </row>
    <row r="4808" spans="13:14" x14ac:dyDescent="0.25">
      <c r="M4808" s="46">
        <v>4799</v>
      </c>
      <c r="N4808" s="1">
        <v>119.34574857762952</v>
      </c>
    </row>
    <row r="4809" spans="13:14" x14ac:dyDescent="0.25">
      <c r="M4809" s="46">
        <v>4800</v>
      </c>
      <c r="N4809" s="1">
        <v>107.39865049205321</v>
      </c>
    </row>
    <row r="4810" spans="13:14" x14ac:dyDescent="0.25">
      <c r="M4810" s="46">
        <v>4801</v>
      </c>
      <c r="N4810" s="1">
        <v>110.08120660073256</v>
      </c>
    </row>
    <row r="4811" spans="13:14" x14ac:dyDescent="0.25">
      <c r="M4811" s="46">
        <v>4802</v>
      </c>
      <c r="N4811" s="1">
        <v>91.711214468755713</v>
      </c>
    </row>
    <row r="4812" spans="13:14" x14ac:dyDescent="0.25">
      <c r="M4812" s="46">
        <v>4803</v>
      </c>
      <c r="N4812" s="1">
        <v>112.40872207012849</v>
      </c>
    </row>
    <row r="4813" spans="13:14" x14ac:dyDescent="0.25">
      <c r="M4813" s="46">
        <v>4804</v>
      </c>
      <c r="N4813" s="1">
        <v>118.9410844801161</v>
      </c>
    </row>
    <row r="4814" spans="13:14" x14ac:dyDescent="0.25">
      <c r="M4814" s="46">
        <v>4805</v>
      </c>
      <c r="N4814" s="1">
        <v>103.26689779663377</v>
      </c>
    </row>
    <row r="4815" spans="13:14" x14ac:dyDescent="0.25">
      <c r="M4815" s="46">
        <v>4806</v>
      </c>
      <c r="N4815" s="1">
        <v>103.84695676272283</v>
      </c>
    </row>
    <row r="4816" spans="13:14" x14ac:dyDescent="0.25">
      <c r="M4816" s="46">
        <v>4807</v>
      </c>
      <c r="N4816" s="1">
        <v>107.14389503871159</v>
      </c>
    </row>
    <row r="4817" spans="13:14" x14ac:dyDescent="0.25">
      <c r="M4817" s="46">
        <v>4808</v>
      </c>
      <c r="N4817" s="1">
        <v>110.50769365418645</v>
      </c>
    </row>
    <row r="4818" spans="13:14" x14ac:dyDescent="0.25">
      <c r="M4818" s="46">
        <v>4809</v>
      </c>
      <c r="N4818" s="1">
        <v>118.44587757260574</v>
      </c>
    </row>
    <row r="4819" spans="13:14" x14ac:dyDescent="0.25">
      <c r="M4819" s="46">
        <v>4810</v>
      </c>
      <c r="N4819" s="1">
        <v>111.54074045758873</v>
      </c>
    </row>
    <row r="4820" spans="13:14" x14ac:dyDescent="0.25">
      <c r="M4820" s="46">
        <v>4811</v>
      </c>
      <c r="N4820" s="1">
        <v>105.15283543954399</v>
      </c>
    </row>
    <row r="4821" spans="13:14" x14ac:dyDescent="0.25">
      <c r="M4821" s="46">
        <v>4812</v>
      </c>
      <c r="N4821" s="1">
        <v>99.99602940038146</v>
      </c>
    </row>
    <row r="4822" spans="13:14" x14ac:dyDescent="0.25">
      <c r="M4822" s="46">
        <v>4813</v>
      </c>
      <c r="N4822" s="1">
        <v>115.00106445955957</v>
      </c>
    </row>
    <row r="4823" spans="13:14" x14ac:dyDescent="0.25">
      <c r="M4823" s="46">
        <v>4814</v>
      </c>
      <c r="N4823" s="1">
        <v>123.39557028904896</v>
      </c>
    </row>
    <row r="4824" spans="13:14" x14ac:dyDescent="0.25">
      <c r="M4824" s="46">
        <v>4815</v>
      </c>
      <c r="N4824" s="1">
        <v>115.556128305736</v>
      </c>
    </row>
    <row r="4825" spans="13:14" x14ac:dyDescent="0.25">
      <c r="M4825" s="46">
        <v>4816</v>
      </c>
      <c r="N4825" s="1">
        <v>98.224952948148214</v>
      </c>
    </row>
    <row r="4826" spans="13:14" x14ac:dyDescent="0.25">
      <c r="M4826" s="46">
        <v>4817</v>
      </c>
      <c r="N4826" s="1">
        <v>102.87630496844403</v>
      </c>
    </row>
    <row r="4827" spans="13:14" x14ac:dyDescent="0.25">
      <c r="M4827" s="46">
        <v>4818</v>
      </c>
      <c r="N4827" s="1">
        <v>132.60441429666136</v>
      </c>
    </row>
    <row r="4828" spans="13:14" x14ac:dyDescent="0.25">
      <c r="M4828" s="46">
        <v>4819</v>
      </c>
      <c r="N4828" s="1">
        <v>95.534546552548065</v>
      </c>
    </row>
    <row r="4829" spans="13:14" x14ac:dyDescent="0.25">
      <c r="M4829" s="46">
        <v>4820</v>
      </c>
      <c r="N4829" s="1">
        <v>106.28313749429991</v>
      </c>
    </row>
    <row r="4830" spans="13:14" x14ac:dyDescent="0.25">
      <c r="M4830" s="46">
        <v>4821</v>
      </c>
      <c r="N4830" s="1">
        <v>122.75302648354048</v>
      </c>
    </row>
    <row r="4831" spans="13:14" x14ac:dyDescent="0.25">
      <c r="M4831" s="46">
        <v>4822</v>
      </c>
      <c r="N4831" s="1">
        <v>108.35884207946975</v>
      </c>
    </row>
    <row r="4832" spans="13:14" x14ac:dyDescent="0.25">
      <c r="M4832" s="46">
        <v>4823</v>
      </c>
      <c r="N4832" s="1">
        <v>104.19849898560919</v>
      </c>
    </row>
    <row r="4833" spans="13:14" x14ac:dyDescent="0.25">
      <c r="M4833" s="46">
        <v>4824</v>
      </c>
      <c r="N4833" s="1">
        <v>106.90629372774102</v>
      </c>
    </row>
    <row r="4834" spans="13:14" x14ac:dyDescent="0.25">
      <c r="M4834" s="46">
        <v>4825</v>
      </c>
      <c r="N4834" s="1">
        <v>121.0035630901274</v>
      </c>
    </row>
    <row r="4835" spans="13:14" x14ac:dyDescent="0.25">
      <c r="M4835" s="46">
        <v>4826</v>
      </c>
      <c r="N4835" s="1">
        <v>115.55714736766315</v>
      </c>
    </row>
    <row r="4836" spans="13:14" x14ac:dyDescent="0.25">
      <c r="M4836" s="46">
        <v>4827</v>
      </c>
      <c r="N4836" s="1">
        <v>125.7276790367133</v>
      </c>
    </row>
    <row r="4837" spans="13:14" x14ac:dyDescent="0.25">
      <c r="M4837" s="46">
        <v>4828</v>
      </c>
      <c r="N4837" s="1">
        <v>109.51997307573049</v>
      </c>
    </row>
    <row r="4838" spans="13:14" x14ac:dyDescent="0.25">
      <c r="M4838" s="46">
        <v>4829</v>
      </c>
      <c r="N4838" s="1">
        <v>113.51615771406743</v>
      </c>
    </row>
    <row r="4839" spans="13:14" x14ac:dyDescent="0.25">
      <c r="M4839" s="46">
        <v>4830</v>
      </c>
      <c r="N4839" s="1">
        <v>107.40272572152421</v>
      </c>
    </row>
    <row r="4840" spans="13:14" x14ac:dyDescent="0.25">
      <c r="M4840" s="46">
        <v>4831</v>
      </c>
      <c r="N4840" s="1">
        <v>117.79756295017935</v>
      </c>
    </row>
    <row r="4841" spans="13:14" x14ac:dyDescent="0.25">
      <c r="M4841" s="46">
        <v>4832</v>
      </c>
      <c r="N4841" s="1">
        <v>102.03413098766107</v>
      </c>
    </row>
    <row r="4842" spans="13:14" x14ac:dyDescent="0.25">
      <c r="M4842" s="46">
        <v>4833</v>
      </c>
      <c r="N4842" s="1">
        <v>118.77027791993024</v>
      </c>
    </row>
    <row r="4843" spans="13:14" x14ac:dyDescent="0.25">
      <c r="M4843" s="46">
        <v>4834</v>
      </c>
      <c r="N4843" s="1">
        <v>112.56778069209298</v>
      </c>
    </row>
    <row r="4844" spans="13:14" x14ac:dyDescent="0.25">
      <c r="M4844" s="46">
        <v>4835</v>
      </c>
      <c r="N4844" s="1">
        <v>134.68299775649209</v>
      </c>
    </row>
    <row r="4845" spans="13:14" x14ac:dyDescent="0.25">
      <c r="M4845" s="46">
        <v>4836</v>
      </c>
      <c r="N4845" s="1">
        <v>115.15042045536173</v>
      </c>
    </row>
    <row r="4846" spans="13:14" x14ac:dyDescent="0.25">
      <c r="M4846" s="46">
        <v>4837</v>
      </c>
      <c r="N4846" s="1">
        <v>110.50303879305334</v>
      </c>
    </row>
    <row r="4847" spans="13:14" x14ac:dyDescent="0.25">
      <c r="M4847" s="46">
        <v>4838</v>
      </c>
      <c r="N4847" s="1">
        <v>133.57166519703819</v>
      </c>
    </row>
    <row r="4848" spans="13:14" x14ac:dyDescent="0.25">
      <c r="M4848" s="46">
        <v>4839</v>
      </c>
      <c r="N4848" s="1">
        <v>118.89390710457334</v>
      </c>
    </row>
    <row r="4849" spans="13:14" x14ac:dyDescent="0.25">
      <c r="M4849" s="46">
        <v>4840</v>
      </c>
      <c r="N4849" s="1">
        <v>103.6365837616805</v>
      </c>
    </row>
    <row r="4850" spans="13:14" x14ac:dyDescent="0.25">
      <c r="M4850" s="46">
        <v>4841</v>
      </c>
      <c r="N4850" s="1">
        <v>104.21325138506083</v>
      </c>
    </row>
    <row r="4851" spans="13:14" x14ac:dyDescent="0.25">
      <c r="M4851" s="46">
        <v>4842</v>
      </c>
      <c r="N4851" s="1">
        <v>119.32161147364327</v>
      </c>
    </row>
    <row r="4852" spans="13:14" x14ac:dyDescent="0.25">
      <c r="M4852" s="46">
        <v>4843</v>
      </c>
      <c r="N4852" s="1">
        <v>90.368803368569701</v>
      </c>
    </row>
    <row r="4853" spans="13:14" x14ac:dyDescent="0.25">
      <c r="M4853" s="46">
        <v>4844</v>
      </c>
      <c r="N4853" s="1">
        <v>103.79560417544891</v>
      </c>
    </row>
    <row r="4854" spans="13:14" x14ac:dyDescent="0.25">
      <c r="M4854" s="46">
        <v>4845</v>
      </c>
      <c r="N4854" s="1">
        <v>114.59695789441616</v>
      </c>
    </row>
    <row r="4855" spans="13:14" x14ac:dyDescent="0.25">
      <c r="M4855" s="46">
        <v>4846</v>
      </c>
      <c r="N4855" s="1">
        <v>112.98211862727763</v>
      </c>
    </row>
    <row r="4856" spans="13:14" x14ac:dyDescent="0.25">
      <c r="M4856" s="46">
        <v>4847</v>
      </c>
      <c r="N4856" s="1">
        <v>129.13802206843715</v>
      </c>
    </row>
    <row r="4857" spans="13:14" x14ac:dyDescent="0.25">
      <c r="M4857" s="46">
        <v>4848</v>
      </c>
      <c r="N4857" s="1">
        <v>125.91014208230432</v>
      </c>
    </row>
    <row r="4858" spans="13:14" x14ac:dyDescent="0.25">
      <c r="M4858" s="46">
        <v>4849</v>
      </c>
      <c r="N4858" s="1">
        <v>116.10753806726797</v>
      </c>
    </row>
    <row r="4859" spans="13:14" x14ac:dyDescent="0.25">
      <c r="M4859" s="46">
        <v>4850</v>
      </c>
      <c r="N4859" s="1">
        <v>98.142796497256242</v>
      </c>
    </row>
    <row r="4860" spans="13:14" x14ac:dyDescent="0.25">
      <c r="M4860" s="46">
        <v>4851</v>
      </c>
      <c r="N4860" s="1">
        <v>119.88954849923932</v>
      </c>
    </row>
    <row r="4861" spans="13:14" x14ac:dyDescent="0.25">
      <c r="M4861" s="46">
        <v>4852</v>
      </c>
      <c r="N4861" s="1">
        <v>109.59060325555957</v>
      </c>
    </row>
    <row r="4862" spans="13:14" x14ac:dyDescent="0.25">
      <c r="M4862" s="46">
        <v>4853</v>
      </c>
      <c r="N4862" s="1">
        <v>113.79791206327212</v>
      </c>
    </row>
    <row r="4863" spans="13:14" x14ac:dyDescent="0.25">
      <c r="M4863" s="46">
        <v>4854</v>
      </c>
      <c r="N4863" s="1">
        <v>116.85085493578291</v>
      </c>
    </row>
    <row r="4864" spans="13:14" x14ac:dyDescent="0.25">
      <c r="M4864" s="46">
        <v>4855</v>
      </c>
      <c r="N4864" s="1">
        <v>130.08825002206379</v>
      </c>
    </row>
    <row r="4865" spans="13:14" x14ac:dyDescent="0.25">
      <c r="M4865" s="46">
        <v>4856</v>
      </c>
      <c r="N4865" s="1">
        <v>115.7443267144649</v>
      </c>
    </row>
    <row r="4866" spans="13:14" x14ac:dyDescent="0.25">
      <c r="M4866" s="46">
        <v>4857</v>
      </c>
      <c r="N4866" s="1">
        <v>107.57018702108202</v>
      </c>
    </row>
    <row r="4867" spans="13:14" x14ac:dyDescent="0.25">
      <c r="M4867" s="46">
        <v>4858</v>
      </c>
      <c r="N4867" s="1">
        <v>103.17245858841191</v>
      </c>
    </row>
    <row r="4868" spans="13:14" x14ac:dyDescent="0.25">
      <c r="M4868" s="46">
        <v>4859</v>
      </c>
      <c r="N4868" s="1">
        <v>113.28039989683532</v>
      </c>
    </row>
    <row r="4869" spans="13:14" x14ac:dyDescent="0.25">
      <c r="M4869" s="46">
        <v>4860</v>
      </c>
      <c r="N4869" s="1">
        <v>105.86699767183349</v>
      </c>
    </row>
    <row r="4870" spans="13:14" x14ac:dyDescent="0.25">
      <c r="M4870" s="46">
        <v>4861</v>
      </c>
      <c r="N4870" s="1">
        <v>106.15677520351331</v>
      </c>
    </row>
    <row r="4871" spans="13:14" x14ac:dyDescent="0.25">
      <c r="M4871" s="46">
        <v>4862</v>
      </c>
      <c r="N4871" s="1">
        <v>124.1744348838005</v>
      </c>
    </row>
    <row r="4872" spans="13:14" x14ac:dyDescent="0.25">
      <c r="M4872" s="46">
        <v>4863</v>
      </c>
      <c r="N4872" s="1">
        <v>93.688221742469679</v>
      </c>
    </row>
    <row r="4873" spans="13:14" x14ac:dyDescent="0.25">
      <c r="M4873" s="46">
        <v>4864</v>
      </c>
      <c r="N4873" s="1">
        <v>107.464856750187</v>
      </c>
    </row>
    <row r="4874" spans="13:14" x14ac:dyDescent="0.25">
      <c r="M4874" s="46">
        <v>4865</v>
      </c>
      <c r="N4874" s="1">
        <v>112.81611896364963</v>
      </c>
    </row>
    <row r="4875" spans="13:14" x14ac:dyDescent="0.25">
      <c r="M4875" s="46">
        <v>4866</v>
      </c>
      <c r="N4875" s="1">
        <v>105.67085694369872</v>
      </c>
    </row>
    <row r="4876" spans="13:14" x14ac:dyDescent="0.25">
      <c r="M4876" s="46">
        <v>4867</v>
      </c>
      <c r="N4876" s="1">
        <v>86.067585296747836</v>
      </c>
    </row>
    <row r="4877" spans="13:14" x14ac:dyDescent="0.25">
      <c r="M4877" s="46">
        <v>4868</v>
      </c>
      <c r="N4877" s="1">
        <v>114.33117351626935</v>
      </c>
    </row>
    <row r="4878" spans="13:14" x14ac:dyDescent="0.25">
      <c r="M4878" s="46">
        <v>4869</v>
      </c>
      <c r="N4878" s="1">
        <v>103.01711498731457</v>
      </c>
    </row>
    <row r="4879" spans="13:14" x14ac:dyDescent="0.25">
      <c r="M4879" s="46">
        <v>4870</v>
      </c>
      <c r="N4879" s="1">
        <v>111.29737028297291</v>
      </c>
    </row>
    <row r="4880" spans="13:14" x14ac:dyDescent="0.25">
      <c r="M4880" s="46">
        <v>4871</v>
      </c>
      <c r="N4880" s="1">
        <v>126.9907675625052</v>
      </c>
    </row>
    <row r="4881" spans="13:14" x14ac:dyDescent="0.25">
      <c r="M4881" s="46">
        <v>4872</v>
      </c>
      <c r="N4881" s="1">
        <v>107.13746700953175</v>
      </c>
    </row>
    <row r="4882" spans="13:14" x14ac:dyDescent="0.25">
      <c r="M4882" s="46">
        <v>4873</v>
      </c>
      <c r="N4882" s="1">
        <v>118.20414960265174</v>
      </c>
    </row>
    <row r="4883" spans="13:14" x14ac:dyDescent="0.25">
      <c r="M4883" s="46">
        <v>4874</v>
      </c>
      <c r="N4883" s="1">
        <v>125.56347383946894</v>
      </c>
    </row>
    <row r="4884" spans="13:14" x14ac:dyDescent="0.25">
      <c r="M4884" s="46">
        <v>4875</v>
      </c>
      <c r="N4884" s="1">
        <v>108.48555581166805</v>
      </c>
    </row>
    <row r="4885" spans="13:14" x14ac:dyDescent="0.25">
      <c r="M4885" s="46">
        <v>4876</v>
      </c>
      <c r="N4885" s="1">
        <v>106.85927581234731</v>
      </c>
    </row>
    <row r="4886" spans="13:14" x14ac:dyDescent="0.25">
      <c r="M4886" s="46">
        <v>4877</v>
      </c>
      <c r="N4886" s="1">
        <v>116.9441452297403</v>
      </c>
    </row>
    <row r="4887" spans="13:14" x14ac:dyDescent="0.25">
      <c r="M4887" s="46">
        <v>4878</v>
      </c>
      <c r="N4887" s="1">
        <v>97.636779185600972</v>
      </c>
    </row>
    <row r="4888" spans="13:14" x14ac:dyDescent="0.25">
      <c r="M4888" s="46">
        <v>4879</v>
      </c>
      <c r="N4888" s="1">
        <v>124.86810015558305</v>
      </c>
    </row>
    <row r="4889" spans="13:14" x14ac:dyDescent="0.25">
      <c r="M4889" s="46">
        <v>4880</v>
      </c>
      <c r="N4889" s="1">
        <v>98.382962542828594</v>
      </c>
    </row>
    <row r="4890" spans="13:14" x14ac:dyDescent="0.25">
      <c r="M4890" s="46">
        <v>4881</v>
      </c>
      <c r="N4890" s="1">
        <v>123.52782910827136</v>
      </c>
    </row>
    <row r="4891" spans="13:14" x14ac:dyDescent="0.25">
      <c r="M4891" s="46">
        <v>4882</v>
      </c>
      <c r="N4891" s="1">
        <v>101.95933313572488</v>
      </c>
    </row>
    <row r="4892" spans="13:14" x14ac:dyDescent="0.25">
      <c r="M4892" s="46">
        <v>4883</v>
      </c>
      <c r="N4892" s="1">
        <v>115.26976557779373</v>
      </c>
    </row>
    <row r="4893" spans="13:14" x14ac:dyDescent="0.25">
      <c r="M4893" s="46">
        <v>4884</v>
      </c>
      <c r="N4893" s="1">
        <v>122.22676336614343</v>
      </c>
    </row>
    <row r="4894" spans="13:14" x14ac:dyDescent="0.25">
      <c r="M4894" s="46">
        <v>4885</v>
      </c>
      <c r="N4894" s="1">
        <v>103.4435126440198</v>
      </c>
    </row>
    <row r="4895" spans="13:14" x14ac:dyDescent="0.25">
      <c r="M4895" s="46">
        <v>4886</v>
      </c>
      <c r="N4895" s="1">
        <v>96.870762672861403</v>
      </c>
    </row>
    <row r="4896" spans="13:14" x14ac:dyDescent="0.25">
      <c r="M4896" s="46">
        <v>4887</v>
      </c>
      <c r="N4896" s="1">
        <v>98.752856092340423</v>
      </c>
    </row>
    <row r="4897" spans="13:14" x14ac:dyDescent="0.25">
      <c r="M4897" s="46">
        <v>4888</v>
      </c>
      <c r="N4897" s="1">
        <v>108.5734108271279</v>
      </c>
    </row>
    <row r="4898" spans="13:14" x14ac:dyDescent="0.25">
      <c r="M4898" s="46">
        <v>4889</v>
      </c>
      <c r="N4898" s="1">
        <v>125.24878093302441</v>
      </c>
    </row>
    <row r="4899" spans="13:14" x14ac:dyDescent="0.25">
      <c r="M4899" s="46">
        <v>4890</v>
      </c>
      <c r="N4899" s="1">
        <v>108.86933226721825</v>
      </c>
    </row>
    <row r="4900" spans="13:14" x14ac:dyDescent="0.25">
      <c r="M4900" s="46">
        <v>4891</v>
      </c>
      <c r="N4900" s="1">
        <v>110.14159548180956</v>
      </c>
    </row>
    <row r="4901" spans="13:14" x14ac:dyDescent="0.25">
      <c r="M4901" s="46">
        <v>4892</v>
      </c>
      <c r="N4901" s="1">
        <v>103.86400012292667</v>
      </c>
    </row>
    <row r="4902" spans="13:14" x14ac:dyDescent="0.25">
      <c r="M4902" s="46">
        <v>4893</v>
      </c>
      <c r="N4902" s="1">
        <v>104.50679853715287</v>
      </c>
    </row>
    <row r="4903" spans="13:14" x14ac:dyDescent="0.25">
      <c r="M4903" s="46">
        <v>4894</v>
      </c>
      <c r="N4903" s="1">
        <v>124.43407306940297</v>
      </c>
    </row>
    <row r="4904" spans="13:14" x14ac:dyDescent="0.25">
      <c r="M4904" s="46">
        <v>4895</v>
      </c>
      <c r="N4904" s="1">
        <v>114.30990293387211</v>
      </c>
    </row>
    <row r="4905" spans="13:14" x14ac:dyDescent="0.25">
      <c r="M4905" s="46">
        <v>4896</v>
      </c>
      <c r="N4905" s="1">
        <v>114.54825682185452</v>
      </c>
    </row>
    <row r="4906" spans="13:14" x14ac:dyDescent="0.25">
      <c r="M4906" s="46">
        <v>4897</v>
      </c>
      <c r="N4906" s="1">
        <v>109.18817642549178</v>
      </c>
    </row>
    <row r="4907" spans="13:14" x14ac:dyDescent="0.25">
      <c r="M4907" s="46">
        <v>4898</v>
      </c>
      <c r="N4907" s="1">
        <v>133.05249032801987</v>
      </c>
    </row>
    <row r="4908" spans="13:14" x14ac:dyDescent="0.25">
      <c r="M4908" s="46">
        <v>4899</v>
      </c>
      <c r="N4908" s="1">
        <v>110.27659441984711</v>
      </c>
    </row>
    <row r="4909" spans="13:14" x14ac:dyDescent="0.25">
      <c r="M4909" s="46">
        <v>4900</v>
      </c>
      <c r="N4909" s="1">
        <v>126.13173423552654</v>
      </c>
    </row>
    <row r="4910" spans="13:14" x14ac:dyDescent="0.25">
      <c r="M4910" s="46">
        <v>4901</v>
      </c>
      <c r="N4910" s="1">
        <v>103.0717310061052</v>
      </c>
    </row>
    <row r="4911" spans="13:14" x14ac:dyDescent="0.25">
      <c r="M4911" s="46">
        <v>4902</v>
      </c>
      <c r="N4911" s="1">
        <v>101.68109843108989</v>
      </c>
    </row>
    <row r="4912" spans="13:14" x14ac:dyDescent="0.25">
      <c r="M4912" s="46">
        <v>4903</v>
      </c>
      <c r="N4912" s="1">
        <v>106.98962589975632</v>
      </c>
    </row>
    <row r="4913" spans="13:14" x14ac:dyDescent="0.25">
      <c r="M4913" s="46">
        <v>4904</v>
      </c>
      <c r="N4913" s="1">
        <v>114.64482884813154</v>
      </c>
    </row>
    <row r="4914" spans="13:14" x14ac:dyDescent="0.25">
      <c r="M4914" s="46">
        <v>4905</v>
      </c>
      <c r="N4914" s="1">
        <v>122.22040835078359</v>
      </c>
    </row>
    <row r="4915" spans="13:14" x14ac:dyDescent="0.25">
      <c r="M4915" s="46">
        <v>4906</v>
      </c>
      <c r="N4915" s="1">
        <v>117.51726101645242</v>
      </c>
    </row>
    <row r="4916" spans="13:14" x14ac:dyDescent="0.25">
      <c r="M4916" s="46">
        <v>4907</v>
      </c>
      <c r="N4916" s="1">
        <v>100.23312960448898</v>
      </c>
    </row>
    <row r="4917" spans="13:14" x14ac:dyDescent="0.25">
      <c r="M4917" s="46">
        <v>4908</v>
      </c>
      <c r="N4917" s="1">
        <v>102.24003277419186</v>
      </c>
    </row>
    <row r="4918" spans="13:14" x14ac:dyDescent="0.25">
      <c r="M4918" s="46">
        <v>4909</v>
      </c>
      <c r="N4918" s="1">
        <v>103.8768887462149</v>
      </c>
    </row>
    <row r="4919" spans="13:14" x14ac:dyDescent="0.25">
      <c r="M4919" s="46">
        <v>4910</v>
      </c>
      <c r="N4919" s="1">
        <v>114.46376657334868</v>
      </c>
    </row>
    <row r="4920" spans="13:14" x14ac:dyDescent="0.25">
      <c r="M4920" s="46">
        <v>4911</v>
      </c>
      <c r="N4920" s="1">
        <v>96.07746967781695</v>
      </c>
    </row>
    <row r="4921" spans="13:14" x14ac:dyDescent="0.25">
      <c r="M4921" s="46">
        <v>4912</v>
      </c>
      <c r="N4921" s="1">
        <v>102.15927166287631</v>
      </c>
    </row>
    <row r="4922" spans="13:14" x14ac:dyDescent="0.25">
      <c r="M4922" s="46">
        <v>4913</v>
      </c>
      <c r="N4922" s="1">
        <v>115.09401135621071</v>
      </c>
    </row>
    <row r="4923" spans="13:14" x14ac:dyDescent="0.25">
      <c r="M4923" s="46">
        <v>4914</v>
      </c>
      <c r="N4923" s="1">
        <v>106.67229177127263</v>
      </c>
    </row>
    <row r="4924" spans="13:14" x14ac:dyDescent="0.25">
      <c r="M4924" s="46">
        <v>4915</v>
      </c>
      <c r="N4924" s="1">
        <v>103.68034233261793</v>
      </c>
    </row>
    <row r="4925" spans="13:14" x14ac:dyDescent="0.25">
      <c r="M4925" s="46">
        <v>4916</v>
      </c>
      <c r="N4925" s="1">
        <v>127.90481975020951</v>
      </c>
    </row>
    <row r="4926" spans="13:14" x14ac:dyDescent="0.25">
      <c r="M4926" s="46">
        <v>4917</v>
      </c>
      <c r="N4926" s="1">
        <v>123.93968918022091</v>
      </c>
    </row>
    <row r="4927" spans="13:14" x14ac:dyDescent="0.25">
      <c r="M4927" s="46">
        <v>4918</v>
      </c>
      <c r="N4927" s="1">
        <v>127.57148924009331</v>
      </c>
    </row>
    <row r="4928" spans="13:14" x14ac:dyDescent="0.25">
      <c r="M4928" s="46">
        <v>4919</v>
      </c>
      <c r="N4928" s="1">
        <v>128.60716721839671</v>
      </c>
    </row>
    <row r="4929" spans="13:14" x14ac:dyDescent="0.25">
      <c r="M4929" s="46">
        <v>4920</v>
      </c>
      <c r="N4929" s="1">
        <v>123.8628741815556</v>
      </c>
    </row>
    <row r="4930" spans="13:14" x14ac:dyDescent="0.25">
      <c r="M4930" s="46">
        <v>4921</v>
      </c>
      <c r="N4930" s="1">
        <v>92.877897055042425</v>
      </c>
    </row>
    <row r="4931" spans="13:14" x14ac:dyDescent="0.25">
      <c r="M4931" s="46">
        <v>4922</v>
      </c>
      <c r="N4931" s="1">
        <v>91.064579233265633</v>
      </c>
    </row>
    <row r="4932" spans="13:14" x14ac:dyDescent="0.25">
      <c r="M4932" s="46">
        <v>4923</v>
      </c>
      <c r="N4932" s="1">
        <v>124.02579687570561</v>
      </c>
    </row>
    <row r="4933" spans="13:14" x14ac:dyDescent="0.25">
      <c r="M4933" s="46">
        <v>4924</v>
      </c>
      <c r="N4933" s="1">
        <v>108.81956619680298</v>
      </c>
    </row>
    <row r="4934" spans="13:14" x14ac:dyDescent="0.25">
      <c r="M4934" s="46">
        <v>4925</v>
      </c>
      <c r="N4934" s="1">
        <v>110.4251664919651</v>
      </c>
    </row>
    <row r="4935" spans="13:14" x14ac:dyDescent="0.25">
      <c r="M4935" s="46">
        <v>4926</v>
      </c>
      <c r="N4935" s="1">
        <v>119.29228663982023</v>
      </c>
    </row>
    <row r="4936" spans="13:14" x14ac:dyDescent="0.25">
      <c r="M4936" s="46">
        <v>4927</v>
      </c>
      <c r="N4936" s="1">
        <v>110.34183696349429</v>
      </c>
    </row>
    <row r="4937" spans="13:14" x14ac:dyDescent="0.25">
      <c r="M4937" s="46">
        <v>4928</v>
      </c>
      <c r="N4937" s="1">
        <v>107.71568559007324</v>
      </c>
    </row>
    <row r="4938" spans="13:14" x14ac:dyDescent="0.25">
      <c r="M4938" s="46">
        <v>4929</v>
      </c>
      <c r="N4938" s="1">
        <v>124.46108022358021</v>
      </c>
    </row>
    <row r="4939" spans="13:14" x14ac:dyDescent="0.25">
      <c r="M4939" s="46">
        <v>4930</v>
      </c>
      <c r="N4939" s="1">
        <v>106.53763892972978</v>
      </c>
    </row>
    <row r="4940" spans="13:14" x14ac:dyDescent="0.25">
      <c r="M4940" s="46">
        <v>4931</v>
      </c>
      <c r="N4940" s="1">
        <v>104.0183290641052</v>
      </c>
    </row>
    <row r="4941" spans="13:14" x14ac:dyDescent="0.25">
      <c r="M4941" s="46">
        <v>4932</v>
      </c>
      <c r="N4941" s="1">
        <v>116.69186364487237</v>
      </c>
    </row>
    <row r="4942" spans="13:14" x14ac:dyDescent="0.25">
      <c r="M4942" s="46">
        <v>4933</v>
      </c>
      <c r="N4942" s="1">
        <v>96.872381029707597</v>
      </c>
    </row>
    <row r="4943" spans="13:14" x14ac:dyDescent="0.25">
      <c r="M4943" s="46">
        <v>4934</v>
      </c>
      <c r="N4943" s="1">
        <v>120.19243237113402</v>
      </c>
    </row>
    <row r="4944" spans="13:14" x14ac:dyDescent="0.25">
      <c r="M4944" s="46">
        <v>4935</v>
      </c>
      <c r="N4944" s="1">
        <v>118.78467723845517</v>
      </c>
    </row>
    <row r="4945" spans="13:14" x14ac:dyDescent="0.25">
      <c r="M4945" s="46">
        <v>4936</v>
      </c>
      <c r="N4945" s="1">
        <v>109.36115048785661</v>
      </c>
    </row>
    <row r="4946" spans="13:14" x14ac:dyDescent="0.25">
      <c r="M4946" s="46">
        <v>4937</v>
      </c>
      <c r="N4946" s="1">
        <v>111.4791901808738</v>
      </c>
    </row>
    <row r="4947" spans="13:14" x14ac:dyDescent="0.25">
      <c r="M4947" s="46">
        <v>4938</v>
      </c>
      <c r="N4947" s="1">
        <v>102.26104874596621</v>
      </c>
    </row>
    <row r="4948" spans="13:14" x14ac:dyDescent="0.25">
      <c r="M4948" s="46">
        <v>4939</v>
      </c>
      <c r="N4948" s="1">
        <v>109.93839046679689</v>
      </c>
    </row>
    <row r="4949" spans="13:14" x14ac:dyDescent="0.25">
      <c r="M4949" s="46">
        <v>4940</v>
      </c>
      <c r="N4949" s="1">
        <v>119.01506855287481</v>
      </c>
    </row>
    <row r="4950" spans="13:14" x14ac:dyDescent="0.25">
      <c r="M4950" s="46">
        <v>4941</v>
      </c>
      <c r="N4950" s="1">
        <v>113.6155181963579</v>
      </c>
    </row>
    <row r="4951" spans="13:14" x14ac:dyDescent="0.25">
      <c r="M4951" s="46">
        <v>4942</v>
      </c>
      <c r="N4951" s="1">
        <v>98.90151388852108</v>
      </c>
    </row>
    <row r="4952" spans="13:14" x14ac:dyDescent="0.25">
      <c r="M4952" s="46">
        <v>4943</v>
      </c>
      <c r="N4952" s="1">
        <v>117.02203161655926</v>
      </c>
    </row>
    <row r="4953" spans="13:14" x14ac:dyDescent="0.25">
      <c r="M4953" s="46">
        <v>4944</v>
      </c>
      <c r="N4953" s="1">
        <v>104.4948978582138</v>
      </c>
    </row>
    <row r="4954" spans="13:14" x14ac:dyDescent="0.25">
      <c r="M4954" s="46">
        <v>4945</v>
      </c>
      <c r="N4954" s="1">
        <v>102.98227570760064</v>
      </c>
    </row>
    <row r="4955" spans="13:14" x14ac:dyDescent="0.25">
      <c r="M4955" s="46">
        <v>4946</v>
      </c>
      <c r="N4955" s="1">
        <v>110.23356796338609</v>
      </c>
    </row>
    <row r="4956" spans="13:14" x14ac:dyDescent="0.25">
      <c r="M4956" s="46">
        <v>4947</v>
      </c>
      <c r="N4956" s="1">
        <v>123.63685477722069</v>
      </c>
    </row>
    <row r="4957" spans="13:14" x14ac:dyDescent="0.25">
      <c r="M4957" s="46">
        <v>4948</v>
      </c>
      <c r="N4957" s="1">
        <v>101.58480748138234</v>
      </c>
    </row>
    <row r="4958" spans="13:14" x14ac:dyDescent="0.25">
      <c r="M4958" s="46">
        <v>4949</v>
      </c>
      <c r="N4958" s="1">
        <v>121.4211706921445</v>
      </c>
    </row>
    <row r="4959" spans="13:14" x14ac:dyDescent="0.25">
      <c r="M4959" s="46">
        <v>4950</v>
      </c>
      <c r="N4959" s="1">
        <v>112.75803283141857</v>
      </c>
    </row>
    <row r="4960" spans="13:14" x14ac:dyDescent="0.25">
      <c r="M4960" s="46">
        <v>4951</v>
      </c>
      <c r="N4960" s="1">
        <v>119.88655129854499</v>
      </c>
    </row>
    <row r="4961" spans="13:14" x14ac:dyDescent="0.25">
      <c r="M4961" s="46">
        <v>4952</v>
      </c>
      <c r="N4961" s="1">
        <v>107.59274262397429</v>
      </c>
    </row>
    <row r="4962" spans="13:14" x14ac:dyDescent="0.25">
      <c r="M4962" s="46">
        <v>4953</v>
      </c>
      <c r="N4962" s="1">
        <v>113.92683880373284</v>
      </c>
    </row>
    <row r="4963" spans="13:14" x14ac:dyDescent="0.25">
      <c r="M4963" s="46">
        <v>4954</v>
      </c>
      <c r="N4963" s="1">
        <v>94.84569132597511</v>
      </c>
    </row>
    <row r="4964" spans="13:14" x14ac:dyDescent="0.25">
      <c r="M4964" s="46">
        <v>4955</v>
      </c>
      <c r="N4964" s="1">
        <v>124.32596819261357</v>
      </c>
    </row>
    <row r="4965" spans="13:14" x14ac:dyDescent="0.25">
      <c r="M4965" s="46">
        <v>4956</v>
      </c>
      <c r="N4965" s="1">
        <v>125.97369862176737</v>
      </c>
    </row>
    <row r="4966" spans="13:14" x14ac:dyDescent="0.25">
      <c r="M4966" s="46">
        <v>4957</v>
      </c>
      <c r="N4966" s="1">
        <v>96.780610425753665</v>
      </c>
    </row>
    <row r="4967" spans="13:14" x14ac:dyDescent="0.25">
      <c r="M4967" s="46">
        <v>4958</v>
      </c>
      <c r="N4967" s="1">
        <v>131.12117976922855</v>
      </c>
    </row>
    <row r="4968" spans="13:14" x14ac:dyDescent="0.25">
      <c r="M4968" s="46">
        <v>4959</v>
      </c>
      <c r="N4968" s="1">
        <v>118.85389818399162</v>
      </c>
    </row>
    <row r="4969" spans="13:14" x14ac:dyDescent="0.25">
      <c r="M4969" s="46">
        <v>4960</v>
      </c>
      <c r="N4969" s="1">
        <v>111.50208511039318</v>
      </c>
    </row>
    <row r="4970" spans="13:14" x14ac:dyDescent="0.25">
      <c r="M4970" s="46">
        <v>4961</v>
      </c>
      <c r="N4970" s="1">
        <v>112.10434299321417</v>
      </c>
    </row>
    <row r="4971" spans="13:14" x14ac:dyDescent="0.25">
      <c r="M4971" s="46">
        <v>4962</v>
      </c>
      <c r="N4971" s="1">
        <v>120.37863245744678</v>
      </c>
    </row>
    <row r="4972" spans="13:14" x14ac:dyDescent="0.25">
      <c r="M4972" s="46">
        <v>4963</v>
      </c>
      <c r="N4972" s="1">
        <v>95.293242600267604</v>
      </c>
    </row>
    <row r="4973" spans="13:14" x14ac:dyDescent="0.25">
      <c r="M4973" s="46">
        <v>4964</v>
      </c>
      <c r="N4973" s="1">
        <v>95.550638960901864</v>
      </c>
    </row>
    <row r="4974" spans="13:14" x14ac:dyDescent="0.25">
      <c r="M4974" s="46">
        <v>4965</v>
      </c>
      <c r="N4974" s="1">
        <v>109.25021222725657</v>
      </c>
    </row>
    <row r="4975" spans="13:14" x14ac:dyDescent="0.25">
      <c r="M4975" s="46">
        <v>4966</v>
      </c>
      <c r="N4975" s="1">
        <v>117.17335537947912</v>
      </c>
    </row>
    <row r="4976" spans="13:14" x14ac:dyDescent="0.25">
      <c r="M4976" s="46">
        <v>4967</v>
      </c>
      <c r="N4976" s="1">
        <v>109.88885190432902</v>
      </c>
    </row>
    <row r="4977" spans="13:14" x14ac:dyDescent="0.25">
      <c r="M4977" s="46">
        <v>4968</v>
      </c>
      <c r="N4977" s="1">
        <v>125.91903679521135</v>
      </c>
    </row>
    <row r="4978" spans="13:14" x14ac:dyDescent="0.25">
      <c r="M4978" s="46">
        <v>4969</v>
      </c>
      <c r="N4978" s="1">
        <v>104.39463263834249</v>
      </c>
    </row>
    <row r="4979" spans="13:14" x14ac:dyDescent="0.25">
      <c r="M4979" s="46">
        <v>4970</v>
      </c>
      <c r="N4979" s="1">
        <v>106.95991155657046</v>
      </c>
    </row>
    <row r="4980" spans="13:14" x14ac:dyDescent="0.25">
      <c r="M4980" s="46">
        <v>4971</v>
      </c>
      <c r="N4980" s="1">
        <v>112.51813313100735</v>
      </c>
    </row>
    <row r="4981" spans="13:14" x14ac:dyDescent="0.25">
      <c r="M4981" s="46">
        <v>4972</v>
      </c>
      <c r="N4981" s="1">
        <v>116.23296435391011</v>
      </c>
    </row>
    <row r="4982" spans="13:14" x14ac:dyDescent="0.25">
      <c r="M4982" s="46">
        <v>4973</v>
      </c>
      <c r="N4982" s="1">
        <v>118.5307537418191</v>
      </c>
    </row>
    <row r="4983" spans="13:14" x14ac:dyDescent="0.25">
      <c r="M4983" s="46">
        <v>4974</v>
      </c>
      <c r="N4983" s="1">
        <v>107.34719256679472</v>
      </c>
    </row>
    <row r="4984" spans="13:14" x14ac:dyDescent="0.25">
      <c r="M4984" s="46">
        <v>4975</v>
      </c>
      <c r="N4984" s="1">
        <v>108.40824190965796</v>
      </c>
    </row>
    <row r="4985" spans="13:14" x14ac:dyDescent="0.25">
      <c r="M4985" s="46">
        <v>4976</v>
      </c>
      <c r="N4985" s="1">
        <v>99.977753333370217</v>
      </c>
    </row>
    <row r="4986" spans="13:14" x14ac:dyDescent="0.25">
      <c r="M4986" s="46">
        <v>4977</v>
      </c>
      <c r="N4986" s="1">
        <v>108.5331341485263</v>
      </c>
    </row>
    <row r="4987" spans="13:14" x14ac:dyDescent="0.25">
      <c r="M4987" s="46">
        <v>4978</v>
      </c>
      <c r="N4987" s="1">
        <v>114.98961502799267</v>
      </c>
    </row>
    <row r="4988" spans="13:14" x14ac:dyDescent="0.25">
      <c r="M4988" s="46">
        <v>4979</v>
      </c>
      <c r="N4988" s="1">
        <v>109.25670403316506</v>
      </c>
    </row>
    <row r="4989" spans="13:14" x14ac:dyDescent="0.25">
      <c r="M4989" s="46">
        <v>4980</v>
      </c>
      <c r="N4989" s="1">
        <v>118.39679018781095</v>
      </c>
    </row>
    <row r="4990" spans="13:14" x14ac:dyDescent="0.25">
      <c r="M4990" s="46">
        <v>4981</v>
      </c>
      <c r="N4990" s="1">
        <v>121.50035093937463</v>
      </c>
    </row>
    <row r="4991" spans="13:14" x14ac:dyDescent="0.25">
      <c r="M4991" s="46">
        <v>4982</v>
      </c>
      <c r="N4991" s="1">
        <v>113.79173395955017</v>
      </c>
    </row>
    <row r="4992" spans="13:14" x14ac:dyDescent="0.25">
      <c r="M4992" s="46">
        <v>4983</v>
      </c>
      <c r="N4992" s="1">
        <v>120.95566286904177</v>
      </c>
    </row>
    <row r="4993" spans="13:14" x14ac:dyDescent="0.25">
      <c r="M4993" s="46">
        <v>4984</v>
      </c>
      <c r="N4993" s="1">
        <v>110.80365512945289</v>
      </c>
    </row>
    <row r="4994" spans="13:14" x14ac:dyDescent="0.25">
      <c r="M4994" s="46">
        <v>4985</v>
      </c>
      <c r="N4994" s="1">
        <v>128.65277776773263</v>
      </c>
    </row>
    <row r="4995" spans="13:14" x14ac:dyDescent="0.25">
      <c r="M4995" s="46">
        <v>4986</v>
      </c>
      <c r="N4995" s="1">
        <v>120.31350259235862</v>
      </c>
    </row>
    <row r="4996" spans="13:14" x14ac:dyDescent="0.25">
      <c r="M4996" s="46">
        <v>4987</v>
      </c>
      <c r="N4996" s="1">
        <v>105.00511350070786</v>
      </c>
    </row>
    <row r="4997" spans="13:14" x14ac:dyDescent="0.25">
      <c r="M4997" s="46">
        <v>4988</v>
      </c>
      <c r="N4997" s="1">
        <v>111.47717030325205</v>
      </c>
    </row>
    <row r="4998" spans="13:14" x14ac:dyDescent="0.25">
      <c r="M4998" s="46">
        <v>4989</v>
      </c>
      <c r="N4998" s="1">
        <v>115.81793649975015</v>
      </c>
    </row>
    <row r="4999" spans="13:14" x14ac:dyDescent="0.25">
      <c r="M4999" s="46">
        <v>4990</v>
      </c>
      <c r="N4999" s="1">
        <v>96.365478767835299</v>
      </c>
    </row>
    <row r="5000" spans="13:14" x14ac:dyDescent="0.25">
      <c r="M5000" s="46">
        <v>4991</v>
      </c>
      <c r="N5000" s="1">
        <v>113.27403196438317</v>
      </c>
    </row>
    <row r="5001" spans="13:14" x14ac:dyDescent="0.25">
      <c r="M5001" s="46">
        <v>4992</v>
      </c>
      <c r="N5001" s="1">
        <v>109.6913172487955</v>
      </c>
    </row>
    <row r="5002" spans="13:14" x14ac:dyDescent="0.25">
      <c r="M5002" s="46">
        <v>4993</v>
      </c>
      <c r="N5002" s="1">
        <v>109.64488266500334</v>
      </c>
    </row>
    <row r="5003" spans="13:14" x14ac:dyDescent="0.25">
      <c r="M5003" s="46">
        <v>4994</v>
      </c>
      <c r="N5003" s="1">
        <v>112.47413832902188</v>
      </c>
    </row>
    <row r="5004" spans="13:14" x14ac:dyDescent="0.25">
      <c r="M5004" s="46">
        <v>4995</v>
      </c>
      <c r="N5004" s="1">
        <v>112.14260982257835</v>
      </c>
    </row>
    <row r="5005" spans="13:14" x14ac:dyDescent="0.25">
      <c r="M5005" s="46">
        <v>4996</v>
      </c>
      <c r="N5005" s="1">
        <v>113.66764608661597</v>
      </c>
    </row>
    <row r="5006" spans="13:14" x14ac:dyDescent="0.25">
      <c r="M5006" s="46">
        <v>4997</v>
      </c>
      <c r="N5006" s="1">
        <v>125.15429970394078</v>
      </c>
    </row>
    <row r="5007" spans="13:14" x14ac:dyDescent="0.25">
      <c r="M5007" s="46">
        <v>4998</v>
      </c>
      <c r="N5007" s="1">
        <v>100.00565989220274</v>
      </c>
    </row>
    <row r="5008" spans="13:14" x14ac:dyDescent="0.25">
      <c r="M5008" s="46">
        <v>4999</v>
      </c>
      <c r="N5008" s="1">
        <v>120.43194256135308</v>
      </c>
    </row>
    <row r="5009" spans="13:14" x14ac:dyDescent="0.25">
      <c r="M5009" s="46">
        <v>5000</v>
      </c>
      <c r="N5009" s="1">
        <v>99.94300705752876</v>
      </c>
    </row>
    <row r="5010" spans="13:14" x14ac:dyDescent="0.25">
      <c r="M5010" s="46">
        <v>5001</v>
      </c>
      <c r="N5010" s="1">
        <v>97.108335862302951</v>
      </c>
    </row>
    <row r="5011" spans="13:14" x14ac:dyDescent="0.25">
      <c r="M5011" s="46">
        <v>5002</v>
      </c>
      <c r="N5011" s="1">
        <v>110.90567478061061</v>
      </c>
    </row>
    <row r="5012" spans="13:14" x14ac:dyDescent="0.25">
      <c r="M5012" s="46">
        <v>5003</v>
      </c>
      <c r="N5012" s="1">
        <v>113.53904729054653</v>
      </c>
    </row>
    <row r="5013" spans="13:14" x14ac:dyDescent="0.25">
      <c r="M5013" s="46">
        <v>5004</v>
      </c>
      <c r="N5013" s="1">
        <v>111.30295239644379</v>
      </c>
    </row>
    <row r="5014" spans="13:14" x14ac:dyDescent="0.25">
      <c r="M5014" s="46">
        <v>5005</v>
      </c>
      <c r="N5014" s="1">
        <v>108.92855050732754</v>
      </c>
    </row>
    <row r="5015" spans="13:14" x14ac:dyDescent="0.25">
      <c r="M5015" s="46">
        <v>5006</v>
      </c>
      <c r="N5015" s="1">
        <v>106.86839655162979</v>
      </c>
    </row>
    <row r="5016" spans="13:14" x14ac:dyDescent="0.25">
      <c r="M5016" s="46">
        <v>5007</v>
      </c>
      <c r="N5016" s="1">
        <v>102.54599905107091</v>
      </c>
    </row>
    <row r="5017" spans="13:14" x14ac:dyDescent="0.25">
      <c r="M5017" s="46">
        <v>5008</v>
      </c>
      <c r="N5017" s="1">
        <v>93.11838644382992</v>
      </c>
    </row>
    <row r="5018" spans="13:14" x14ac:dyDescent="0.25">
      <c r="M5018" s="46">
        <v>5009</v>
      </c>
      <c r="N5018" s="1">
        <v>125.76364060964561</v>
      </c>
    </row>
    <row r="5019" spans="13:14" x14ac:dyDescent="0.25">
      <c r="M5019" s="46">
        <v>5010</v>
      </c>
      <c r="N5019" s="1">
        <v>124.76355347836954</v>
      </c>
    </row>
    <row r="5020" spans="13:14" x14ac:dyDescent="0.25">
      <c r="M5020" s="46">
        <v>5011</v>
      </c>
      <c r="N5020" s="1">
        <v>116.49313820416398</v>
      </c>
    </row>
    <row r="5021" spans="13:14" x14ac:dyDescent="0.25">
      <c r="M5021" s="46">
        <v>5012</v>
      </c>
      <c r="N5021" s="1">
        <v>108.74826004002969</v>
      </c>
    </row>
    <row r="5022" spans="13:14" x14ac:dyDescent="0.25">
      <c r="M5022" s="46">
        <v>5013</v>
      </c>
      <c r="N5022" s="1">
        <v>116.60520893134235</v>
      </c>
    </row>
    <row r="5023" spans="13:14" x14ac:dyDescent="0.25">
      <c r="M5023" s="46">
        <v>5014</v>
      </c>
      <c r="N5023" s="1">
        <v>105.56027493776641</v>
      </c>
    </row>
    <row r="5024" spans="13:14" x14ac:dyDescent="0.25">
      <c r="M5024" s="46">
        <v>5015</v>
      </c>
      <c r="N5024" s="1">
        <v>95.423814343855611</v>
      </c>
    </row>
    <row r="5025" spans="13:14" x14ac:dyDescent="0.25">
      <c r="M5025" s="46">
        <v>5016</v>
      </c>
      <c r="N5025" s="1">
        <v>106.17950516193147</v>
      </c>
    </row>
    <row r="5026" spans="13:14" x14ac:dyDescent="0.25">
      <c r="M5026" s="46">
        <v>5017</v>
      </c>
      <c r="N5026" s="1">
        <v>112.52083956079218</v>
      </c>
    </row>
    <row r="5027" spans="13:14" x14ac:dyDescent="0.25">
      <c r="M5027" s="46">
        <v>5018</v>
      </c>
      <c r="N5027" s="1">
        <v>128.1430028651595</v>
      </c>
    </row>
    <row r="5028" spans="13:14" x14ac:dyDescent="0.25">
      <c r="M5028" s="46">
        <v>5019</v>
      </c>
      <c r="N5028" s="1">
        <v>111.29755234007561</v>
      </c>
    </row>
    <row r="5029" spans="13:14" x14ac:dyDescent="0.25">
      <c r="M5029" s="46">
        <v>5020</v>
      </c>
      <c r="N5029" s="1">
        <v>100.7838816097713</v>
      </c>
    </row>
    <row r="5030" spans="13:14" x14ac:dyDescent="0.25">
      <c r="M5030" s="46">
        <v>5021</v>
      </c>
      <c r="N5030" s="1">
        <v>104.19363034978441</v>
      </c>
    </row>
    <row r="5031" spans="13:14" x14ac:dyDescent="0.25">
      <c r="M5031" s="46">
        <v>5022</v>
      </c>
      <c r="N5031" s="1">
        <v>124.73626808746843</v>
      </c>
    </row>
    <row r="5032" spans="13:14" x14ac:dyDescent="0.25">
      <c r="M5032" s="46">
        <v>5023</v>
      </c>
      <c r="N5032" s="1">
        <v>109.70596672581972</v>
      </c>
    </row>
    <row r="5033" spans="13:14" x14ac:dyDescent="0.25">
      <c r="M5033" s="46">
        <v>5024</v>
      </c>
      <c r="N5033" s="1">
        <v>103.38791191570913</v>
      </c>
    </row>
    <row r="5034" spans="13:14" x14ac:dyDescent="0.25">
      <c r="M5034" s="46">
        <v>5025</v>
      </c>
      <c r="N5034" s="1">
        <v>109.70360020711534</v>
      </c>
    </row>
    <row r="5035" spans="13:14" x14ac:dyDescent="0.25">
      <c r="M5035" s="46">
        <v>5026</v>
      </c>
      <c r="N5035" s="1">
        <v>104.79390384028629</v>
      </c>
    </row>
    <row r="5036" spans="13:14" x14ac:dyDescent="0.25">
      <c r="M5036" s="46">
        <v>5027</v>
      </c>
      <c r="N5036" s="1">
        <v>110.81289000904832</v>
      </c>
    </row>
    <row r="5037" spans="13:14" x14ac:dyDescent="0.25">
      <c r="M5037" s="46">
        <v>5028</v>
      </c>
      <c r="N5037" s="1">
        <v>120.14220245566641</v>
      </c>
    </row>
    <row r="5038" spans="13:14" x14ac:dyDescent="0.25">
      <c r="M5038" s="46">
        <v>5029</v>
      </c>
      <c r="N5038" s="1">
        <v>108.47240393412699</v>
      </c>
    </row>
    <row r="5039" spans="13:14" x14ac:dyDescent="0.25">
      <c r="M5039" s="46">
        <v>5030</v>
      </c>
      <c r="N5039" s="1">
        <v>102.76904180779169</v>
      </c>
    </row>
    <row r="5040" spans="13:14" x14ac:dyDescent="0.25">
      <c r="M5040" s="46">
        <v>5031</v>
      </c>
      <c r="N5040" s="1">
        <v>97.653176637792839</v>
      </c>
    </row>
    <row r="5041" spans="13:14" x14ac:dyDescent="0.25">
      <c r="M5041" s="46">
        <v>5032</v>
      </c>
      <c r="N5041" s="1">
        <v>99.475909451058968</v>
      </c>
    </row>
    <row r="5042" spans="13:14" x14ac:dyDescent="0.25">
      <c r="M5042" s="46">
        <v>5033</v>
      </c>
      <c r="N5042" s="1">
        <v>118.22262991733358</v>
      </c>
    </row>
    <row r="5043" spans="13:14" x14ac:dyDescent="0.25">
      <c r="M5043" s="46">
        <v>5034</v>
      </c>
      <c r="N5043" s="1">
        <v>129.33760017212521</v>
      </c>
    </row>
    <row r="5044" spans="13:14" x14ac:dyDescent="0.25">
      <c r="M5044" s="46">
        <v>5035</v>
      </c>
      <c r="N5044" s="1">
        <v>104.43823517966207</v>
      </c>
    </row>
    <row r="5045" spans="13:14" x14ac:dyDescent="0.25">
      <c r="M5045" s="46">
        <v>5036</v>
      </c>
      <c r="N5045" s="1">
        <v>131.32475886595782</v>
      </c>
    </row>
    <row r="5046" spans="13:14" x14ac:dyDescent="0.25">
      <c r="M5046" s="46">
        <v>5037</v>
      </c>
      <c r="N5046" s="1">
        <v>111.67911447991379</v>
      </c>
    </row>
    <row r="5047" spans="13:14" x14ac:dyDescent="0.25">
      <c r="M5047" s="46">
        <v>5038</v>
      </c>
      <c r="N5047" s="1">
        <v>97.36722580236858</v>
      </c>
    </row>
    <row r="5048" spans="13:14" x14ac:dyDescent="0.25">
      <c r="M5048" s="46">
        <v>5039</v>
      </c>
      <c r="N5048" s="1">
        <v>99.896686206272548</v>
      </c>
    </row>
    <row r="5049" spans="13:14" x14ac:dyDescent="0.25">
      <c r="M5049" s="46">
        <v>5040</v>
      </c>
      <c r="N5049" s="1">
        <v>104.37003168897103</v>
      </c>
    </row>
    <row r="5050" spans="13:14" x14ac:dyDescent="0.25">
      <c r="M5050" s="46">
        <v>5041</v>
      </c>
      <c r="N5050" s="1">
        <v>120.76244853548256</v>
      </c>
    </row>
    <row r="5051" spans="13:14" x14ac:dyDescent="0.25">
      <c r="M5051" s="46">
        <v>5042</v>
      </c>
      <c r="N5051" s="1">
        <v>111.35642606996853</v>
      </c>
    </row>
    <row r="5052" spans="13:14" x14ac:dyDescent="0.25">
      <c r="M5052" s="46">
        <v>5043</v>
      </c>
      <c r="N5052" s="1">
        <v>95.53339974532436</v>
      </c>
    </row>
    <row r="5053" spans="13:14" x14ac:dyDescent="0.25">
      <c r="M5053" s="46">
        <v>5044</v>
      </c>
      <c r="N5053" s="1">
        <v>110.48560125393038</v>
      </c>
    </row>
    <row r="5054" spans="13:14" x14ac:dyDescent="0.25">
      <c r="M5054" s="46">
        <v>5045</v>
      </c>
      <c r="N5054" s="1">
        <v>117.40538725119444</v>
      </c>
    </row>
    <row r="5055" spans="13:14" x14ac:dyDescent="0.25">
      <c r="M5055" s="46">
        <v>5046</v>
      </c>
      <c r="N5055" s="1">
        <v>120.90916348327343</v>
      </c>
    </row>
    <row r="5056" spans="13:14" x14ac:dyDescent="0.25">
      <c r="M5056" s="46">
        <v>5047</v>
      </c>
      <c r="N5056" s="1">
        <v>111.52007791423283</v>
      </c>
    </row>
    <row r="5057" spans="13:14" x14ac:dyDescent="0.25">
      <c r="M5057" s="46">
        <v>5048</v>
      </c>
      <c r="N5057" s="1">
        <v>115.64776527068804</v>
      </c>
    </row>
    <row r="5058" spans="13:14" x14ac:dyDescent="0.25">
      <c r="M5058" s="46">
        <v>5049</v>
      </c>
      <c r="N5058" s="1">
        <v>102.34420585746453</v>
      </c>
    </row>
    <row r="5059" spans="13:14" x14ac:dyDescent="0.25">
      <c r="M5059" s="46">
        <v>5050</v>
      </c>
      <c r="N5059" s="1">
        <v>110.15818717466594</v>
      </c>
    </row>
    <row r="5060" spans="13:14" x14ac:dyDescent="0.25">
      <c r="M5060" s="46">
        <v>5051</v>
      </c>
      <c r="N5060" s="1">
        <v>113.87601469124591</v>
      </c>
    </row>
    <row r="5061" spans="13:14" x14ac:dyDescent="0.25">
      <c r="M5061" s="46">
        <v>5052</v>
      </c>
      <c r="N5061" s="1">
        <v>119.76760344316071</v>
      </c>
    </row>
    <row r="5062" spans="13:14" x14ac:dyDescent="0.25">
      <c r="M5062" s="46">
        <v>5053</v>
      </c>
      <c r="N5062" s="1">
        <v>122.44625500002518</v>
      </c>
    </row>
    <row r="5063" spans="13:14" x14ac:dyDescent="0.25">
      <c r="M5063" s="46">
        <v>5054</v>
      </c>
      <c r="N5063" s="1">
        <v>106.01452292399652</v>
      </c>
    </row>
    <row r="5064" spans="13:14" x14ac:dyDescent="0.25">
      <c r="M5064" s="46">
        <v>5055</v>
      </c>
      <c r="N5064" s="1">
        <v>114.60853809248192</v>
      </c>
    </row>
    <row r="5065" spans="13:14" x14ac:dyDescent="0.25">
      <c r="M5065" s="46">
        <v>5056</v>
      </c>
      <c r="N5065" s="1">
        <v>139.68218068797182</v>
      </c>
    </row>
    <row r="5066" spans="13:14" x14ac:dyDescent="0.25">
      <c r="M5066" s="46">
        <v>5057</v>
      </c>
      <c r="N5066" s="1">
        <v>117.78389965874305</v>
      </c>
    </row>
    <row r="5067" spans="13:14" x14ac:dyDescent="0.25">
      <c r="M5067" s="46">
        <v>5058</v>
      </c>
      <c r="N5067" s="1">
        <v>103.87361509339884</v>
      </c>
    </row>
    <row r="5068" spans="13:14" x14ac:dyDescent="0.25">
      <c r="M5068" s="46">
        <v>5059</v>
      </c>
      <c r="N5068" s="1">
        <v>92.14985635096356</v>
      </c>
    </row>
    <row r="5069" spans="13:14" x14ac:dyDescent="0.25">
      <c r="M5069" s="46">
        <v>5060</v>
      </c>
      <c r="N5069" s="1">
        <v>101.99853476450613</v>
      </c>
    </row>
    <row r="5070" spans="13:14" x14ac:dyDescent="0.25">
      <c r="M5070" s="46">
        <v>5061</v>
      </c>
      <c r="N5070" s="1">
        <v>106.38349522801781</v>
      </c>
    </row>
    <row r="5071" spans="13:14" x14ac:dyDescent="0.25">
      <c r="M5071" s="46">
        <v>5062</v>
      </c>
      <c r="N5071" s="1">
        <v>116.91689320317519</v>
      </c>
    </row>
    <row r="5072" spans="13:14" x14ac:dyDescent="0.25">
      <c r="M5072" s="46">
        <v>5063</v>
      </c>
      <c r="N5072" s="1">
        <v>119.46494812158399</v>
      </c>
    </row>
    <row r="5073" spans="13:14" x14ac:dyDescent="0.25">
      <c r="M5073" s="46">
        <v>5064</v>
      </c>
      <c r="N5073" s="1">
        <v>99.794948741581294</v>
      </c>
    </row>
    <row r="5074" spans="13:14" x14ac:dyDescent="0.25">
      <c r="M5074" s="46">
        <v>5065</v>
      </c>
      <c r="N5074" s="1">
        <v>111.33032061999292</v>
      </c>
    </row>
    <row r="5075" spans="13:14" x14ac:dyDescent="0.25">
      <c r="M5075" s="46">
        <v>5066</v>
      </c>
      <c r="N5075" s="1">
        <v>111.99677985928909</v>
      </c>
    </row>
    <row r="5076" spans="13:14" x14ac:dyDescent="0.25">
      <c r="M5076" s="46">
        <v>5067</v>
      </c>
      <c r="N5076" s="1">
        <v>111.15916521918554</v>
      </c>
    </row>
    <row r="5077" spans="13:14" x14ac:dyDescent="0.25">
      <c r="M5077" s="46">
        <v>5068</v>
      </c>
      <c r="N5077" s="1">
        <v>100.96008597428285</v>
      </c>
    </row>
    <row r="5078" spans="13:14" x14ac:dyDescent="0.25">
      <c r="M5078" s="46">
        <v>5069</v>
      </c>
      <c r="N5078" s="1">
        <v>120.59229581544285</v>
      </c>
    </row>
    <row r="5079" spans="13:14" x14ac:dyDescent="0.25">
      <c r="M5079" s="46">
        <v>5070</v>
      </c>
      <c r="N5079" s="1">
        <v>117.1231761408541</v>
      </c>
    </row>
    <row r="5080" spans="13:14" x14ac:dyDescent="0.25">
      <c r="M5080" s="46">
        <v>5071</v>
      </c>
      <c r="N5080" s="1">
        <v>100.87047421555981</v>
      </c>
    </row>
    <row r="5081" spans="13:14" x14ac:dyDescent="0.25">
      <c r="M5081" s="46">
        <v>5072</v>
      </c>
      <c r="N5081" s="1">
        <v>117.31599367818357</v>
      </c>
    </row>
    <row r="5082" spans="13:14" x14ac:dyDescent="0.25">
      <c r="M5082" s="46">
        <v>5073</v>
      </c>
      <c r="N5082" s="1">
        <v>122.22520874856812</v>
      </c>
    </row>
    <row r="5083" spans="13:14" x14ac:dyDescent="0.25">
      <c r="M5083" s="46">
        <v>5074</v>
      </c>
      <c r="N5083" s="1">
        <v>117.44512652066933</v>
      </c>
    </row>
    <row r="5084" spans="13:14" x14ac:dyDescent="0.25">
      <c r="M5084" s="46">
        <v>5075</v>
      </c>
      <c r="N5084" s="1">
        <v>114.71922890510781</v>
      </c>
    </row>
    <row r="5085" spans="13:14" x14ac:dyDescent="0.25">
      <c r="M5085" s="46">
        <v>5076</v>
      </c>
      <c r="N5085" s="1">
        <v>108.98776042650996</v>
      </c>
    </row>
    <row r="5086" spans="13:14" x14ac:dyDescent="0.25">
      <c r="M5086" s="46">
        <v>5077</v>
      </c>
      <c r="N5086" s="1">
        <v>99.649023690648804</v>
      </c>
    </row>
    <row r="5087" spans="13:14" x14ac:dyDescent="0.25">
      <c r="M5087" s="46">
        <v>5078</v>
      </c>
      <c r="N5087" s="1">
        <v>107.90836243132158</v>
      </c>
    </row>
    <row r="5088" spans="13:14" x14ac:dyDescent="0.25">
      <c r="M5088" s="46">
        <v>5079</v>
      </c>
      <c r="N5088" s="1">
        <v>123.78219170869613</v>
      </c>
    </row>
    <row r="5089" spans="13:14" x14ac:dyDescent="0.25">
      <c r="M5089" s="46">
        <v>5080</v>
      </c>
      <c r="N5089" s="1">
        <v>122.50584699792819</v>
      </c>
    </row>
    <row r="5090" spans="13:14" x14ac:dyDescent="0.25">
      <c r="M5090" s="46">
        <v>5081</v>
      </c>
      <c r="N5090" s="1">
        <v>109.00340940730071</v>
      </c>
    </row>
    <row r="5091" spans="13:14" x14ac:dyDescent="0.25">
      <c r="M5091" s="46">
        <v>5082</v>
      </c>
      <c r="N5091" s="1">
        <v>119.3701135101502</v>
      </c>
    </row>
    <row r="5092" spans="13:14" x14ac:dyDescent="0.25">
      <c r="M5092" s="46">
        <v>5083</v>
      </c>
      <c r="N5092" s="1">
        <v>102.05772309714123</v>
      </c>
    </row>
    <row r="5093" spans="13:14" x14ac:dyDescent="0.25">
      <c r="M5093" s="46">
        <v>5084</v>
      </c>
      <c r="N5093" s="1">
        <v>101.88326641796438</v>
      </c>
    </row>
    <row r="5094" spans="13:14" x14ac:dyDescent="0.25">
      <c r="M5094" s="46">
        <v>5085</v>
      </c>
      <c r="N5094" s="1">
        <v>125.72085409652802</v>
      </c>
    </row>
    <row r="5095" spans="13:14" x14ac:dyDescent="0.25">
      <c r="M5095" s="46">
        <v>5086</v>
      </c>
      <c r="N5095" s="1">
        <v>122.52735094499192</v>
      </c>
    </row>
    <row r="5096" spans="13:14" x14ac:dyDescent="0.25">
      <c r="M5096" s="46">
        <v>5087</v>
      </c>
      <c r="N5096" s="1">
        <v>130.23018509240964</v>
      </c>
    </row>
    <row r="5097" spans="13:14" x14ac:dyDescent="0.25">
      <c r="M5097" s="46">
        <v>5088</v>
      </c>
      <c r="N5097" s="1">
        <v>103.33288175881785</v>
      </c>
    </row>
    <row r="5098" spans="13:14" x14ac:dyDescent="0.25">
      <c r="M5098" s="46">
        <v>5089</v>
      </c>
      <c r="N5098" s="1">
        <v>111.11093822928483</v>
      </c>
    </row>
    <row r="5099" spans="13:14" x14ac:dyDescent="0.25">
      <c r="M5099" s="46">
        <v>5090</v>
      </c>
      <c r="N5099" s="1">
        <v>127.16988590966524</v>
      </c>
    </row>
    <row r="5100" spans="13:14" x14ac:dyDescent="0.25">
      <c r="M5100" s="46">
        <v>5091</v>
      </c>
      <c r="N5100" s="1">
        <v>109.92191007075756</v>
      </c>
    </row>
    <row r="5101" spans="13:14" x14ac:dyDescent="0.25">
      <c r="M5101" s="46">
        <v>5092</v>
      </c>
      <c r="N5101" s="1">
        <v>114.53499486350262</v>
      </c>
    </row>
    <row r="5102" spans="13:14" x14ac:dyDescent="0.25">
      <c r="M5102" s="46">
        <v>5093</v>
      </c>
      <c r="N5102" s="1">
        <v>119.20025862331481</v>
      </c>
    </row>
    <row r="5103" spans="13:14" x14ac:dyDescent="0.25">
      <c r="M5103" s="46">
        <v>5094</v>
      </c>
      <c r="N5103" s="1">
        <v>111.93890044904471</v>
      </c>
    </row>
    <row r="5104" spans="13:14" x14ac:dyDescent="0.25">
      <c r="M5104" s="46">
        <v>5095</v>
      </c>
      <c r="N5104" s="1">
        <v>114.19736412496916</v>
      </c>
    </row>
    <row r="5105" spans="13:14" x14ac:dyDescent="0.25">
      <c r="M5105" s="46">
        <v>5096</v>
      </c>
      <c r="N5105" s="1">
        <v>113.08141174172944</v>
      </c>
    </row>
    <row r="5106" spans="13:14" x14ac:dyDescent="0.25">
      <c r="M5106" s="46">
        <v>5097</v>
      </c>
      <c r="N5106" s="1">
        <v>116.9790087824228</v>
      </c>
    </row>
    <row r="5107" spans="13:14" x14ac:dyDescent="0.25">
      <c r="M5107" s="46">
        <v>5098</v>
      </c>
      <c r="N5107" s="1">
        <v>110.38981846082228</v>
      </c>
    </row>
    <row r="5108" spans="13:14" x14ac:dyDescent="0.25">
      <c r="M5108" s="46">
        <v>5099</v>
      </c>
      <c r="N5108" s="1">
        <v>102.30859673541424</v>
      </c>
    </row>
    <row r="5109" spans="13:14" x14ac:dyDescent="0.25">
      <c r="M5109" s="46">
        <v>5100</v>
      </c>
      <c r="N5109" s="1">
        <v>119.39943847373284</v>
      </c>
    </row>
    <row r="5110" spans="13:14" x14ac:dyDescent="0.25">
      <c r="M5110" s="46">
        <v>5101</v>
      </c>
      <c r="N5110" s="1">
        <v>113.25428591557373</v>
      </c>
    </row>
    <row r="5111" spans="13:14" x14ac:dyDescent="0.25">
      <c r="M5111" s="46">
        <v>5102</v>
      </c>
      <c r="N5111" s="1">
        <v>94.238345538419807</v>
      </c>
    </row>
    <row r="5112" spans="13:14" x14ac:dyDescent="0.25">
      <c r="M5112" s="46">
        <v>5103</v>
      </c>
      <c r="N5112" s="1">
        <v>103.95961734790556</v>
      </c>
    </row>
    <row r="5113" spans="13:14" x14ac:dyDescent="0.25">
      <c r="M5113" s="46">
        <v>5104</v>
      </c>
      <c r="N5113" s="1">
        <v>134.96702731557511</v>
      </c>
    </row>
    <row r="5114" spans="13:14" x14ac:dyDescent="0.25">
      <c r="M5114" s="46">
        <v>5105</v>
      </c>
      <c r="N5114" s="1">
        <v>123.30807200529577</v>
      </c>
    </row>
    <row r="5115" spans="13:14" x14ac:dyDescent="0.25">
      <c r="M5115" s="46">
        <v>5106</v>
      </c>
      <c r="N5115" s="1">
        <v>110.51397289597902</v>
      </c>
    </row>
    <row r="5116" spans="13:14" x14ac:dyDescent="0.25">
      <c r="M5116" s="46">
        <v>5107</v>
      </c>
      <c r="N5116" s="1">
        <v>110.21762826769091</v>
      </c>
    </row>
    <row r="5117" spans="13:14" x14ac:dyDescent="0.25">
      <c r="M5117" s="46">
        <v>5108</v>
      </c>
      <c r="N5117" s="1">
        <v>99.880420082713911</v>
      </c>
    </row>
    <row r="5118" spans="13:14" x14ac:dyDescent="0.25">
      <c r="M5118" s="46">
        <v>5109</v>
      </c>
      <c r="N5118" s="1">
        <v>128.49995114285647</v>
      </c>
    </row>
    <row r="5119" spans="13:14" x14ac:dyDescent="0.25">
      <c r="M5119" s="46">
        <v>5110</v>
      </c>
      <c r="N5119" s="1">
        <v>98.268547496793545</v>
      </c>
    </row>
    <row r="5120" spans="13:14" x14ac:dyDescent="0.25">
      <c r="M5120" s="46">
        <v>5111</v>
      </c>
      <c r="N5120" s="1">
        <v>109.34003828203714</v>
      </c>
    </row>
    <row r="5121" spans="13:14" x14ac:dyDescent="0.25">
      <c r="M5121" s="46">
        <v>5112</v>
      </c>
      <c r="N5121" s="1">
        <v>108.45474440254316</v>
      </c>
    </row>
    <row r="5122" spans="13:14" x14ac:dyDescent="0.25">
      <c r="M5122" s="46">
        <v>5113</v>
      </c>
      <c r="N5122" s="1">
        <v>108.02091610521225</v>
      </c>
    </row>
    <row r="5123" spans="13:14" x14ac:dyDescent="0.25">
      <c r="M5123" s="46">
        <v>5114</v>
      </c>
      <c r="N5123" s="1">
        <v>118.09235348641731</v>
      </c>
    </row>
    <row r="5124" spans="13:14" x14ac:dyDescent="0.25">
      <c r="M5124" s="46">
        <v>5115</v>
      </c>
      <c r="N5124" s="1">
        <v>121.01840526832237</v>
      </c>
    </row>
    <row r="5125" spans="13:14" x14ac:dyDescent="0.25">
      <c r="M5125" s="46">
        <v>5116</v>
      </c>
      <c r="N5125" s="1">
        <v>124.82758707861335</v>
      </c>
    </row>
    <row r="5126" spans="13:14" x14ac:dyDescent="0.25">
      <c r="M5126" s="46">
        <v>5117</v>
      </c>
      <c r="N5126" s="1">
        <v>109.00766683057137</v>
      </c>
    </row>
    <row r="5127" spans="13:14" x14ac:dyDescent="0.25">
      <c r="M5127" s="46">
        <v>5118</v>
      </c>
      <c r="N5127" s="1">
        <v>114.49523519100515</v>
      </c>
    </row>
    <row r="5128" spans="13:14" x14ac:dyDescent="0.25">
      <c r="M5128" s="46">
        <v>5119</v>
      </c>
      <c r="N5128" s="1">
        <v>101.32002821964944</v>
      </c>
    </row>
    <row r="5129" spans="13:14" x14ac:dyDescent="0.25">
      <c r="M5129" s="46">
        <v>5120</v>
      </c>
      <c r="N5129" s="1">
        <v>103.64309964125385</v>
      </c>
    </row>
    <row r="5130" spans="13:14" x14ac:dyDescent="0.25">
      <c r="M5130" s="46">
        <v>5121</v>
      </c>
      <c r="N5130" s="1">
        <v>107.97355787125765</v>
      </c>
    </row>
    <row r="5131" spans="13:14" x14ac:dyDescent="0.25">
      <c r="M5131" s="46">
        <v>5122</v>
      </c>
      <c r="N5131" s="1">
        <v>117.42962328796347</v>
      </c>
    </row>
    <row r="5132" spans="13:14" x14ac:dyDescent="0.25">
      <c r="M5132" s="46">
        <v>5123</v>
      </c>
      <c r="N5132" s="1">
        <v>102.8032933727112</v>
      </c>
    </row>
    <row r="5133" spans="13:14" x14ac:dyDescent="0.25">
      <c r="M5133" s="46">
        <v>5124</v>
      </c>
      <c r="N5133" s="1">
        <v>121.10704199361874</v>
      </c>
    </row>
    <row r="5134" spans="13:14" x14ac:dyDescent="0.25">
      <c r="M5134" s="46">
        <v>5125</v>
      </c>
      <c r="N5134" s="1">
        <v>128.95497821133191</v>
      </c>
    </row>
    <row r="5135" spans="13:14" x14ac:dyDescent="0.25">
      <c r="M5135" s="46">
        <v>5126</v>
      </c>
      <c r="N5135" s="1">
        <v>120.79992013669977</v>
      </c>
    </row>
    <row r="5136" spans="13:14" x14ac:dyDescent="0.25">
      <c r="M5136" s="46">
        <v>5127</v>
      </c>
      <c r="N5136" s="1">
        <v>121.69333249244387</v>
      </c>
    </row>
    <row r="5137" spans="13:14" x14ac:dyDescent="0.25">
      <c r="M5137" s="46">
        <v>5128</v>
      </c>
      <c r="N5137" s="1">
        <v>105.91109982473762</v>
      </c>
    </row>
    <row r="5138" spans="13:14" x14ac:dyDescent="0.25">
      <c r="M5138" s="46">
        <v>5129</v>
      </c>
      <c r="N5138" s="1">
        <v>126.72385122619107</v>
      </c>
    </row>
    <row r="5139" spans="13:14" x14ac:dyDescent="0.25">
      <c r="M5139" s="46">
        <v>5130</v>
      </c>
      <c r="N5139" s="1">
        <v>98.952503795827639</v>
      </c>
    </row>
    <row r="5140" spans="13:14" x14ac:dyDescent="0.25">
      <c r="M5140" s="46">
        <v>5131</v>
      </c>
      <c r="N5140" s="1">
        <v>108.75358064936786</v>
      </c>
    </row>
    <row r="5141" spans="13:14" x14ac:dyDescent="0.25">
      <c r="M5141" s="46">
        <v>5132</v>
      </c>
      <c r="N5141" s="1">
        <v>108.36125232570892</v>
      </c>
    </row>
    <row r="5142" spans="13:14" x14ac:dyDescent="0.25">
      <c r="M5142" s="46">
        <v>5133</v>
      </c>
      <c r="N5142" s="1">
        <v>120.15802703226765</v>
      </c>
    </row>
    <row r="5143" spans="13:14" x14ac:dyDescent="0.25">
      <c r="M5143" s="46">
        <v>5134</v>
      </c>
      <c r="N5143" s="1">
        <v>122.27176747135333</v>
      </c>
    </row>
    <row r="5144" spans="13:14" x14ac:dyDescent="0.25">
      <c r="M5144" s="46">
        <v>5135</v>
      </c>
      <c r="N5144" s="1">
        <v>136.88064388958912</v>
      </c>
    </row>
    <row r="5145" spans="13:14" x14ac:dyDescent="0.25">
      <c r="M5145" s="46">
        <v>5136</v>
      </c>
      <c r="N5145" s="1">
        <v>106.65931536679919</v>
      </c>
    </row>
    <row r="5146" spans="13:14" x14ac:dyDescent="0.25">
      <c r="M5146" s="46">
        <v>5137</v>
      </c>
      <c r="N5146" s="1">
        <v>116.17996816370109</v>
      </c>
    </row>
    <row r="5147" spans="13:14" x14ac:dyDescent="0.25">
      <c r="M5147" s="46">
        <v>5138</v>
      </c>
      <c r="N5147" s="1">
        <v>109.81906808559549</v>
      </c>
    </row>
    <row r="5148" spans="13:14" x14ac:dyDescent="0.25">
      <c r="M5148" s="46">
        <v>5139</v>
      </c>
      <c r="N5148" s="1">
        <v>95.232593226129438</v>
      </c>
    </row>
    <row r="5149" spans="13:14" x14ac:dyDescent="0.25">
      <c r="M5149" s="46">
        <v>5140</v>
      </c>
      <c r="N5149" s="1">
        <v>122.15236937141941</v>
      </c>
    </row>
    <row r="5150" spans="13:14" x14ac:dyDescent="0.25">
      <c r="M5150" s="46">
        <v>5141</v>
      </c>
      <c r="N5150" s="1">
        <v>114.56264020728071</v>
      </c>
    </row>
    <row r="5151" spans="13:14" x14ac:dyDescent="0.25">
      <c r="M5151" s="46">
        <v>5142</v>
      </c>
      <c r="N5151" s="1">
        <v>115.51316558735321</v>
      </c>
    </row>
    <row r="5152" spans="13:14" x14ac:dyDescent="0.25">
      <c r="M5152" s="46">
        <v>5143</v>
      </c>
      <c r="N5152" s="1">
        <v>139.56287117320815</v>
      </c>
    </row>
    <row r="5153" spans="13:14" x14ac:dyDescent="0.25">
      <c r="M5153" s="46">
        <v>5144</v>
      </c>
      <c r="N5153" s="1">
        <v>109.75931095077136</v>
      </c>
    </row>
    <row r="5154" spans="13:14" x14ac:dyDescent="0.25">
      <c r="M5154" s="46">
        <v>5145</v>
      </c>
      <c r="N5154" s="1">
        <v>119.08328278793167</v>
      </c>
    </row>
    <row r="5155" spans="13:14" x14ac:dyDescent="0.25">
      <c r="M5155" s="46">
        <v>5146</v>
      </c>
      <c r="N5155" s="1">
        <v>115.48515699931991</v>
      </c>
    </row>
    <row r="5156" spans="13:14" x14ac:dyDescent="0.25">
      <c r="M5156" s="46">
        <v>5147</v>
      </c>
      <c r="N5156" s="1">
        <v>117.21027191922114</v>
      </c>
    </row>
    <row r="5157" spans="13:14" x14ac:dyDescent="0.25">
      <c r="M5157" s="46">
        <v>5148</v>
      </c>
      <c r="N5157" s="1">
        <v>107.33542349801094</v>
      </c>
    </row>
    <row r="5158" spans="13:14" x14ac:dyDescent="0.25">
      <c r="M5158" s="46">
        <v>5149</v>
      </c>
      <c r="N5158" s="1">
        <v>128.9149404710061</v>
      </c>
    </row>
    <row r="5159" spans="13:14" x14ac:dyDescent="0.25">
      <c r="M5159" s="46">
        <v>5150</v>
      </c>
      <c r="N5159" s="1">
        <v>113.74332026427008</v>
      </c>
    </row>
    <row r="5160" spans="13:14" x14ac:dyDescent="0.25">
      <c r="M5160" s="46">
        <v>5151</v>
      </c>
      <c r="N5160" s="1">
        <v>121.00404491615603</v>
      </c>
    </row>
    <row r="5161" spans="13:14" x14ac:dyDescent="0.25">
      <c r="M5161" s="46">
        <v>5152</v>
      </c>
      <c r="N5161" s="1">
        <v>107.34886548258235</v>
      </c>
    </row>
    <row r="5162" spans="13:14" x14ac:dyDescent="0.25">
      <c r="M5162" s="46">
        <v>5153</v>
      </c>
      <c r="N5162" s="1">
        <v>108.16455642241634</v>
      </c>
    </row>
    <row r="5163" spans="13:14" x14ac:dyDescent="0.25">
      <c r="M5163" s="46">
        <v>5154</v>
      </c>
      <c r="N5163" s="1">
        <v>102.71422298307012</v>
      </c>
    </row>
    <row r="5164" spans="13:14" x14ac:dyDescent="0.25">
      <c r="M5164" s="46">
        <v>5155</v>
      </c>
      <c r="N5164" s="1">
        <v>90.39409849582232</v>
      </c>
    </row>
    <row r="5165" spans="13:14" x14ac:dyDescent="0.25">
      <c r="M5165" s="46">
        <v>5156</v>
      </c>
      <c r="N5165" s="1">
        <v>111.3788668233144</v>
      </c>
    </row>
    <row r="5166" spans="13:14" x14ac:dyDescent="0.25">
      <c r="M5166" s="46">
        <v>5157</v>
      </c>
      <c r="N5166" s="1">
        <v>115.23397606189033</v>
      </c>
    </row>
    <row r="5167" spans="13:14" x14ac:dyDescent="0.25">
      <c r="M5167" s="46">
        <v>5158</v>
      </c>
      <c r="N5167" s="1">
        <v>111.07760425319701</v>
      </c>
    </row>
    <row r="5168" spans="13:14" x14ac:dyDescent="0.25">
      <c r="M5168" s="46">
        <v>5159</v>
      </c>
      <c r="N5168" s="1">
        <v>108.3172496610084</v>
      </c>
    </row>
    <row r="5169" spans="13:14" x14ac:dyDescent="0.25">
      <c r="M5169" s="46">
        <v>5160</v>
      </c>
      <c r="N5169" s="1">
        <v>119.75253553933899</v>
      </c>
    </row>
    <row r="5170" spans="13:14" x14ac:dyDescent="0.25">
      <c r="M5170" s="46">
        <v>5161</v>
      </c>
      <c r="N5170" s="1">
        <v>121.5612823753525</v>
      </c>
    </row>
    <row r="5171" spans="13:14" x14ac:dyDescent="0.25">
      <c r="M5171" s="46">
        <v>5162</v>
      </c>
      <c r="N5171" s="1">
        <v>112.00401221792363</v>
      </c>
    </row>
    <row r="5172" spans="13:14" x14ac:dyDescent="0.25">
      <c r="M5172" s="46">
        <v>5163</v>
      </c>
      <c r="N5172" s="1">
        <v>118.23676327884357</v>
      </c>
    </row>
    <row r="5173" spans="13:14" x14ac:dyDescent="0.25">
      <c r="M5173" s="46">
        <v>5164</v>
      </c>
      <c r="N5173" s="1">
        <v>103.07807621380049</v>
      </c>
    </row>
    <row r="5174" spans="13:14" x14ac:dyDescent="0.25">
      <c r="M5174" s="46">
        <v>5165</v>
      </c>
      <c r="N5174" s="1">
        <v>105.66915225381673</v>
      </c>
    </row>
    <row r="5175" spans="13:14" x14ac:dyDescent="0.25">
      <c r="M5175" s="46">
        <v>5166</v>
      </c>
      <c r="N5175" s="1">
        <v>94.917413335475558</v>
      </c>
    </row>
    <row r="5176" spans="13:14" x14ac:dyDescent="0.25">
      <c r="M5176" s="46">
        <v>5167</v>
      </c>
      <c r="N5176" s="1">
        <v>107.05836431404516</v>
      </c>
    </row>
    <row r="5177" spans="13:14" x14ac:dyDescent="0.25">
      <c r="M5177" s="46">
        <v>5168</v>
      </c>
      <c r="N5177" s="1">
        <v>110.74978812278098</v>
      </c>
    </row>
    <row r="5178" spans="13:14" x14ac:dyDescent="0.25">
      <c r="M5178" s="46">
        <v>5169</v>
      </c>
      <c r="N5178" s="1">
        <v>108.82757015494252</v>
      </c>
    </row>
    <row r="5179" spans="13:14" x14ac:dyDescent="0.25">
      <c r="M5179" s="46">
        <v>5170</v>
      </c>
      <c r="N5179" s="1">
        <v>107.59383285062522</v>
      </c>
    </row>
    <row r="5180" spans="13:14" x14ac:dyDescent="0.25">
      <c r="M5180" s="46">
        <v>5171</v>
      </c>
      <c r="N5180" s="1">
        <v>110.1709513440574</v>
      </c>
    </row>
    <row r="5181" spans="13:14" x14ac:dyDescent="0.25">
      <c r="M5181" s="46">
        <v>5172</v>
      </c>
      <c r="N5181" s="1">
        <v>107.31107312111973</v>
      </c>
    </row>
    <row r="5182" spans="13:14" x14ac:dyDescent="0.25">
      <c r="M5182" s="46">
        <v>5173</v>
      </c>
      <c r="N5182" s="1">
        <v>110.21477368888833</v>
      </c>
    </row>
    <row r="5183" spans="13:14" x14ac:dyDescent="0.25">
      <c r="M5183" s="46">
        <v>5174</v>
      </c>
      <c r="N5183" s="1">
        <v>104.24288306080554</v>
      </c>
    </row>
    <row r="5184" spans="13:14" x14ac:dyDescent="0.25">
      <c r="M5184" s="46">
        <v>5175</v>
      </c>
      <c r="N5184" s="1">
        <v>101.08827923579904</v>
      </c>
    </row>
    <row r="5185" spans="13:14" x14ac:dyDescent="0.25">
      <c r="M5185" s="46">
        <v>5176</v>
      </c>
      <c r="N5185" s="1">
        <v>107.51075530340563</v>
      </c>
    </row>
    <row r="5186" spans="13:14" x14ac:dyDescent="0.25">
      <c r="M5186" s="46">
        <v>5177</v>
      </c>
      <c r="N5186" s="1">
        <v>116.74593656573512</v>
      </c>
    </row>
    <row r="5187" spans="13:14" x14ac:dyDescent="0.25">
      <c r="M5187" s="46">
        <v>5178</v>
      </c>
      <c r="N5187" s="1">
        <v>121.28441417462803</v>
      </c>
    </row>
    <row r="5188" spans="13:14" x14ac:dyDescent="0.25">
      <c r="M5188" s="46">
        <v>5179</v>
      </c>
      <c r="N5188" s="1">
        <v>116.56446494512566</v>
      </c>
    </row>
    <row r="5189" spans="13:14" x14ac:dyDescent="0.25">
      <c r="M5189" s="46">
        <v>5180</v>
      </c>
      <c r="N5189" s="1">
        <v>109.81545149767219</v>
      </c>
    </row>
    <row r="5190" spans="13:14" x14ac:dyDescent="0.25">
      <c r="M5190" s="46">
        <v>5181</v>
      </c>
      <c r="N5190" s="1">
        <v>116.6228895537169</v>
      </c>
    </row>
    <row r="5191" spans="13:14" x14ac:dyDescent="0.25">
      <c r="M5191" s="46">
        <v>5182</v>
      </c>
      <c r="N5191" s="1">
        <v>100.21171067540499</v>
      </c>
    </row>
    <row r="5192" spans="13:14" x14ac:dyDescent="0.25">
      <c r="M5192" s="46">
        <v>5183</v>
      </c>
      <c r="N5192" s="1">
        <v>101.82909787683582</v>
      </c>
    </row>
    <row r="5193" spans="13:14" x14ac:dyDescent="0.25">
      <c r="M5193" s="46">
        <v>5184</v>
      </c>
      <c r="N5193" s="1">
        <v>123.48365934128176</v>
      </c>
    </row>
    <row r="5194" spans="13:14" x14ac:dyDescent="0.25">
      <c r="M5194" s="46">
        <v>5185</v>
      </c>
      <c r="N5194" s="1">
        <v>108.7201395183521</v>
      </c>
    </row>
    <row r="5195" spans="13:14" x14ac:dyDescent="0.25">
      <c r="M5195" s="46">
        <v>5186</v>
      </c>
      <c r="N5195" s="1">
        <v>114.95159233545778</v>
      </c>
    </row>
    <row r="5196" spans="13:14" x14ac:dyDescent="0.25">
      <c r="M5196" s="46">
        <v>5187</v>
      </c>
      <c r="N5196" s="1">
        <v>95.306916807552227</v>
      </c>
    </row>
    <row r="5197" spans="13:14" x14ac:dyDescent="0.25">
      <c r="M5197" s="46">
        <v>5188</v>
      </c>
      <c r="N5197" s="1">
        <v>100.98205669778469</v>
      </c>
    </row>
    <row r="5198" spans="13:14" x14ac:dyDescent="0.25">
      <c r="M5198" s="46">
        <v>5189</v>
      </c>
      <c r="N5198" s="1">
        <v>99.933690003919409</v>
      </c>
    </row>
    <row r="5199" spans="13:14" x14ac:dyDescent="0.25">
      <c r="M5199" s="46">
        <v>5190</v>
      </c>
      <c r="N5199" s="1">
        <v>95.503764545821966</v>
      </c>
    </row>
    <row r="5200" spans="13:14" x14ac:dyDescent="0.25">
      <c r="M5200" s="46">
        <v>5191</v>
      </c>
      <c r="N5200" s="1">
        <v>128.67022121510743</v>
      </c>
    </row>
    <row r="5201" spans="13:14" x14ac:dyDescent="0.25">
      <c r="M5201" s="46">
        <v>5192</v>
      </c>
      <c r="N5201" s="1">
        <v>109.78642371048544</v>
      </c>
    </row>
    <row r="5202" spans="13:14" x14ac:dyDescent="0.25">
      <c r="M5202" s="46">
        <v>5193</v>
      </c>
      <c r="N5202" s="1">
        <v>101.44667317482075</v>
      </c>
    </row>
    <row r="5203" spans="13:14" x14ac:dyDescent="0.25">
      <c r="M5203" s="46">
        <v>5194</v>
      </c>
      <c r="N5203" s="1">
        <v>116.99542823406816</v>
      </c>
    </row>
    <row r="5204" spans="13:14" x14ac:dyDescent="0.25">
      <c r="M5204" s="46">
        <v>5195</v>
      </c>
      <c r="N5204" s="1">
        <v>115.04848966551533</v>
      </c>
    </row>
    <row r="5205" spans="13:14" x14ac:dyDescent="0.25">
      <c r="M5205" s="46">
        <v>5196</v>
      </c>
      <c r="N5205" s="1">
        <v>104.29719158613931</v>
      </c>
    </row>
    <row r="5206" spans="13:14" x14ac:dyDescent="0.25">
      <c r="M5206" s="46">
        <v>5197</v>
      </c>
      <c r="N5206" s="1">
        <v>122.20121838332946</v>
      </c>
    </row>
    <row r="5207" spans="13:14" x14ac:dyDescent="0.25">
      <c r="M5207" s="46">
        <v>5198</v>
      </c>
      <c r="N5207" s="1">
        <v>110.0883557511624</v>
      </c>
    </row>
    <row r="5208" spans="13:14" x14ac:dyDescent="0.25">
      <c r="M5208" s="46">
        <v>5199</v>
      </c>
      <c r="N5208" s="1">
        <v>109.08400270825707</v>
      </c>
    </row>
    <row r="5209" spans="13:14" x14ac:dyDescent="0.25">
      <c r="M5209" s="46">
        <v>5200</v>
      </c>
      <c r="N5209" s="1">
        <v>127.21575968367065</v>
      </c>
    </row>
    <row r="5210" spans="13:14" x14ac:dyDescent="0.25">
      <c r="M5210" s="46">
        <v>5201</v>
      </c>
      <c r="N5210" s="1">
        <v>92.574567152544319</v>
      </c>
    </row>
    <row r="5211" spans="13:14" x14ac:dyDescent="0.25">
      <c r="M5211" s="46">
        <v>5202</v>
      </c>
      <c r="N5211" s="1">
        <v>111.03601331942095</v>
      </c>
    </row>
    <row r="5212" spans="13:14" x14ac:dyDescent="0.25">
      <c r="M5212" s="46">
        <v>5203</v>
      </c>
      <c r="N5212" s="1">
        <v>85.095402794934714</v>
      </c>
    </row>
    <row r="5213" spans="13:14" x14ac:dyDescent="0.25">
      <c r="M5213" s="46">
        <v>5204</v>
      </c>
      <c r="N5213" s="1">
        <v>106.19553383689825</v>
      </c>
    </row>
    <row r="5214" spans="13:14" x14ac:dyDescent="0.25">
      <c r="M5214" s="46">
        <v>5205</v>
      </c>
      <c r="N5214" s="1">
        <v>125.36789547436102</v>
      </c>
    </row>
    <row r="5215" spans="13:14" x14ac:dyDescent="0.25">
      <c r="M5215" s="46">
        <v>5206</v>
      </c>
      <c r="N5215" s="1">
        <v>115.73992754771277</v>
      </c>
    </row>
    <row r="5216" spans="13:14" x14ac:dyDescent="0.25">
      <c r="M5216" s="46">
        <v>5207</v>
      </c>
      <c r="N5216" s="1">
        <v>102.45683998308691</v>
      </c>
    </row>
    <row r="5217" spans="13:14" x14ac:dyDescent="0.25">
      <c r="M5217" s="46">
        <v>5208</v>
      </c>
      <c r="N5217" s="1">
        <v>108.05381279608572</v>
      </c>
    </row>
    <row r="5218" spans="13:14" x14ac:dyDescent="0.25">
      <c r="M5218" s="46">
        <v>5209</v>
      </c>
      <c r="N5218" s="1">
        <v>117.43793162582055</v>
      </c>
    </row>
    <row r="5219" spans="13:14" x14ac:dyDescent="0.25">
      <c r="M5219" s="46">
        <v>5210</v>
      </c>
      <c r="N5219" s="1">
        <v>134.92679108005771</v>
      </c>
    </row>
    <row r="5220" spans="13:14" x14ac:dyDescent="0.25">
      <c r="M5220" s="46">
        <v>5211</v>
      </c>
      <c r="N5220" s="1">
        <v>125.1329055293595</v>
      </c>
    </row>
    <row r="5221" spans="13:14" x14ac:dyDescent="0.25">
      <c r="M5221" s="46">
        <v>5212</v>
      </c>
      <c r="N5221" s="1">
        <v>117.81160156692209</v>
      </c>
    </row>
    <row r="5222" spans="13:14" x14ac:dyDescent="0.25">
      <c r="M5222" s="46">
        <v>5213</v>
      </c>
      <c r="N5222">
        <v>102.65413525810476</v>
      </c>
    </row>
    <row r="5223" spans="13:14" x14ac:dyDescent="0.25">
      <c r="M5223" s="46">
        <v>5214</v>
      </c>
      <c r="N5223">
        <v>103.59881462187762</v>
      </c>
    </row>
    <row r="5224" spans="13:14" x14ac:dyDescent="0.25">
      <c r="M5224" s="46">
        <v>5215</v>
      </c>
      <c r="N5224">
        <v>122.92603700201239</v>
      </c>
    </row>
    <row r="5225" spans="13:14" x14ac:dyDescent="0.25">
      <c r="M5225" s="46">
        <v>5216</v>
      </c>
      <c r="N5225">
        <v>101.20459989480717</v>
      </c>
    </row>
    <row r="5226" spans="13:14" x14ac:dyDescent="0.25">
      <c r="M5226" s="46">
        <v>5217</v>
      </c>
      <c r="N5226">
        <v>103.30700879699441</v>
      </c>
    </row>
    <row r="5227" spans="13:14" x14ac:dyDescent="0.25">
      <c r="M5227" s="46">
        <v>5218</v>
      </c>
      <c r="N5227">
        <v>113.48930760609902</v>
      </c>
    </row>
    <row r="5228" spans="13:14" x14ac:dyDescent="0.25">
      <c r="M5228" s="46">
        <v>5219</v>
      </c>
      <c r="N5228">
        <v>124.6330502577057</v>
      </c>
    </row>
    <row r="5229" spans="13:14" x14ac:dyDescent="0.25">
      <c r="M5229" s="46">
        <v>5220</v>
      </c>
      <c r="N5229">
        <v>108.87327953818411</v>
      </c>
    </row>
    <row r="5230" spans="13:14" x14ac:dyDescent="0.25">
      <c r="M5230" s="46">
        <v>5221</v>
      </c>
      <c r="N5230">
        <v>96.195216122422295</v>
      </c>
    </row>
    <row r="5231" spans="13:14" x14ac:dyDescent="0.25">
      <c r="M5231" s="46">
        <v>5222</v>
      </c>
      <c r="N5231">
        <v>127.3977761637688</v>
      </c>
    </row>
    <row r="5232" spans="13:14" x14ac:dyDescent="0.25">
      <c r="M5232" s="46">
        <v>5223</v>
      </c>
      <c r="N5232">
        <v>122.81986314933125</v>
      </c>
    </row>
    <row r="5233" spans="13:14" x14ac:dyDescent="0.25">
      <c r="M5233" s="46">
        <v>5224</v>
      </c>
      <c r="N5233">
        <v>119.60576585895789</v>
      </c>
    </row>
    <row r="5234" spans="13:14" x14ac:dyDescent="0.25">
      <c r="M5234" s="46">
        <v>5225</v>
      </c>
      <c r="N5234">
        <v>119.99068810582173</v>
      </c>
    </row>
    <row r="5235" spans="13:14" x14ac:dyDescent="0.25">
      <c r="M5235" s="46">
        <v>5226</v>
      </c>
      <c r="N5235">
        <v>102.29132375635494</v>
      </c>
    </row>
    <row r="5236" spans="13:14" x14ac:dyDescent="0.25">
      <c r="M5236" s="46">
        <v>5227</v>
      </c>
      <c r="N5236">
        <v>88.908934952079363</v>
      </c>
    </row>
    <row r="5237" spans="13:14" x14ac:dyDescent="0.25">
      <c r="M5237" s="46">
        <v>5228</v>
      </c>
      <c r="N5237">
        <v>122.23619749909413</v>
      </c>
    </row>
    <row r="5238" spans="13:14" x14ac:dyDescent="0.25">
      <c r="M5238" s="46">
        <v>5229</v>
      </c>
      <c r="N5238">
        <v>95.247145241777673</v>
      </c>
    </row>
    <row r="5239" spans="13:14" x14ac:dyDescent="0.25">
      <c r="M5239" s="46">
        <v>5230</v>
      </c>
      <c r="N5239">
        <v>109.04310799832285</v>
      </c>
    </row>
    <row r="5240" spans="13:14" x14ac:dyDescent="0.25">
      <c r="M5240" s="46">
        <v>5231</v>
      </c>
      <c r="N5240">
        <v>127.12776729007648</v>
      </c>
    </row>
    <row r="5241" spans="13:14" x14ac:dyDescent="0.25">
      <c r="M5241" s="46">
        <v>5232</v>
      </c>
      <c r="N5241">
        <v>107.85415536620455</v>
      </c>
    </row>
    <row r="5242" spans="13:14" x14ac:dyDescent="0.25">
      <c r="M5242" s="46">
        <v>5233</v>
      </c>
      <c r="N5242">
        <v>114.8884903505389</v>
      </c>
    </row>
    <row r="5243" spans="13:14" x14ac:dyDescent="0.25">
      <c r="M5243" s="46">
        <v>5234</v>
      </c>
      <c r="N5243">
        <v>108.71648046487782</v>
      </c>
    </row>
    <row r="5244" spans="13:14" x14ac:dyDescent="0.25">
      <c r="M5244" s="46">
        <v>5235</v>
      </c>
      <c r="N5244">
        <v>110.73653241049537</v>
      </c>
    </row>
    <row r="5245" spans="13:14" x14ac:dyDescent="0.25">
      <c r="M5245" s="46">
        <v>5236</v>
      </c>
      <c r="N5245">
        <v>140.90544304195743</v>
      </c>
    </row>
    <row r="5246" spans="13:14" x14ac:dyDescent="0.25">
      <c r="M5246" s="46">
        <v>5237</v>
      </c>
      <c r="N5246">
        <v>93.903331856237571</v>
      </c>
    </row>
    <row r="5247" spans="13:14" x14ac:dyDescent="0.25">
      <c r="M5247" s="46">
        <v>5238</v>
      </c>
      <c r="N5247">
        <v>103.56782368918071</v>
      </c>
    </row>
    <row r="5248" spans="13:14" x14ac:dyDescent="0.25">
      <c r="M5248" s="46">
        <v>5239</v>
      </c>
      <c r="N5248">
        <v>116.32217155518833</v>
      </c>
    </row>
    <row r="5249" spans="13:14" x14ac:dyDescent="0.25">
      <c r="M5249" s="46">
        <v>5240</v>
      </c>
      <c r="N5249">
        <v>110.83146896861966</v>
      </c>
    </row>
    <row r="5250" spans="13:14" x14ac:dyDescent="0.25">
      <c r="M5250" s="46">
        <v>5241</v>
      </c>
      <c r="N5250">
        <v>110.83452470374631</v>
      </c>
    </row>
    <row r="5251" spans="13:14" x14ac:dyDescent="0.25">
      <c r="M5251" s="46">
        <v>5242</v>
      </c>
      <c r="N5251">
        <v>110.33825181955257</v>
      </c>
    </row>
    <row r="5252" spans="13:14" x14ac:dyDescent="0.25">
      <c r="M5252" s="46">
        <v>5243</v>
      </c>
      <c r="N5252">
        <v>135.18788595485822</v>
      </c>
    </row>
    <row r="5253" spans="13:14" x14ac:dyDescent="0.25">
      <c r="M5253" s="46">
        <v>5244</v>
      </c>
      <c r="N5253">
        <v>116.19017546681921</v>
      </c>
    </row>
    <row r="5254" spans="13:14" x14ac:dyDescent="0.25">
      <c r="M5254" s="46">
        <v>5245</v>
      </c>
      <c r="N5254">
        <v>95.660663211552958</v>
      </c>
    </row>
    <row r="5255" spans="13:14" x14ac:dyDescent="0.25">
      <c r="M5255" s="46">
        <v>5246</v>
      </c>
      <c r="N5255">
        <v>114.99678402723508</v>
      </c>
    </row>
    <row r="5256" spans="13:14" x14ac:dyDescent="0.25">
      <c r="M5256" s="46">
        <v>5247</v>
      </c>
      <c r="N5256">
        <v>107.99257134401911</v>
      </c>
    </row>
    <row r="5257" spans="13:14" x14ac:dyDescent="0.25">
      <c r="M5257" s="46">
        <v>5248</v>
      </c>
      <c r="N5257">
        <v>120.17980814878293</v>
      </c>
    </row>
    <row r="5258" spans="13:14" x14ac:dyDescent="0.25">
      <c r="M5258" s="46">
        <v>5249</v>
      </c>
      <c r="N5258">
        <v>121.37575598640377</v>
      </c>
    </row>
    <row r="5259" spans="13:14" x14ac:dyDescent="0.25">
      <c r="M5259" s="46">
        <v>5250</v>
      </c>
      <c r="N5259">
        <v>107.34750574241518</v>
      </c>
    </row>
    <row r="5260" spans="13:14" x14ac:dyDescent="0.25">
      <c r="M5260" s="46">
        <v>5251</v>
      </c>
      <c r="N5260">
        <v>112.35735658281651</v>
      </c>
    </row>
    <row r="5261" spans="13:14" x14ac:dyDescent="0.25">
      <c r="M5261" s="46">
        <v>5252</v>
      </c>
      <c r="N5261">
        <v>85.094154822373525</v>
      </c>
    </row>
    <row r="5262" spans="13:14" x14ac:dyDescent="0.25">
      <c r="M5262" s="46">
        <v>5253</v>
      </c>
      <c r="N5262">
        <v>121.2468462845931</v>
      </c>
    </row>
    <row r="5263" spans="13:14" x14ac:dyDescent="0.25">
      <c r="M5263" s="46">
        <v>5254</v>
      </c>
      <c r="N5263">
        <v>124.46596217026877</v>
      </c>
    </row>
    <row r="5264" spans="13:14" x14ac:dyDescent="0.25">
      <c r="M5264" s="46">
        <v>5255</v>
      </c>
      <c r="N5264">
        <v>107.437227463653</v>
      </c>
    </row>
    <row r="5265" spans="13:14" x14ac:dyDescent="0.25">
      <c r="M5265" s="46">
        <v>5256</v>
      </c>
      <c r="N5265">
        <v>97.668340797004348</v>
      </c>
    </row>
    <row r="5266" spans="13:14" x14ac:dyDescent="0.25">
      <c r="M5266" s="46">
        <v>5257</v>
      </c>
      <c r="N5266">
        <v>111.07496793339968</v>
      </c>
    </row>
    <row r="5267" spans="13:14" x14ac:dyDescent="0.25">
      <c r="M5267" s="46">
        <v>5258</v>
      </c>
      <c r="N5267">
        <v>118.35604349646128</v>
      </c>
    </row>
    <row r="5268" spans="13:14" x14ac:dyDescent="0.25">
      <c r="M5268" s="46">
        <v>5259</v>
      </c>
      <c r="N5268">
        <v>113.90214816025558</v>
      </c>
    </row>
    <row r="5269" spans="13:14" x14ac:dyDescent="0.25">
      <c r="M5269" s="46">
        <v>5260</v>
      </c>
      <c r="N5269">
        <v>102.49663029876538</v>
      </c>
    </row>
    <row r="5270" spans="13:14" x14ac:dyDescent="0.25">
      <c r="M5270" s="46">
        <v>5261</v>
      </c>
      <c r="N5270">
        <v>106.16599458280783</v>
      </c>
    </row>
    <row r="5271" spans="13:14" x14ac:dyDescent="0.25">
      <c r="M5271" s="46">
        <v>5262</v>
      </c>
      <c r="N5271">
        <v>111.61983342409832</v>
      </c>
    </row>
    <row r="5272" spans="13:14" x14ac:dyDescent="0.25">
      <c r="M5272" s="46">
        <v>5263</v>
      </c>
      <c r="N5272">
        <v>110.04005120613914</v>
      </c>
    </row>
    <row r="5273" spans="13:14" x14ac:dyDescent="0.25">
      <c r="M5273" s="46">
        <v>5264</v>
      </c>
      <c r="N5273">
        <v>91.754641784828593</v>
      </c>
    </row>
    <row r="5274" spans="13:14" x14ac:dyDescent="0.25">
      <c r="M5274" s="46">
        <v>5265</v>
      </c>
      <c r="N5274">
        <v>110.19437069155977</v>
      </c>
    </row>
    <row r="5275" spans="13:14" x14ac:dyDescent="0.25">
      <c r="M5275" s="46">
        <v>5266</v>
      </c>
      <c r="N5275">
        <v>112.68258352330311</v>
      </c>
    </row>
    <row r="5276" spans="13:14" x14ac:dyDescent="0.25">
      <c r="M5276" s="46">
        <v>5267</v>
      </c>
      <c r="N5276">
        <v>104.17404218482952</v>
      </c>
    </row>
    <row r="5277" spans="13:14" x14ac:dyDescent="0.25">
      <c r="M5277" s="46">
        <v>5268</v>
      </c>
      <c r="N5277">
        <v>118.52100098724203</v>
      </c>
    </row>
    <row r="5278" spans="13:14" x14ac:dyDescent="0.25">
      <c r="M5278" s="46">
        <v>5269</v>
      </c>
      <c r="N5278">
        <v>113.57186874250446</v>
      </c>
    </row>
    <row r="5279" spans="13:14" x14ac:dyDescent="0.25">
      <c r="M5279" s="46">
        <v>5270</v>
      </c>
      <c r="N5279">
        <v>111.57149647916951</v>
      </c>
    </row>
    <row r="5280" spans="13:14" x14ac:dyDescent="0.25">
      <c r="M5280" s="46">
        <v>5271</v>
      </c>
      <c r="N5280">
        <v>116.17064214541912</v>
      </c>
    </row>
    <row r="5281" spans="13:14" x14ac:dyDescent="0.25">
      <c r="M5281" s="46">
        <v>5272</v>
      </c>
      <c r="N5281">
        <v>116.46183214485951</v>
      </c>
    </row>
    <row r="5282" spans="13:14" x14ac:dyDescent="0.25">
      <c r="M5282" s="46">
        <v>5273</v>
      </c>
      <c r="N5282">
        <v>117.68038757233212</v>
      </c>
    </row>
    <row r="5283" spans="13:14" x14ac:dyDescent="0.25">
      <c r="M5283" s="46">
        <v>5274</v>
      </c>
      <c r="N5283">
        <v>92.694810990962324</v>
      </c>
    </row>
    <row r="5284" spans="13:14" x14ac:dyDescent="0.25">
      <c r="M5284" s="46">
        <v>5275</v>
      </c>
      <c r="N5284">
        <v>126.87287072215874</v>
      </c>
    </row>
    <row r="5285" spans="13:14" x14ac:dyDescent="0.25">
      <c r="M5285" s="46">
        <v>5276</v>
      </c>
      <c r="N5285">
        <v>104.44646688665476</v>
      </c>
    </row>
    <row r="5286" spans="13:14" x14ac:dyDescent="0.25">
      <c r="M5286" s="46">
        <v>5277</v>
      </c>
      <c r="N5286">
        <v>110.34999476164518</v>
      </c>
    </row>
    <row r="5287" spans="13:14" x14ac:dyDescent="0.25">
      <c r="M5287" s="46">
        <v>5278</v>
      </c>
      <c r="N5287">
        <v>101.23789942044448</v>
      </c>
    </row>
    <row r="5288" spans="13:14" x14ac:dyDescent="0.25">
      <c r="M5288" s="46">
        <v>5279</v>
      </c>
      <c r="N5288">
        <v>116.52217395140022</v>
      </c>
    </row>
    <row r="5289" spans="13:14" x14ac:dyDescent="0.25">
      <c r="M5289" s="46">
        <v>5280</v>
      </c>
      <c r="N5289">
        <v>130.20845099870408</v>
      </c>
    </row>
    <row r="5290" spans="13:14" x14ac:dyDescent="0.25">
      <c r="M5290" s="46">
        <v>5281</v>
      </c>
      <c r="N5290">
        <v>96.870663561805628</v>
      </c>
    </row>
    <row r="5291" spans="13:14" x14ac:dyDescent="0.25">
      <c r="M5291" s="46">
        <v>5282</v>
      </c>
      <c r="N5291">
        <v>113.55374358423444</v>
      </c>
    </row>
    <row r="5292" spans="13:14" x14ac:dyDescent="0.25">
      <c r="M5292" s="46">
        <v>5283</v>
      </c>
      <c r="N5292">
        <v>101.41375628412636</v>
      </c>
    </row>
    <row r="5293" spans="13:14" x14ac:dyDescent="0.25">
      <c r="M5293" s="46">
        <v>5284</v>
      </c>
      <c r="N5293">
        <v>107.49319787679477</v>
      </c>
    </row>
    <row r="5294" spans="13:14" x14ac:dyDescent="0.25">
      <c r="M5294" s="46">
        <v>5285</v>
      </c>
      <c r="N5294">
        <v>123.93953995954969</v>
      </c>
    </row>
    <row r="5295" spans="13:14" x14ac:dyDescent="0.25">
      <c r="M5295" s="46">
        <v>5286</v>
      </c>
      <c r="N5295">
        <v>108.38504347094349</v>
      </c>
    </row>
    <row r="5296" spans="13:14" x14ac:dyDescent="0.25">
      <c r="M5296" s="46">
        <v>5287</v>
      </c>
      <c r="N5296">
        <v>113.77517974007816</v>
      </c>
    </row>
    <row r="5297" spans="13:14" x14ac:dyDescent="0.25">
      <c r="M5297" s="46">
        <v>5288</v>
      </c>
      <c r="N5297">
        <v>108.78184369430041</v>
      </c>
    </row>
    <row r="5298" spans="13:14" x14ac:dyDescent="0.25">
      <c r="M5298" s="46">
        <v>5289</v>
      </c>
      <c r="N5298">
        <v>126.37589228445718</v>
      </c>
    </row>
    <row r="5299" spans="13:14" x14ac:dyDescent="0.25">
      <c r="M5299" s="46">
        <v>5290</v>
      </c>
      <c r="N5299">
        <v>130.15909398303396</v>
      </c>
    </row>
    <row r="5300" spans="13:14" x14ac:dyDescent="0.25">
      <c r="M5300" s="46">
        <v>5291</v>
      </c>
      <c r="N5300">
        <v>107.96688521483509</v>
      </c>
    </row>
    <row r="5301" spans="13:14" x14ac:dyDescent="0.25">
      <c r="M5301" s="46">
        <v>5292</v>
      </c>
      <c r="N5301">
        <v>118.94609380776427</v>
      </c>
    </row>
    <row r="5302" spans="13:14" x14ac:dyDescent="0.25">
      <c r="M5302" s="46">
        <v>5293</v>
      </c>
      <c r="N5302">
        <v>125.88085884213957</v>
      </c>
    </row>
    <row r="5303" spans="13:14" x14ac:dyDescent="0.25">
      <c r="M5303" s="46">
        <v>5294</v>
      </c>
      <c r="N5303">
        <v>130.3143258929633</v>
      </c>
    </row>
    <row r="5304" spans="13:14" x14ac:dyDescent="0.25">
      <c r="M5304" s="46">
        <v>5295</v>
      </c>
      <c r="N5304">
        <v>122.18492272731879</v>
      </c>
    </row>
    <row r="5305" spans="13:14" x14ac:dyDescent="0.25">
      <c r="M5305" s="46">
        <v>5296</v>
      </c>
      <c r="N5305">
        <v>107.37733161154203</v>
      </c>
    </row>
    <row r="5306" spans="13:14" x14ac:dyDescent="0.25">
      <c r="M5306" s="46">
        <v>5297</v>
      </c>
      <c r="N5306">
        <v>120.04147541195071</v>
      </c>
    </row>
    <row r="5307" spans="13:14" x14ac:dyDescent="0.25">
      <c r="M5307" s="46">
        <v>5298</v>
      </c>
      <c r="N5307">
        <v>96.792325687446223</v>
      </c>
    </row>
    <row r="5308" spans="13:14" x14ac:dyDescent="0.25">
      <c r="M5308" s="46">
        <v>5299</v>
      </c>
      <c r="N5308">
        <v>103.04425373535736</v>
      </c>
    </row>
    <row r="5309" spans="13:14" x14ac:dyDescent="0.25">
      <c r="M5309" s="46">
        <v>5300</v>
      </c>
      <c r="N5309">
        <v>130.69425893298518</v>
      </c>
    </row>
    <row r="5310" spans="13:14" x14ac:dyDescent="0.25">
      <c r="M5310" s="46">
        <v>5301</v>
      </c>
      <c r="N5310">
        <v>105.96413392595072</v>
      </c>
    </row>
    <row r="5311" spans="13:14" x14ac:dyDescent="0.25">
      <c r="M5311" s="46">
        <v>5302</v>
      </c>
      <c r="N5311">
        <v>114.24647228638132</v>
      </c>
    </row>
    <row r="5312" spans="13:14" x14ac:dyDescent="0.25">
      <c r="M5312" s="46">
        <v>5303</v>
      </c>
      <c r="N5312">
        <v>114.66877186154565</v>
      </c>
    </row>
    <row r="5313" spans="13:14" x14ac:dyDescent="0.25">
      <c r="M5313" s="46">
        <v>5304</v>
      </c>
      <c r="N5313">
        <v>110.10286814109277</v>
      </c>
    </row>
    <row r="5314" spans="13:14" x14ac:dyDescent="0.25">
      <c r="M5314" s="46">
        <v>5305</v>
      </c>
      <c r="N5314">
        <v>106.16322695248691</v>
      </c>
    </row>
    <row r="5315" spans="13:14" x14ac:dyDescent="0.25">
      <c r="M5315" s="46">
        <v>5306</v>
      </c>
      <c r="N5315">
        <v>114.72736331233953</v>
      </c>
    </row>
    <row r="5316" spans="13:14" x14ac:dyDescent="0.25">
      <c r="M5316" s="46">
        <v>5307</v>
      </c>
      <c r="N5316">
        <v>109.63307832780902</v>
      </c>
    </row>
    <row r="5317" spans="13:14" x14ac:dyDescent="0.25">
      <c r="M5317" s="46">
        <v>5308</v>
      </c>
      <c r="N5317">
        <v>106.79370264817182</v>
      </c>
    </row>
    <row r="5318" spans="13:14" x14ac:dyDescent="0.25">
      <c r="M5318" s="46">
        <v>5309</v>
      </c>
      <c r="N5318">
        <v>110.89969639451942</v>
      </c>
    </row>
    <row r="5319" spans="13:14" x14ac:dyDescent="0.25">
      <c r="M5319" s="46">
        <v>5310</v>
      </c>
      <c r="N5319">
        <v>118.47434475368331</v>
      </c>
    </row>
    <row r="5320" spans="13:14" x14ac:dyDescent="0.25">
      <c r="M5320" s="46">
        <v>5311</v>
      </c>
      <c r="N5320">
        <v>124.77149457273772</v>
      </c>
    </row>
    <row r="5321" spans="13:14" x14ac:dyDescent="0.25">
      <c r="M5321" s="46">
        <v>5312</v>
      </c>
      <c r="N5321">
        <v>107.3861901076866</v>
      </c>
    </row>
    <row r="5322" spans="13:14" x14ac:dyDescent="0.25">
      <c r="M5322" s="46">
        <v>5313</v>
      </c>
      <c r="N5322">
        <v>108.59600491583804</v>
      </c>
    </row>
    <row r="5323" spans="13:14" x14ac:dyDescent="0.25">
      <c r="M5323" s="46">
        <v>5314</v>
      </c>
      <c r="N5323">
        <v>126.94143596554815</v>
      </c>
    </row>
    <row r="5324" spans="13:14" x14ac:dyDescent="0.25">
      <c r="M5324" s="46">
        <v>5315</v>
      </c>
      <c r="N5324">
        <v>112.41884509399273</v>
      </c>
    </row>
    <row r="5325" spans="13:14" x14ac:dyDescent="0.25">
      <c r="M5325" s="46">
        <v>5316</v>
      </c>
      <c r="N5325">
        <v>92.657970945133869</v>
      </c>
    </row>
    <row r="5326" spans="13:14" x14ac:dyDescent="0.25">
      <c r="M5326" s="46">
        <v>5317</v>
      </c>
      <c r="N5326">
        <v>94.038329336955698</v>
      </c>
    </row>
    <row r="5327" spans="13:14" x14ac:dyDescent="0.25">
      <c r="M5327" s="46">
        <v>5318</v>
      </c>
      <c r="N5327">
        <v>107.35438300919159</v>
      </c>
    </row>
    <row r="5328" spans="13:14" x14ac:dyDescent="0.25">
      <c r="M5328" s="46">
        <v>5319</v>
      </c>
      <c r="N5328">
        <v>104.8692536926126</v>
      </c>
    </row>
    <row r="5329" spans="13:14" x14ac:dyDescent="0.25">
      <c r="M5329" s="46">
        <v>5320</v>
      </c>
      <c r="N5329">
        <v>123.51902920946038</v>
      </c>
    </row>
    <row r="5330" spans="13:14" x14ac:dyDescent="0.25">
      <c r="M5330" s="46">
        <v>5321</v>
      </c>
      <c r="N5330">
        <v>94.348044665700755</v>
      </c>
    </row>
    <row r="5331" spans="13:14" x14ac:dyDescent="0.25">
      <c r="M5331" s="46">
        <v>5322</v>
      </c>
      <c r="N5331">
        <v>112.0552555465257</v>
      </c>
    </row>
    <row r="5332" spans="13:14" x14ac:dyDescent="0.25">
      <c r="M5332" s="46">
        <v>5323</v>
      </c>
      <c r="N5332">
        <v>97.141979890665255</v>
      </c>
    </row>
    <row r="5333" spans="13:14" x14ac:dyDescent="0.25">
      <c r="M5333" s="46">
        <v>5324</v>
      </c>
      <c r="N5333">
        <v>112.57189643925413</v>
      </c>
    </row>
    <row r="5334" spans="13:14" x14ac:dyDescent="0.25">
      <c r="M5334" s="46">
        <v>5325</v>
      </c>
      <c r="N5334">
        <v>114.69054398943133</v>
      </c>
    </row>
    <row r="5335" spans="13:14" x14ac:dyDescent="0.25">
      <c r="M5335" s="46">
        <v>5326</v>
      </c>
      <c r="N5335">
        <v>126.26507346275693</v>
      </c>
    </row>
    <row r="5336" spans="13:14" x14ac:dyDescent="0.25">
      <c r="M5336" s="46">
        <v>5327</v>
      </c>
      <c r="N5336">
        <v>99.490844598923644</v>
      </c>
    </row>
    <row r="5337" spans="13:14" x14ac:dyDescent="0.25">
      <c r="M5337" s="46">
        <v>5328</v>
      </c>
      <c r="N5337">
        <v>118.0197610032485</v>
      </c>
    </row>
    <row r="5338" spans="13:14" x14ac:dyDescent="0.25">
      <c r="M5338" s="46">
        <v>5329</v>
      </c>
      <c r="N5338">
        <v>108.42558774640987</v>
      </c>
    </row>
    <row r="5339" spans="13:14" x14ac:dyDescent="0.25">
      <c r="M5339" s="46">
        <v>5330</v>
      </c>
      <c r="N5339">
        <v>119.43878615427903</v>
      </c>
    </row>
    <row r="5340" spans="13:14" x14ac:dyDescent="0.25">
      <c r="M5340" s="46">
        <v>5331</v>
      </c>
      <c r="N5340">
        <v>121.70430397457092</v>
      </c>
    </row>
    <row r="5341" spans="13:14" x14ac:dyDescent="0.25">
      <c r="M5341" s="46">
        <v>5332</v>
      </c>
      <c r="N5341">
        <v>108.05010728166781</v>
      </c>
    </row>
    <row r="5342" spans="13:14" x14ac:dyDescent="0.25">
      <c r="M5342" s="46">
        <v>5333</v>
      </c>
      <c r="N5342">
        <v>107.42483971016659</v>
      </c>
    </row>
    <row r="5343" spans="13:14" x14ac:dyDescent="0.25">
      <c r="M5343" s="46">
        <v>5334</v>
      </c>
      <c r="N5343">
        <v>115.68119092940155</v>
      </c>
    </row>
    <row r="5344" spans="13:14" x14ac:dyDescent="0.25">
      <c r="M5344" s="46">
        <v>5335</v>
      </c>
      <c r="N5344">
        <v>109.61627866331014</v>
      </c>
    </row>
    <row r="5345" spans="13:14" x14ac:dyDescent="0.25">
      <c r="M5345" s="46">
        <v>5336</v>
      </c>
      <c r="N5345">
        <v>113.18910234486087</v>
      </c>
    </row>
    <row r="5346" spans="13:14" x14ac:dyDescent="0.25">
      <c r="M5346" s="46">
        <v>5337</v>
      </c>
      <c r="N5346">
        <v>116.16673208877751</v>
      </c>
    </row>
    <row r="5347" spans="13:14" x14ac:dyDescent="0.25">
      <c r="M5347" s="46">
        <v>5338</v>
      </c>
      <c r="N5347">
        <v>106.88836614539093</v>
      </c>
    </row>
    <row r="5348" spans="13:14" x14ac:dyDescent="0.25">
      <c r="M5348" s="46">
        <v>5339</v>
      </c>
      <c r="N5348">
        <v>99.460397557427186</v>
      </c>
    </row>
    <row r="5349" spans="13:14" x14ac:dyDescent="0.25">
      <c r="M5349" s="46">
        <v>5340</v>
      </c>
      <c r="N5349">
        <v>107.96205993760047</v>
      </c>
    </row>
    <row r="5350" spans="13:14" x14ac:dyDescent="0.25">
      <c r="M5350" s="46">
        <v>5341</v>
      </c>
      <c r="N5350">
        <v>111.83063227931956</v>
      </c>
    </row>
    <row r="5351" spans="13:14" x14ac:dyDescent="0.25">
      <c r="M5351" s="46">
        <v>5342</v>
      </c>
      <c r="N5351">
        <v>124.96531013089469</v>
      </c>
    </row>
    <row r="5352" spans="13:14" x14ac:dyDescent="0.25">
      <c r="M5352" s="46">
        <v>5343</v>
      </c>
      <c r="N5352">
        <v>103.77906530327402</v>
      </c>
    </row>
    <row r="5353" spans="13:14" x14ac:dyDescent="0.25">
      <c r="M5353" s="46">
        <v>5344</v>
      </c>
      <c r="N5353">
        <v>123.92067574307697</v>
      </c>
    </row>
    <row r="5354" spans="13:14" x14ac:dyDescent="0.25">
      <c r="M5354" s="46">
        <v>5345</v>
      </c>
      <c r="N5354">
        <v>106.13956543864866</v>
      </c>
    </row>
    <row r="5355" spans="13:14" x14ac:dyDescent="0.25">
      <c r="M5355" s="46">
        <v>5346</v>
      </c>
      <c r="N5355">
        <v>109.84406632170958</v>
      </c>
    </row>
    <row r="5356" spans="13:14" x14ac:dyDescent="0.25">
      <c r="M5356" s="46">
        <v>5347</v>
      </c>
      <c r="N5356">
        <v>110.20568309743777</v>
      </c>
    </row>
    <row r="5357" spans="13:14" x14ac:dyDescent="0.25">
      <c r="M5357" s="46">
        <v>5348</v>
      </c>
      <c r="N5357">
        <v>114.94333655392805</v>
      </c>
    </row>
    <row r="5358" spans="13:14" x14ac:dyDescent="0.25">
      <c r="M5358" s="46">
        <v>5349</v>
      </c>
      <c r="N5358">
        <v>118.15818250698204</v>
      </c>
    </row>
    <row r="5359" spans="13:14" x14ac:dyDescent="0.25">
      <c r="M5359" s="46">
        <v>5350</v>
      </c>
      <c r="N5359">
        <v>105.66156949228926</v>
      </c>
    </row>
    <row r="5360" spans="13:14" x14ac:dyDescent="0.25">
      <c r="M5360" s="46">
        <v>5351</v>
      </c>
      <c r="N5360">
        <v>112.29846640513138</v>
      </c>
    </row>
    <row r="5361" spans="13:14" x14ac:dyDescent="0.25">
      <c r="M5361" s="46">
        <v>5352</v>
      </c>
      <c r="N5361">
        <v>95.14275596346215</v>
      </c>
    </row>
    <row r="5362" spans="13:14" x14ac:dyDescent="0.25">
      <c r="M5362" s="46">
        <v>5353</v>
      </c>
      <c r="N5362">
        <v>99.667268059145627</v>
      </c>
    </row>
    <row r="5363" spans="13:14" x14ac:dyDescent="0.25">
      <c r="M5363" s="46">
        <v>5354</v>
      </c>
      <c r="N5363">
        <v>103.75462512986387</v>
      </c>
    </row>
    <row r="5364" spans="13:14" x14ac:dyDescent="0.25">
      <c r="M5364" s="46">
        <v>5355</v>
      </c>
      <c r="N5364">
        <v>133.91156243657767</v>
      </c>
    </row>
    <row r="5365" spans="13:14" x14ac:dyDescent="0.25">
      <c r="M5365" s="46">
        <v>5356</v>
      </c>
      <c r="N5365">
        <v>108.5624547135793</v>
      </c>
    </row>
    <row r="5366" spans="13:14" x14ac:dyDescent="0.25">
      <c r="M5366" s="46">
        <v>5357</v>
      </c>
      <c r="N5366">
        <v>104.61290675186596</v>
      </c>
    </row>
    <row r="5367" spans="13:14" x14ac:dyDescent="0.25">
      <c r="M5367" s="46">
        <v>5358</v>
      </c>
      <c r="N5367">
        <v>107.76359941021335</v>
      </c>
    </row>
    <row r="5368" spans="13:14" x14ac:dyDescent="0.25">
      <c r="M5368" s="46">
        <v>5359</v>
      </c>
      <c r="N5368">
        <v>107.05530969944026</v>
      </c>
    </row>
    <row r="5369" spans="13:14" x14ac:dyDescent="0.25">
      <c r="M5369" s="46">
        <v>5360</v>
      </c>
      <c r="N5369">
        <v>110.62475960403306</v>
      </c>
    </row>
    <row r="5370" spans="13:14" x14ac:dyDescent="0.25">
      <c r="M5370" s="46">
        <v>5361</v>
      </c>
      <c r="N5370">
        <v>124.30307689160419</v>
      </c>
    </row>
    <row r="5371" spans="13:14" x14ac:dyDescent="0.25">
      <c r="M5371" s="46">
        <v>5362</v>
      </c>
      <c r="N5371">
        <v>97.312459143508477</v>
      </c>
    </row>
    <row r="5372" spans="13:14" x14ac:dyDescent="0.25">
      <c r="M5372" s="46">
        <v>5363</v>
      </c>
      <c r="N5372">
        <v>109.65702130585902</v>
      </c>
    </row>
    <row r="5373" spans="13:14" x14ac:dyDescent="0.25">
      <c r="M5373" s="46">
        <v>5364</v>
      </c>
      <c r="N5373">
        <v>133.43388233600552</v>
      </c>
    </row>
    <row r="5374" spans="13:14" x14ac:dyDescent="0.25">
      <c r="M5374" s="46">
        <v>5365</v>
      </c>
      <c r="N5374">
        <v>115.83587352030094</v>
      </c>
    </row>
    <row r="5375" spans="13:14" x14ac:dyDescent="0.25">
      <c r="M5375" s="46">
        <v>5366</v>
      </c>
      <c r="N5375">
        <v>116.94856514596106</v>
      </c>
    </row>
    <row r="5376" spans="13:14" x14ac:dyDescent="0.25">
      <c r="M5376" s="46">
        <v>5367</v>
      </c>
      <c r="N5376">
        <v>105.15208229836166</v>
      </c>
    </row>
    <row r="5377" spans="13:14" x14ac:dyDescent="0.25">
      <c r="M5377" s="46">
        <v>5368</v>
      </c>
      <c r="N5377">
        <v>116.2358082500058</v>
      </c>
    </row>
    <row r="5378" spans="13:14" x14ac:dyDescent="0.25">
      <c r="M5378" s="46">
        <v>5369</v>
      </c>
      <c r="N5378">
        <v>114.48717895680824</v>
      </c>
    </row>
    <row r="5379" spans="13:14" x14ac:dyDescent="0.25">
      <c r="M5379" s="46">
        <v>5370</v>
      </c>
      <c r="N5379">
        <v>117.48457526853241</v>
      </c>
    </row>
    <row r="5380" spans="13:14" x14ac:dyDescent="0.25">
      <c r="M5380" s="46">
        <v>5371</v>
      </c>
      <c r="N5380">
        <v>127.87885410521727</v>
      </c>
    </row>
    <row r="5381" spans="13:14" x14ac:dyDescent="0.25">
      <c r="M5381" s="46">
        <v>5372</v>
      </c>
      <c r="N5381">
        <v>107.36282045890937</v>
      </c>
    </row>
    <row r="5382" spans="13:14" x14ac:dyDescent="0.25">
      <c r="M5382" s="46">
        <v>5373</v>
      </c>
      <c r="N5382">
        <v>112.62050903738061</v>
      </c>
    </row>
    <row r="5383" spans="13:14" x14ac:dyDescent="0.25">
      <c r="M5383" s="46">
        <v>5374</v>
      </c>
      <c r="N5383">
        <v>121.2198077992134</v>
      </c>
    </row>
    <row r="5384" spans="13:14" x14ac:dyDescent="0.25">
      <c r="M5384" s="46">
        <v>5375</v>
      </c>
      <c r="N5384">
        <v>99.161062871354048</v>
      </c>
    </row>
    <row r="5385" spans="13:14" x14ac:dyDescent="0.25">
      <c r="M5385" s="46">
        <v>5376</v>
      </c>
      <c r="N5385">
        <v>111.06029707536969</v>
      </c>
    </row>
    <row r="5386" spans="13:14" x14ac:dyDescent="0.25">
      <c r="M5386" s="46">
        <v>5377</v>
      </c>
      <c r="N5386">
        <v>99.695675544361791</v>
      </c>
    </row>
    <row r="5387" spans="13:14" x14ac:dyDescent="0.25">
      <c r="M5387" s="46">
        <v>5378</v>
      </c>
      <c r="N5387">
        <v>124.65516440859462</v>
      </c>
    </row>
    <row r="5388" spans="13:14" x14ac:dyDescent="0.25">
      <c r="M5388" s="46">
        <v>5379</v>
      </c>
      <c r="N5388">
        <v>130.467744457918</v>
      </c>
    </row>
    <row r="5389" spans="13:14" x14ac:dyDescent="0.25">
      <c r="M5389" s="46">
        <v>5380</v>
      </c>
      <c r="N5389">
        <v>122.9797666557714</v>
      </c>
    </row>
    <row r="5390" spans="13:14" x14ac:dyDescent="0.25">
      <c r="M5390" s="46">
        <v>5381</v>
      </c>
      <c r="N5390">
        <v>116.21350442522915</v>
      </c>
    </row>
    <row r="5391" spans="13:14" x14ac:dyDescent="0.25">
      <c r="M5391" s="46">
        <v>5382</v>
      </c>
      <c r="N5391">
        <v>114.81993205316751</v>
      </c>
    </row>
    <row r="5392" spans="13:14" x14ac:dyDescent="0.25">
      <c r="M5392" s="46">
        <v>5383</v>
      </c>
      <c r="N5392">
        <v>120.28513104492302</v>
      </c>
    </row>
    <row r="5393" spans="13:14" x14ac:dyDescent="0.25">
      <c r="M5393" s="46">
        <v>5384</v>
      </c>
      <c r="N5393">
        <v>117.54142796480787</v>
      </c>
    </row>
    <row r="5394" spans="13:14" x14ac:dyDescent="0.25">
      <c r="M5394" s="46">
        <v>5385</v>
      </c>
      <c r="N5394">
        <v>101.05493733985772</v>
      </c>
    </row>
    <row r="5395" spans="13:14" x14ac:dyDescent="0.25">
      <c r="M5395" s="46">
        <v>5386</v>
      </c>
      <c r="N5395">
        <v>114.97248322362043</v>
      </c>
    </row>
    <row r="5396" spans="13:14" x14ac:dyDescent="0.25">
      <c r="M5396" s="46">
        <v>5387</v>
      </c>
      <c r="N5396">
        <v>111.93105804814731</v>
      </c>
    </row>
    <row r="5397" spans="13:14" x14ac:dyDescent="0.25">
      <c r="M5397" s="46">
        <v>5388</v>
      </c>
      <c r="N5397">
        <v>94.661902685342369</v>
      </c>
    </row>
    <row r="5398" spans="13:14" x14ac:dyDescent="0.25">
      <c r="M5398" s="46">
        <v>5389</v>
      </c>
      <c r="N5398">
        <v>128.06306163992059</v>
      </c>
    </row>
    <row r="5399" spans="13:14" x14ac:dyDescent="0.25">
      <c r="M5399" s="46">
        <v>5390</v>
      </c>
      <c r="N5399">
        <v>117.24485267934504</v>
      </c>
    </row>
    <row r="5400" spans="13:14" x14ac:dyDescent="0.25">
      <c r="M5400" s="46">
        <v>5391</v>
      </c>
      <c r="N5400">
        <v>122.25560496215475</v>
      </c>
    </row>
    <row r="5401" spans="13:14" x14ac:dyDescent="0.25">
      <c r="M5401" s="46">
        <v>5392</v>
      </c>
      <c r="N5401">
        <v>106.76561165551624</v>
      </c>
    </row>
    <row r="5402" spans="13:14" x14ac:dyDescent="0.25">
      <c r="M5402" s="46">
        <v>5393</v>
      </c>
      <c r="N5402">
        <v>132.01379142079711</v>
      </c>
    </row>
    <row r="5403" spans="13:14" x14ac:dyDescent="0.25">
      <c r="M5403" s="46">
        <v>5394</v>
      </c>
      <c r="N5403">
        <v>97.275599941527545</v>
      </c>
    </row>
    <row r="5404" spans="13:14" x14ac:dyDescent="0.25">
      <c r="M5404" s="46">
        <v>5395</v>
      </c>
      <c r="N5404">
        <v>104.83605796910884</v>
      </c>
    </row>
    <row r="5405" spans="13:14" x14ac:dyDescent="0.25">
      <c r="M5405" s="46">
        <v>5396</v>
      </c>
      <c r="N5405">
        <v>115.67145923090014</v>
      </c>
    </row>
    <row r="5406" spans="13:14" x14ac:dyDescent="0.25">
      <c r="M5406" s="46">
        <v>5397</v>
      </c>
      <c r="N5406">
        <v>114.01676666501638</v>
      </c>
    </row>
    <row r="5407" spans="13:14" x14ac:dyDescent="0.25">
      <c r="M5407" s="46">
        <v>5398</v>
      </c>
      <c r="N5407">
        <v>113.13490580702241</v>
      </c>
    </row>
    <row r="5408" spans="13:14" x14ac:dyDescent="0.25">
      <c r="M5408" s="46">
        <v>5399</v>
      </c>
      <c r="N5408">
        <v>112.18307397896484</v>
      </c>
    </row>
    <row r="5409" spans="13:14" x14ac:dyDescent="0.25">
      <c r="M5409" s="46">
        <v>5400</v>
      </c>
      <c r="N5409">
        <v>120.92106026661956</v>
      </c>
    </row>
    <row r="5410" spans="13:14" x14ac:dyDescent="0.25">
      <c r="M5410" s="46">
        <v>5401</v>
      </c>
      <c r="N5410">
        <v>121.98848100030898</v>
      </c>
    </row>
    <row r="5411" spans="13:14" x14ac:dyDescent="0.25">
      <c r="M5411" s="46">
        <v>5402</v>
      </c>
      <c r="N5411">
        <v>102.67949378250353</v>
      </c>
    </row>
    <row r="5412" spans="13:14" x14ac:dyDescent="0.25">
      <c r="M5412" s="46">
        <v>5403</v>
      </c>
      <c r="N5412">
        <v>123.61720198955824</v>
      </c>
    </row>
    <row r="5413" spans="13:14" x14ac:dyDescent="0.25">
      <c r="M5413" s="46">
        <v>5404</v>
      </c>
      <c r="N5413">
        <v>101.38836980863483</v>
      </c>
    </row>
    <row r="5414" spans="13:14" x14ac:dyDescent="0.25">
      <c r="M5414" s="46">
        <v>5405</v>
      </c>
      <c r="N5414">
        <v>110.90908984915473</v>
      </c>
    </row>
    <row r="5415" spans="13:14" x14ac:dyDescent="0.25">
      <c r="M5415" s="46">
        <v>5406</v>
      </c>
      <c r="N5415">
        <v>101.48148405166735</v>
      </c>
    </row>
    <row r="5416" spans="13:14" x14ac:dyDescent="0.25">
      <c r="M5416" s="46">
        <v>5407</v>
      </c>
      <c r="N5416">
        <v>113.00190525640983</v>
      </c>
    </row>
    <row r="5417" spans="13:14" x14ac:dyDescent="0.25">
      <c r="M5417" s="46">
        <v>5408</v>
      </c>
      <c r="N5417">
        <v>115.75180826597303</v>
      </c>
    </row>
    <row r="5418" spans="13:14" x14ac:dyDescent="0.25">
      <c r="M5418" s="46">
        <v>5409</v>
      </c>
      <c r="N5418">
        <v>113.22498058721979</v>
      </c>
    </row>
    <row r="5419" spans="13:14" x14ac:dyDescent="0.25">
      <c r="M5419" s="46">
        <v>5410</v>
      </c>
      <c r="N5419">
        <v>102.54300928054236</v>
      </c>
    </row>
    <row r="5420" spans="13:14" x14ac:dyDescent="0.25">
      <c r="M5420" s="46">
        <v>5411</v>
      </c>
      <c r="N5420">
        <v>107.12240792068363</v>
      </c>
    </row>
    <row r="5421" spans="13:14" x14ac:dyDescent="0.25">
      <c r="M5421" s="46">
        <v>5412</v>
      </c>
      <c r="N5421">
        <v>118.64879620275038</v>
      </c>
    </row>
    <row r="5422" spans="13:14" x14ac:dyDescent="0.25">
      <c r="M5422" s="46">
        <v>5413</v>
      </c>
      <c r="N5422">
        <v>117.71766313960764</v>
      </c>
    </row>
    <row r="5423" spans="13:14" x14ac:dyDescent="0.25">
      <c r="M5423" s="46">
        <v>5414</v>
      </c>
      <c r="N5423">
        <v>95.400477032935669</v>
      </c>
    </row>
    <row r="5424" spans="13:14" x14ac:dyDescent="0.25">
      <c r="M5424" s="46">
        <v>5415</v>
      </c>
      <c r="N5424">
        <v>113.71774801965714</v>
      </c>
    </row>
    <row r="5425" spans="13:14" x14ac:dyDescent="0.25">
      <c r="M5425" s="46">
        <v>5416</v>
      </c>
      <c r="N5425">
        <v>112.15422263423172</v>
      </c>
    </row>
    <row r="5426" spans="13:14" x14ac:dyDescent="0.25">
      <c r="M5426" s="46">
        <v>5417</v>
      </c>
      <c r="N5426">
        <v>98.322277497109866</v>
      </c>
    </row>
    <row r="5427" spans="13:14" x14ac:dyDescent="0.25">
      <c r="M5427" s="46">
        <v>5418</v>
      </c>
      <c r="N5427">
        <v>106.90886135086662</v>
      </c>
    </row>
    <row r="5428" spans="13:14" x14ac:dyDescent="0.25">
      <c r="M5428" s="46">
        <v>5419</v>
      </c>
      <c r="N5428">
        <v>92.856674650289705</v>
      </c>
    </row>
    <row r="5429" spans="13:14" x14ac:dyDescent="0.25">
      <c r="M5429" s="46">
        <v>5420</v>
      </c>
      <c r="N5429">
        <v>105.63337605837417</v>
      </c>
    </row>
    <row r="5430" spans="13:14" x14ac:dyDescent="0.25">
      <c r="M5430" s="46">
        <v>5421</v>
      </c>
      <c r="N5430">
        <v>136.64738833013431</v>
      </c>
    </row>
    <row r="5431" spans="13:14" x14ac:dyDescent="0.25">
      <c r="M5431" s="46">
        <v>5422</v>
      </c>
      <c r="N5431">
        <v>103.82304255510745</v>
      </c>
    </row>
    <row r="5432" spans="13:14" x14ac:dyDescent="0.25">
      <c r="M5432" s="46">
        <v>5423</v>
      </c>
      <c r="N5432">
        <v>112.90282919699082</v>
      </c>
    </row>
    <row r="5433" spans="13:14" x14ac:dyDescent="0.25">
      <c r="M5433" s="46">
        <v>5424</v>
      </c>
      <c r="N5433">
        <v>120.07767656368158</v>
      </c>
    </row>
    <row r="5434" spans="13:14" x14ac:dyDescent="0.25">
      <c r="M5434" s="46">
        <v>5425</v>
      </c>
      <c r="N5434">
        <v>120.77216818280377</v>
      </c>
    </row>
    <row r="5435" spans="13:14" x14ac:dyDescent="0.25">
      <c r="M5435" s="46">
        <v>5426</v>
      </c>
      <c r="N5435">
        <v>109.81961210307919</v>
      </c>
    </row>
    <row r="5436" spans="13:14" x14ac:dyDescent="0.25">
      <c r="M5436" s="46">
        <v>5427</v>
      </c>
      <c r="N5436">
        <v>117.84468107873039</v>
      </c>
    </row>
    <row r="5437" spans="13:14" x14ac:dyDescent="0.25">
      <c r="M5437" s="46">
        <v>5428</v>
      </c>
      <c r="N5437">
        <v>119.09108708019343</v>
      </c>
    </row>
    <row r="5438" spans="13:14" x14ac:dyDescent="0.25">
      <c r="M5438" s="46">
        <v>5429</v>
      </c>
      <c r="N5438">
        <v>99.748127733458929</v>
      </c>
    </row>
    <row r="5439" spans="13:14" x14ac:dyDescent="0.25">
      <c r="M5439" s="46">
        <v>5430</v>
      </c>
      <c r="N5439">
        <v>118.88415187940724</v>
      </c>
    </row>
    <row r="5440" spans="13:14" x14ac:dyDescent="0.25">
      <c r="M5440" s="46">
        <v>5431</v>
      </c>
      <c r="N5440">
        <v>104.86153470974426</v>
      </c>
    </row>
    <row r="5441" spans="13:14" x14ac:dyDescent="0.25">
      <c r="M5441" s="46">
        <v>5432</v>
      </c>
      <c r="N5441">
        <v>100.00466793944902</v>
      </c>
    </row>
    <row r="5442" spans="13:14" x14ac:dyDescent="0.25">
      <c r="M5442" s="46">
        <v>5433</v>
      </c>
      <c r="N5442">
        <v>128.21807656725176</v>
      </c>
    </row>
    <row r="5443" spans="13:14" x14ac:dyDescent="0.25">
      <c r="M5443" s="46">
        <v>5434</v>
      </c>
      <c r="N5443">
        <v>107.18238557893207</v>
      </c>
    </row>
    <row r="5444" spans="13:14" x14ac:dyDescent="0.25">
      <c r="M5444" s="46">
        <v>5435</v>
      </c>
      <c r="N5444">
        <v>122.07434031431771</v>
      </c>
    </row>
    <row r="5445" spans="13:14" x14ac:dyDescent="0.25">
      <c r="M5445" s="46">
        <v>5436</v>
      </c>
      <c r="N5445">
        <v>116.27330734085979</v>
      </c>
    </row>
    <row r="5446" spans="13:14" x14ac:dyDescent="0.25">
      <c r="M5446" s="46">
        <v>5437</v>
      </c>
      <c r="N5446">
        <v>115.00062288132152</v>
      </c>
    </row>
    <row r="5447" spans="13:14" x14ac:dyDescent="0.25">
      <c r="M5447" s="46">
        <v>5438</v>
      </c>
      <c r="N5447">
        <v>105.88498827643448</v>
      </c>
    </row>
    <row r="5448" spans="13:14" x14ac:dyDescent="0.25">
      <c r="M5448" s="46">
        <v>5439</v>
      </c>
      <c r="N5448">
        <v>111.3931334203799</v>
      </c>
    </row>
    <row r="5449" spans="13:14" x14ac:dyDescent="0.25">
      <c r="M5449" s="46">
        <v>5440</v>
      </c>
      <c r="N5449">
        <v>110.05371486756752</v>
      </c>
    </row>
    <row r="5450" spans="13:14" x14ac:dyDescent="0.25">
      <c r="M5450" s="46">
        <v>5441</v>
      </c>
      <c r="N5450">
        <v>88.211143022283437</v>
      </c>
    </row>
    <row r="5451" spans="13:14" x14ac:dyDescent="0.25">
      <c r="M5451" s="46">
        <v>5442</v>
      </c>
      <c r="N5451">
        <v>107.91388072394585</v>
      </c>
    </row>
    <row r="5452" spans="13:14" x14ac:dyDescent="0.25">
      <c r="M5452" s="46">
        <v>5443</v>
      </c>
      <c r="N5452">
        <v>107.84602578872853</v>
      </c>
    </row>
    <row r="5453" spans="13:14" x14ac:dyDescent="0.25">
      <c r="M5453" s="46">
        <v>5444</v>
      </c>
      <c r="N5453">
        <v>114.90221201390423</v>
      </c>
    </row>
    <row r="5454" spans="13:14" x14ac:dyDescent="0.25">
      <c r="M5454" s="46">
        <v>5445</v>
      </c>
      <c r="N5454">
        <v>100.9493228978331</v>
      </c>
    </row>
    <row r="5455" spans="13:14" x14ac:dyDescent="0.25">
      <c r="M5455" s="46">
        <v>5446</v>
      </c>
      <c r="N5455">
        <v>121.97690438702116</v>
      </c>
    </row>
    <row r="5456" spans="13:14" x14ac:dyDescent="0.25">
      <c r="M5456" s="46">
        <v>5447</v>
      </c>
      <c r="N5456">
        <v>112.59989304284899</v>
      </c>
    </row>
    <row r="5457" spans="13:14" x14ac:dyDescent="0.25">
      <c r="M5457" s="46">
        <v>5448</v>
      </c>
      <c r="N5457">
        <v>98.74061773478951</v>
      </c>
    </row>
    <row r="5458" spans="13:14" x14ac:dyDescent="0.25">
      <c r="M5458" s="46">
        <v>5449</v>
      </c>
      <c r="N5458">
        <v>116.07662326063631</v>
      </c>
    </row>
    <row r="5459" spans="13:14" x14ac:dyDescent="0.25">
      <c r="M5459" s="46">
        <v>5450</v>
      </c>
      <c r="N5459">
        <v>113.48507498441853</v>
      </c>
    </row>
    <row r="5460" spans="13:14" x14ac:dyDescent="0.25">
      <c r="M5460" s="46">
        <v>5451</v>
      </c>
      <c r="N5460">
        <v>101.83696808524341</v>
      </c>
    </row>
    <row r="5461" spans="13:14" x14ac:dyDescent="0.25">
      <c r="M5461" s="46">
        <v>5452</v>
      </c>
      <c r="N5461">
        <v>94.809172699766492</v>
      </c>
    </row>
    <row r="5462" spans="13:14" x14ac:dyDescent="0.25">
      <c r="M5462" s="46">
        <v>5453</v>
      </c>
      <c r="N5462">
        <v>119.99946170541303</v>
      </c>
    </row>
    <row r="5463" spans="13:14" x14ac:dyDescent="0.25">
      <c r="M5463" s="46">
        <v>5454</v>
      </c>
      <c r="N5463">
        <v>86.648460661266554</v>
      </c>
    </row>
    <row r="5464" spans="13:14" x14ac:dyDescent="0.25">
      <c r="M5464" s="46">
        <v>5455</v>
      </c>
      <c r="N5464">
        <v>101.5603830892576</v>
      </c>
    </row>
    <row r="5465" spans="13:14" x14ac:dyDescent="0.25">
      <c r="M5465" s="46">
        <v>5456</v>
      </c>
      <c r="N5465">
        <v>120.73740930408525</v>
      </c>
    </row>
    <row r="5466" spans="13:14" x14ac:dyDescent="0.25">
      <c r="M5466" s="46">
        <v>5457</v>
      </c>
      <c r="N5466">
        <v>106.3771941273645</v>
      </c>
    </row>
    <row r="5467" spans="13:14" x14ac:dyDescent="0.25">
      <c r="M5467" s="46">
        <v>5458</v>
      </c>
      <c r="N5467">
        <v>122.02826650493908</v>
      </c>
    </row>
    <row r="5468" spans="13:14" x14ac:dyDescent="0.25">
      <c r="M5468" s="46">
        <v>5459</v>
      </c>
      <c r="N5468">
        <v>89.626225961470837</v>
      </c>
    </row>
    <row r="5469" spans="13:14" x14ac:dyDescent="0.25">
      <c r="M5469" s="46">
        <v>5460</v>
      </c>
      <c r="N5469">
        <v>114.92504613545246</v>
      </c>
    </row>
    <row r="5470" spans="13:14" x14ac:dyDescent="0.25">
      <c r="M5470" s="46">
        <v>5461</v>
      </c>
      <c r="N5470">
        <v>108.9735311263579</v>
      </c>
    </row>
    <row r="5471" spans="13:14" x14ac:dyDescent="0.25">
      <c r="M5471" s="46">
        <v>5462</v>
      </c>
      <c r="N5471">
        <v>114.79511269398395</v>
      </c>
    </row>
    <row r="5472" spans="13:14" x14ac:dyDescent="0.25">
      <c r="M5472" s="46">
        <v>5463</v>
      </c>
      <c r="N5472">
        <v>112.25468418019534</v>
      </c>
    </row>
    <row r="5473" spans="13:14" x14ac:dyDescent="0.25">
      <c r="M5473" s="46">
        <v>5464</v>
      </c>
      <c r="N5473">
        <v>107.73520764380713</v>
      </c>
    </row>
    <row r="5474" spans="13:14" x14ac:dyDescent="0.25">
      <c r="M5474" s="46">
        <v>5465</v>
      </c>
      <c r="N5474">
        <v>114.99403785707703</v>
      </c>
    </row>
    <row r="5475" spans="13:14" x14ac:dyDescent="0.25">
      <c r="M5475" s="46">
        <v>5466</v>
      </c>
      <c r="N5475">
        <v>106.22322720700228</v>
      </c>
    </row>
    <row r="5476" spans="13:14" x14ac:dyDescent="0.25">
      <c r="M5476" s="46">
        <v>5467</v>
      </c>
      <c r="N5476">
        <v>117.94860720246216</v>
      </c>
    </row>
    <row r="5477" spans="13:14" x14ac:dyDescent="0.25">
      <c r="M5477" s="46">
        <v>5468</v>
      </c>
      <c r="N5477">
        <v>97.336894585408572</v>
      </c>
    </row>
    <row r="5478" spans="13:14" x14ac:dyDescent="0.25">
      <c r="M5478" s="46">
        <v>5469</v>
      </c>
      <c r="N5478">
        <v>109.27282131886956</v>
      </c>
    </row>
    <row r="5479" spans="13:14" x14ac:dyDescent="0.25">
      <c r="M5479" s="46">
        <v>5470</v>
      </c>
      <c r="N5479">
        <v>118.69659992558877</v>
      </c>
    </row>
    <row r="5480" spans="13:14" x14ac:dyDescent="0.25">
      <c r="M5480" s="46">
        <v>5471</v>
      </c>
      <c r="N5480">
        <v>113.67546879890382</v>
      </c>
    </row>
    <row r="5481" spans="13:14" x14ac:dyDescent="0.25">
      <c r="M5481" s="46">
        <v>5472</v>
      </c>
      <c r="N5481">
        <v>110.29649925292638</v>
      </c>
    </row>
    <row r="5482" spans="13:14" x14ac:dyDescent="0.25">
      <c r="M5482" s="46">
        <v>5473</v>
      </c>
      <c r="N5482">
        <v>116.30342908305937</v>
      </c>
    </row>
    <row r="5483" spans="13:14" x14ac:dyDescent="0.25">
      <c r="M5483" s="46">
        <v>5474</v>
      </c>
      <c r="N5483">
        <v>110.67145691781883</v>
      </c>
    </row>
    <row r="5484" spans="13:14" x14ac:dyDescent="0.25">
      <c r="M5484" s="46">
        <v>5475</v>
      </c>
      <c r="N5484">
        <v>106.77462289570796</v>
      </c>
    </row>
    <row r="5485" spans="13:14" x14ac:dyDescent="0.25">
      <c r="M5485" s="46">
        <v>5476</v>
      </c>
      <c r="N5485">
        <v>103.83168711262603</v>
      </c>
    </row>
    <row r="5486" spans="13:14" x14ac:dyDescent="0.25">
      <c r="M5486" s="46">
        <v>5477</v>
      </c>
      <c r="N5486">
        <v>117.87204493133754</v>
      </c>
    </row>
    <row r="5487" spans="13:14" x14ac:dyDescent="0.25">
      <c r="M5487" s="46">
        <v>5478</v>
      </c>
      <c r="N5487">
        <v>116.10154487834861</v>
      </c>
    </row>
    <row r="5488" spans="13:14" x14ac:dyDescent="0.25">
      <c r="M5488" s="46">
        <v>5479</v>
      </c>
      <c r="N5488">
        <v>106.60321724167353</v>
      </c>
    </row>
    <row r="5489" spans="13:14" x14ac:dyDescent="0.25">
      <c r="M5489" s="46">
        <v>5480</v>
      </c>
      <c r="N5489">
        <v>137.58911358510844</v>
      </c>
    </row>
    <row r="5490" spans="13:14" x14ac:dyDescent="0.25">
      <c r="M5490" s="46">
        <v>5481</v>
      </c>
      <c r="N5490">
        <v>110.32531267750609</v>
      </c>
    </row>
    <row r="5491" spans="13:14" x14ac:dyDescent="0.25">
      <c r="M5491" s="46">
        <v>5482</v>
      </c>
      <c r="N5491">
        <v>110.55496719331443</v>
      </c>
    </row>
    <row r="5492" spans="13:14" x14ac:dyDescent="0.25">
      <c r="M5492" s="46">
        <v>5483</v>
      </c>
      <c r="N5492">
        <v>105.85461684180952</v>
      </c>
    </row>
    <row r="5493" spans="13:14" x14ac:dyDescent="0.25">
      <c r="M5493" s="46">
        <v>5484</v>
      </c>
      <c r="N5493">
        <v>118.54803724045139</v>
      </c>
    </row>
    <row r="5494" spans="13:14" x14ac:dyDescent="0.25">
      <c r="M5494" s="46">
        <v>5485</v>
      </c>
      <c r="N5494">
        <v>113.26591548452437</v>
      </c>
    </row>
    <row r="5495" spans="13:14" x14ac:dyDescent="0.25">
      <c r="M5495" s="46">
        <v>5486</v>
      </c>
      <c r="N5495">
        <v>117.04390709371627</v>
      </c>
    </row>
    <row r="5496" spans="13:14" x14ac:dyDescent="0.25">
      <c r="M5496" s="46">
        <v>5487</v>
      </c>
      <c r="N5496">
        <v>106.80961885772358</v>
      </c>
    </row>
    <row r="5497" spans="13:14" x14ac:dyDescent="0.25">
      <c r="M5497" s="46">
        <v>5488</v>
      </c>
      <c r="N5497">
        <v>114.39724311067449</v>
      </c>
    </row>
    <row r="5498" spans="13:14" x14ac:dyDescent="0.25">
      <c r="M5498" s="46">
        <v>5489</v>
      </c>
      <c r="N5498">
        <v>107.05000540643486</v>
      </c>
    </row>
    <row r="5499" spans="13:14" x14ac:dyDescent="0.25">
      <c r="M5499" s="46">
        <v>5490</v>
      </c>
      <c r="N5499">
        <v>126.42286397216053</v>
      </c>
    </row>
    <row r="5500" spans="13:14" x14ac:dyDescent="0.25">
      <c r="M5500" s="46">
        <v>5491</v>
      </c>
      <c r="N5500">
        <v>144.74958067099379</v>
      </c>
    </row>
    <row r="5501" spans="13:14" x14ac:dyDescent="0.25">
      <c r="M5501" s="46">
        <v>5492</v>
      </c>
      <c r="N5501">
        <v>117.9171703542881</v>
      </c>
    </row>
    <row r="5502" spans="13:14" x14ac:dyDescent="0.25">
      <c r="M5502" s="46">
        <v>5493</v>
      </c>
      <c r="N5502">
        <v>100.08695895922813</v>
      </c>
    </row>
    <row r="5503" spans="13:14" x14ac:dyDescent="0.25">
      <c r="M5503" s="46">
        <v>5494</v>
      </c>
      <c r="N5503">
        <v>120.11710436476847</v>
      </c>
    </row>
    <row r="5504" spans="13:14" x14ac:dyDescent="0.25">
      <c r="M5504" s="46">
        <v>5495</v>
      </c>
      <c r="N5504">
        <v>117.84971311269085</v>
      </c>
    </row>
    <row r="5505" spans="13:14" x14ac:dyDescent="0.25">
      <c r="M5505" s="46">
        <v>5496</v>
      </c>
      <c r="N5505">
        <v>127.75899474904016</v>
      </c>
    </row>
    <row r="5506" spans="13:14" x14ac:dyDescent="0.25">
      <c r="M5506" s="46">
        <v>5497</v>
      </c>
      <c r="N5506">
        <v>118.77395867635995</v>
      </c>
    </row>
    <row r="5507" spans="13:14" x14ac:dyDescent="0.25">
      <c r="M5507" s="46">
        <v>5498</v>
      </c>
      <c r="N5507">
        <v>102.80507285439592</v>
      </c>
    </row>
    <row r="5508" spans="13:14" x14ac:dyDescent="0.25">
      <c r="M5508" s="46">
        <v>5499</v>
      </c>
      <c r="N5508">
        <v>122.23185587412729</v>
      </c>
    </row>
    <row r="5509" spans="13:14" x14ac:dyDescent="0.25">
      <c r="M5509" s="46">
        <v>5500</v>
      </c>
      <c r="N5509">
        <v>94.851074878685623</v>
      </c>
    </row>
    <row r="5510" spans="13:14" x14ac:dyDescent="0.25">
      <c r="M5510" s="46">
        <v>5501</v>
      </c>
      <c r="N5510">
        <v>109.04117860675868</v>
      </c>
    </row>
    <row r="5511" spans="13:14" x14ac:dyDescent="0.25">
      <c r="M5511" s="46">
        <v>5502</v>
      </c>
      <c r="N5511">
        <v>129.01205706535899</v>
      </c>
    </row>
    <row r="5512" spans="13:14" x14ac:dyDescent="0.25">
      <c r="M5512" s="46">
        <v>5503</v>
      </c>
      <c r="N5512">
        <v>113.28798542532223</v>
      </c>
    </row>
    <row r="5513" spans="13:14" x14ac:dyDescent="0.25">
      <c r="M5513" s="46">
        <v>5504</v>
      </c>
      <c r="N5513">
        <v>122.34755969513854</v>
      </c>
    </row>
    <row r="5514" spans="13:14" x14ac:dyDescent="0.25">
      <c r="M5514" s="46">
        <v>5505</v>
      </c>
      <c r="N5514">
        <v>122.45059741551371</v>
      </c>
    </row>
    <row r="5515" spans="13:14" x14ac:dyDescent="0.25">
      <c r="M5515" s="46">
        <v>5506</v>
      </c>
      <c r="N5515">
        <v>114.24235599020277</v>
      </c>
    </row>
    <row r="5516" spans="13:14" x14ac:dyDescent="0.25">
      <c r="M5516" s="46">
        <v>5507</v>
      </c>
      <c r="N5516">
        <v>128.00295417136269</v>
      </c>
    </row>
    <row r="5517" spans="13:14" x14ac:dyDescent="0.25">
      <c r="M5517" s="46">
        <v>5508</v>
      </c>
      <c r="N5517">
        <v>102.91362659601216</v>
      </c>
    </row>
    <row r="5518" spans="13:14" x14ac:dyDescent="0.25">
      <c r="M5518" s="46">
        <v>5509</v>
      </c>
      <c r="N5518">
        <v>105.124576708424</v>
      </c>
    </row>
    <row r="5519" spans="13:14" x14ac:dyDescent="0.25">
      <c r="M5519" s="46">
        <v>5510</v>
      </c>
      <c r="N5519">
        <v>128.8667951639315</v>
      </c>
    </row>
    <row r="5520" spans="13:14" x14ac:dyDescent="0.25">
      <c r="M5520" s="46">
        <v>5511</v>
      </c>
      <c r="N5520">
        <v>95.467059951377948</v>
      </c>
    </row>
    <row r="5521" spans="13:14" x14ac:dyDescent="0.25">
      <c r="M5521" s="46">
        <v>5512</v>
      </c>
      <c r="N5521">
        <v>110.81533400207758</v>
      </c>
    </row>
    <row r="5522" spans="13:14" x14ac:dyDescent="0.25">
      <c r="M5522" s="46">
        <v>5513</v>
      </c>
      <c r="N5522">
        <v>123.83444284719751</v>
      </c>
    </row>
    <row r="5523" spans="13:14" x14ac:dyDescent="0.25">
      <c r="M5523" s="46">
        <v>5514</v>
      </c>
      <c r="N5523">
        <v>117.24620521735392</v>
      </c>
    </row>
    <row r="5524" spans="13:14" x14ac:dyDescent="0.25">
      <c r="M5524" s="46">
        <v>5515</v>
      </c>
      <c r="N5524">
        <v>97.857812858754315</v>
      </c>
    </row>
    <row r="5525" spans="13:14" x14ac:dyDescent="0.25">
      <c r="M5525" s="46">
        <v>5516</v>
      </c>
      <c r="N5525">
        <v>109.88381593053298</v>
      </c>
    </row>
    <row r="5526" spans="13:14" x14ac:dyDescent="0.25">
      <c r="M5526" s="46">
        <v>5517</v>
      </c>
      <c r="N5526">
        <v>104.9489287682636</v>
      </c>
    </row>
    <row r="5527" spans="13:14" x14ac:dyDescent="0.25">
      <c r="M5527" s="46">
        <v>5518</v>
      </c>
      <c r="N5527">
        <v>115.88943521648314</v>
      </c>
    </row>
    <row r="5528" spans="13:14" x14ac:dyDescent="0.25">
      <c r="M5528" s="46">
        <v>5519</v>
      </c>
      <c r="N5528">
        <v>114.76514084897697</v>
      </c>
    </row>
    <row r="5529" spans="13:14" x14ac:dyDescent="0.25">
      <c r="M5529" s="46">
        <v>5520</v>
      </c>
      <c r="N5529">
        <v>122.10559899866097</v>
      </c>
    </row>
    <row r="5530" spans="13:14" x14ac:dyDescent="0.25">
      <c r="M5530" s="46">
        <v>5521</v>
      </c>
      <c r="N5530">
        <v>116.59579996822839</v>
      </c>
    </row>
    <row r="5531" spans="13:14" x14ac:dyDescent="0.25">
      <c r="M5531" s="46">
        <v>5522</v>
      </c>
      <c r="N5531">
        <v>103.37534643979127</v>
      </c>
    </row>
    <row r="5532" spans="13:14" x14ac:dyDescent="0.25">
      <c r="M5532" s="46">
        <v>5523</v>
      </c>
      <c r="N5532">
        <v>111.31865745345388</v>
      </c>
    </row>
    <row r="5533" spans="13:14" x14ac:dyDescent="0.25">
      <c r="M5533" s="46">
        <v>5524</v>
      </c>
      <c r="N5533">
        <v>107.17691922188844</v>
      </c>
    </row>
    <row r="5534" spans="13:14" x14ac:dyDescent="0.25">
      <c r="M5534" s="46">
        <v>5525</v>
      </c>
      <c r="N5534">
        <v>108.01695113068567</v>
      </c>
    </row>
    <row r="5535" spans="13:14" x14ac:dyDescent="0.25">
      <c r="M5535" s="46">
        <v>5526</v>
      </c>
      <c r="N5535">
        <v>90.758561884101965</v>
      </c>
    </row>
    <row r="5536" spans="13:14" x14ac:dyDescent="0.25">
      <c r="M5536" s="46">
        <v>5527</v>
      </c>
      <c r="N5536">
        <v>114.51561520058554</v>
      </c>
    </row>
    <row r="5537" spans="13:14" x14ac:dyDescent="0.25">
      <c r="M5537" s="46">
        <v>5528</v>
      </c>
      <c r="N5537">
        <v>102.33243396383482</v>
      </c>
    </row>
    <row r="5538" spans="13:14" x14ac:dyDescent="0.25">
      <c r="M5538" s="46">
        <v>5529</v>
      </c>
      <c r="N5538">
        <v>103.77237637524966</v>
      </c>
    </row>
    <row r="5539" spans="13:14" x14ac:dyDescent="0.25">
      <c r="M5539" s="46">
        <v>5530</v>
      </c>
      <c r="N5539">
        <v>109.24417280636327</v>
      </c>
    </row>
    <row r="5540" spans="13:14" x14ac:dyDescent="0.25">
      <c r="M5540" s="46">
        <v>5531</v>
      </c>
      <c r="N5540">
        <v>111.97579742471947</v>
      </c>
    </row>
    <row r="5541" spans="13:14" x14ac:dyDescent="0.25">
      <c r="M5541" s="46">
        <v>5532</v>
      </c>
      <c r="N5541">
        <v>110.44696238582057</v>
      </c>
    </row>
    <row r="5542" spans="13:14" x14ac:dyDescent="0.25">
      <c r="M5542" s="46">
        <v>5533</v>
      </c>
      <c r="N5542">
        <v>105.48179898672518</v>
      </c>
    </row>
    <row r="5543" spans="13:14" x14ac:dyDescent="0.25">
      <c r="M5543" s="46">
        <v>5534</v>
      </c>
      <c r="N5543">
        <v>114.99314409699751</v>
      </c>
    </row>
    <row r="5544" spans="13:14" x14ac:dyDescent="0.25">
      <c r="M5544" s="46">
        <v>5535</v>
      </c>
      <c r="N5544">
        <v>111.38814975219562</v>
      </c>
    </row>
    <row r="5545" spans="13:14" x14ac:dyDescent="0.25">
      <c r="M5545" s="46">
        <v>5536</v>
      </c>
      <c r="N5545">
        <v>110.43740412414915</v>
      </c>
    </row>
    <row r="5546" spans="13:14" x14ac:dyDescent="0.25">
      <c r="M5546" s="46">
        <v>5537</v>
      </c>
      <c r="N5546">
        <v>102.15752134044224</v>
      </c>
    </row>
    <row r="5547" spans="13:14" x14ac:dyDescent="0.25">
      <c r="M5547" s="46">
        <v>5538</v>
      </c>
      <c r="N5547">
        <v>120.71002295940501</v>
      </c>
    </row>
    <row r="5548" spans="13:14" x14ac:dyDescent="0.25">
      <c r="M5548" s="46">
        <v>5539</v>
      </c>
      <c r="N5548">
        <v>107.54515689468396</v>
      </c>
    </row>
    <row r="5549" spans="13:14" x14ac:dyDescent="0.25">
      <c r="M5549" s="46">
        <v>5540</v>
      </c>
      <c r="N5549">
        <v>111.58405797812691</v>
      </c>
    </row>
    <row r="5550" spans="13:14" x14ac:dyDescent="0.25">
      <c r="M5550" s="46">
        <v>5541</v>
      </c>
      <c r="N5550">
        <v>127.47967337052904</v>
      </c>
    </row>
    <row r="5551" spans="13:14" x14ac:dyDescent="0.25">
      <c r="M5551" s="46">
        <v>5542</v>
      </c>
      <c r="N5551">
        <v>106.51809917926508</v>
      </c>
    </row>
    <row r="5552" spans="13:14" x14ac:dyDescent="0.25">
      <c r="M5552" s="46">
        <v>5543</v>
      </c>
      <c r="N5552">
        <v>108.12707800717155</v>
      </c>
    </row>
    <row r="5553" spans="13:14" x14ac:dyDescent="0.25">
      <c r="M5553" s="46">
        <v>5544</v>
      </c>
      <c r="N5553">
        <v>114.44729865798033</v>
      </c>
    </row>
    <row r="5554" spans="13:14" x14ac:dyDescent="0.25">
      <c r="M5554" s="46">
        <v>5545</v>
      </c>
      <c r="N5554">
        <v>112.89302042371899</v>
      </c>
    </row>
    <row r="5555" spans="13:14" x14ac:dyDescent="0.25">
      <c r="M5555" s="46">
        <v>5546</v>
      </c>
      <c r="N5555">
        <v>113.57769208293384</v>
      </c>
    </row>
    <row r="5556" spans="13:14" x14ac:dyDescent="0.25">
      <c r="M5556" s="46">
        <v>5547</v>
      </c>
      <c r="N5556">
        <v>116.18417720341347</v>
      </c>
    </row>
    <row r="5557" spans="13:14" x14ac:dyDescent="0.25">
      <c r="M5557" s="46">
        <v>5548</v>
      </c>
      <c r="N5557">
        <v>121.09702913118647</v>
      </c>
    </row>
    <row r="5558" spans="13:14" x14ac:dyDescent="0.25">
      <c r="M5558" s="46">
        <v>5549</v>
      </c>
      <c r="N5558">
        <v>125.3008519264782</v>
      </c>
    </row>
    <row r="5559" spans="13:14" x14ac:dyDescent="0.25">
      <c r="M5559" s="46">
        <v>5550</v>
      </c>
      <c r="N5559">
        <v>129.57922285906517</v>
      </c>
    </row>
    <row r="5560" spans="13:14" x14ac:dyDescent="0.25">
      <c r="M5560" s="46">
        <v>5551</v>
      </c>
      <c r="N5560">
        <v>107.604975224824</v>
      </c>
    </row>
    <row r="5561" spans="13:14" x14ac:dyDescent="0.25">
      <c r="M5561" s="46">
        <v>5552</v>
      </c>
      <c r="N5561">
        <v>118.6434874734715</v>
      </c>
    </row>
    <row r="5562" spans="13:14" x14ac:dyDescent="0.25">
      <c r="M5562" s="46">
        <v>5553</v>
      </c>
      <c r="N5562">
        <v>99.343027567176222</v>
      </c>
    </row>
    <row r="5563" spans="13:14" x14ac:dyDescent="0.25">
      <c r="M5563" s="46">
        <v>5554</v>
      </c>
      <c r="N5563">
        <v>110.64488581480569</v>
      </c>
    </row>
    <row r="5564" spans="13:14" x14ac:dyDescent="0.25">
      <c r="M5564" s="46">
        <v>5555</v>
      </c>
      <c r="N5564">
        <v>115.1458974609403</v>
      </c>
    </row>
    <row r="5565" spans="13:14" x14ac:dyDescent="0.25">
      <c r="M5565" s="46">
        <v>5556</v>
      </c>
      <c r="N5565">
        <v>114.35534213220133</v>
      </c>
    </row>
    <row r="5566" spans="13:14" x14ac:dyDescent="0.25">
      <c r="M5566" s="46">
        <v>5557</v>
      </c>
      <c r="N5566">
        <v>117.60460866151642</v>
      </c>
    </row>
    <row r="5567" spans="13:14" x14ac:dyDescent="0.25">
      <c r="M5567" s="46">
        <v>5558</v>
      </c>
      <c r="N5567">
        <v>108.30366968221868</v>
      </c>
    </row>
    <row r="5568" spans="13:14" x14ac:dyDescent="0.25">
      <c r="M5568" s="46">
        <v>5559</v>
      </c>
      <c r="N5568">
        <v>111.95889281559889</v>
      </c>
    </row>
    <row r="5569" spans="13:14" x14ac:dyDescent="0.25">
      <c r="M5569" s="46">
        <v>5560</v>
      </c>
      <c r="N5569">
        <v>112.71560267678532</v>
      </c>
    </row>
    <row r="5570" spans="13:14" x14ac:dyDescent="0.25">
      <c r="M5570" s="46">
        <v>5561</v>
      </c>
      <c r="N5570">
        <v>105.83427786756879</v>
      </c>
    </row>
    <row r="5571" spans="13:14" x14ac:dyDescent="0.25">
      <c r="M5571" s="46">
        <v>5562</v>
      </c>
      <c r="N5571">
        <v>107.92892494890731</v>
      </c>
    </row>
    <row r="5572" spans="13:14" x14ac:dyDescent="0.25">
      <c r="M5572" s="46">
        <v>5563</v>
      </c>
      <c r="N5572">
        <v>101.5384585214114</v>
      </c>
    </row>
    <row r="5573" spans="13:14" x14ac:dyDescent="0.25">
      <c r="M5573" s="46">
        <v>5564</v>
      </c>
      <c r="N5573">
        <v>103.65337328003547</v>
      </c>
    </row>
    <row r="5574" spans="13:14" x14ac:dyDescent="0.25">
      <c r="M5574" s="46">
        <v>5565</v>
      </c>
      <c r="N5574">
        <v>105.77283386442443</v>
      </c>
    </row>
    <row r="5575" spans="13:14" x14ac:dyDescent="0.25">
      <c r="M5575" s="46">
        <v>5566</v>
      </c>
      <c r="N5575">
        <v>120.38749911241467</v>
      </c>
    </row>
    <row r="5576" spans="13:14" x14ac:dyDescent="0.25">
      <c r="M5576" s="46">
        <v>5567</v>
      </c>
      <c r="N5576">
        <v>114.78875330811941</v>
      </c>
    </row>
    <row r="5577" spans="13:14" x14ac:dyDescent="0.25">
      <c r="M5577" s="46">
        <v>5568</v>
      </c>
      <c r="N5577">
        <v>124.89410378948121</v>
      </c>
    </row>
    <row r="5578" spans="13:14" x14ac:dyDescent="0.25">
      <c r="M5578" s="46">
        <v>5569</v>
      </c>
      <c r="N5578">
        <v>113.76142932922539</v>
      </c>
    </row>
    <row r="5579" spans="13:14" x14ac:dyDescent="0.25">
      <c r="M5579" s="46">
        <v>5570</v>
      </c>
      <c r="N5579">
        <v>96.771869043099414</v>
      </c>
    </row>
    <row r="5580" spans="13:14" x14ac:dyDescent="0.25">
      <c r="M5580" s="46">
        <v>5571</v>
      </c>
      <c r="N5580">
        <v>112.21948093136615</v>
      </c>
    </row>
    <row r="5581" spans="13:14" x14ac:dyDescent="0.25">
      <c r="M5581" s="46">
        <v>5572</v>
      </c>
      <c r="N5581">
        <v>100.55102423641993</v>
      </c>
    </row>
    <row r="5582" spans="13:14" x14ac:dyDescent="0.25">
      <c r="M5582" s="46">
        <v>5573</v>
      </c>
      <c r="N5582">
        <v>100.77912251264537</v>
      </c>
    </row>
    <row r="5583" spans="13:14" x14ac:dyDescent="0.25">
      <c r="M5583" s="46">
        <v>5574</v>
      </c>
      <c r="N5583">
        <v>98.556581037298372</v>
      </c>
    </row>
    <row r="5584" spans="13:14" x14ac:dyDescent="0.25">
      <c r="M5584" s="46">
        <v>5575</v>
      </c>
      <c r="N5584">
        <v>112.50835260193928</v>
      </c>
    </row>
    <row r="5585" spans="13:14" x14ac:dyDescent="0.25">
      <c r="M5585" s="46">
        <v>5576</v>
      </c>
      <c r="N5585">
        <v>107.78257935221966</v>
      </c>
    </row>
    <row r="5586" spans="13:14" x14ac:dyDescent="0.25">
      <c r="M5586" s="46">
        <v>5577</v>
      </c>
      <c r="N5586">
        <v>115.01889650303809</v>
      </c>
    </row>
    <row r="5587" spans="13:14" x14ac:dyDescent="0.25">
      <c r="M5587" s="46">
        <v>5578</v>
      </c>
      <c r="N5587">
        <v>109.86275316488768</v>
      </c>
    </row>
    <row r="5588" spans="13:14" x14ac:dyDescent="0.25">
      <c r="M5588" s="46">
        <v>5579</v>
      </c>
      <c r="N5588">
        <v>111.59894068742769</v>
      </c>
    </row>
    <row r="5589" spans="13:14" x14ac:dyDescent="0.25">
      <c r="M5589" s="46">
        <v>5580</v>
      </c>
      <c r="N5589">
        <v>96.927069250036155</v>
      </c>
    </row>
    <row r="5590" spans="13:14" x14ac:dyDescent="0.25">
      <c r="M5590" s="46">
        <v>5581</v>
      </c>
      <c r="N5590">
        <v>121.41685841527858</v>
      </c>
    </row>
    <row r="5591" spans="13:14" x14ac:dyDescent="0.25">
      <c r="M5591" s="46">
        <v>5582</v>
      </c>
      <c r="N5591">
        <v>123.93224985130487</v>
      </c>
    </row>
    <row r="5592" spans="13:14" x14ac:dyDescent="0.25">
      <c r="M5592" s="46">
        <v>5583</v>
      </c>
      <c r="N5592">
        <v>110.83716619061089</v>
      </c>
    </row>
    <row r="5593" spans="13:14" x14ac:dyDescent="0.25">
      <c r="M5593" s="46">
        <v>5584</v>
      </c>
      <c r="N5593">
        <v>114.22777872702616</v>
      </c>
    </row>
    <row r="5594" spans="13:14" x14ac:dyDescent="0.25">
      <c r="M5594" s="46">
        <v>5585</v>
      </c>
      <c r="N5594">
        <v>108.7892809063755</v>
      </c>
    </row>
    <row r="5595" spans="13:14" x14ac:dyDescent="0.25">
      <c r="M5595" s="46">
        <v>5586</v>
      </c>
      <c r="N5595">
        <v>105.88570674005209</v>
      </c>
    </row>
    <row r="5596" spans="13:14" x14ac:dyDescent="0.25">
      <c r="M5596" s="46">
        <v>5587</v>
      </c>
      <c r="N5596">
        <v>98.910271327984489</v>
      </c>
    </row>
    <row r="5597" spans="13:14" x14ac:dyDescent="0.25">
      <c r="M5597" s="46">
        <v>5588</v>
      </c>
      <c r="N5597">
        <v>117.58709689337155</v>
      </c>
    </row>
    <row r="5598" spans="13:14" x14ac:dyDescent="0.25">
      <c r="M5598" s="46">
        <v>5589</v>
      </c>
      <c r="N5598">
        <v>133.9089378773842</v>
      </c>
    </row>
    <row r="5599" spans="13:14" x14ac:dyDescent="0.25">
      <c r="M5599" s="46">
        <v>5590</v>
      </c>
      <c r="N5599">
        <v>111.44450290578848</v>
      </c>
    </row>
    <row r="5600" spans="13:14" x14ac:dyDescent="0.25">
      <c r="M5600" s="46">
        <v>5591</v>
      </c>
      <c r="N5600">
        <v>96.552893397550449</v>
      </c>
    </row>
    <row r="5601" spans="13:14" x14ac:dyDescent="0.25">
      <c r="M5601" s="46">
        <v>5592</v>
      </c>
      <c r="N5601">
        <v>109.95697168498162</v>
      </c>
    </row>
    <row r="5602" spans="13:14" x14ac:dyDescent="0.25">
      <c r="M5602" s="46">
        <v>5593</v>
      </c>
      <c r="N5602">
        <v>121.06675898390112</v>
      </c>
    </row>
    <row r="5603" spans="13:14" x14ac:dyDescent="0.25">
      <c r="M5603" s="46">
        <v>5594</v>
      </c>
      <c r="N5603">
        <v>123.70400048052619</v>
      </c>
    </row>
    <row r="5604" spans="13:14" x14ac:dyDescent="0.25">
      <c r="M5604" s="46">
        <v>5595</v>
      </c>
      <c r="N5604">
        <v>111.05839005189291</v>
      </c>
    </row>
    <row r="5605" spans="13:14" x14ac:dyDescent="0.25">
      <c r="M5605" s="46">
        <v>5596</v>
      </c>
      <c r="N5605">
        <v>105.69795208419077</v>
      </c>
    </row>
    <row r="5606" spans="13:14" x14ac:dyDescent="0.25">
      <c r="M5606" s="46">
        <v>5597</v>
      </c>
      <c r="N5606">
        <v>123.08054149627863</v>
      </c>
    </row>
    <row r="5607" spans="13:14" x14ac:dyDescent="0.25">
      <c r="M5607" s="46">
        <v>5598</v>
      </c>
      <c r="N5607">
        <v>108.66672951466582</v>
      </c>
    </row>
    <row r="5608" spans="13:14" x14ac:dyDescent="0.25">
      <c r="M5608" s="46">
        <v>5599</v>
      </c>
      <c r="N5608">
        <v>94.446934001716741</v>
      </c>
    </row>
    <row r="5609" spans="13:14" x14ac:dyDescent="0.25">
      <c r="M5609" s="46">
        <v>5600</v>
      </c>
      <c r="N5609">
        <v>114.53104093862925</v>
      </c>
    </row>
    <row r="5610" spans="13:14" x14ac:dyDescent="0.25">
      <c r="M5610" s="46">
        <v>5601</v>
      </c>
      <c r="N5610">
        <v>118.86430378696105</v>
      </c>
    </row>
    <row r="5611" spans="13:14" x14ac:dyDescent="0.25">
      <c r="M5611" s="46">
        <v>5602</v>
      </c>
      <c r="N5611">
        <v>119.58949956587037</v>
      </c>
    </row>
    <row r="5612" spans="13:14" x14ac:dyDescent="0.25">
      <c r="M5612" s="46">
        <v>5603</v>
      </c>
      <c r="N5612">
        <v>114.44628171716937</v>
      </c>
    </row>
    <row r="5613" spans="13:14" x14ac:dyDescent="0.25">
      <c r="M5613" s="46">
        <v>5604</v>
      </c>
      <c r="N5613">
        <v>122.75089262282081</v>
      </c>
    </row>
    <row r="5614" spans="13:14" x14ac:dyDescent="0.25">
      <c r="M5614" s="46">
        <v>5605</v>
      </c>
      <c r="N5614">
        <v>112.6878400225977</v>
      </c>
    </row>
    <row r="5615" spans="13:14" x14ac:dyDescent="0.25">
      <c r="M5615" s="46">
        <v>5606</v>
      </c>
      <c r="N5615">
        <v>116.06941450135761</v>
      </c>
    </row>
    <row r="5616" spans="13:14" x14ac:dyDescent="0.25">
      <c r="M5616" s="46">
        <v>5607</v>
      </c>
      <c r="N5616">
        <v>105.81682433184081</v>
      </c>
    </row>
    <row r="5617" spans="13:14" x14ac:dyDescent="0.25">
      <c r="M5617" s="46">
        <v>5608</v>
      </c>
      <c r="N5617">
        <v>91.575329585345258</v>
      </c>
    </row>
    <row r="5618" spans="13:14" x14ac:dyDescent="0.25">
      <c r="M5618" s="46">
        <v>5609</v>
      </c>
      <c r="N5618">
        <v>97.177445483867857</v>
      </c>
    </row>
    <row r="5619" spans="13:14" x14ac:dyDescent="0.25">
      <c r="M5619" s="46">
        <v>5610</v>
      </c>
      <c r="N5619">
        <v>114.71254678923485</v>
      </c>
    </row>
    <row r="5620" spans="13:14" x14ac:dyDescent="0.25">
      <c r="M5620" s="46">
        <v>5611</v>
      </c>
      <c r="N5620">
        <v>126.12518161871361</v>
      </c>
    </row>
    <row r="5621" spans="13:14" x14ac:dyDescent="0.25">
      <c r="M5621" s="46">
        <v>5612</v>
      </c>
      <c r="N5621">
        <v>115.09533475108341</v>
      </c>
    </row>
    <row r="5622" spans="13:14" x14ac:dyDescent="0.25">
      <c r="M5622" s="46">
        <v>5613</v>
      </c>
      <c r="N5622">
        <v>122.13888353240999</v>
      </c>
    </row>
    <row r="5623" spans="13:14" x14ac:dyDescent="0.25">
      <c r="M5623" s="46">
        <v>5614</v>
      </c>
      <c r="N5623">
        <v>97.998794071637278</v>
      </c>
    </row>
    <row r="5624" spans="13:14" x14ac:dyDescent="0.25">
      <c r="M5624" s="46">
        <v>5615</v>
      </c>
      <c r="N5624">
        <v>99.417688533288398</v>
      </c>
    </row>
    <row r="5625" spans="13:14" x14ac:dyDescent="0.25">
      <c r="M5625" s="46">
        <v>5616</v>
      </c>
      <c r="N5625">
        <v>120.82551138850772</v>
      </c>
    </row>
    <row r="5626" spans="13:14" x14ac:dyDescent="0.25">
      <c r="M5626" s="46">
        <v>5617</v>
      </c>
      <c r="N5626">
        <v>127.86562412905178</v>
      </c>
    </row>
    <row r="5627" spans="13:14" x14ac:dyDescent="0.25">
      <c r="M5627" s="46">
        <v>5618</v>
      </c>
      <c r="N5627">
        <v>116.80249596992486</v>
      </c>
    </row>
    <row r="5628" spans="13:14" x14ac:dyDescent="0.25">
      <c r="M5628" s="46">
        <v>5619</v>
      </c>
      <c r="N5628">
        <v>118.10589244247812</v>
      </c>
    </row>
    <row r="5629" spans="13:14" x14ac:dyDescent="0.25">
      <c r="M5629" s="46">
        <v>5620</v>
      </c>
      <c r="N5629">
        <v>103.8891131369389</v>
      </c>
    </row>
    <row r="5630" spans="13:14" x14ac:dyDescent="0.25">
      <c r="M5630" s="46">
        <v>5621</v>
      </c>
      <c r="N5630">
        <v>123.84861731521438</v>
      </c>
    </row>
    <row r="5631" spans="13:14" x14ac:dyDescent="0.25">
      <c r="M5631" s="46">
        <v>5622</v>
      </c>
      <c r="N5631">
        <v>125.68838338239077</v>
      </c>
    </row>
    <row r="5632" spans="13:14" x14ac:dyDescent="0.25">
      <c r="M5632" s="46">
        <v>5623</v>
      </c>
      <c r="N5632">
        <v>107.06337307545861</v>
      </c>
    </row>
    <row r="5633" spans="13:14" x14ac:dyDescent="0.25">
      <c r="M5633" s="46">
        <v>5624</v>
      </c>
      <c r="N5633">
        <v>113.11440853623711</v>
      </c>
    </row>
    <row r="5634" spans="13:14" x14ac:dyDescent="0.25">
      <c r="M5634" s="46">
        <v>5625</v>
      </c>
      <c r="N5634">
        <v>103.98070095776423</v>
      </c>
    </row>
    <row r="5635" spans="13:14" x14ac:dyDescent="0.25">
      <c r="M5635" s="46">
        <v>5626</v>
      </c>
      <c r="N5635">
        <v>91.642187040239079</v>
      </c>
    </row>
    <row r="5636" spans="13:14" x14ac:dyDescent="0.25">
      <c r="M5636" s="46">
        <v>5627</v>
      </c>
      <c r="N5636">
        <v>137.59573347420968</v>
      </c>
    </row>
    <row r="5637" spans="13:14" x14ac:dyDescent="0.25">
      <c r="M5637" s="46">
        <v>5628</v>
      </c>
      <c r="N5637">
        <v>97.940997232511251</v>
      </c>
    </row>
    <row r="5638" spans="13:14" x14ac:dyDescent="0.25">
      <c r="M5638" s="46">
        <v>5629</v>
      </c>
      <c r="N5638">
        <v>119.25559777890447</v>
      </c>
    </row>
    <row r="5639" spans="13:14" x14ac:dyDescent="0.25">
      <c r="M5639" s="46">
        <v>5630</v>
      </c>
      <c r="N5639">
        <v>120.6891123114074</v>
      </c>
    </row>
    <row r="5640" spans="13:14" x14ac:dyDescent="0.25">
      <c r="M5640" s="46">
        <v>5631</v>
      </c>
      <c r="N5640">
        <v>112.83576321267802</v>
      </c>
    </row>
    <row r="5641" spans="13:14" x14ac:dyDescent="0.25">
      <c r="M5641" s="46">
        <v>5632</v>
      </c>
      <c r="N5641">
        <v>109.12866888997578</v>
      </c>
    </row>
    <row r="5642" spans="13:14" x14ac:dyDescent="0.25">
      <c r="M5642" s="46">
        <v>5633</v>
      </c>
      <c r="N5642">
        <v>110.65265787076744</v>
      </c>
    </row>
    <row r="5643" spans="13:14" x14ac:dyDescent="0.25">
      <c r="M5643" s="46">
        <v>5634</v>
      </c>
      <c r="N5643">
        <v>105.99048470936152</v>
      </c>
    </row>
    <row r="5644" spans="13:14" x14ac:dyDescent="0.25">
      <c r="M5644" s="46">
        <v>5635</v>
      </c>
      <c r="N5644">
        <v>95.016139573407912</v>
      </c>
    </row>
    <row r="5645" spans="13:14" x14ac:dyDescent="0.25">
      <c r="M5645" s="46">
        <v>5636</v>
      </c>
      <c r="N5645">
        <v>98.23210913118254</v>
      </c>
    </row>
    <row r="5646" spans="13:14" x14ac:dyDescent="0.25">
      <c r="M5646" s="46">
        <v>5637</v>
      </c>
      <c r="N5646">
        <v>123.17246580966055</v>
      </c>
    </row>
    <row r="5647" spans="13:14" x14ac:dyDescent="0.25">
      <c r="M5647" s="46">
        <v>5638</v>
      </c>
      <c r="N5647">
        <v>110.55186023590988</v>
      </c>
    </row>
    <row r="5648" spans="13:14" x14ac:dyDescent="0.25">
      <c r="M5648" s="46">
        <v>5639</v>
      </c>
      <c r="N5648">
        <v>120.6908689836285</v>
      </c>
    </row>
    <row r="5649" spans="13:14" x14ac:dyDescent="0.25">
      <c r="M5649" s="46">
        <v>5640</v>
      </c>
      <c r="N5649">
        <v>113.22343906602981</v>
      </c>
    </row>
    <row r="5650" spans="13:14" x14ac:dyDescent="0.25">
      <c r="M5650" s="46">
        <v>5641</v>
      </c>
      <c r="N5650">
        <v>111.65501244527238</v>
      </c>
    </row>
    <row r="5651" spans="13:14" x14ac:dyDescent="0.25">
      <c r="M5651" s="46">
        <v>5642</v>
      </c>
      <c r="N5651">
        <v>130.1080468922699</v>
      </c>
    </row>
    <row r="5652" spans="13:14" x14ac:dyDescent="0.25">
      <c r="M5652" s="46">
        <v>5643</v>
      </c>
      <c r="N5652">
        <v>112.25068004732799</v>
      </c>
    </row>
    <row r="5653" spans="13:14" x14ac:dyDescent="0.25">
      <c r="M5653" s="46">
        <v>5644</v>
      </c>
      <c r="N5653">
        <v>119.52624151911392</v>
      </c>
    </row>
    <row r="5654" spans="13:14" x14ac:dyDescent="0.25">
      <c r="M5654" s="46">
        <v>5645</v>
      </c>
      <c r="N5654">
        <v>99.549270920302163</v>
      </c>
    </row>
    <row r="5655" spans="13:14" x14ac:dyDescent="0.25">
      <c r="M5655" s="46">
        <v>5646</v>
      </c>
      <c r="N5655">
        <v>128.71038573055912</v>
      </c>
    </row>
    <row r="5656" spans="13:14" x14ac:dyDescent="0.25">
      <c r="M5656" s="46">
        <v>5647</v>
      </c>
      <c r="N5656">
        <v>99.573289584784263</v>
      </c>
    </row>
    <row r="5657" spans="13:14" x14ac:dyDescent="0.25">
      <c r="M5657" s="46">
        <v>5648</v>
      </c>
      <c r="N5657">
        <v>111.86758207324317</v>
      </c>
    </row>
    <row r="5658" spans="13:14" x14ac:dyDescent="0.25">
      <c r="M5658" s="46">
        <v>5649</v>
      </c>
      <c r="N5658">
        <v>118.74675783508505</v>
      </c>
    </row>
    <row r="5659" spans="13:14" x14ac:dyDescent="0.25">
      <c r="M5659" s="46">
        <v>5650</v>
      </c>
      <c r="N5659">
        <v>118.24536409143998</v>
      </c>
    </row>
    <row r="5660" spans="13:14" x14ac:dyDescent="0.25">
      <c r="M5660" s="46">
        <v>5651</v>
      </c>
      <c r="N5660">
        <v>115.96915372017244</v>
      </c>
    </row>
    <row r="5661" spans="13:14" x14ac:dyDescent="0.25">
      <c r="M5661" s="46">
        <v>5652</v>
      </c>
      <c r="N5661">
        <v>104.73917936213152</v>
      </c>
    </row>
    <row r="5662" spans="13:14" x14ac:dyDescent="0.25">
      <c r="M5662" s="46">
        <v>5653</v>
      </c>
      <c r="N5662">
        <v>120.05571328490733</v>
      </c>
    </row>
    <row r="5663" spans="13:14" x14ac:dyDescent="0.25">
      <c r="M5663" s="46">
        <v>5654</v>
      </c>
      <c r="N5663">
        <v>114.88864017724153</v>
      </c>
    </row>
    <row r="5664" spans="13:14" x14ac:dyDescent="0.25">
      <c r="M5664" s="46">
        <v>5655</v>
      </c>
      <c r="N5664">
        <v>107.91070511645619</v>
      </c>
    </row>
    <row r="5665" spans="13:14" x14ac:dyDescent="0.25">
      <c r="M5665" s="46">
        <v>5656</v>
      </c>
      <c r="N5665">
        <v>120.58019680091232</v>
      </c>
    </row>
    <row r="5666" spans="13:14" x14ac:dyDescent="0.25">
      <c r="M5666" s="46">
        <v>5657</v>
      </c>
      <c r="N5666">
        <v>125.5951870827286</v>
      </c>
    </row>
    <row r="5667" spans="13:14" x14ac:dyDescent="0.25">
      <c r="M5667" s="46">
        <v>5658</v>
      </c>
      <c r="N5667">
        <v>119.06431495590203</v>
      </c>
    </row>
    <row r="5668" spans="13:14" x14ac:dyDescent="0.25">
      <c r="M5668" s="46">
        <v>5659</v>
      </c>
      <c r="N5668">
        <v>119.54539334226456</v>
      </c>
    </row>
    <row r="5669" spans="13:14" x14ac:dyDescent="0.25">
      <c r="M5669" s="46">
        <v>5660</v>
      </c>
      <c r="N5669">
        <v>112.79523845570515</v>
      </c>
    </row>
    <row r="5670" spans="13:14" x14ac:dyDescent="0.25">
      <c r="M5670" s="46">
        <v>5661</v>
      </c>
      <c r="N5670">
        <v>116.62428030290734</v>
      </c>
    </row>
    <row r="5671" spans="13:14" x14ac:dyDescent="0.25">
      <c r="M5671" s="46">
        <v>5662</v>
      </c>
      <c r="N5671">
        <v>114.17444274223034</v>
      </c>
    </row>
    <row r="5672" spans="13:14" x14ac:dyDescent="0.25">
      <c r="M5672" s="46">
        <v>5663</v>
      </c>
      <c r="N5672">
        <v>118.35947451797168</v>
      </c>
    </row>
    <row r="5673" spans="13:14" x14ac:dyDescent="0.25">
      <c r="M5673" s="46">
        <v>5664</v>
      </c>
      <c r="N5673">
        <v>138.78475822474704</v>
      </c>
    </row>
    <row r="5674" spans="13:14" x14ac:dyDescent="0.25">
      <c r="M5674" s="46">
        <v>5665</v>
      </c>
      <c r="N5674">
        <v>121.74338534453231</v>
      </c>
    </row>
    <row r="5675" spans="13:14" x14ac:dyDescent="0.25">
      <c r="M5675" s="46">
        <v>5666</v>
      </c>
      <c r="N5675">
        <v>114.23338350680382</v>
      </c>
    </row>
    <row r="5676" spans="13:14" x14ac:dyDescent="0.25">
      <c r="M5676" s="46">
        <v>5667</v>
      </c>
      <c r="N5676">
        <v>114.22892820939586</v>
      </c>
    </row>
    <row r="5677" spans="13:14" x14ac:dyDescent="0.25">
      <c r="M5677" s="46">
        <v>5668</v>
      </c>
      <c r="N5677">
        <v>109.72406878106646</v>
      </c>
    </row>
    <row r="5678" spans="13:14" x14ac:dyDescent="0.25">
      <c r="M5678" s="46">
        <v>5669</v>
      </c>
      <c r="N5678">
        <v>113.53733513060322</v>
      </c>
    </row>
    <row r="5679" spans="13:14" x14ac:dyDescent="0.25">
      <c r="M5679" s="46">
        <v>5670</v>
      </c>
      <c r="N5679">
        <v>99.533510775593157</v>
      </c>
    </row>
    <row r="5680" spans="13:14" x14ac:dyDescent="0.25">
      <c r="M5680" s="46">
        <v>5671</v>
      </c>
      <c r="N5680">
        <v>120.74003252146559</v>
      </c>
    </row>
    <row r="5681" spans="13:14" x14ac:dyDescent="0.25">
      <c r="M5681" s="46">
        <v>5672</v>
      </c>
      <c r="N5681">
        <v>109.44099988828796</v>
      </c>
    </row>
    <row r="5682" spans="13:14" x14ac:dyDescent="0.25">
      <c r="M5682" s="46">
        <v>5673</v>
      </c>
      <c r="N5682">
        <v>141.92472535357226</v>
      </c>
    </row>
    <row r="5683" spans="13:14" x14ac:dyDescent="0.25">
      <c r="M5683" s="46">
        <v>5674</v>
      </c>
      <c r="N5683">
        <v>100.1115160481751</v>
      </c>
    </row>
    <row r="5684" spans="13:14" x14ac:dyDescent="0.25">
      <c r="M5684" s="46">
        <v>5675</v>
      </c>
      <c r="N5684">
        <v>110.74769358051488</v>
      </c>
    </row>
    <row r="5685" spans="13:14" x14ac:dyDescent="0.25">
      <c r="M5685" s="46">
        <v>5676</v>
      </c>
      <c r="N5685">
        <v>116.65780270350658</v>
      </c>
    </row>
    <row r="5686" spans="13:14" x14ac:dyDescent="0.25">
      <c r="M5686" s="46">
        <v>5677</v>
      </c>
      <c r="N5686">
        <v>104.61384674199911</v>
      </c>
    </row>
    <row r="5687" spans="13:14" x14ac:dyDescent="0.25">
      <c r="M5687" s="46">
        <v>5678</v>
      </c>
      <c r="N5687">
        <v>132.95740536870841</v>
      </c>
    </row>
    <row r="5688" spans="13:14" x14ac:dyDescent="0.25">
      <c r="M5688" s="46">
        <v>5679</v>
      </c>
      <c r="N5688">
        <v>114.60288962541505</v>
      </c>
    </row>
    <row r="5689" spans="13:14" x14ac:dyDescent="0.25">
      <c r="M5689" s="46">
        <v>5680</v>
      </c>
      <c r="N5689">
        <v>115.26306902084112</v>
      </c>
    </row>
    <row r="5690" spans="13:14" x14ac:dyDescent="0.25">
      <c r="M5690" s="46">
        <v>5681</v>
      </c>
      <c r="N5690">
        <v>106.51412853504128</v>
      </c>
    </row>
    <row r="5691" spans="13:14" x14ac:dyDescent="0.25">
      <c r="M5691" s="46">
        <v>5682</v>
      </c>
      <c r="N5691">
        <v>101.48368898025838</v>
      </c>
    </row>
    <row r="5692" spans="13:14" x14ac:dyDescent="0.25">
      <c r="M5692" s="46">
        <v>5683</v>
      </c>
      <c r="N5692">
        <v>127.28172157875032</v>
      </c>
    </row>
    <row r="5693" spans="13:14" x14ac:dyDescent="0.25">
      <c r="M5693" s="46">
        <v>5684</v>
      </c>
      <c r="N5693">
        <v>100.66229256239842</v>
      </c>
    </row>
    <row r="5694" spans="13:14" x14ac:dyDescent="0.25">
      <c r="M5694" s="46">
        <v>5685</v>
      </c>
      <c r="N5694">
        <v>110.14460373178696</v>
      </c>
    </row>
    <row r="5695" spans="13:14" x14ac:dyDescent="0.25">
      <c r="M5695" s="46">
        <v>5686</v>
      </c>
      <c r="N5695">
        <v>111.31317965318082</v>
      </c>
    </row>
    <row r="5696" spans="13:14" x14ac:dyDescent="0.25">
      <c r="M5696" s="46">
        <v>5687</v>
      </c>
      <c r="N5696">
        <v>110.99193797705686</v>
      </c>
    </row>
    <row r="5697" spans="13:14" x14ac:dyDescent="0.25">
      <c r="M5697" s="46">
        <v>5688</v>
      </c>
      <c r="N5697">
        <v>112.11510541045143</v>
      </c>
    </row>
    <row r="5698" spans="13:14" x14ac:dyDescent="0.25">
      <c r="M5698" s="46">
        <v>5689</v>
      </c>
      <c r="N5698">
        <v>116.79776193186089</v>
      </c>
    </row>
    <row r="5699" spans="13:14" x14ac:dyDescent="0.25">
      <c r="M5699" s="46">
        <v>5690</v>
      </c>
      <c r="N5699">
        <v>113.3485698991628</v>
      </c>
    </row>
    <row r="5700" spans="13:14" x14ac:dyDescent="0.25">
      <c r="M5700" s="46">
        <v>5691</v>
      </c>
      <c r="N5700">
        <v>103.49682419591092</v>
      </c>
    </row>
    <row r="5701" spans="13:14" x14ac:dyDescent="0.25">
      <c r="M5701" s="46">
        <v>5692</v>
      </c>
      <c r="N5701">
        <v>113.64636155546594</v>
      </c>
    </row>
    <row r="5702" spans="13:14" x14ac:dyDescent="0.25">
      <c r="M5702" s="46">
        <v>5693</v>
      </c>
      <c r="N5702">
        <v>114.78748919399352</v>
      </c>
    </row>
    <row r="5703" spans="13:14" x14ac:dyDescent="0.25">
      <c r="M5703" s="46">
        <v>5694</v>
      </c>
      <c r="N5703">
        <v>119.57435269134493</v>
      </c>
    </row>
    <row r="5704" spans="13:14" x14ac:dyDescent="0.25">
      <c r="M5704" s="46">
        <v>5695</v>
      </c>
      <c r="N5704">
        <v>116.97632433536108</v>
      </c>
    </row>
    <row r="5705" spans="13:14" x14ac:dyDescent="0.25">
      <c r="M5705" s="46">
        <v>5696</v>
      </c>
      <c r="N5705">
        <v>114.82449120942543</v>
      </c>
    </row>
    <row r="5706" spans="13:14" x14ac:dyDescent="0.25">
      <c r="M5706" s="46">
        <v>5697</v>
      </c>
      <c r="N5706">
        <v>121.77680929023578</v>
      </c>
    </row>
    <row r="5707" spans="13:14" x14ac:dyDescent="0.25">
      <c r="M5707" s="46">
        <v>5698</v>
      </c>
      <c r="N5707">
        <v>116.26765572788739</v>
      </c>
    </row>
    <row r="5708" spans="13:14" x14ac:dyDescent="0.25">
      <c r="M5708" s="46">
        <v>5699</v>
      </c>
      <c r="N5708">
        <v>119.89280145887473</v>
      </c>
    </row>
    <row r="5709" spans="13:14" x14ac:dyDescent="0.25">
      <c r="M5709" s="46">
        <v>5700</v>
      </c>
      <c r="N5709">
        <v>113.30882087606338</v>
      </c>
    </row>
    <row r="5710" spans="13:14" x14ac:dyDescent="0.25">
      <c r="M5710" s="46">
        <v>5701</v>
      </c>
      <c r="N5710">
        <v>118.92910738420322</v>
      </c>
    </row>
    <row r="5711" spans="13:14" x14ac:dyDescent="0.25">
      <c r="M5711" s="46">
        <v>5702</v>
      </c>
      <c r="N5711">
        <v>113.46004403465217</v>
      </c>
    </row>
    <row r="5712" spans="13:14" x14ac:dyDescent="0.25">
      <c r="M5712" s="46">
        <v>5703</v>
      </c>
      <c r="N5712">
        <v>113.24489919538735</v>
      </c>
    </row>
    <row r="5713" spans="13:14" x14ac:dyDescent="0.25">
      <c r="M5713" s="46">
        <v>5704</v>
      </c>
      <c r="N5713">
        <v>110.73931930066023</v>
      </c>
    </row>
    <row r="5714" spans="13:14" x14ac:dyDescent="0.25">
      <c r="M5714" s="46">
        <v>5705</v>
      </c>
      <c r="N5714">
        <v>119.8165768330872</v>
      </c>
    </row>
    <row r="5715" spans="13:14" x14ac:dyDescent="0.25">
      <c r="M5715" s="46">
        <v>5706</v>
      </c>
      <c r="N5715">
        <v>119.3746739552212</v>
      </c>
    </row>
    <row r="5716" spans="13:14" x14ac:dyDescent="0.25">
      <c r="M5716" s="46">
        <v>5707</v>
      </c>
      <c r="N5716">
        <v>107.08248073020413</v>
      </c>
    </row>
    <row r="5717" spans="13:14" x14ac:dyDescent="0.25">
      <c r="M5717" s="46">
        <v>5708</v>
      </c>
      <c r="N5717">
        <v>80.670536116473528</v>
      </c>
    </row>
    <row r="5718" spans="13:14" x14ac:dyDescent="0.25">
      <c r="M5718" s="46">
        <v>5709</v>
      </c>
      <c r="N5718">
        <v>106.19349001415782</v>
      </c>
    </row>
    <row r="5719" spans="13:14" x14ac:dyDescent="0.25">
      <c r="M5719" s="46">
        <v>5710</v>
      </c>
      <c r="N5719">
        <v>92.379419582460301</v>
      </c>
    </row>
    <row r="5720" spans="13:14" x14ac:dyDescent="0.25">
      <c r="M5720" s="46">
        <v>5711</v>
      </c>
      <c r="N5720">
        <v>106.69571945665517</v>
      </c>
    </row>
    <row r="5721" spans="13:14" x14ac:dyDescent="0.25">
      <c r="M5721" s="46">
        <v>5712</v>
      </c>
      <c r="N5721">
        <v>108.11431642240656</v>
      </c>
    </row>
    <row r="5722" spans="13:14" x14ac:dyDescent="0.25">
      <c r="M5722" s="46">
        <v>5713</v>
      </c>
      <c r="N5722">
        <v>110.99683946253977</v>
      </c>
    </row>
    <row r="5723" spans="13:14" x14ac:dyDescent="0.25">
      <c r="M5723" s="46">
        <v>5714</v>
      </c>
      <c r="N5723">
        <v>119.18124132193836</v>
      </c>
    </row>
    <row r="5724" spans="13:14" x14ac:dyDescent="0.25">
      <c r="M5724" s="46">
        <v>5715</v>
      </c>
      <c r="N5724">
        <v>112.73078602685864</v>
      </c>
    </row>
    <row r="5725" spans="13:14" x14ac:dyDescent="0.25">
      <c r="M5725" s="46">
        <v>5716</v>
      </c>
      <c r="N5725">
        <v>109.41548908080502</v>
      </c>
    </row>
    <row r="5726" spans="13:14" x14ac:dyDescent="0.25">
      <c r="M5726" s="46">
        <v>5717</v>
      </c>
      <c r="N5726">
        <v>102.81518482239652</v>
      </c>
    </row>
    <row r="5727" spans="13:14" x14ac:dyDescent="0.25">
      <c r="M5727" s="46">
        <v>5718</v>
      </c>
      <c r="N5727">
        <v>124.62559284449972</v>
      </c>
    </row>
    <row r="5728" spans="13:14" x14ac:dyDescent="0.25">
      <c r="M5728" s="46">
        <v>5719</v>
      </c>
      <c r="N5728">
        <v>108.9482971004872</v>
      </c>
    </row>
    <row r="5729" spans="13:14" x14ac:dyDescent="0.25">
      <c r="M5729" s="46">
        <v>5720</v>
      </c>
      <c r="N5729">
        <v>113.5756619163411</v>
      </c>
    </row>
    <row r="5730" spans="13:14" x14ac:dyDescent="0.25">
      <c r="M5730" s="46">
        <v>5721</v>
      </c>
      <c r="N5730">
        <v>103.1683513940221</v>
      </c>
    </row>
    <row r="5731" spans="13:14" x14ac:dyDescent="0.25">
      <c r="M5731" s="46">
        <v>5722</v>
      </c>
      <c r="N5731">
        <v>134.08368944094784</v>
      </c>
    </row>
    <row r="5732" spans="13:14" x14ac:dyDescent="0.25">
      <c r="M5732" s="46">
        <v>5723</v>
      </c>
      <c r="N5732">
        <v>115.28023139179376</v>
      </c>
    </row>
    <row r="5733" spans="13:14" x14ac:dyDescent="0.25">
      <c r="M5733" s="46">
        <v>5724</v>
      </c>
      <c r="N5733">
        <v>118.02568900410677</v>
      </c>
    </row>
    <row r="5734" spans="13:14" x14ac:dyDescent="0.25">
      <c r="M5734" s="46">
        <v>5725</v>
      </c>
      <c r="N5734">
        <v>108.00726066337197</v>
      </c>
    </row>
    <row r="5735" spans="13:14" x14ac:dyDescent="0.25">
      <c r="M5735" s="46">
        <v>5726</v>
      </c>
      <c r="N5735">
        <v>121.15644764608295</v>
      </c>
    </row>
    <row r="5736" spans="13:14" x14ac:dyDescent="0.25">
      <c r="M5736" s="46">
        <v>5727</v>
      </c>
      <c r="N5736">
        <v>118.48972576623339</v>
      </c>
    </row>
    <row r="5737" spans="13:14" x14ac:dyDescent="0.25">
      <c r="M5737" s="46">
        <v>5728</v>
      </c>
      <c r="N5737">
        <v>113.76560522059654</v>
      </c>
    </row>
    <row r="5738" spans="13:14" x14ac:dyDescent="0.25">
      <c r="M5738" s="46">
        <v>5729</v>
      </c>
      <c r="N5738">
        <v>117.97393864471378</v>
      </c>
    </row>
    <row r="5739" spans="13:14" x14ac:dyDescent="0.25">
      <c r="M5739" s="46">
        <v>5730</v>
      </c>
      <c r="N5739">
        <v>110.5631276539703</v>
      </c>
    </row>
    <row r="5740" spans="13:14" x14ac:dyDescent="0.25">
      <c r="M5740" s="46">
        <v>5731</v>
      </c>
      <c r="N5740">
        <v>115.70835322788659</v>
      </c>
    </row>
    <row r="5741" spans="13:14" x14ac:dyDescent="0.25">
      <c r="M5741" s="46">
        <v>5732</v>
      </c>
      <c r="N5741">
        <v>105.79508070903493</v>
      </c>
    </row>
    <row r="5742" spans="13:14" x14ac:dyDescent="0.25">
      <c r="M5742" s="46">
        <v>5733</v>
      </c>
      <c r="N5742">
        <v>113.52665958945275</v>
      </c>
    </row>
    <row r="5743" spans="13:14" x14ac:dyDescent="0.25">
      <c r="M5743" s="46">
        <v>5734</v>
      </c>
      <c r="N5743">
        <v>111.89162564511642</v>
      </c>
    </row>
    <row r="5744" spans="13:14" x14ac:dyDescent="0.25">
      <c r="M5744" s="46">
        <v>5735</v>
      </c>
      <c r="N5744">
        <v>120.06609216563767</v>
      </c>
    </row>
    <row r="5745" spans="13:14" x14ac:dyDescent="0.25">
      <c r="M5745" s="46">
        <v>5736</v>
      </c>
      <c r="N5745">
        <v>133.4151490985528</v>
      </c>
    </row>
    <row r="5746" spans="13:14" x14ac:dyDescent="0.25">
      <c r="M5746" s="46">
        <v>5737</v>
      </c>
      <c r="N5746">
        <v>116.22986744083624</v>
      </c>
    </row>
    <row r="5747" spans="13:14" x14ac:dyDescent="0.25">
      <c r="M5747" s="46">
        <v>5738</v>
      </c>
      <c r="N5747">
        <v>114.37799650438188</v>
      </c>
    </row>
    <row r="5748" spans="13:14" x14ac:dyDescent="0.25">
      <c r="M5748" s="46">
        <v>5739</v>
      </c>
      <c r="N5748">
        <v>109.80024601062107</v>
      </c>
    </row>
    <row r="5749" spans="13:14" x14ac:dyDescent="0.25">
      <c r="M5749" s="46">
        <v>5740</v>
      </c>
      <c r="N5749">
        <v>108.8206293320663</v>
      </c>
    </row>
    <row r="5750" spans="13:14" x14ac:dyDescent="0.25">
      <c r="M5750" s="46">
        <v>5741</v>
      </c>
      <c r="N5750">
        <v>115.83966039430857</v>
      </c>
    </row>
    <row r="5751" spans="13:14" x14ac:dyDescent="0.25">
      <c r="M5751" s="46">
        <v>5742</v>
      </c>
      <c r="N5751">
        <v>96.813604605535261</v>
      </c>
    </row>
    <row r="5752" spans="13:14" x14ac:dyDescent="0.25">
      <c r="M5752" s="46">
        <v>5743</v>
      </c>
      <c r="N5752">
        <v>134.26198727980508</v>
      </c>
    </row>
    <row r="5753" spans="13:14" x14ac:dyDescent="0.25">
      <c r="M5753" s="46">
        <v>5744</v>
      </c>
      <c r="N5753">
        <v>96.344490765772832</v>
      </c>
    </row>
    <row r="5754" spans="13:14" x14ac:dyDescent="0.25">
      <c r="M5754" s="46">
        <v>5745</v>
      </c>
      <c r="N5754">
        <v>91.344183731778017</v>
      </c>
    </row>
    <row r="5755" spans="13:14" x14ac:dyDescent="0.25">
      <c r="M5755" s="46">
        <v>5746</v>
      </c>
      <c r="N5755">
        <v>110.98194879320634</v>
      </c>
    </row>
    <row r="5756" spans="13:14" x14ac:dyDescent="0.25">
      <c r="M5756" s="46">
        <v>5747</v>
      </c>
      <c r="N5756">
        <v>104.72348064822879</v>
      </c>
    </row>
    <row r="5757" spans="13:14" x14ac:dyDescent="0.25">
      <c r="M5757" s="46">
        <v>5748</v>
      </c>
      <c r="N5757">
        <v>106.05144077539693</v>
      </c>
    </row>
    <row r="5758" spans="13:14" x14ac:dyDescent="0.25">
      <c r="M5758" s="46">
        <v>5749</v>
      </c>
      <c r="N5758">
        <v>114.28133284273673</v>
      </c>
    </row>
    <row r="5759" spans="13:14" x14ac:dyDescent="0.25">
      <c r="M5759" s="46">
        <v>5750</v>
      </c>
      <c r="N5759">
        <v>107.75991742207401</v>
      </c>
    </row>
    <row r="5760" spans="13:14" x14ac:dyDescent="0.25">
      <c r="M5760" s="46">
        <v>5751</v>
      </c>
      <c r="N5760">
        <v>122.1597757147735</v>
      </c>
    </row>
    <row r="5761" spans="13:14" x14ac:dyDescent="0.25">
      <c r="M5761" s="46">
        <v>5752</v>
      </c>
      <c r="N5761">
        <v>109.09868976213617</v>
      </c>
    </row>
    <row r="5762" spans="13:14" x14ac:dyDescent="0.25">
      <c r="M5762" s="46">
        <v>5753</v>
      </c>
      <c r="N5762">
        <v>116.86532252861464</v>
      </c>
    </row>
    <row r="5763" spans="13:14" x14ac:dyDescent="0.25">
      <c r="M5763" s="46">
        <v>5754</v>
      </c>
      <c r="N5763">
        <v>119.70979556990714</v>
      </c>
    </row>
    <row r="5764" spans="13:14" x14ac:dyDescent="0.25">
      <c r="M5764" s="46">
        <v>5755</v>
      </c>
      <c r="N5764">
        <v>97.853857850608136</v>
      </c>
    </row>
    <row r="5765" spans="13:14" x14ac:dyDescent="0.25">
      <c r="M5765" s="46">
        <v>5756</v>
      </c>
      <c r="N5765">
        <v>114.16014248511991</v>
      </c>
    </row>
    <row r="5766" spans="13:14" x14ac:dyDescent="0.25">
      <c r="M5766" s="46">
        <v>5757</v>
      </c>
      <c r="N5766">
        <v>111.35704029329301</v>
      </c>
    </row>
    <row r="5767" spans="13:14" x14ac:dyDescent="0.25">
      <c r="M5767" s="46">
        <v>5758</v>
      </c>
      <c r="N5767">
        <v>104.03335643784244</v>
      </c>
    </row>
    <row r="5768" spans="13:14" x14ac:dyDescent="0.25">
      <c r="M5768" s="46">
        <v>5759</v>
      </c>
      <c r="N5768">
        <v>115.36972745859738</v>
      </c>
    </row>
    <row r="5769" spans="13:14" x14ac:dyDescent="0.25">
      <c r="M5769" s="46">
        <v>5760</v>
      </c>
      <c r="N5769">
        <v>95.097441063236673</v>
      </c>
    </row>
    <row r="5770" spans="13:14" x14ac:dyDescent="0.25">
      <c r="M5770" s="46">
        <v>5761</v>
      </c>
      <c r="N5770">
        <v>124.39935663105618</v>
      </c>
    </row>
    <row r="5771" spans="13:14" x14ac:dyDescent="0.25">
      <c r="M5771" s="46">
        <v>5762</v>
      </c>
      <c r="N5771">
        <v>107.06084874175285</v>
      </c>
    </row>
    <row r="5772" spans="13:14" x14ac:dyDescent="0.25">
      <c r="M5772" s="46">
        <v>5763</v>
      </c>
      <c r="N5772">
        <v>106.67376730475722</v>
      </c>
    </row>
    <row r="5773" spans="13:14" x14ac:dyDescent="0.25">
      <c r="M5773" s="46">
        <v>5764</v>
      </c>
      <c r="N5773">
        <v>106.89902339713147</v>
      </c>
    </row>
    <row r="5774" spans="13:14" x14ac:dyDescent="0.25">
      <c r="M5774" s="46">
        <v>5765</v>
      </c>
      <c r="N5774">
        <v>117.32394536594749</v>
      </c>
    </row>
    <row r="5775" spans="13:14" x14ac:dyDescent="0.25">
      <c r="M5775" s="46">
        <v>5766</v>
      </c>
      <c r="N5775">
        <v>102.64265423109711</v>
      </c>
    </row>
    <row r="5776" spans="13:14" x14ac:dyDescent="0.25">
      <c r="M5776" s="46">
        <v>5767</v>
      </c>
      <c r="N5776">
        <v>100.06182339986348</v>
      </c>
    </row>
    <row r="5777" spans="13:14" x14ac:dyDescent="0.25">
      <c r="M5777" s="46">
        <v>5768</v>
      </c>
      <c r="N5777">
        <v>108.50039543383336</v>
      </c>
    </row>
    <row r="5778" spans="13:14" x14ac:dyDescent="0.25">
      <c r="M5778" s="46">
        <v>5769</v>
      </c>
      <c r="N5778">
        <v>115.12947573885957</v>
      </c>
    </row>
    <row r="5779" spans="13:14" x14ac:dyDescent="0.25">
      <c r="M5779" s="46">
        <v>5770</v>
      </c>
      <c r="N5779">
        <v>100.18061282490925</v>
      </c>
    </row>
    <row r="5780" spans="13:14" x14ac:dyDescent="0.25">
      <c r="M5780" s="46">
        <v>5771</v>
      </c>
      <c r="N5780">
        <v>102.49002280063159</v>
      </c>
    </row>
    <row r="5781" spans="13:14" x14ac:dyDescent="0.25">
      <c r="M5781" s="46">
        <v>5772</v>
      </c>
      <c r="N5781">
        <v>113.17455817206783</v>
      </c>
    </row>
    <row r="5782" spans="13:14" x14ac:dyDescent="0.25">
      <c r="M5782" s="46">
        <v>5773</v>
      </c>
      <c r="N5782">
        <v>96.919010364548924</v>
      </c>
    </row>
    <row r="5783" spans="13:14" x14ac:dyDescent="0.25">
      <c r="M5783" s="46">
        <v>5774</v>
      </c>
      <c r="N5783">
        <v>117.19608099715273</v>
      </c>
    </row>
    <row r="5784" spans="13:14" x14ac:dyDescent="0.25">
      <c r="M5784" s="46">
        <v>5775</v>
      </c>
      <c r="N5784">
        <v>123.87560228658855</v>
      </c>
    </row>
    <row r="5785" spans="13:14" x14ac:dyDescent="0.25">
      <c r="M5785" s="46">
        <v>5776</v>
      </c>
      <c r="N5785">
        <v>104.46270475739887</v>
      </c>
    </row>
    <row r="5786" spans="13:14" x14ac:dyDescent="0.25">
      <c r="M5786" s="46">
        <v>5777</v>
      </c>
      <c r="N5786">
        <v>119.71761118066075</v>
      </c>
    </row>
    <row r="5787" spans="13:14" x14ac:dyDescent="0.25">
      <c r="M5787" s="46">
        <v>5778</v>
      </c>
      <c r="N5787">
        <v>115.34493971681287</v>
      </c>
    </row>
    <row r="5788" spans="13:14" x14ac:dyDescent="0.25">
      <c r="M5788" s="46">
        <v>5779</v>
      </c>
      <c r="N5788">
        <v>112.05940325920632</v>
      </c>
    </row>
    <row r="5789" spans="13:14" x14ac:dyDescent="0.25">
      <c r="M5789" s="46">
        <v>5780</v>
      </c>
      <c r="N5789">
        <v>118.15419903489432</v>
      </c>
    </row>
    <row r="5790" spans="13:14" x14ac:dyDescent="0.25">
      <c r="M5790" s="46">
        <v>5781</v>
      </c>
      <c r="N5790">
        <v>98.949182998009292</v>
      </c>
    </row>
    <row r="5791" spans="13:14" x14ac:dyDescent="0.25">
      <c r="M5791" s="46">
        <v>5782</v>
      </c>
      <c r="N5791">
        <v>122.0454199340921</v>
      </c>
    </row>
    <row r="5792" spans="13:14" x14ac:dyDescent="0.25">
      <c r="M5792" s="46">
        <v>5783</v>
      </c>
      <c r="N5792">
        <v>115.85872578826509</v>
      </c>
    </row>
    <row r="5793" spans="13:14" x14ac:dyDescent="0.25">
      <c r="M5793" s="46">
        <v>5784</v>
      </c>
      <c r="N5793">
        <v>105.89628469099959</v>
      </c>
    </row>
    <row r="5794" spans="13:14" x14ac:dyDescent="0.25">
      <c r="M5794" s="46">
        <v>5785</v>
      </c>
      <c r="N5794">
        <v>112.63732677788474</v>
      </c>
    </row>
    <row r="5795" spans="13:14" x14ac:dyDescent="0.25">
      <c r="M5795" s="46">
        <v>5786</v>
      </c>
      <c r="N5795">
        <v>122.51844352903173</v>
      </c>
    </row>
    <row r="5796" spans="13:14" x14ac:dyDescent="0.25">
      <c r="M5796" s="46">
        <v>5787</v>
      </c>
      <c r="N5796">
        <v>112.40071326979671</v>
      </c>
    </row>
    <row r="5797" spans="13:14" x14ac:dyDescent="0.25">
      <c r="M5797" s="46">
        <v>5788</v>
      </c>
      <c r="N5797">
        <v>125.42431332163035</v>
      </c>
    </row>
    <row r="5798" spans="13:14" x14ac:dyDescent="0.25">
      <c r="M5798" s="46">
        <v>5789</v>
      </c>
      <c r="N5798">
        <v>118.89706660268037</v>
      </c>
    </row>
    <row r="5799" spans="13:14" x14ac:dyDescent="0.25">
      <c r="M5799" s="46">
        <v>5790</v>
      </c>
      <c r="N5799">
        <v>96.737855902971475</v>
      </c>
    </row>
    <row r="5800" spans="13:14" x14ac:dyDescent="0.25">
      <c r="M5800" s="46">
        <v>5791</v>
      </c>
      <c r="N5800">
        <v>105.82581840062724</v>
      </c>
    </row>
    <row r="5801" spans="13:14" x14ac:dyDescent="0.25">
      <c r="M5801" s="46">
        <v>5792</v>
      </c>
      <c r="N5801">
        <v>106.8783148486044</v>
      </c>
    </row>
    <row r="5802" spans="13:14" x14ac:dyDescent="0.25">
      <c r="M5802" s="46">
        <v>5793</v>
      </c>
      <c r="N5802">
        <v>89.761102746308595</v>
      </c>
    </row>
    <row r="5803" spans="13:14" x14ac:dyDescent="0.25">
      <c r="M5803" s="46">
        <v>5794</v>
      </c>
      <c r="N5803">
        <v>108.12914988923264</v>
      </c>
    </row>
    <row r="5804" spans="13:14" x14ac:dyDescent="0.25">
      <c r="M5804" s="46">
        <v>5795</v>
      </c>
      <c r="N5804">
        <v>112.31791411179361</v>
      </c>
    </row>
    <row r="5805" spans="13:14" x14ac:dyDescent="0.25">
      <c r="M5805" s="46">
        <v>5796</v>
      </c>
      <c r="N5805">
        <v>114.2143645769592</v>
      </c>
    </row>
    <row r="5806" spans="13:14" x14ac:dyDescent="0.25">
      <c r="M5806" s="46">
        <v>5797</v>
      </c>
      <c r="N5806">
        <v>115.36944493114611</v>
      </c>
    </row>
    <row r="5807" spans="13:14" x14ac:dyDescent="0.25">
      <c r="M5807" s="46">
        <v>5798</v>
      </c>
      <c r="N5807">
        <v>103.13031750387532</v>
      </c>
    </row>
    <row r="5808" spans="13:14" x14ac:dyDescent="0.25">
      <c r="M5808" s="46">
        <v>5799</v>
      </c>
      <c r="N5808">
        <v>101.81597663606827</v>
      </c>
    </row>
    <row r="5809" spans="13:14" x14ac:dyDescent="0.25">
      <c r="M5809" s="46">
        <v>5800</v>
      </c>
      <c r="N5809">
        <v>99.310451785350821</v>
      </c>
    </row>
    <row r="5810" spans="13:14" x14ac:dyDescent="0.25">
      <c r="M5810" s="46">
        <v>5801</v>
      </c>
      <c r="N5810">
        <v>113.06387637521765</v>
      </c>
    </row>
    <row r="5811" spans="13:14" x14ac:dyDescent="0.25">
      <c r="M5811" s="46">
        <v>5802</v>
      </c>
      <c r="N5811">
        <v>118.69242416446814</v>
      </c>
    </row>
    <row r="5812" spans="13:14" x14ac:dyDescent="0.25">
      <c r="M5812" s="46">
        <v>5803</v>
      </c>
      <c r="N5812">
        <v>117.48397452849936</v>
      </c>
    </row>
    <row r="5813" spans="13:14" x14ac:dyDescent="0.25">
      <c r="M5813" s="46">
        <v>5804</v>
      </c>
      <c r="N5813">
        <v>117.58579865903717</v>
      </c>
    </row>
    <row r="5814" spans="13:14" x14ac:dyDescent="0.25">
      <c r="M5814" s="46">
        <v>5805</v>
      </c>
      <c r="N5814">
        <v>94.729990838654743</v>
      </c>
    </row>
    <row r="5815" spans="13:14" x14ac:dyDescent="0.25">
      <c r="M5815" s="46">
        <v>5806</v>
      </c>
      <c r="N5815">
        <v>109.48172828145132</v>
      </c>
    </row>
    <row r="5816" spans="13:14" x14ac:dyDescent="0.25">
      <c r="M5816" s="46">
        <v>5807</v>
      </c>
      <c r="N5816">
        <v>117.60476385248356</v>
      </c>
    </row>
    <row r="5817" spans="13:14" x14ac:dyDescent="0.25">
      <c r="M5817" s="46">
        <v>5808</v>
      </c>
      <c r="N5817">
        <v>106.99027911715717</v>
      </c>
    </row>
    <row r="5818" spans="13:14" x14ac:dyDescent="0.25">
      <c r="M5818" s="46">
        <v>5809</v>
      </c>
      <c r="N5818">
        <v>100.92785445300891</v>
      </c>
    </row>
    <row r="5819" spans="13:14" x14ac:dyDescent="0.25">
      <c r="M5819" s="46">
        <v>5810</v>
      </c>
      <c r="N5819">
        <v>127.33422298342619</v>
      </c>
    </row>
    <row r="5820" spans="13:14" x14ac:dyDescent="0.25">
      <c r="M5820" s="46">
        <v>5811</v>
      </c>
      <c r="N5820">
        <v>113.50125534552157</v>
      </c>
    </row>
    <row r="5821" spans="13:14" x14ac:dyDescent="0.25">
      <c r="M5821" s="46">
        <v>5812</v>
      </c>
      <c r="N5821">
        <v>112.08746243163391</v>
      </c>
    </row>
    <row r="5822" spans="13:14" x14ac:dyDescent="0.25">
      <c r="M5822" s="46">
        <v>5813</v>
      </c>
      <c r="N5822">
        <v>109.23352820732971</v>
      </c>
    </row>
    <row r="5823" spans="13:14" x14ac:dyDescent="0.25">
      <c r="M5823" s="46">
        <v>5814</v>
      </c>
      <c r="N5823">
        <v>135.59841321438162</v>
      </c>
    </row>
    <row r="5824" spans="13:14" x14ac:dyDescent="0.25">
      <c r="M5824" s="46">
        <v>5815</v>
      </c>
      <c r="N5824">
        <v>121.34692070410203</v>
      </c>
    </row>
    <row r="5825" spans="13:14" x14ac:dyDescent="0.25">
      <c r="M5825" s="46">
        <v>5816</v>
      </c>
      <c r="N5825">
        <v>104.49029890394975</v>
      </c>
    </row>
    <row r="5826" spans="13:14" x14ac:dyDescent="0.25">
      <c r="M5826" s="46">
        <v>5817</v>
      </c>
      <c r="N5826">
        <v>125.72842491806851</v>
      </c>
    </row>
    <row r="5827" spans="13:14" x14ac:dyDescent="0.25">
      <c r="M5827" s="46">
        <v>5818</v>
      </c>
      <c r="N5827">
        <v>112.25822842299938</v>
      </c>
    </row>
    <row r="5828" spans="13:14" x14ac:dyDescent="0.25">
      <c r="M5828" s="46">
        <v>5819</v>
      </c>
      <c r="N5828">
        <v>111.63574350604284</v>
      </c>
    </row>
    <row r="5829" spans="13:14" x14ac:dyDescent="0.25">
      <c r="M5829" s="46">
        <v>5820</v>
      </c>
      <c r="N5829">
        <v>102.45264318836797</v>
      </c>
    </row>
    <row r="5830" spans="13:14" x14ac:dyDescent="0.25">
      <c r="M5830" s="46">
        <v>5821</v>
      </c>
      <c r="N5830">
        <v>134.08512672563202</v>
      </c>
    </row>
    <row r="5831" spans="13:14" x14ac:dyDescent="0.25">
      <c r="M5831" s="46">
        <v>5822</v>
      </c>
      <c r="N5831">
        <v>106.51251166339013</v>
      </c>
    </row>
    <row r="5832" spans="13:14" x14ac:dyDescent="0.25">
      <c r="M5832" s="46">
        <v>5823</v>
      </c>
      <c r="N5832">
        <v>109.32268248041024</v>
      </c>
    </row>
    <row r="5833" spans="13:14" x14ac:dyDescent="0.25">
      <c r="M5833" s="46">
        <v>5824</v>
      </c>
      <c r="N5833">
        <v>142.52255935970899</v>
      </c>
    </row>
    <row r="5834" spans="13:14" x14ac:dyDescent="0.25">
      <c r="M5834" s="46">
        <v>5825</v>
      </c>
      <c r="N5834">
        <v>109.65460022467067</v>
      </c>
    </row>
    <row r="5835" spans="13:14" x14ac:dyDescent="0.25">
      <c r="M5835" s="46">
        <v>5826</v>
      </c>
      <c r="N5835">
        <v>108.78307705032283</v>
      </c>
    </row>
    <row r="5836" spans="13:14" x14ac:dyDescent="0.25">
      <c r="M5836" s="46">
        <v>5827</v>
      </c>
      <c r="N5836">
        <v>110.6609614975404</v>
      </c>
    </row>
    <row r="5837" spans="13:14" x14ac:dyDescent="0.25">
      <c r="M5837" s="46">
        <v>5828</v>
      </c>
      <c r="N5837">
        <v>98.717701309923072</v>
      </c>
    </row>
    <row r="5838" spans="13:14" x14ac:dyDescent="0.25">
      <c r="M5838" s="46">
        <v>5829</v>
      </c>
      <c r="N5838">
        <v>99.732520726732858</v>
      </c>
    </row>
    <row r="5839" spans="13:14" x14ac:dyDescent="0.25">
      <c r="M5839" s="46">
        <v>5830</v>
      </c>
      <c r="N5839">
        <v>122.40459712257645</v>
      </c>
    </row>
    <row r="5840" spans="13:14" x14ac:dyDescent="0.25">
      <c r="M5840" s="46">
        <v>5831</v>
      </c>
      <c r="N5840">
        <v>112.3252591062338</v>
      </c>
    </row>
    <row r="5841" spans="13:14" x14ac:dyDescent="0.25">
      <c r="M5841" s="46">
        <v>5832</v>
      </c>
      <c r="N5841">
        <v>103.98991373669283</v>
      </c>
    </row>
    <row r="5842" spans="13:14" x14ac:dyDescent="0.25">
      <c r="M5842" s="46">
        <v>5833</v>
      </c>
      <c r="N5842">
        <v>113.68120324085602</v>
      </c>
    </row>
    <row r="5843" spans="13:14" x14ac:dyDescent="0.25">
      <c r="M5843" s="46">
        <v>5834</v>
      </c>
      <c r="N5843">
        <v>115.05611747197601</v>
      </c>
    </row>
    <row r="5844" spans="13:14" x14ac:dyDescent="0.25">
      <c r="M5844" s="46">
        <v>5835</v>
      </c>
      <c r="N5844">
        <v>86.881755747790578</v>
      </c>
    </row>
    <row r="5845" spans="13:14" x14ac:dyDescent="0.25">
      <c r="M5845" s="46">
        <v>5836</v>
      </c>
      <c r="N5845">
        <v>112.77460547045727</v>
      </c>
    </row>
    <row r="5846" spans="13:14" x14ac:dyDescent="0.25">
      <c r="M5846" s="46">
        <v>5837</v>
      </c>
      <c r="N5846">
        <v>123.00088756892458</v>
      </c>
    </row>
    <row r="5847" spans="13:14" x14ac:dyDescent="0.25">
      <c r="M5847" s="46">
        <v>5838</v>
      </c>
      <c r="N5847">
        <v>111.85246558826533</v>
      </c>
    </row>
    <row r="5848" spans="13:14" x14ac:dyDescent="0.25">
      <c r="M5848" s="46">
        <v>5839</v>
      </c>
      <c r="N5848">
        <v>110.9403486877284</v>
      </c>
    </row>
    <row r="5849" spans="13:14" x14ac:dyDescent="0.25">
      <c r="M5849" s="46">
        <v>5840</v>
      </c>
      <c r="N5849">
        <v>98.756784255478124</v>
      </c>
    </row>
    <row r="5850" spans="13:14" x14ac:dyDescent="0.25">
      <c r="M5850" s="46">
        <v>5841</v>
      </c>
      <c r="N5850">
        <v>111.54793241665507</v>
      </c>
    </row>
    <row r="5851" spans="13:14" x14ac:dyDescent="0.25">
      <c r="M5851" s="46">
        <v>5842</v>
      </c>
      <c r="N5851">
        <v>113.44519052851901</v>
      </c>
    </row>
    <row r="5852" spans="13:14" x14ac:dyDescent="0.25">
      <c r="M5852" s="46">
        <v>5843</v>
      </c>
      <c r="N5852">
        <v>118.34903981322317</v>
      </c>
    </row>
    <row r="5853" spans="13:14" x14ac:dyDescent="0.25">
      <c r="M5853" s="46">
        <v>5844</v>
      </c>
      <c r="N5853">
        <v>111.56048506253516</v>
      </c>
    </row>
    <row r="5854" spans="13:14" x14ac:dyDescent="0.25">
      <c r="M5854" s="46">
        <v>5845</v>
      </c>
      <c r="N5854">
        <v>119.15815778977847</v>
      </c>
    </row>
    <row r="5855" spans="13:14" x14ac:dyDescent="0.25">
      <c r="M5855" s="46">
        <v>5846</v>
      </c>
      <c r="N5855">
        <v>104.53803070217901</v>
      </c>
    </row>
    <row r="5856" spans="13:14" x14ac:dyDescent="0.25">
      <c r="M5856" s="46">
        <v>5847</v>
      </c>
      <c r="N5856">
        <v>108.19540905058561</v>
      </c>
    </row>
    <row r="5857" spans="13:14" x14ac:dyDescent="0.25">
      <c r="M5857" s="46">
        <v>5848</v>
      </c>
      <c r="N5857">
        <v>108.5644630828487</v>
      </c>
    </row>
    <row r="5858" spans="13:14" x14ac:dyDescent="0.25">
      <c r="M5858" s="46">
        <v>5849</v>
      </c>
      <c r="N5858">
        <v>108.72032946476757</v>
      </c>
    </row>
    <row r="5859" spans="13:14" x14ac:dyDescent="0.25">
      <c r="M5859" s="46">
        <v>5850</v>
      </c>
      <c r="N5859">
        <v>124.65717202673513</v>
      </c>
    </row>
    <row r="5860" spans="13:14" x14ac:dyDescent="0.25">
      <c r="M5860" s="46">
        <v>5851</v>
      </c>
      <c r="N5860">
        <v>120.1262884100787</v>
      </c>
    </row>
    <row r="5861" spans="13:14" x14ac:dyDescent="0.25">
      <c r="M5861" s="46">
        <v>5852</v>
      </c>
      <c r="N5861">
        <v>115.14694511540249</v>
      </c>
    </row>
    <row r="5862" spans="13:14" x14ac:dyDescent="0.25">
      <c r="M5862" s="46">
        <v>5853</v>
      </c>
      <c r="N5862">
        <v>124.94245475970295</v>
      </c>
    </row>
    <row r="5863" spans="13:14" x14ac:dyDescent="0.25">
      <c r="M5863" s="46">
        <v>5854</v>
      </c>
      <c r="N5863">
        <v>117.52665702107726</v>
      </c>
    </row>
    <row r="5864" spans="13:14" x14ac:dyDescent="0.25">
      <c r="M5864" s="46">
        <v>5855</v>
      </c>
      <c r="N5864">
        <v>118.85121053308647</v>
      </c>
    </row>
    <row r="5865" spans="13:14" x14ac:dyDescent="0.25">
      <c r="M5865" s="46">
        <v>5856</v>
      </c>
      <c r="N5865">
        <v>106.70805961325468</v>
      </c>
    </row>
    <row r="5866" spans="13:14" x14ac:dyDescent="0.25">
      <c r="M5866" s="46">
        <v>5857</v>
      </c>
      <c r="N5866">
        <v>109.66522000638705</v>
      </c>
    </row>
    <row r="5867" spans="13:14" x14ac:dyDescent="0.25">
      <c r="M5867" s="46">
        <v>5858</v>
      </c>
      <c r="N5867">
        <v>106.11587831477011</v>
      </c>
    </row>
    <row r="5868" spans="13:14" x14ac:dyDescent="0.25">
      <c r="M5868" s="46">
        <v>5859</v>
      </c>
      <c r="N5868">
        <v>104.73152624070266</v>
      </c>
    </row>
    <row r="5869" spans="13:14" x14ac:dyDescent="0.25">
      <c r="M5869" s="46">
        <v>5860</v>
      </c>
      <c r="N5869">
        <v>106.60414562175173</v>
      </c>
    </row>
    <row r="5870" spans="13:14" x14ac:dyDescent="0.25">
      <c r="M5870" s="46">
        <v>5861</v>
      </c>
      <c r="N5870">
        <v>117.28507602649123</v>
      </c>
    </row>
    <row r="5871" spans="13:14" x14ac:dyDescent="0.25">
      <c r="M5871" s="46">
        <v>5862</v>
      </c>
      <c r="N5871">
        <v>100.55811110959307</v>
      </c>
    </row>
    <row r="5872" spans="13:14" x14ac:dyDescent="0.25">
      <c r="M5872" s="46">
        <v>5863</v>
      </c>
      <c r="N5872">
        <v>137.90431130050939</v>
      </c>
    </row>
    <row r="5873" spans="13:14" x14ac:dyDescent="0.25">
      <c r="M5873" s="46">
        <v>5864</v>
      </c>
      <c r="N5873">
        <v>125.20763648237673</v>
      </c>
    </row>
    <row r="5874" spans="13:14" x14ac:dyDescent="0.25">
      <c r="M5874" s="46">
        <v>5865</v>
      </c>
      <c r="N5874" s="1">
        <v>95.049280190391201</v>
      </c>
    </row>
    <row r="5875" spans="13:14" x14ac:dyDescent="0.25">
      <c r="M5875" s="46">
        <v>5866</v>
      </c>
      <c r="N5875" s="1">
        <v>102.76701267627077</v>
      </c>
    </row>
    <row r="5876" spans="13:14" x14ac:dyDescent="0.25">
      <c r="M5876" s="46">
        <v>5867</v>
      </c>
      <c r="N5876" s="1">
        <v>112.59903862430062</v>
      </c>
    </row>
    <row r="5877" spans="13:14" x14ac:dyDescent="0.25">
      <c r="M5877" s="46">
        <v>5868</v>
      </c>
      <c r="N5877" s="1">
        <v>120.75383803008481</v>
      </c>
    </row>
    <row r="5878" spans="13:14" x14ac:dyDescent="0.25">
      <c r="M5878" s="46">
        <v>5869</v>
      </c>
      <c r="N5878" s="1">
        <v>104.98926537430013</v>
      </c>
    </row>
    <row r="5879" spans="13:14" x14ac:dyDescent="0.25">
      <c r="M5879" s="46">
        <v>5870</v>
      </c>
      <c r="N5879" s="1">
        <v>97.35294119894597</v>
      </c>
    </row>
    <row r="5880" spans="13:14" x14ac:dyDescent="0.25">
      <c r="M5880" s="46">
        <v>5871</v>
      </c>
      <c r="N5880" s="1">
        <v>97.11264089881459</v>
      </c>
    </row>
    <row r="5881" spans="13:14" x14ac:dyDescent="0.25">
      <c r="M5881" s="46">
        <v>5872</v>
      </c>
      <c r="N5881" s="1">
        <v>104.02409161895075</v>
      </c>
    </row>
    <row r="5882" spans="13:14" x14ac:dyDescent="0.25">
      <c r="M5882" s="46">
        <v>5873</v>
      </c>
      <c r="N5882" s="1">
        <v>118.91968933424566</v>
      </c>
    </row>
    <row r="5883" spans="13:14" x14ac:dyDescent="0.25">
      <c r="M5883" s="46">
        <v>5874</v>
      </c>
      <c r="N5883" s="1">
        <v>117.36112091541385</v>
      </c>
    </row>
    <row r="5884" spans="13:14" x14ac:dyDescent="0.25">
      <c r="M5884" s="46">
        <v>5875</v>
      </c>
      <c r="N5884" s="1">
        <v>86.073477662643739</v>
      </c>
    </row>
    <row r="5885" spans="13:14" x14ac:dyDescent="0.25">
      <c r="M5885" s="46">
        <v>5876</v>
      </c>
      <c r="N5885" s="1">
        <v>118.87990003525563</v>
      </c>
    </row>
    <row r="5886" spans="13:14" x14ac:dyDescent="0.25">
      <c r="M5886" s="46">
        <v>5877</v>
      </c>
      <c r="N5886" s="1">
        <v>117.25684401160302</v>
      </c>
    </row>
    <row r="5887" spans="13:14" x14ac:dyDescent="0.25">
      <c r="M5887" s="46">
        <v>5878</v>
      </c>
      <c r="N5887" s="1">
        <v>112.31148432058298</v>
      </c>
    </row>
    <row r="5888" spans="13:14" x14ac:dyDescent="0.25">
      <c r="M5888" s="46">
        <v>5879</v>
      </c>
      <c r="N5888" s="1">
        <v>108.53633065957418</v>
      </c>
    </row>
    <row r="5889" spans="13:14" x14ac:dyDescent="0.25">
      <c r="M5889" s="46">
        <v>5880</v>
      </c>
      <c r="N5889" s="1">
        <v>115.31158673667557</v>
      </c>
    </row>
    <row r="5890" spans="13:14" x14ac:dyDescent="0.25">
      <c r="M5890" s="46">
        <v>5881</v>
      </c>
      <c r="N5890" s="1">
        <v>132.23979288278196</v>
      </c>
    </row>
    <row r="5891" spans="13:14" x14ac:dyDescent="0.25">
      <c r="M5891" s="46">
        <v>5882</v>
      </c>
      <c r="N5891" s="1">
        <v>91.577439577304901</v>
      </c>
    </row>
    <row r="5892" spans="13:14" x14ac:dyDescent="0.25">
      <c r="M5892" s="46">
        <v>5883</v>
      </c>
      <c r="N5892" s="1">
        <v>130.60883679526728</v>
      </c>
    </row>
    <row r="5893" spans="13:14" x14ac:dyDescent="0.25">
      <c r="M5893" s="46">
        <v>5884</v>
      </c>
      <c r="N5893" s="1">
        <v>122.01801948098286</v>
      </c>
    </row>
    <row r="5894" spans="13:14" x14ac:dyDescent="0.25">
      <c r="M5894" s="46">
        <v>5885</v>
      </c>
      <c r="N5894" s="1">
        <v>117.61227189120002</v>
      </c>
    </row>
    <row r="5895" spans="13:14" x14ac:dyDescent="0.25">
      <c r="M5895" s="46">
        <v>5886</v>
      </c>
      <c r="N5895" s="1">
        <v>97.30172995648563</v>
      </c>
    </row>
    <row r="5896" spans="13:14" x14ac:dyDescent="0.25">
      <c r="M5896" s="46">
        <v>5887</v>
      </c>
      <c r="N5896" s="1">
        <v>102.30210955199925</v>
      </c>
    </row>
    <row r="5897" spans="13:14" x14ac:dyDescent="0.25">
      <c r="M5897" s="46">
        <v>5888</v>
      </c>
      <c r="N5897" s="1">
        <v>119.52119483521464</v>
      </c>
    </row>
    <row r="5898" spans="13:14" x14ac:dyDescent="0.25">
      <c r="M5898" s="46">
        <v>5889</v>
      </c>
      <c r="N5898" s="1">
        <v>112.50497116823614</v>
      </c>
    </row>
    <row r="5899" spans="13:14" x14ac:dyDescent="0.25">
      <c r="M5899" s="46">
        <v>5890</v>
      </c>
      <c r="N5899" s="1">
        <v>113.93722544966928</v>
      </c>
    </row>
    <row r="5900" spans="13:14" x14ac:dyDescent="0.25">
      <c r="M5900" s="46">
        <v>5891</v>
      </c>
      <c r="N5900" s="1">
        <v>108.60040208029217</v>
      </c>
    </row>
    <row r="5901" spans="13:14" x14ac:dyDescent="0.25">
      <c r="M5901" s="46">
        <v>5892</v>
      </c>
      <c r="N5901" s="1">
        <v>109.37189385981652</v>
      </c>
    </row>
    <row r="5902" spans="13:14" x14ac:dyDescent="0.25">
      <c r="M5902" s="46">
        <v>5893</v>
      </c>
      <c r="N5902" s="1">
        <v>119.42812037116688</v>
      </c>
    </row>
    <row r="5903" spans="13:14" x14ac:dyDescent="0.25">
      <c r="M5903" s="46">
        <v>5894</v>
      </c>
      <c r="N5903" s="1">
        <v>101.90846284182743</v>
      </c>
    </row>
    <row r="5904" spans="13:14" x14ac:dyDescent="0.25">
      <c r="M5904" s="46">
        <v>5895</v>
      </c>
      <c r="N5904" s="1">
        <v>119.77735496883817</v>
      </c>
    </row>
    <row r="5905" spans="13:14" x14ac:dyDescent="0.25">
      <c r="M5905" s="46">
        <v>5896</v>
      </c>
      <c r="N5905" s="1">
        <v>106.4428421498388</v>
      </c>
    </row>
    <row r="5906" spans="13:14" x14ac:dyDescent="0.25">
      <c r="M5906" s="46">
        <v>5897</v>
      </c>
      <c r="N5906" s="1">
        <v>118.52465976738588</v>
      </c>
    </row>
    <row r="5907" spans="13:14" x14ac:dyDescent="0.25">
      <c r="M5907" s="46">
        <v>5898</v>
      </c>
      <c r="N5907" s="1">
        <v>117.8056379524342</v>
      </c>
    </row>
    <row r="5908" spans="13:14" x14ac:dyDescent="0.25">
      <c r="M5908" s="46">
        <v>5899</v>
      </c>
      <c r="N5908" s="1">
        <v>103.77940148170752</v>
      </c>
    </row>
    <row r="5909" spans="13:14" x14ac:dyDescent="0.25">
      <c r="M5909" s="46">
        <v>5900</v>
      </c>
      <c r="N5909" s="1">
        <v>125.54379986451235</v>
      </c>
    </row>
    <row r="5910" spans="13:14" x14ac:dyDescent="0.25">
      <c r="M5910" s="46">
        <v>5901</v>
      </c>
      <c r="N5910" s="1">
        <v>111.36411488369575</v>
      </c>
    </row>
    <row r="5911" spans="13:14" x14ac:dyDescent="0.25">
      <c r="M5911" s="46">
        <v>5902</v>
      </c>
      <c r="N5911" s="1">
        <v>105.52717752664266</v>
      </c>
    </row>
    <row r="5912" spans="13:14" x14ac:dyDescent="0.25">
      <c r="M5912" s="46">
        <v>5903</v>
      </c>
      <c r="N5912" s="1">
        <v>125.87871958299492</v>
      </c>
    </row>
    <row r="5913" spans="13:14" x14ac:dyDescent="0.25">
      <c r="M5913" s="46">
        <v>5904</v>
      </c>
      <c r="N5913" s="1">
        <v>98.21454034346155</v>
      </c>
    </row>
    <row r="5914" spans="13:14" x14ac:dyDescent="0.25">
      <c r="M5914" s="46">
        <v>5905</v>
      </c>
      <c r="N5914" s="1">
        <v>117.78904571393161</v>
      </c>
    </row>
    <row r="5915" spans="13:14" x14ac:dyDescent="0.25">
      <c r="M5915" s="46">
        <v>5906</v>
      </c>
      <c r="N5915" s="1">
        <v>107.89680672599927</v>
      </c>
    </row>
    <row r="5916" spans="13:14" x14ac:dyDescent="0.25">
      <c r="M5916" s="46">
        <v>5907</v>
      </c>
      <c r="N5916" s="1">
        <v>100.12601467667969</v>
      </c>
    </row>
    <row r="5917" spans="13:14" x14ac:dyDescent="0.25">
      <c r="M5917" s="46">
        <v>5908</v>
      </c>
      <c r="N5917" s="1">
        <v>99.556075290506811</v>
      </c>
    </row>
    <row r="5918" spans="13:14" x14ac:dyDescent="0.25">
      <c r="M5918" s="46">
        <v>5909</v>
      </c>
      <c r="N5918" s="1">
        <v>103.40531643194349</v>
      </c>
    </row>
    <row r="5919" spans="13:14" x14ac:dyDescent="0.25">
      <c r="M5919" s="46">
        <v>5910</v>
      </c>
      <c r="N5919" s="1">
        <v>104.22334542524497</v>
      </c>
    </row>
    <row r="5920" spans="13:14" x14ac:dyDescent="0.25">
      <c r="M5920" s="46">
        <v>5911</v>
      </c>
      <c r="N5920" s="1">
        <v>107.84225376374648</v>
      </c>
    </row>
    <row r="5921" spans="13:14" x14ac:dyDescent="0.25">
      <c r="M5921" s="46">
        <v>5912</v>
      </c>
      <c r="N5921" s="1">
        <v>95.770958103061687</v>
      </c>
    </row>
    <row r="5922" spans="13:14" x14ac:dyDescent="0.25">
      <c r="M5922" s="46">
        <v>5913</v>
      </c>
      <c r="N5922" s="1">
        <v>123.368219486962</v>
      </c>
    </row>
    <row r="5923" spans="13:14" x14ac:dyDescent="0.25">
      <c r="M5923" s="46">
        <v>5914</v>
      </c>
      <c r="N5923" s="1">
        <v>83.095589152990712</v>
      </c>
    </row>
    <row r="5924" spans="13:14" x14ac:dyDescent="0.25">
      <c r="M5924" s="46">
        <v>5915</v>
      </c>
      <c r="N5924" s="1">
        <v>105.80517071036921</v>
      </c>
    </row>
    <row r="5925" spans="13:14" x14ac:dyDescent="0.25">
      <c r="M5925" s="46">
        <v>5916</v>
      </c>
      <c r="N5925" s="1">
        <v>101.93119661059202</v>
      </c>
    </row>
    <row r="5926" spans="13:14" x14ac:dyDescent="0.25">
      <c r="M5926" s="46">
        <v>5917</v>
      </c>
      <c r="N5926" s="1">
        <v>111.63418867063967</v>
      </c>
    </row>
    <row r="5927" spans="13:14" x14ac:dyDescent="0.25">
      <c r="M5927" s="46">
        <v>5918</v>
      </c>
      <c r="N5927" s="1">
        <v>112.22055657093102</v>
      </c>
    </row>
    <row r="5928" spans="13:14" x14ac:dyDescent="0.25">
      <c r="M5928" s="46">
        <v>5919</v>
      </c>
      <c r="N5928" s="1">
        <v>96.801625483113796</v>
      </c>
    </row>
    <row r="5929" spans="13:14" x14ac:dyDescent="0.25">
      <c r="M5929" s="46">
        <v>5920</v>
      </c>
      <c r="N5929" s="1">
        <v>97.653647892069515</v>
      </c>
    </row>
    <row r="5930" spans="13:14" x14ac:dyDescent="0.25">
      <c r="M5930" s="46">
        <v>5921</v>
      </c>
      <c r="N5930" s="1">
        <v>124.79551745075827</v>
      </c>
    </row>
    <row r="5931" spans="13:14" x14ac:dyDescent="0.25">
      <c r="M5931" s="46">
        <v>5922</v>
      </c>
      <c r="N5931" s="1">
        <v>115.39894197452588</v>
      </c>
    </row>
    <row r="5932" spans="13:14" x14ac:dyDescent="0.25">
      <c r="M5932" s="46">
        <v>5923</v>
      </c>
      <c r="N5932" s="1">
        <v>107.28442071503109</v>
      </c>
    </row>
    <row r="5933" spans="13:14" x14ac:dyDescent="0.25">
      <c r="M5933" s="46">
        <v>5924</v>
      </c>
      <c r="N5933" s="1">
        <v>111.21374624759071</v>
      </c>
    </row>
    <row r="5934" spans="13:14" x14ac:dyDescent="0.25">
      <c r="M5934" s="46">
        <v>5925</v>
      </c>
      <c r="N5934" s="1">
        <v>104.2905655197478</v>
      </c>
    </row>
    <row r="5935" spans="13:14" x14ac:dyDescent="0.25">
      <c r="M5935" s="46">
        <v>5926</v>
      </c>
      <c r="N5935" s="1">
        <v>96.940329437288455</v>
      </c>
    </row>
    <row r="5936" spans="13:14" x14ac:dyDescent="0.25">
      <c r="M5936" s="46">
        <v>5927</v>
      </c>
      <c r="N5936" s="1">
        <v>94.755985586200396</v>
      </c>
    </row>
    <row r="5937" spans="13:14" x14ac:dyDescent="0.25">
      <c r="M5937" s="46">
        <v>5928</v>
      </c>
      <c r="N5937" s="1">
        <v>106.97166202381847</v>
      </c>
    </row>
    <row r="5938" spans="13:14" x14ac:dyDescent="0.25">
      <c r="M5938" s="46">
        <v>5929</v>
      </c>
      <c r="N5938" s="1">
        <v>104.43291283030401</v>
      </c>
    </row>
    <row r="5939" spans="13:14" x14ac:dyDescent="0.25">
      <c r="M5939" s="46">
        <v>5930</v>
      </c>
      <c r="N5939" s="1">
        <v>106.11566106944781</v>
      </c>
    </row>
    <row r="5940" spans="13:14" x14ac:dyDescent="0.25">
      <c r="M5940" s="46">
        <v>5931</v>
      </c>
      <c r="N5940" s="1">
        <v>99.389406863909457</v>
      </c>
    </row>
    <row r="5941" spans="13:14" x14ac:dyDescent="0.25">
      <c r="M5941" s="46">
        <v>5932</v>
      </c>
      <c r="N5941" s="1">
        <v>100.51551130550024</v>
      </c>
    </row>
    <row r="5942" spans="13:14" x14ac:dyDescent="0.25">
      <c r="M5942" s="46">
        <v>5933</v>
      </c>
      <c r="N5942" s="1">
        <v>108.95559652249587</v>
      </c>
    </row>
    <row r="5943" spans="13:14" x14ac:dyDescent="0.25">
      <c r="M5943" s="46">
        <v>5934</v>
      </c>
      <c r="N5943" s="1">
        <v>108.64783278429559</v>
      </c>
    </row>
    <row r="5944" spans="13:14" x14ac:dyDescent="0.25">
      <c r="M5944" s="46">
        <v>5935</v>
      </c>
      <c r="N5944" s="1">
        <v>138.55421004519587</v>
      </c>
    </row>
    <row r="5945" spans="13:14" x14ac:dyDescent="0.25">
      <c r="M5945" s="46">
        <v>5936</v>
      </c>
      <c r="N5945" s="1">
        <v>100.05572665406704</v>
      </c>
    </row>
    <row r="5946" spans="13:14" x14ac:dyDescent="0.25">
      <c r="M5946" s="46">
        <v>5937</v>
      </c>
      <c r="N5946" s="1">
        <v>123.7511356256003</v>
      </c>
    </row>
    <row r="5947" spans="13:14" x14ac:dyDescent="0.25">
      <c r="M5947" s="46">
        <v>5938</v>
      </c>
      <c r="N5947" s="1">
        <v>108.37410185665179</v>
      </c>
    </row>
    <row r="5948" spans="13:14" x14ac:dyDescent="0.25">
      <c r="M5948" s="46">
        <v>5939</v>
      </c>
      <c r="N5948" s="1">
        <v>120.34240001409545</v>
      </c>
    </row>
    <row r="5949" spans="13:14" x14ac:dyDescent="0.25">
      <c r="M5949" s="46">
        <v>5940</v>
      </c>
      <c r="N5949" s="1">
        <v>99.388279895300315</v>
      </c>
    </row>
    <row r="5950" spans="13:14" x14ac:dyDescent="0.25">
      <c r="M5950" s="46">
        <v>5941</v>
      </c>
      <c r="N5950" s="1">
        <v>109.62378814478349</v>
      </c>
    </row>
    <row r="5951" spans="13:14" x14ac:dyDescent="0.25">
      <c r="M5951" s="46">
        <v>5942</v>
      </c>
      <c r="N5951" s="1">
        <v>130.18834306436378</v>
      </c>
    </row>
    <row r="5952" spans="13:14" x14ac:dyDescent="0.25">
      <c r="M5952" s="46">
        <v>5943</v>
      </c>
      <c r="N5952" s="1">
        <v>116.14999693573895</v>
      </c>
    </row>
    <row r="5953" spans="13:14" x14ac:dyDescent="0.25">
      <c r="M5953" s="46">
        <v>5944</v>
      </c>
      <c r="N5953" s="1">
        <v>106.07140463032609</v>
      </c>
    </row>
    <row r="5954" spans="13:14" x14ac:dyDescent="0.25">
      <c r="M5954" s="46">
        <v>5945</v>
      </c>
      <c r="N5954" s="1">
        <v>93.162907536060288</v>
      </c>
    </row>
    <row r="5955" spans="13:14" x14ac:dyDescent="0.25">
      <c r="M5955" s="46">
        <v>5946</v>
      </c>
      <c r="N5955" s="1">
        <v>118.12234019138317</v>
      </c>
    </row>
    <row r="5956" spans="13:14" x14ac:dyDescent="0.25">
      <c r="M5956" s="46">
        <v>5947</v>
      </c>
      <c r="N5956" s="1">
        <v>109.30287217104903</v>
      </c>
    </row>
    <row r="5957" spans="13:14" x14ac:dyDescent="0.25">
      <c r="M5957" s="46">
        <v>5948</v>
      </c>
      <c r="N5957" s="1">
        <v>117.04334322248546</v>
      </c>
    </row>
    <row r="5958" spans="13:14" x14ac:dyDescent="0.25">
      <c r="M5958" s="46">
        <v>5949</v>
      </c>
      <c r="N5958" s="1">
        <v>106.37255173643018</v>
      </c>
    </row>
    <row r="5959" spans="13:14" x14ac:dyDescent="0.25">
      <c r="M5959" s="46">
        <v>5950</v>
      </c>
      <c r="N5959" s="1">
        <v>105.59581063360403</v>
      </c>
    </row>
    <row r="5960" spans="13:14" x14ac:dyDescent="0.25">
      <c r="M5960" s="46">
        <v>5951</v>
      </c>
      <c r="N5960" s="1">
        <v>114.30017912546549</v>
      </c>
    </row>
    <row r="5961" spans="13:14" x14ac:dyDescent="0.25">
      <c r="M5961" s="46">
        <v>5952</v>
      </c>
      <c r="N5961" s="1">
        <v>118.88311127590522</v>
      </c>
    </row>
    <row r="5962" spans="13:14" x14ac:dyDescent="0.25">
      <c r="M5962" s="46">
        <v>5953</v>
      </c>
      <c r="N5962" s="1">
        <v>112.84589508617405</v>
      </c>
    </row>
    <row r="5963" spans="13:14" x14ac:dyDescent="0.25">
      <c r="M5963" s="46">
        <v>5954</v>
      </c>
      <c r="N5963" s="1">
        <v>118.09244277328955</v>
      </c>
    </row>
    <row r="5964" spans="13:14" x14ac:dyDescent="0.25">
      <c r="M5964" s="46">
        <v>5955</v>
      </c>
      <c r="N5964" s="1">
        <v>116.47761596148858</v>
      </c>
    </row>
    <row r="5965" spans="13:14" x14ac:dyDescent="0.25">
      <c r="M5965" s="46">
        <v>5956</v>
      </c>
      <c r="N5965" s="1">
        <v>113.06656082169957</v>
      </c>
    </row>
    <row r="5966" spans="13:14" x14ac:dyDescent="0.25">
      <c r="M5966" s="46">
        <v>5957</v>
      </c>
      <c r="N5966" s="1">
        <v>101.91297649526005</v>
      </c>
    </row>
    <row r="5967" spans="13:14" x14ac:dyDescent="0.25">
      <c r="M5967" s="46">
        <v>5958</v>
      </c>
      <c r="N5967" s="1">
        <v>115.88001097907372</v>
      </c>
    </row>
    <row r="5968" spans="13:14" x14ac:dyDescent="0.25">
      <c r="M5968" s="46">
        <v>5959</v>
      </c>
      <c r="N5968" s="1">
        <v>117.64719256549908</v>
      </c>
    </row>
    <row r="5969" spans="13:14" x14ac:dyDescent="0.25">
      <c r="M5969" s="46">
        <v>5960</v>
      </c>
      <c r="N5969" s="1">
        <v>120.15422235717161</v>
      </c>
    </row>
    <row r="5970" spans="13:14" x14ac:dyDescent="0.25">
      <c r="M5970" s="46">
        <v>5961</v>
      </c>
      <c r="N5970" s="1">
        <v>108.85069882680277</v>
      </c>
    </row>
    <row r="5971" spans="13:14" x14ac:dyDescent="0.25">
      <c r="M5971" s="46">
        <v>5962</v>
      </c>
      <c r="N5971" s="1">
        <v>134.61703237551004</v>
      </c>
    </row>
    <row r="5972" spans="13:14" x14ac:dyDescent="0.25">
      <c r="M5972" s="46">
        <v>5963</v>
      </c>
      <c r="N5972" s="1">
        <v>113.26716633195605</v>
      </c>
    </row>
    <row r="5973" spans="13:14" x14ac:dyDescent="0.25">
      <c r="M5973" s="46">
        <v>5964</v>
      </c>
      <c r="N5973" s="1">
        <v>97.479591997984471</v>
      </c>
    </row>
    <row r="5974" spans="13:14" x14ac:dyDescent="0.25">
      <c r="M5974" s="46">
        <v>5965</v>
      </c>
      <c r="N5974" s="1">
        <v>111.98459486808693</v>
      </c>
    </row>
    <row r="5975" spans="13:14" x14ac:dyDescent="0.25">
      <c r="M5975" s="46">
        <v>5966</v>
      </c>
      <c r="N5975" s="1">
        <v>101.42382966484247</v>
      </c>
    </row>
    <row r="5976" spans="13:14" x14ac:dyDescent="0.25">
      <c r="M5976" s="46">
        <v>5967</v>
      </c>
      <c r="N5976" s="1">
        <v>109.7591280795949</v>
      </c>
    </row>
    <row r="5977" spans="13:14" x14ac:dyDescent="0.25">
      <c r="M5977" s="46">
        <v>5968</v>
      </c>
      <c r="N5977" s="1">
        <v>117.51352617996986</v>
      </c>
    </row>
    <row r="5978" spans="13:14" x14ac:dyDescent="0.25">
      <c r="M5978" s="46">
        <v>5969</v>
      </c>
      <c r="N5978" s="1">
        <v>112.70320577489554</v>
      </c>
    </row>
    <row r="5979" spans="13:14" x14ac:dyDescent="0.25">
      <c r="M5979" s="46">
        <v>5970</v>
      </c>
      <c r="N5979" s="1">
        <v>105.07145133486033</v>
      </c>
    </row>
    <row r="5980" spans="13:14" x14ac:dyDescent="0.25">
      <c r="M5980" s="46">
        <v>5971</v>
      </c>
      <c r="N5980" s="1">
        <v>109.43797156152381</v>
      </c>
    </row>
    <row r="5981" spans="13:14" x14ac:dyDescent="0.25">
      <c r="M5981" s="46">
        <v>5972</v>
      </c>
      <c r="N5981" s="1">
        <v>138.00068577696931</v>
      </c>
    </row>
    <row r="5982" spans="13:14" x14ac:dyDescent="0.25">
      <c r="M5982" s="46">
        <v>5973</v>
      </c>
      <c r="N5982" s="1">
        <v>105.18479533857817</v>
      </c>
    </row>
    <row r="5983" spans="13:14" x14ac:dyDescent="0.25">
      <c r="M5983" s="46">
        <v>5974</v>
      </c>
      <c r="N5983" s="1">
        <v>119.24396579510432</v>
      </c>
    </row>
    <row r="5984" spans="13:14" x14ac:dyDescent="0.25">
      <c r="M5984" s="46">
        <v>5975</v>
      </c>
      <c r="N5984" s="1">
        <v>110.19748734830499</v>
      </c>
    </row>
    <row r="5985" spans="13:14" x14ac:dyDescent="0.25">
      <c r="M5985" s="46">
        <v>5976</v>
      </c>
      <c r="N5985" s="1">
        <v>101.17102055594452</v>
      </c>
    </row>
    <row r="5986" spans="13:14" x14ac:dyDescent="0.25">
      <c r="M5986" s="46">
        <v>5977</v>
      </c>
      <c r="N5986" s="1">
        <v>97.760870437513461</v>
      </c>
    </row>
    <row r="5987" spans="13:14" x14ac:dyDescent="0.25">
      <c r="M5987" s="46">
        <v>5978</v>
      </c>
      <c r="N5987" s="1">
        <v>116.90228071489052</v>
      </c>
    </row>
    <row r="5988" spans="13:14" x14ac:dyDescent="0.25">
      <c r="M5988" s="46">
        <v>5979</v>
      </c>
      <c r="N5988" s="1">
        <v>107.84154785438308</v>
      </c>
    </row>
    <row r="5989" spans="13:14" x14ac:dyDescent="0.25">
      <c r="M5989" s="46">
        <v>5980</v>
      </c>
      <c r="N5989" s="1">
        <v>111.67219990424783</v>
      </c>
    </row>
    <row r="5990" spans="13:14" x14ac:dyDescent="0.25">
      <c r="M5990" s="46">
        <v>5981</v>
      </c>
      <c r="N5990" s="1">
        <v>122.87899291411881</v>
      </c>
    </row>
    <row r="5991" spans="13:14" x14ac:dyDescent="0.25">
      <c r="M5991" s="46">
        <v>5982</v>
      </c>
      <c r="N5991" s="1">
        <v>98.642566615749885</v>
      </c>
    </row>
    <row r="5992" spans="13:14" x14ac:dyDescent="0.25">
      <c r="M5992" s="46">
        <v>5983</v>
      </c>
      <c r="N5992" s="1">
        <v>116.953043649374</v>
      </c>
    </row>
    <row r="5993" spans="13:14" x14ac:dyDescent="0.25">
      <c r="M5993" s="46">
        <v>5984</v>
      </c>
      <c r="N5993" s="1">
        <v>94.525949062768305</v>
      </c>
    </row>
    <row r="5994" spans="13:14" x14ac:dyDescent="0.25">
      <c r="M5994" s="46">
        <v>5985</v>
      </c>
      <c r="N5994" s="1">
        <v>115.76622953494234</v>
      </c>
    </row>
    <row r="5995" spans="13:14" x14ac:dyDescent="0.25">
      <c r="M5995" s="46">
        <v>5986</v>
      </c>
      <c r="N5995" s="1">
        <v>118.5767624794879</v>
      </c>
    </row>
    <row r="5996" spans="13:14" x14ac:dyDescent="0.25">
      <c r="M5996" s="46">
        <v>5987</v>
      </c>
      <c r="N5996" s="1">
        <v>108.6608607231891</v>
      </c>
    </row>
    <row r="5997" spans="13:14" x14ac:dyDescent="0.25">
      <c r="M5997" s="46">
        <v>5988</v>
      </c>
      <c r="N5997" s="1">
        <v>118.38079469719555</v>
      </c>
    </row>
    <row r="5998" spans="13:14" x14ac:dyDescent="0.25">
      <c r="M5998" s="46">
        <v>5989</v>
      </c>
      <c r="N5998" s="1">
        <v>109.73310481020816</v>
      </c>
    </row>
    <row r="5999" spans="13:14" x14ac:dyDescent="0.25">
      <c r="M5999" s="46">
        <v>5990</v>
      </c>
      <c r="N5999" s="1">
        <v>107.87854002926558</v>
      </c>
    </row>
    <row r="6000" spans="13:14" x14ac:dyDescent="0.25">
      <c r="M6000" s="46">
        <v>5991</v>
      </c>
      <c r="N6000" s="1">
        <v>103.71314021532395</v>
      </c>
    </row>
    <row r="6001" spans="13:14" x14ac:dyDescent="0.25">
      <c r="M6001" s="46">
        <v>5992</v>
      </c>
      <c r="N6001" s="1">
        <v>122.71135518754103</v>
      </c>
    </row>
    <row r="6002" spans="13:14" x14ac:dyDescent="0.25">
      <c r="M6002" s="46">
        <v>5993</v>
      </c>
      <c r="N6002" s="1">
        <v>105.70186425259573</v>
      </c>
    </row>
    <row r="6003" spans="13:14" x14ac:dyDescent="0.25">
      <c r="M6003" s="46">
        <v>5994</v>
      </c>
      <c r="N6003" s="1">
        <v>115.27926057854997</v>
      </c>
    </row>
    <row r="6004" spans="13:14" x14ac:dyDescent="0.25">
      <c r="M6004" s="46">
        <v>5995</v>
      </c>
      <c r="N6004" s="1">
        <v>115.80404047424568</v>
      </c>
    </row>
    <row r="6005" spans="13:14" x14ac:dyDescent="0.25">
      <c r="M6005" s="46">
        <v>5996</v>
      </c>
      <c r="N6005" s="1">
        <v>113.27603590566184</v>
      </c>
    </row>
    <row r="6006" spans="13:14" x14ac:dyDescent="0.25">
      <c r="M6006" s="46">
        <v>5997</v>
      </c>
      <c r="N6006" s="1">
        <v>98.85558504679544</v>
      </c>
    </row>
    <row r="6007" spans="13:14" x14ac:dyDescent="0.25">
      <c r="M6007" s="46">
        <v>5998</v>
      </c>
      <c r="N6007" s="1">
        <v>123.80553821262463</v>
      </c>
    </row>
    <row r="6008" spans="13:14" x14ac:dyDescent="0.25">
      <c r="M6008" s="46">
        <v>5999</v>
      </c>
      <c r="N6008" s="1">
        <v>101.97775781510731</v>
      </c>
    </row>
    <row r="6009" spans="13:14" x14ac:dyDescent="0.25">
      <c r="M6009" s="46">
        <v>6000</v>
      </c>
      <c r="N6009" s="1">
        <v>125.61366006381206</v>
      </c>
    </row>
    <row r="6010" spans="13:14" x14ac:dyDescent="0.25">
      <c r="M6010" s="46">
        <v>6001</v>
      </c>
      <c r="N6010" s="1">
        <v>119.86856997181</v>
      </c>
    </row>
    <row r="6011" spans="13:14" x14ac:dyDescent="0.25">
      <c r="M6011" s="46">
        <v>6002</v>
      </c>
      <c r="N6011" s="1">
        <v>124.13203708588904</v>
      </c>
    </row>
    <row r="6012" spans="13:14" x14ac:dyDescent="0.25">
      <c r="M6012" s="46">
        <v>6003</v>
      </c>
      <c r="N6012" s="1">
        <v>119.20077202296183</v>
      </c>
    </row>
    <row r="6013" spans="13:14" x14ac:dyDescent="0.25">
      <c r="M6013" s="46">
        <v>6004</v>
      </c>
      <c r="N6013" s="1">
        <v>116.94387968549445</v>
      </c>
    </row>
    <row r="6014" spans="13:14" x14ac:dyDescent="0.25">
      <c r="M6014" s="46">
        <v>6005</v>
      </c>
      <c r="N6014" s="1">
        <v>107.49161029063377</v>
      </c>
    </row>
    <row r="6015" spans="13:14" x14ac:dyDescent="0.25">
      <c r="M6015" s="46">
        <v>6006</v>
      </c>
      <c r="N6015" s="1">
        <v>115.71415690723612</v>
      </c>
    </row>
    <row r="6016" spans="13:14" x14ac:dyDescent="0.25">
      <c r="M6016" s="46">
        <v>6007</v>
      </c>
      <c r="N6016" s="1">
        <v>115.41019720888903</v>
      </c>
    </row>
    <row r="6017" spans="13:14" x14ac:dyDescent="0.25">
      <c r="M6017" s="46">
        <v>6008</v>
      </c>
      <c r="N6017" s="1">
        <v>98.770737266968496</v>
      </c>
    </row>
    <row r="6018" spans="13:14" x14ac:dyDescent="0.25">
      <c r="M6018" s="46">
        <v>6009</v>
      </c>
      <c r="N6018" s="1">
        <v>120.8379250613675</v>
      </c>
    </row>
    <row r="6019" spans="13:14" x14ac:dyDescent="0.25">
      <c r="M6019" s="46">
        <v>6010</v>
      </c>
      <c r="N6019" s="1">
        <v>103.31922090183595</v>
      </c>
    </row>
    <row r="6020" spans="13:14" x14ac:dyDescent="0.25">
      <c r="M6020" s="46">
        <v>6011</v>
      </c>
      <c r="N6020" s="1">
        <v>117.15673343191673</v>
      </c>
    </row>
    <row r="6021" spans="13:14" x14ac:dyDescent="0.25">
      <c r="M6021" s="46">
        <v>6012</v>
      </c>
      <c r="N6021" s="1">
        <v>106.51610292805036</v>
      </c>
    </row>
    <row r="6022" spans="13:14" x14ac:dyDescent="0.25">
      <c r="M6022" s="46">
        <v>6013</v>
      </c>
      <c r="N6022" s="1">
        <v>115.38593703371116</v>
      </c>
    </row>
    <row r="6023" spans="13:14" x14ac:dyDescent="0.25">
      <c r="M6023" s="46">
        <v>6014</v>
      </c>
      <c r="N6023" s="1">
        <v>111.58100267215463</v>
      </c>
    </row>
    <row r="6024" spans="13:14" x14ac:dyDescent="0.25">
      <c r="M6024" s="46">
        <v>6015</v>
      </c>
      <c r="N6024" s="1">
        <v>120.82289291464492</v>
      </c>
    </row>
    <row r="6025" spans="13:14" x14ac:dyDescent="0.25">
      <c r="M6025" s="46">
        <v>6016</v>
      </c>
      <c r="N6025" s="1">
        <v>104.62275933628172</v>
      </c>
    </row>
    <row r="6026" spans="13:14" x14ac:dyDescent="0.25">
      <c r="M6026" s="46">
        <v>6017</v>
      </c>
      <c r="N6026" s="1">
        <v>95.362496925666591</v>
      </c>
    </row>
    <row r="6027" spans="13:14" x14ac:dyDescent="0.25">
      <c r="M6027" s="46">
        <v>6018</v>
      </c>
      <c r="N6027" s="1">
        <v>110.94127099115164</v>
      </c>
    </row>
    <row r="6028" spans="13:14" x14ac:dyDescent="0.25">
      <c r="M6028" s="46">
        <v>6019</v>
      </c>
      <c r="N6028" s="1">
        <v>109.30321420145459</v>
      </c>
    </row>
    <row r="6029" spans="13:14" x14ac:dyDescent="0.25">
      <c r="M6029" s="46">
        <v>6020</v>
      </c>
      <c r="N6029" s="1">
        <v>124.9867684756184</v>
      </c>
    </row>
    <row r="6030" spans="13:14" x14ac:dyDescent="0.25">
      <c r="M6030" s="46">
        <v>6021</v>
      </c>
      <c r="N6030" s="1">
        <v>124.66656063822553</v>
      </c>
    </row>
    <row r="6031" spans="13:14" x14ac:dyDescent="0.25">
      <c r="M6031" s="46">
        <v>6022</v>
      </c>
      <c r="N6031" s="1">
        <v>106.32231322991153</v>
      </c>
    </row>
    <row r="6032" spans="13:14" x14ac:dyDescent="0.25">
      <c r="M6032" s="46">
        <v>6023</v>
      </c>
      <c r="N6032" s="1">
        <v>111.41278914192559</v>
      </c>
    </row>
    <row r="6033" spans="13:14" x14ac:dyDescent="0.25">
      <c r="M6033" s="46">
        <v>6024</v>
      </c>
      <c r="N6033" s="1">
        <v>107.17626943102805</v>
      </c>
    </row>
    <row r="6034" spans="13:14" x14ac:dyDescent="0.25">
      <c r="M6034" s="46">
        <v>6025</v>
      </c>
      <c r="N6034" s="1">
        <v>113.7780595496686</v>
      </c>
    </row>
    <row r="6035" spans="13:14" x14ac:dyDescent="0.25">
      <c r="M6035" s="46">
        <v>6026</v>
      </c>
      <c r="N6035" s="1">
        <v>95.838914585063506</v>
      </c>
    </row>
    <row r="6036" spans="13:14" x14ac:dyDescent="0.25">
      <c r="M6036" s="46">
        <v>6027</v>
      </c>
      <c r="N6036" s="1">
        <v>85.259562975711972</v>
      </c>
    </row>
    <row r="6037" spans="13:14" x14ac:dyDescent="0.25">
      <c r="M6037" s="46">
        <v>6028</v>
      </c>
      <c r="N6037" s="1">
        <v>105.11927622642081</v>
      </c>
    </row>
    <row r="6038" spans="13:14" x14ac:dyDescent="0.25">
      <c r="M6038" s="46">
        <v>6029</v>
      </c>
      <c r="N6038" s="1">
        <v>96.599997932315333</v>
      </c>
    </row>
    <row r="6039" spans="13:14" x14ac:dyDescent="0.25">
      <c r="M6039" s="46">
        <v>6030</v>
      </c>
      <c r="N6039" s="1">
        <v>104.69397061057582</v>
      </c>
    </row>
    <row r="6040" spans="13:14" x14ac:dyDescent="0.25">
      <c r="M6040" s="46">
        <v>6031</v>
      </c>
      <c r="N6040" s="1">
        <v>112.46408639666519</v>
      </c>
    </row>
    <row r="6041" spans="13:14" x14ac:dyDescent="0.25">
      <c r="M6041" s="46">
        <v>6032</v>
      </c>
      <c r="N6041" s="1">
        <v>110.69981541281872</v>
      </c>
    </row>
    <row r="6042" spans="13:14" x14ac:dyDescent="0.25">
      <c r="M6042" s="46">
        <v>6033</v>
      </c>
      <c r="N6042" s="1">
        <v>126.23689066960162</v>
      </c>
    </row>
    <row r="6043" spans="13:14" x14ac:dyDescent="0.25">
      <c r="M6043" s="46">
        <v>6034</v>
      </c>
      <c r="N6043" s="1">
        <v>115.57478725840755</v>
      </c>
    </row>
    <row r="6044" spans="13:14" x14ac:dyDescent="0.25">
      <c r="M6044" s="46">
        <v>6035</v>
      </c>
      <c r="N6044" s="1">
        <v>101.79247859403328</v>
      </c>
    </row>
    <row r="6045" spans="13:14" x14ac:dyDescent="0.25">
      <c r="M6045" s="46">
        <v>6036</v>
      </c>
      <c r="N6045" s="1">
        <v>106.12952635123133</v>
      </c>
    </row>
    <row r="6046" spans="13:14" x14ac:dyDescent="0.25">
      <c r="M6046" s="46">
        <v>6037</v>
      </c>
      <c r="N6046" s="1">
        <v>117.19423960796848</v>
      </c>
    </row>
    <row r="6047" spans="13:14" x14ac:dyDescent="0.25">
      <c r="M6047" s="46">
        <v>6038</v>
      </c>
      <c r="N6047" s="1">
        <v>95.06320773415203</v>
      </c>
    </row>
    <row r="6048" spans="13:14" x14ac:dyDescent="0.25">
      <c r="M6048" s="46">
        <v>6039</v>
      </c>
      <c r="N6048" s="1">
        <v>105.97960799143414</v>
      </c>
    </row>
    <row r="6049" spans="13:14" x14ac:dyDescent="0.25">
      <c r="M6049" s="46">
        <v>6040</v>
      </c>
      <c r="N6049" s="1">
        <v>123.27785527810798</v>
      </c>
    </row>
    <row r="6050" spans="13:14" x14ac:dyDescent="0.25">
      <c r="M6050" s="46">
        <v>6041</v>
      </c>
      <c r="N6050" s="1">
        <v>120.12223488429282</v>
      </c>
    </row>
    <row r="6051" spans="13:14" x14ac:dyDescent="0.25">
      <c r="M6051" s="46">
        <v>6042</v>
      </c>
      <c r="N6051" s="1">
        <v>131.11434718454302</v>
      </c>
    </row>
    <row r="6052" spans="13:14" x14ac:dyDescent="0.25">
      <c r="M6052" s="46">
        <v>6043</v>
      </c>
      <c r="N6052" s="1">
        <v>123.75450172799223</v>
      </c>
    </row>
    <row r="6053" spans="13:14" x14ac:dyDescent="0.25">
      <c r="M6053" s="46">
        <v>6044</v>
      </c>
      <c r="N6053" s="1">
        <v>112.80686239891082</v>
      </c>
    </row>
    <row r="6054" spans="13:14" x14ac:dyDescent="0.25">
      <c r="M6054" s="46">
        <v>6045</v>
      </c>
      <c r="N6054" s="1">
        <v>105.62233462674945</v>
      </c>
    </row>
    <row r="6055" spans="13:14" x14ac:dyDescent="0.25">
      <c r="M6055" s="46">
        <v>6046</v>
      </c>
      <c r="N6055" s="1">
        <v>118.39959254192452</v>
      </c>
    </row>
    <row r="6056" spans="13:14" x14ac:dyDescent="0.25">
      <c r="M6056" s="46">
        <v>6047</v>
      </c>
      <c r="N6056" s="1">
        <v>113.60525446604733</v>
      </c>
    </row>
    <row r="6057" spans="13:14" x14ac:dyDescent="0.25">
      <c r="M6057" s="46">
        <v>6048</v>
      </c>
      <c r="N6057" s="1">
        <v>104.29985808089306</v>
      </c>
    </row>
    <row r="6058" spans="13:14" x14ac:dyDescent="0.25">
      <c r="M6058" s="46">
        <v>6049</v>
      </c>
      <c r="N6058" s="1">
        <v>108.31617953358243</v>
      </c>
    </row>
    <row r="6059" spans="13:14" x14ac:dyDescent="0.25">
      <c r="M6059" s="46">
        <v>6050</v>
      </c>
      <c r="N6059" s="1">
        <v>112.86968510863562</v>
      </c>
    </row>
    <row r="6060" spans="13:14" x14ac:dyDescent="0.25">
      <c r="M6060" s="46">
        <v>6051</v>
      </c>
      <c r="N6060" s="1">
        <v>103.63358563036088</v>
      </c>
    </row>
    <row r="6061" spans="13:14" x14ac:dyDescent="0.25">
      <c r="M6061" s="46">
        <v>6052</v>
      </c>
      <c r="N6061" s="1">
        <v>119.78230852190104</v>
      </c>
    </row>
    <row r="6062" spans="13:14" x14ac:dyDescent="0.25">
      <c r="M6062" s="46">
        <v>6053</v>
      </c>
      <c r="N6062" s="1">
        <v>100.0891038928085</v>
      </c>
    </row>
    <row r="6063" spans="13:14" x14ac:dyDescent="0.25">
      <c r="M6063" s="46">
        <v>6054</v>
      </c>
      <c r="N6063" s="1">
        <v>115.58027355476771</v>
      </c>
    </row>
    <row r="6064" spans="13:14" x14ac:dyDescent="0.25">
      <c r="M6064" s="46">
        <v>6055</v>
      </c>
      <c r="N6064" s="1">
        <v>107.86603945234602</v>
      </c>
    </row>
    <row r="6065" spans="13:14" x14ac:dyDescent="0.25">
      <c r="M6065" s="46">
        <v>6056</v>
      </c>
      <c r="N6065" s="1">
        <v>105.66431505986408</v>
      </c>
    </row>
    <row r="6066" spans="13:14" x14ac:dyDescent="0.25">
      <c r="M6066" s="46">
        <v>6057</v>
      </c>
      <c r="N6066" s="1">
        <v>105.54022609082948</v>
      </c>
    </row>
    <row r="6067" spans="13:14" x14ac:dyDescent="0.25">
      <c r="M6067" s="46">
        <v>6058</v>
      </c>
      <c r="N6067" s="1">
        <v>92.600749817629136</v>
      </c>
    </row>
    <row r="6068" spans="13:14" x14ac:dyDescent="0.25">
      <c r="M6068" s="46">
        <v>6059</v>
      </c>
      <c r="N6068" s="1">
        <v>115.3566368485989</v>
      </c>
    </row>
    <row r="6069" spans="13:14" x14ac:dyDescent="0.25">
      <c r="M6069" s="46">
        <v>6060</v>
      </c>
      <c r="N6069" s="1">
        <v>106.70825203854541</v>
      </c>
    </row>
    <row r="6070" spans="13:14" x14ac:dyDescent="0.25">
      <c r="M6070" s="46">
        <v>6061</v>
      </c>
      <c r="N6070" s="1">
        <v>119.38883622863521</v>
      </c>
    </row>
    <row r="6071" spans="13:14" x14ac:dyDescent="0.25">
      <c r="M6071" s="46">
        <v>6062</v>
      </c>
      <c r="N6071" s="1">
        <v>104.89971450600896</v>
      </c>
    </row>
    <row r="6072" spans="13:14" x14ac:dyDescent="0.25">
      <c r="M6072" s="46">
        <v>6063</v>
      </c>
      <c r="N6072" s="1">
        <v>120.37049903485526</v>
      </c>
    </row>
    <row r="6073" spans="13:14" x14ac:dyDescent="0.25">
      <c r="M6073" s="46">
        <v>6064</v>
      </c>
      <c r="N6073" s="1">
        <v>118.58071069733465</v>
      </c>
    </row>
    <row r="6074" spans="13:14" x14ac:dyDescent="0.25">
      <c r="M6074" s="46">
        <v>6065</v>
      </c>
      <c r="N6074" s="1">
        <v>120.67389287841159</v>
      </c>
    </row>
    <row r="6075" spans="13:14" x14ac:dyDescent="0.25">
      <c r="M6075" s="46">
        <v>6066</v>
      </c>
      <c r="N6075" s="1">
        <v>104.25644488933452</v>
      </c>
    </row>
    <row r="6076" spans="13:14" x14ac:dyDescent="0.25">
      <c r="M6076" s="46">
        <v>6067</v>
      </c>
      <c r="N6076" s="1">
        <v>113.0820865202613</v>
      </c>
    </row>
    <row r="6077" spans="13:14" x14ac:dyDescent="0.25">
      <c r="M6077" s="46">
        <v>6068</v>
      </c>
      <c r="N6077" s="1">
        <v>116.16429480472796</v>
      </c>
    </row>
    <row r="6078" spans="13:14" x14ac:dyDescent="0.25">
      <c r="M6078" s="46">
        <v>6069</v>
      </c>
      <c r="N6078" s="1">
        <v>125.12396445734808</v>
      </c>
    </row>
    <row r="6079" spans="13:14" x14ac:dyDescent="0.25">
      <c r="M6079" s="46">
        <v>6070</v>
      </c>
      <c r="N6079" s="1">
        <v>131.07369700016304</v>
      </c>
    </row>
    <row r="6080" spans="13:14" x14ac:dyDescent="0.25">
      <c r="M6080" s="46">
        <v>6071</v>
      </c>
      <c r="N6080" s="1">
        <v>100.54418628562387</v>
      </c>
    </row>
    <row r="6081" spans="13:14" x14ac:dyDescent="0.25">
      <c r="M6081" s="46">
        <v>6072</v>
      </c>
      <c r="N6081" s="1">
        <v>118.94311091582806</v>
      </c>
    </row>
    <row r="6082" spans="13:14" x14ac:dyDescent="0.25">
      <c r="M6082" s="46">
        <v>6073</v>
      </c>
      <c r="N6082" s="1">
        <v>109.88215868570059</v>
      </c>
    </row>
    <row r="6083" spans="13:14" x14ac:dyDescent="0.25">
      <c r="M6083" s="46">
        <v>6074</v>
      </c>
      <c r="N6083" s="1">
        <v>121.04606212215424</v>
      </c>
    </row>
    <row r="6084" spans="13:14" x14ac:dyDescent="0.25">
      <c r="M6084" s="46">
        <v>6075</v>
      </c>
      <c r="N6084" s="1">
        <v>101.04158877653069</v>
      </c>
    </row>
    <row r="6085" spans="13:14" x14ac:dyDescent="0.25">
      <c r="M6085" s="46">
        <v>6076</v>
      </c>
      <c r="N6085" s="1">
        <v>110.36548732596447</v>
      </c>
    </row>
    <row r="6086" spans="13:14" x14ac:dyDescent="0.25">
      <c r="M6086" s="46">
        <v>6077</v>
      </c>
      <c r="N6086" s="1">
        <v>110.90208174339644</v>
      </c>
    </row>
    <row r="6087" spans="13:14" x14ac:dyDescent="0.25">
      <c r="M6087" s="46">
        <v>6078</v>
      </c>
      <c r="N6087" s="1">
        <v>125.18995670696384</v>
      </c>
    </row>
    <row r="6088" spans="13:14" x14ac:dyDescent="0.25">
      <c r="M6088" s="46">
        <v>6079</v>
      </c>
      <c r="N6088" s="1">
        <v>113.49761764386253</v>
      </c>
    </row>
    <row r="6089" spans="13:14" x14ac:dyDescent="0.25">
      <c r="M6089" s="46">
        <v>6080</v>
      </c>
      <c r="N6089" s="1">
        <v>105.23676381090941</v>
      </c>
    </row>
    <row r="6090" spans="13:14" x14ac:dyDescent="0.25">
      <c r="M6090" s="46">
        <v>6081</v>
      </c>
      <c r="N6090" s="1">
        <v>109.95683201680238</v>
      </c>
    </row>
    <row r="6091" spans="13:14" x14ac:dyDescent="0.25">
      <c r="M6091" s="46">
        <v>6082</v>
      </c>
      <c r="N6091" s="1">
        <v>110.23615303055745</v>
      </c>
    </row>
    <row r="6092" spans="13:14" x14ac:dyDescent="0.25">
      <c r="M6092" s="46">
        <v>6083</v>
      </c>
      <c r="N6092" s="1">
        <v>112.11129266969729</v>
      </c>
    </row>
    <row r="6093" spans="13:14" x14ac:dyDescent="0.25">
      <c r="M6093" s="46">
        <v>6084</v>
      </c>
      <c r="N6093" s="1">
        <v>108.89861397341444</v>
      </c>
    </row>
    <row r="6094" spans="13:14" x14ac:dyDescent="0.25">
      <c r="M6094" s="46">
        <v>6085</v>
      </c>
      <c r="N6094" s="1">
        <v>121.63110533080845</v>
      </c>
    </row>
    <row r="6095" spans="13:14" x14ac:dyDescent="0.25">
      <c r="M6095" s="46">
        <v>6086</v>
      </c>
      <c r="N6095" s="1">
        <v>108.63060879675321</v>
      </c>
    </row>
    <row r="6096" spans="13:14" x14ac:dyDescent="0.25">
      <c r="M6096" s="46">
        <v>6087</v>
      </c>
      <c r="N6096" s="1">
        <v>121.45859765633709</v>
      </c>
    </row>
    <row r="6097" spans="13:14" x14ac:dyDescent="0.25">
      <c r="M6097" s="46">
        <v>6088</v>
      </c>
      <c r="N6097" s="1">
        <v>104.03075048827536</v>
      </c>
    </row>
    <row r="6098" spans="13:14" x14ac:dyDescent="0.25">
      <c r="M6098" s="46">
        <v>6089</v>
      </c>
      <c r="N6098" s="1">
        <v>105.35622441615175</v>
      </c>
    </row>
    <row r="6099" spans="13:14" x14ac:dyDescent="0.25">
      <c r="M6099" s="46">
        <v>6090</v>
      </c>
      <c r="N6099" s="1">
        <v>96.217333221443781</v>
      </c>
    </row>
    <row r="6100" spans="13:14" x14ac:dyDescent="0.25">
      <c r="M6100" s="46">
        <v>6091</v>
      </c>
      <c r="N6100" s="1">
        <v>108.23687433100181</v>
      </c>
    </row>
    <row r="6101" spans="13:14" x14ac:dyDescent="0.25">
      <c r="M6101" s="46">
        <v>6092</v>
      </c>
      <c r="N6101" s="1">
        <v>112.41899398320361</v>
      </c>
    </row>
    <row r="6102" spans="13:14" x14ac:dyDescent="0.25">
      <c r="M6102" s="46">
        <v>6093</v>
      </c>
      <c r="N6102" s="1">
        <v>111.7769093702188</v>
      </c>
    </row>
    <row r="6103" spans="13:14" x14ac:dyDescent="0.25">
      <c r="M6103" s="46">
        <v>6094</v>
      </c>
      <c r="N6103" s="1">
        <v>104.62239499968514</v>
      </c>
    </row>
    <row r="6104" spans="13:14" x14ac:dyDescent="0.25">
      <c r="M6104" s="46">
        <v>6095</v>
      </c>
      <c r="N6104" s="1">
        <v>110.53521289452904</v>
      </c>
    </row>
    <row r="6105" spans="13:14" x14ac:dyDescent="0.25">
      <c r="M6105" s="46">
        <v>6096</v>
      </c>
      <c r="N6105" s="1">
        <v>131.09482595936055</v>
      </c>
    </row>
    <row r="6106" spans="13:14" x14ac:dyDescent="0.25">
      <c r="M6106" s="46">
        <v>6097</v>
      </c>
      <c r="N6106" s="1">
        <v>96.131646351674917</v>
      </c>
    </row>
    <row r="6107" spans="13:14" x14ac:dyDescent="0.25">
      <c r="M6107" s="46">
        <v>6098</v>
      </c>
      <c r="N6107" s="1">
        <v>111.43230814660822</v>
      </c>
    </row>
    <row r="6108" spans="13:14" x14ac:dyDescent="0.25">
      <c r="M6108" s="46">
        <v>6099</v>
      </c>
      <c r="N6108" s="1">
        <v>116.05373830110221</v>
      </c>
    </row>
    <row r="6109" spans="13:14" x14ac:dyDescent="0.25">
      <c r="M6109" s="46">
        <v>6100</v>
      </c>
      <c r="N6109" s="1">
        <v>105.68124194139629</v>
      </c>
    </row>
    <row r="6110" spans="13:14" x14ac:dyDescent="0.25">
      <c r="M6110" s="46">
        <v>6101</v>
      </c>
      <c r="N6110" s="1">
        <v>102.62306014777798</v>
      </c>
    </row>
    <row r="6111" spans="13:14" x14ac:dyDescent="0.25">
      <c r="M6111" s="46">
        <v>6102</v>
      </c>
      <c r="N6111" s="1">
        <v>113.83912049279773</v>
      </c>
    </row>
    <row r="6112" spans="13:14" x14ac:dyDescent="0.25">
      <c r="M6112" s="46">
        <v>6103</v>
      </c>
      <c r="N6112" s="1">
        <v>100.69567488260159</v>
      </c>
    </row>
    <row r="6113" spans="13:14" x14ac:dyDescent="0.25">
      <c r="M6113" s="46">
        <v>6104</v>
      </c>
      <c r="N6113" s="1">
        <v>113.71740717653263</v>
      </c>
    </row>
    <row r="6114" spans="13:14" x14ac:dyDescent="0.25">
      <c r="M6114" s="46">
        <v>6105</v>
      </c>
      <c r="N6114" s="1">
        <v>118.41554627030591</v>
      </c>
    </row>
    <row r="6115" spans="13:14" x14ac:dyDescent="0.25">
      <c r="M6115" s="46">
        <v>6106</v>
      </c>
      <c r="N6115" s="1">
        <v>123.53620531971424</v>
      </c>
    </row>
    <row r="6116" spans="13:14" x14ac:dyDescent="0.25">
      <c r="M6116" s="46">
        <v>6107</v>
      </c>
      <c r="N6116" s="1">
        <v>100.04846242028147</v>
      </c>
    </row>
    <row r="6117" spans="13:14" x14ac:dyDescent="0.25">
      <c r="M6117" s="46">
        <v>6108</v>
      </c>
      <c r="N6117" s="1">
        <v>112.46678648715343</v>
      </c>
    </row>
    <row r="6118" spans="13:14" x14ac:dyDescent="0.25">
      <c r="M6118" s="46">
        <v>6109</v>
      </c>
      <c r="N6118" s="1">
        <v>132.71029436985069</v>
      </c>
    </row>
    <row r="6119" spans="13:14" x14ac:dyDescent="0.25">
      <c r="M6119" s="46">
        <v>6110</v>
      </c>
      <c r="N6119" s="1">
        <v>86.067167827364884</v>
      </c>
    </row>
    <row r="6120" spans="13:14" x14ac:dyDescent="0.25">
      <c r="M6120" s="46">
        <v>6111</v>
      </c>
      <c r="N6120" s="1">
        <v>104.4805677640834</v>
      </c>
    </row>
    <row r="6121" spans="13:14" x14ac:dyDescent="0.25">
      <c r="M6121" s="46">
        <v>6112</v>
      </c>
      <c r="N6121" s="1">
        <v>121.33405533926694</v>
      </c>
    </row>
    <row r="6122" spans="13:14" x14ac:dyDescent="0.25">
      <c r="M6122" s="46">
        <v>6113</v>
      </c>
      <c r="N6122" s="1">
        <v>93.582750371422378</v>
      </c>
    </row>
    <row r="6123" spans="13:14" x14ac:dyDescent="0.25">
      <c r="M6123" s="46">
        <v>6114</v>
      </c>
      <c r="N6123" s="1">
        <v>108.44839240376733</v>
      </c>
    </row>
    <row r="6124" spans="13:14" x14ac:dyDescent="0.25">
      <c r="M6124" s="46">
        <v>6115</v>
      </c>
      <c r="N6124" s="1">
        <v>112.91342455114668</v>
      </c>
    </row>
    <row r="6125" spans="13:14" x14ac:dyDescent="0.25">
      <c r="M6125" s="46">
        <v>6116</v>
      </c>
      <c r="N6125" s="1">
        <v>123.52798072526228</v>
      </c>
    </row>
    <row r="6126" spans="13:14" x14ac:dyDescent="0.25">
      <c r="M6126" s="46">
        <v>6117</v>
      </c>
      <c r="N6126" s="1">
        <v>98.680139674921136</v>
      </c>
    </row>
    <row r="6127" spans="13:14" x14ac:dyDescent="0.25">
      <c r="M6127" s="46">
        <v>6118</v>
      </c>
      <c r="N6127" s="1">
        <v>120.91321361757659</v>
      </c>
    </row>
    <row r="6128" spans="13:14" x14ac:dyDescent="0.25">
      <c r="M6128" s="46">
        <v>6119</v>
      </c>
      <c r="N6128" s="1">
        <v>121.60058366642129</v>
      </c>
    </row>
    <row r="6129" spans="13:14" x14ac:dyDescent="0.25">
      <c r="M6129" s="46">
        <v>6120</v>
      </c>
      <c r="N6129" s="1">
        <v>102.08944116620536</v>
      </c>
    </row>
    <row r="6130" spans="13:14" x14ac:dyDescent="0.25">
      <c r="M6130" s="46">
        <v>6121</v>
      </c>
      <c r="N6130" s="1">
        <v>127.79052177971866</v>
      </c>
    </row>
    <row r="6131" spans="13:14" x14ac:dyDescent="0.25">
      <c r="M6131" s="46">
        <v>6122</v>
      </c>
      <c r="N6131" s="1">
        <v>98.577239064470689</v>
      </c>
    </row>
    <row r="6132" spans="13:14" x14ac:dyDescent="0.25">
      <c r="M6132" s="46">
        <v>6123</v>
      </c>
      <c r="N6132" s="1">
        <v>111.48947219092351</v>
      </c>
    </row>
    <row r="6133" spans="13:14" x14ac:dyDescent="0.25">
      <c r="M6133" s="46">
        <v>6124</v>
      </c>
      <c r="N6133" s="1">
        <v>107.66450938436051</v>
      </c>
    </row>
    <row r="6134" spans="13:14" x14ac:dyDescent="0.25">
      <c r="M6134" s="46">
        <v>6125</v>
      </c>
      <c r="N6134" s="1">
        <v>93.389095009738966</v>
      </c>
    </row>
    <row r="6135" spans="13:14" x14ac:dyDescent="0.25">
      <c r="M6135" s="46">
        <v>6126</v>
      </c>
      <c r="N6135" s="1">
        <v>102.78763219627236</v>
      </c>
    </row>
    <row r="6136" spans="13:14" x14ac:dyDescent="0.25">
      <c r="M6136" s="46">
        <v>6127</v>
      </c>
      <c r="N6136" s="1">
        <v>118.65925870346194</v>
      </c>
    </row>
    <row r="6137" spans="13:14" x14ac:dyDescent="0.25">
      <c r="M6137" s="46">
        <v>6128</v>
      </c>
      <c r="N6137" s="1">
        <v>109.385126158229</v>
      </c>
    </row>
    <row r="6138" spans="13:14" x14ac:dyDescent="0.25">
      <c r="M6138" s="46">
        <v>6129</v>
      </c>
      <c r="N6138" s="1">
        <v>127.08062377490897</v>
      </c>
    </row>
    <row r="6139" spans="13:14" x14ac:dyDescent="0.25">
      <c r="M6139" s="46">
        <v>6130</v>
      </c>
      <c r="N6139" s="1">
        <v>107.52073997693796</v>
      </c>
    </row>
    <row r="6140" spans="13:14" x14ac:dyDescent="0.25">
      <c r="M6140" s="46">
        <v>6131</v>
      </c>
      <c r="N6140" s="1">
        <v>95.487139343913782</v>
      </c>
    </row>
    <row r="6141" spans="13:14" x14ac:dyDescent="0.25">
      <c r="M6141" s="46">
        <v>6132</v>
      </c>
      <c r="N6141" s="1">
        <v>95.583350268676725</v>
      </c>
    </row>
    <row r="6142" spans="13:14" x14ac:dyDescent="0.25">
      <c r="M6142" s="46">
        <v>6133</v>
      </c>
      <c r="N6142" s="1">
        <v>114.69336790582352</v>
      </c>
    </row>
    <row r="6143" spans="13:14" x14ac:dyDescent="0.25">
      <c r="M6143" s="46">
        <v>6134</v>
      </c>
      <c r="N6143" s="1">
        <v>111.01688888151688</v>
      </c>
    </row>
    <row r="6144" spans="13:14" x14ac:dyDescent="0.25">
      <c r="M6144" s="46">
        <v>6135</v>
      </c>
      <c r="N6144" s="1">
        <v>119.76955518069647</v>
      </c>
    </row>
    <row r="6145" spans="13:14" x14ac:dyDescent="0.25">
      <c r="M6145" s="46">
        <v>6136</v>
      </c>
      <c r="N6145" s="1">
        <v>119.3987956212361</v>
      </c>
    </row>
    <row r="6146" spans="13:14" x14ac:dyDescent="0.25">
      <c r="M6146" s="46">
        <v>6137</v>
      </c>
      <c r="N6146" s="1">
        <v>121.70368170193807</v>
      </c>
    </row>
    <row r="6147" spans="13:14" x14ac:dyDescent="0.25">
      <c r="M6147" s="46">
        <v>6138</v>
      </c>
      <c r="N6147" s="1">
        <v>109.21802583506275</v>
      </c>
    </row>
    <row r="6148" spans="13:14" x14ac:dyDescent="0.25">
      <c r="M6148" s="46">
        <v>6139</v>
      </c>
      <c r="N6148" s="1">
        <v>117.31199031393477</v>
      </c>
    </row>
    <row r="6149" spans="13:14" x14ac:dyDescent="0.25">
      <c r="M6149" s="46">
        <v>6140</v>
      </c>
      <c r="N6149" s="1">
        <v>101.19050883702764</v>
      </c>
    </row>
    <row r="6150" spans="13:14" x14ac:dyDescent="0.25">
      <c r="M6150" s="46">
        <v>6141</v>
      </c>
      <c r="N6150" s="1">
        <v>106.87668747402063</v>
      </c>
    </row>
    <row r="6151" spans="13:14" x14ac:dyDescent="0.25">
      <c r="M6151" s="46">
        <v>6142</v>
      </c>
      <c r="N6151" s="1">
        <v>106.46188294519462</v>
      </c>
    </row>
    <row r="6152" spans="13:14" x14ac:dyDescent="0.25">
      <c r="M6152" s="46">
        <v>6143</v>
      </c>
      <c r="N6152" s="1">
        <v>101.51049166024734</v>
      </c>
    </row>
    <row r="6153" spans="13:14" x14ac:dyDescent="0.25">
      <c r="M6153" s="46">
        <v>6144</v>
      </c>
      <c r="N6153" s="1">
        <v>89.280109105708206</v>
      </c>
    </row>
    <row r="6154" spans="13:14" x14ac:dyDescent="0.25">
      <c r="M6154" s="46">
        <v>6145</v>
      </c>
      <c r="N6154" s="1">
        <v>129.3182707309814</v>
      </c>
    </row>
    <row r="6155" spans="13:14" x14ac:dyDescent="0.25">
      <c r="M6155" s="46">
        <v>6146</v>
      </c>
      <c r="N6155" s="1">
        <v>112.6511536812901</v>
      </c>
    </row>
    <row r="6156" spans="13:14" x14ac:dyDescent="0.25">
      <c r="M6156" s="46">
        <v>6147</v>
      </c>
      <c r="N6156" s="1">
        <v>123.03253390850487</v>
      </c>
    </row>
    <row r="6157" spans="13:14" x14ac:dyDescent="0.25">
      <c r="M6157" s="46">
        <v>6148</v>
      </c>
      <c r="N6157" s="1">
        <v>119.13362774824431</v>
      </c>
    </row>
    <row r="6158" spans="13:14" x14ac:dyDescent="0.25">
      <c r="M6158" s="46">
        <v>6149</v>
      </c>
      <c r="N6158" s="1">
        <v>111.72587247082619</v>
      </c>
    </row>
    <row r="6159" spans="13:14" x14ac:dyDescent="0.25">
      <c r="M6159" s="46">
        <v>6150</v>
      </c>
      <c r="N6159" s="1">
        <v>107.95423058493155</v>
      </c>
    </row>
    <row r="6160" spans="13:14" x14ac:dyDescent="0.25">
      <c r="M6160" s="46">
        <v>6151</v>
      </c>
      <c r="N6160" s="1">
        <v>122.28653257470226</v>
      </c>
    </row>
    <row r="6161" spans="13:14" x14ac:dyDescent="0.25">
      <c r="M6161" s="46">
        <v>6152</v>
      </c>
      <c r="N6161" s="1">
        <v>129.06010900837956</v>
      </c>
    </row>
    <row r="6162" spans="13:14" x14ac:dyDescent="0.25">
      <c r="M6162" s="46">
        <v>6153</v>
      </c>
      <c r="N6162" s="1">
        <v>116.20537796568064</v>
      </c>
    </row>
    <row r="6163" spans="13:14" x14ac:dyDescent="0.25">
      <c r="M6163" s="46">
        <v>6154</v>
      </c>
      <c r="N6163" s="1">
        <v>113.02125519828878</v>
      </c>
    </row>
    <row r="6164" spans="13:14" x14ac:dyDescent="0.25">
      <c r="M6164" s="46">
        <v>6155</v>
      </c>
      <c r="N6164" s="1">
        <v>119.84754408774758</v>
      </c>
    </row>
    <row r="6165" spans="13:14" x14ac:dyDescent="0.25">
      <c r="M6165" s="46">
        <v>6156</v>
      </c>
      <c r="N6165" s="1">
        <v>98.326000753862786</v>
      </c>
    </row>
    <row r="6166" spans="13:14" x14ac:dyDescent="0.25">
      <c r="M6166" s="46">
        <v>6157</v>
      </c>
      <c r="N6166" s="1">
        <v>117.01561855789896</v>
      </c>
    </row>
    <row r="6167" spans="13:14" x14ac:dyDescent="0.25">
      <c r="M6167" s="46">
        <v>6158</v>
      </c>
      <c r="N6167" s="1">
        <v>132.73770087643615</v>
      </c>
    </row>
    <row r="6168" spans="13:14" x14ac:dyDescent="0.25">
      <c r="M6168" s="46">
        <v>6159</v>
      </c>
      <c r="N6168" s="1">
        <v>116.14604650806811</v>
      </c>
    </row>
    <row r="6169" spans="13:14" x14ac:dyDescent="0.25">
      <c r="M6169" s="46">
        <v>6160</v>
      </c>
      <c r="N6169" s="1">
        <v>99.475145426714747</v>
      </c>
    </row>
    <row r="6170" spans="13:14" x14ac:dyDescent="0.25">
      <c r="M6170" s="46">
        <v>6161</v>
      </c>
      <c r="N6170" s="1">
        <v>107.81802804914975</v>
      </c>
    </row>
    <row r="6171" spans="13:14" x14ac:dyDescent="0.25">
      <c r="M6171" s="46">
        <v>6162</v>
      </c>
      <c r="N6171" s="1">
        <v>119.8763722761702</v>
      </c>
    </row>
    <row r="6172" spans="13:14" x14ac:dyDescent="0.25">
      <c r="M6172" s="46">
        <v>6163</v>
      </c>
      <c r="N6172" s="1">
        <v>117.46526744334903</v>
      </c>
    </row>
    <row r="6173" spans="13:14" x14ac:dyDescent="0.25">
      <c r="M6173" s="46">
        <v>6164</v>
      </c>
      <c r="N6173" s="1">
        <v>117.81292911189927</v>
      </c>
    </row>
    <row r="6174" spans="13:14" x14ac:dyDescent="0.25">
      <c r="M6174" s="46">
        <v>6165</v>
      </c>
      <c r="N6174" s="1">
        <v>97.547217041239364</v>
      </c>
    </row>
    <row r="6175" spans="13:14" x14ac:dyDescent="0.25">
      <c r="M6175" s="46">
        <v>6166</v>
      </c>
      <c r="N6175" s="1">
        <v>102.93314477174776</v>
      </c>
    </row>
    <row r="6176" spans="13:14" x14ac:dyDescent="0.25">
      <c r="M6176" s="46">
        <v>6167</v>
      </c>
      <c r="N6176" s="1">
        <v>116.9866782257982</v>
      </c>
    </row>
    <row r="6177" spans="13:14" x14ac:dyDescent="0.25">
      <c r="M6177" s="46">
        <v>6168</v>
      </c>
      <c r="N6177" s="1">
        <v>99.583905251327167</v>
      </c>
    </row>
    <row r="6178" spans="13:14" x14ac:dyDescent="0.25">
      <c r="M6178" s="46">
        <v>6169</v>
      </c>
      <c r="N6178" s="1">
        <v>106.93187278483016</v>
      </c>
    </row>
    <row r="6179" spans="13:14" x14ac:dyDescent="0.25">
      <c r="M6179" s="46">
        <v>6170</v>
      </c>
      <c r="N6179" s="1">
        <v>108.8174216491949</v>
      </c>
    </row>
    <row r="6180" spans="13:14" x14ac:dyDescent="0.25">
      <c r="M6180" s="46">
        <v>6171</v>
      </c>
      <c r="N6180" s="1">
        <v>105.54687336844965</v>
      </c>
    </row>
    <row r="6181" spans="13:14" x14ac:dyDescent="0.25">
      <c r="M6181" s="46">
        <v>6172</v>
      </c>
      <c r="N6181" s="1">
        <v>99.141760997069113</v>
      </c>
    </row>
    <row r="6182" spans="13:14" x14ac:dyDescent="0.25">
      <c r="M6182" s="46">
        <v>6173</v>
      </c>
      <c r="N6182" s="1">
        <v>115.35906580294166</v>
      </c>
    </row>
    <row r="6183" spans="13:14" x14ac:dyDescent="0.25">
      <c r="M6183" s="46">
        <v>6174</v>
      </c>
      <c r="N6183" s="1">
        <v>102.3123242740153</v>
      </c>
    </row>
    <row r="6184" spans="13:14" x14ac:dyDescent="0.25">
      <c r="M6184" s="46">
        <v>6175</v>
      </c>
      <c r="N6184" s="1">
        <v>120.31266697253596</v>
      </c>
    </row>
    <row r="6185" spans="13:14" x14ac:dyDescent="0.25">
      <c r="M6185" s="46">
        <v>6176</v>
      </c>
      <c r="N6185" s="1">
        <v>106.88090098337862</v>
      </c>
    </row>
    <row r="6186" spans="13:14" x14ac:dyDescent="0.25">
      <c r="M6186" s="46">
        <v>6177</v>
      </c>
      <c r="N6186" s="1">
        <v>109.02459009936315</v>
      </c>
    </row>
    <row r="6187" spans="13:14" x14ac:dyDescent="0.25">
      <c r="M6187" s="46">
        <v>6178</v>
      </c>
      <c r="N6187" s="1">
        <v>103.72654616555189</v>
      </c>
    </row>
    <row r="6188" spans="13:14" x14ac:dyDescent="0.25">
      <c r="M6188" s="46">
        <v>6179</v>
      </c>
      <c r="N6188" s="1">
        <v>108.72995218388087</v>
      </c>
    </row>
    <row r="6189" spans="13:14" x14ac:dyDescent="0.25">
      <c r="M6189" s="46">
        <v>6180</v>
      </c>
      <c r="N6189" s="1">
        <v>118.3279769950981</v>
      </c>
    </row>
    <row r="6190" spans="13:14" x14ac:dyDescent="0.25">
      <c r="M6190" s="46">
        <v>6181</v>
      </c>
      <c r="N6190" s="1">
        <v>100.06833075082754</v>
      </c>
    </row>
    <row r="6191" spans="13:14" x14ac:dyDescent="0.25">
      <c r="M6191" s="46">
        <v>6182</v>
      </c>
      <c r="N6191" s="1">
        <v>108.16566592715979</v>
      </c>
    </row>
    <row r="6192" spans="13:14" x14ac:dyDescent="0.25">
      <c r="M6192" s="46">
        <v>6183</v>
      </c>
      <c r="N6192" s="1">
        <v>117.04528832882764</v>
      </c>
    </row>
    <row r="6193" spans="13:14" x14ac:dyDescent="0.25">
      <c r="M6193" s="46">
        <v>6184</v>
      </c>
      <c r="N6193" s="1">
        <v>107.53275203834446</v>
      </c>
    </row>
    <row r="6194" spans="13:14" x14ac:dyDescent="0.25">
      <c r="M6194" s="46">
        <v>6185</v>
      </c>
      <c r="N6194" s="1">
        <v>129.59554439943943</v>
      </c>
    </row>
    <row r="6195" spans="13:14" x14ac:dyDescent="0.25">
      <c r="M6195" s="46">
        <v>6186</v>
      </c>
      <c r="N6195" s="1">
        <v>114.2001946208532</v>
      </c>
    </row>
    <row r="6196" spans="13:14" x14ac:dyDescent="0.25">
      <c r="M6196" s="46">
        <v>6187</v>
      </c>
      <c r="N6196" s="1">
        <v>109.31192749922731</v>
      </c>
    </row>
    <row r="6197" spans="13:14" x14ac:dyDescent="0.25">
      <c r="M6197" s="46">
        <v>6188</v>
      </c>
      <c r="N6197" s="1">
        <v>105.22155206595417</v>
      </c>
    </row>
    <row r="6198" spans="13:14" x14ac:dyDescent="0.25">
      <c r="M6198" s="46">
        <v>6189</v>
      </c>
      <c r="N6198" s="1">
        <v>108.38688531842254</v>
      </c>
    </row>
    <row r="6199" spans="13:14" x14ac:dyDescent="0.25">
      <c r="M6199" s="46">
        <v>6190</v>
      </c>
      <c r="N6199" s="1">
        <v>108.12906829417105</v>
      </c>
    </row>
    <row r="6200" spans="13:14" x14ac:dyDescent="0.25">
      <c r="M6200" s="46">
        <v>6191</v>
      </c>
      <c r="N6200" s="1">
        <v>102.02462025754366</v>
      </c>
    </row>
    <row r="6201" spans="13:14" x14ac:dyDescent="0.25">
      <c r="M6201" s="46">
        <v>6192</v>
      </c>
      <c r="N6201" s="1">
        <v>121.11307063491752</v>
      </c>
    </row>
    <row r="6202" spans="13:14" x14ac:dyDescent="0.25">
      <c r="M6202" s="46">
        <v>6193</v>
      </c>
      <c r="N6202" s="1">
        <v>102.8774008114025</v>
      </c>
    </row>
    <row r="6203" spans="13:14" x14ac:dyDescent="0.25">
      <c r="M6203" s="46">
        <v>6194</v>
      </c>
      <c r="N6203" s="1">
        <v>120.20408735577139</v>
      </c>
    </row>
    <row r="6204" spans="13:14" x14ac:dyDescent="0.25">
      <c r="M6204" s="46">
        <v>6195</v>
      </c>
      <c r="N6204" s="1">
        <v>115.74781364638832</v>
      </c>
    </row>
    <row r="6205" spans="13:14" x14ac:dyDescent="0.25">
      <c r="M6205" s="46">
        <v>6196</v>
      </c>
      <c r="N6205" s="1">
        <v>111.49487493066466</v>
      </c>
    </row>
    <row r="6206" spans="13:14" x14ac:dyDescent="0.25">
      <c r="M6206" s="46">
        <v>6197</v>
      </c>
      <c r="N6206" s="1">
        <v>102.46512896422723</v>
      </c>
    </row>
    <row r="6207" spans="13:14" x14ac:dyDescent="0.25">
      <c r="M6207" s="46">
        <v>6198</v>
      </c>
      <c r="N6207" s="1">
        <v>108.28332312968804</v>
      </c>
    </row>
    <row r="6208" spans="13:14" x14ac:dyDescent="0.25">
      <c r="M6208" s="46">
        <v>6199</v>
      </c>
      <c r="N6208" s="1">
        <v>118.28878602628066</v>
      </c>
    </row>
    <row r="6209" spans="13:14" x14ac:dyDescent="0.25">
      <c r="M6209" s="46">
        <v>6200</v>
      </c>
      <c r="N6209" s="1">
        <v>109.69683490994584</v>
      </c>
    </row>
    <row r="6210" spans="13:14" x14ac:dyDescent="0.25">
      <c r="M6210" s="46">
        <v>6201</v>
      </c>
      <c r="N6210" s="1">
        <v>110.56144429912206</v>
      </c>
    </row>
    <row r="6211" spans="13:14" x14ac:dyDescent="0.25">
      <c r="M6211" s="46">
        <v>6202</v>
      </c>
      <c r="N6211" s="1">
        <v>114.29818526581106</v>
      </c>
    </row>
    <row r="6212" spans="13:14" x14ac:dyDescent="0.25">
      <c r="M6212" s="46">
        <v>6203</v>
      </c>
      <c r="N6212" s="1">
        <v>115.39874991519342</v>
      </c>
    </row>
    <row r="6213" spans="13:14" x14ac:dyDescent="0.25">
      <c r="M6213" s="46">
        <v>6204</v>
      </c>
      <c r="N6213" s="1">
        <v>120.12319040218361</v>
      </c>
    </row>
    <row r="6214" spans="13:14" x14ac:dyDescent="0.25">
      <c r="M6214" s="46">
        <v>6205</v>
      </c>
      <c r="N6214" s="1">
        <v>108.71166316446771</v>
      </c>
    </row>
    <row r="6215" spans="13:14" x14ac:dyDescent="0.25">
      <c r="M6215" s="46">
        <v>6206</v>
      </c>
      <c r="N6215" s="1">
        <v>103.550086197106</v>
      </c>
    </row>
    <row r="6216" spans="13:14" x14ac:dyDescent="0.25">
      <c r="M6216" s="46">
        <v>6207</v>
      </c>
      <c r="N6216" s="1">
        <v>98.619855551146031</v>
      </c>
    </row>
    <row r="6217" spans="13:14" x14ac:dyDescent="0.25">
      <c r="M6217" s="46">
        <v>6208</v>
      </c>
      <c r="N6217" s="1">
        <v>112.14642815320373</v>
      </c>
    </row>
    <row r="6218" spans="13:14" x14ac:dyDescent="0.25">
      <c r="M6218" s="46">
        <v>6209</v>
      </c>
      <c r="N6218" s="1">
        <v>102.11677773547864</v>
      </c>
    </row>
    <row r="6219" spans="13:14" x14ac:dyDescent="0.25">
      <c r="M6219" s="46">
        <v>6210</v>
      </c>
      <c r="N6219" s="1">
        <v>109.63489690826934</v>
      </c>
    </row>
    <row r="6220" spans="13:14" x14ac:dyDescent="0.25">
      <c r="M6220" s="46">
        <v>6211</v>
      </c>
      <c r="N6220" s="1">
        <v>106.96732144595536</v>
      </c>
    </row>
    <row r="6221" spans="13:14" x14ac:dyDescent="0.25">
      <c r="M6221" s="46">
        <v>6212</v>
      </c>
      <c r="N6221" s="1">
        <v>123.45456549593924</v>
      </c>
    </row>
    <row r="6222" spans="13:14" x14ac:dyDescent="0.25">
      <c r="M6222" s="46">
        <v>6213</v>
      </c>
      <c r="N6222" s="1">
        <v>112.68816365676543</v>
      </c>
    </row>
    <row r="6223" spans="13:14" x14ac:dyDescent="0.25">
      <c r="M6223" s="46">
        <v>6214</v>
      </c>
      <c r="N6223" s="1">
        <v>97.544212916109487</v>
      </c>
    </row>
    <row r="6224" spans="13:14" x14ac:dyDescent="0.25">
      <c r="M6224" s="46">
        <v>6215</v>
      </c>
      <c r="N6224" s="1">
        <v>100.19010242476148</v>
      </c>
    </row>
    <row r="6225" spans="13:14" x14ac:dyDescent="0.25">
      <c r="M6225" s="46">
        <v>6216</v>
      </c>
      <c r="N6225" s="1">
        <v>107.53529303906343</v>
      </c>
    </row>
    <row r="6226" spans="13:14" x14ac:dyDescent="0.25">
      <c r="M6226" s="46">
        <v>6217</v>
      </c>
      <c r="N6226" s="1">
        <v>112.46973418063935</v>
      </c>
    </row>
    <row r="6227" spans="13:14" x14ac:dyDescent="0.25">
      <c r="M6227" s="46">
        <v>6218</v>
      </c>
      <c r="N6227" s="1">
        <v>96.900919914892313</v>
      </c>
    </row>
    <row r="6228" spans="13:14" x14ac:dyDescent="0.25">
      <c r="M6228" s="46">
        <v>6219</v>
      </c>
      <c r="N6228" s="1">
        <v>128.34917385569349</v>
      </c>
    </row>
    <row r="6229" spans="13:14" x14ac:dyDescent="0.25">
      <c r="M6229" s="46">
        <v>6220</v>
      </c>
      <c r="N6229" s="1">
        <v>121.26718785542637</v>
      </c>
    </row>
    <row r="6230" spans="13:14" x14ac:dyDescent="0.25">
      <c r="M6230" s="46">
        <v>6221</v>
      </c>
      <c r="N6230" s="1">
        <v>97.273806715373667</v>
      </c>
    </row>
    <row r="6231" spans="13:14" x14ac:dyDescent="0.25">
      <c r="M6231" s="46">
        <v>6222</v>
      </c>
      <c r="N6231" s="1">
        <v>103.5374411263695</v>
      </c>
    </row>
    <row r="6232" spans="13:14" x14ac:dyDescent="0.25">
      <c r="M6232" s="46">
        <v>6223</v>
      </c>
      <c r="N6232" s="1">
        <v>102.21324249906073</v>
      </c>
    </row>
    <row r="6233" spans="13:14" x14ac:dyDescent="0.25">
      <c r="M6233" s="46">
        <v>6224</v>
      </c>
      <c r="N6233" s="1">
        <v>118.50146335941122</v>
      </c>
    </row>
    <row r="6234" spans="13:14" x14ac:dyDescent="0.25">
      <c r="M6234" s="46">
        <v>6225</v>
      </c>
      <c r="N6234" s="1">
        <v>99.146973381439224</v>
      </c>
    </row>
    <row r="6235" spans="13:14" x14ac:dyDescent="0.25">
      <c r="M6235" s="46">
        <v>6226</v>
      </c>
      <c r="N6235" s="1">
        <v>113.77251432388786</v>
      </c>
    </row>
    <row r="6236" spans="13:14" x14ac:dyDescent="0.25">
      <c r="M6236" s="46">
        <v>6227</v>
      </c>
      <c r="N6236" s="1">
        <v>106.97430732828258</v>
      </c>
    </row>
    <row r="6237" spans="13:14" x14ac:dyDescent="0.25">
      <c r="M6237" s="46">
        <v>6228</v>
      </c>
      <c r="N6237" s="1">
        <v>120.46402126802163</v>
      </c>
    </row>
    <row r="6238" spans="13:14" x14ac:dyDescent="0.25">
      <c r="M6238" s="46">
        <v>6229</v>
      </c>
      <c r="N6238" s="1">
        <v>112.45789021370965</v>
      </c>
    </row>
    <row r="6239" spans="13:14" x14ac:dyDescent="0.25">
      <c r="M6239" s="46">
        <v>6230</v>
      </c>
      <c r="N6239" s="1">
        <v>119.40541308739667</v>
      </c>
    </row>
    <row r="6240" spans="13:14" x14ac:dyDescent="0.25">
      <c r="M6240" s="46">
        <v>6231</v>
      </c>
      <c r="N6240" s="1">
        <v>113.22559734147607</v>
      </c>
    </row>
    <row r="6241" spans="13:14" x14ac:dyDescent="0.25">
      <c r="M6241" s="46">
        <v>6232</v>
      </c>
      <c r="N6241" s="1">
        <v>104.84197295915178</v>
      </c>
    </row>
    <row r="6242" spans="13:14" x14ac:dyDescent="0.25">
      <c r="M6242" s="46">
        <v>6233</v>
      </c>
      <c r="N6242" s="1">
        <v>125.0814838587354</v>
      </c>
    </row>
    <row r="6243" spans="13:14" x14ac:dyDescent="0.25">
      <c r="M6243" s="46">
        <v>6234</v>
      </c>
      <c r="N6243" s="1">
        <v>108.29270857049963</v>
      </c>
    </row>
    <row r="6244" spans="13:14" x14ac:dyDescent="0.25">
      <c r="M6244" s="46">
        <v>6235</v>
      </c>
      <c r="N6244" s="1">
        <v>88.187040559619717</v>
      </c>
    </row>
    <row r="6245" spans="13:14" x14ac:dyDescent="0.25">
      <c r="M6245" s="46">
        <v>6236</v>
      </c>
      <c r="N6245" s="1">
        <v>113.3725501209521</v>
      </c>
    </row>
    <row r="6246" spans="13:14" x14ac:dyDescent="0.25">
      <c r="M6246" s="46">
        <v>6237</v>
      </c>
      <c r="N6246" s="1">
        <v>103.45331804977189</v>
      </c>
    </row>
    <row r="6247" spans="13:14" x14ac:dyDescent="0.25">
      <c r="M6247" s="46">
        <v>6238</v>
      </c>
      <c r="N6247" s="1">
        <v>114.59196789005333</v>
      </c>
    </row>
    <row r="6248" spans="13:14" x14ac:dyDescent="0.25">
      <c r="M6248" s="46">
        <v>6239</v>
      </c>
      <c r="N6248" s="1">
        <v>107.47317060429087</v>
      </c>
    </row>
    <row r="6249" spans="13:14" x14ac:dyDescent="0.25">
      <c r="M6249" s="46">
        <v>6240</v>
      </c>
      <c r="N6249" s="1">
        <v>120.19163180797355</v>
      </c>
    </row>
    <row r="6250" spans="13:14" x14ac:dyDescent="0.25">
      <c r="M6250" s="46">
        <v>6241</v>
      </c>
      <c r="N6250" s="1">
        <v>111.82162358566656</v>
      </c>
    </row>
    <row r="6251" spans="13:14" x14ac:dyDescent="0.25">
      <c r="M6251" s="46">
        <v>6242</v>
      </c>
      <c r="N6251" s="1">
        <v>94.722031921145572</v>
      </c>
    </row>
    <row r="6252" spans="13:14" x14ac:dyDescent="0.25">
      <c r="M6252" s="46">
        <v>6243</v>
      </c>
      <c r="N6252" s="1">
        <v>108.9168230845771</v>
      </c>
    </row>
    <row r="6253" spans="13:14" x14ac:dyDescent="0.25">
      <c r="M6253" s="46">
        <v>6244</v>
      </c>
      <c r="N6253" s="1">
        <v>122.52035485779561</v>
      </c>
    </row>
    <row r="6254" spans="13:14" x14ac:dyDescent="0.25">
      <c r="M6254" s="46">
        <v>6245</v>
      </c>
      <c r="N6254" s="1">
        <v>120.76821031717331</v>
      </c>
    </row>
    <row r="6255" spans="13:14" x14ac:dyDescent="0.25">
      <c r="M6255" s="46">
        <v>6246</v>
      </c>
      <c r="N6255" s="1">
        <v>118.2108077931309</v>
      </c>
    </row>
    <row r="6256" spans="13:14" x14ac:dyDescent="0.25">
      <c r="M6256" s="46">
        <v>6247</v>
      </c>
      <c r="N6256" s="1">
        <v>104.64897837836666</v>
      </c>
    </row>
    <row r="6257" spans="13:14" x14ac:dyDescent="0.25">
      <c r="M6257" s="46">
        <v>6248</v>
      </c>
      <c r="N6257" s="1">
        <v>114.60278349364964</v>
      </c>
    </row>
    <row r="6258" spans="13:14" x14ac:dyDescent="0.25">
      <c r="M6258" s="46">
        <v>6249</v>
      </c>
      <c r="N6258" s="1">
        <v>100.65875347553789</v>
      </c>
    </row>
    <row r="6259" spans="13:14" x14ac:dyDescent="0.25">
      <c r="M6259" s="46">
        <v>6250</v>
      </c>
      <c r="N6259" s="1">
        <v>106.63278972450783</v>
      </c>
    </row>
    <row r="6260" spans="13:14" x14ac:dyDescent="0.25">
      <c r="M6260" s="46">
        <v>6251</v>
      </c>
      <c r="N6260" s="1">
        <v>114.95913800938949</v>
      </c>
    </row>
    <row r="6261" spans="13:14" x14ac:dyDescent="0.25">
      <c r="M6261" s="46">
        <v>6252</v>
      </c>
      <c r="N6261" s="1">
        <v>125.90039701325041</v>
      </c>
    </row>
    <row r="6262" spans="13:14" x14ac:dyDescent="0.25">
      <c r="M6262" s="46">
        <v>6253</v>
      </c>
      <c r="N6262" s="1">
        <v>129.9743871913557</v>
      </c>
    </row>
    <row r="6263" spans="13:14" x14ac:dyDescent="0.25">
      <c r="M6263" s="46">
        <v>6254</v>
      </c>
      <c r="N6263" s="1">
        <v>120.89722642197681</v>
      </c>
    </row>
    <row r="6264" spans="13:14" x14ac:dyDescent="0.25">
      <c r="M6264" s="46">
        <v>6255</v>
      </c>
      <c r="N6264" s="1">
        <v>110.19842115428435</v>
      </c>
    </row>
    <row r="6265" spans="13:14" x14ac:dyDescent="0.25">
      <c r="M6265" s="46">
        <v>6256</v>
      </c>
      <c r="N6265" s="1">
        <v>102.15896954011912</v>
      </c>
    </row>
    <row r="6266" spans="13:14" x14ac:dyDescent="0.25">
      <c r="M6266" s="46">
        <v>6257</v>
      </c>
      <c r="N6266" s="1">
        <v>105.70173950442098</v>
      </c>
    </row>
    <row r="6267" spans="13:14" x14ac:dyDescent="0.25">
      <c r="M6267" s="46">
        <v>6258</v>
      </c>
      <c r="N6267" s="1">
        <v>117.45535669527438</v>
      </c>
    </row>
    <row r="6268" spans="13:14" x14ac:dyDescent="0.25">
      <c r="M6268" s="46">
        <v>6259</v>
      </c>
      <c r="N6268" s="1">
        <v>110.7448802654844</v>
      </c>
    </row>
    <row r="6269" spans="13:14" x14ac:dyDescent="0.25">
      <c r="M6269" s="46">
        <v>6260</v>
      </c>
      <c r="N6269" s="1">
        <v>106.9801901297779</v>
      </c>
    </row>
    <row r="6270" spans="13:14" x14ac:dyDescent="0.25">
      <c r="M6270" s="46">
        <v>6261</v>
      </c>
      <c r="N6270" s="1">
        <v>125.8200294655655</v>
      </c>
    </row>
    <row r="6271" spans="13:14" x14ac:dyDescent="0.25">
      <c r="M6271" s="46">
        <v>6262</v>
      </c>
      <c r="N6271" s="1">
        <v>111.63100066269328</v>
      </c>
    </row>
    <row r="6272" spans="13:14" x14ac:dyDescent="0.25">
      <c r="M6272" s="46">
        <v>6263</v>
      </c>
      <c r="N6272" s="1">
        <v>115.45857966243707</v>
      </c>
    </row>
    <row r="6273" spans="13:14" x14ac:dyDescent="0.25">
      <c r="M6273" s="46">
        <v>6264</v>
      </c>
      <c r="N6273" s="1">
        <v>113.8064041439936</v>
      </c>
    </row>
    <row r="6274" spans="13:14" x14ac:dyDescent="0.25">
      <c r="M6274" s="46">
        <v>6265</v>
      </c>
      <c r="N6274" s="1">
        <v>98.728918928464608</v>
      </c>
    </row>
    <row r="6275" spans="13:14" x14ac:dyDescent="0.25">
      <c r="M6275" s="46">
        <v>6266</v>
      </c>
      <c r="N6275" s="1">
        <v>119.61724583501785</v>
      </c>
    </row>
    <row r="6276" spans="13:14" x14ac:dyDescent="0.25">
      <c r="M6276" s="46">
        <v>6267</v>
      </c>
      <c r="N6276" s="1">
        <v>108.23916825882405</v>
      </c>
    </row>
    <row r="6277" spans="13:14" x14ac:dyDescent="0.25">
      <c r="M6277" s="46">
        <v>6268</v>
      </c>
      <c r="N6277" s="1">
        <v>108.68341645101525</v>
      </c>
    </row>
    <row r="6278" spans="13:14" x14ac:dyDescent="0.25">
      <c r="M6278" s="46">
        <v>6269</v>
      </c>
      <c r="N6278" s="1">
        <v>113.30410936268314</v>
      </c>
    </row>
    <row r="6279" spans="13:14" x14ac:dyDescent="0.25">
      <c r="M6279" s="46">
        <v>6270</v>
      </c>
      <c r="N6279" s="1">
        <v>119.02643359053552</v>
      </c>
    </row>
    <row r="6280" spans="13:14" x14ac:dyDescent="0.25">
      <c r="M6280" s="46">
        <v>6271</v>
      </c>
      <c r="N6280" s="1">
        <v>105.41655129978257</v>
      </c>
    </row>
    <row r="6281" spans="13:14" x14ac:dyDescent="0.25">
      <c r="M6281" s="46">
        <v>6272</v>
      </c>
      <c r="N6281" s="1">
        <v>134.87144124837315</v>
      </c>
    </row>
    <row r="6282" spans="13:14" x14ac:dyDescent="0.25">
      <c r="M6282" s="46">
        <v>6273</v>
      </c>
      <c r="N6282" s="1">
        <v>119.79693107054102</v>
      </c>
    </row>
    <row r="6283" spans="13:14" x14ac:dyDescent="0.25">
      <c r="M6283" s="46">
        <v>6274</v>
      </c>
      <c r="N6283" s="1">
        <v>99.14090604558119</v>
      </c>
    </row>
    <row r="6284" spans="13:14" x14ac:dyDescent="0.25">
      <c r="M6284" s="46">
        <v>6275</v>
      </c>
      <c r="N6284" s="1">
        <v>116.09464706779664</v>
      </c>
    </row>
    <row r="6285" spans="13:14" x14ac:dyDescent="0.25">
      <c r="M6285" s="46">
        <v>6276</v>
      </c>
      <c r="N6285" s="1">
        <v>103.70568198821312</v>
      </c>
    </row>
    <row r="6286" spans="13:14" x14ac:dyDescent="0.25">
      <c r="M6286" s="46">
        <v>6277</v>
      </c>
      <c r="N6286" s="1">
        <v>124.02854313030072</v>
      </c>
    </row>
    <row r="6287" spans="13:14" x14ac:dyDescent="0.25">
      <c r="M6287" s="46">
        <v>6278</v>
      </c>
      <c r="N6287" s="1">
        <v>120.8425500055305</v>
      </c>
    </row>
    <row r="6288" spans="13:14" x14ac:dyDescent="0.25">
      <c r="M6288" s="46">
        <v>6279</v>
      </c>
      <c r="N6288" s="1">
        <v>107.58216734920369</v>
      </c>
    </row>
    <row r="6289" spans="13:14" x14ac:dyDescent="0.25">
      <c r="M6289" s="46">
        <v>6280</v>
      </c>
      <c r="N6289" s="1">
        <v>109.830401138403</v>
      </c>
    </row>
    <row r="6290" spans="13:14" x14ac:dyDescent="0.25">
      <c r="M6290" s="46">
        <v>6281</v>
      </c>
      <c r="N6290" s="1">
        <v>116.96418698348873</v>
      </c>
    </row>
    <row r="6291" spans="13:14" x14ac:dyDescent="0.25">
      <c r="M6291" s="46">
        <v>6282</v>
      </c>
      <c r="N6291" s="1">
        <v>113.86549711361305</v>
      </c>
    </row>
    <row r="6292" spans="13:14" x14ac:dyDescent="0.25">
      <c r="M6292" s="46">
        <v>6283</v>
      </c>
      <c r="N6292" s="1">
        <v>112.56874802277403</v>
      </c>
    </row>
    <row r="6293" spans="13:14" x14ac:dyDescent="0.25">
      <c r="M6293" s="46">
        <v>6284</v>
      </c>
      <c r="N6293" s="1">
        <v>118.19867162151237</v>
      </c>
    </row>
    <row r="6294" spans="13:14" x14ac:dyDescent="0.25">
      <c r="M6294" s="46">
        <v>6285</v>
      </c>
      <c r="N6294" s="1">
        <v>116.96022863269573</v>
      </c>
    </row>
    <row r="6295" spans="13:14" x14ac:dyDescent="0.25">
      <c r="M6295" s="46">
        <v>6286</v>
      </c>
      <c r="N6295" s="1">
        <v>96.13912101729963</v>
      </c>
    </row>
    <row r="6296" spans="13:14" x14ac:dyDescent="0.25">
      <c r="M6296" s="46">
        <v>6287</v>
      </c>
      <c r="N6296" s="1">
        <v>106.32629418652867</v>
      </c>
    </row>
    <row r="6297" spans="13:14" x14ac:dyDescent="0.25">
      <c r="M6297" s="46">
        <v>6288</v>
      </c>
      <c r="N6297" s="1">
        <v>104.79698053027764</v>
      </c>
    </row>
    <row r="6298" spans="13:14" x14ac:dyDescent="0.25">
      <c r="M6298" s="46">
        <v>6289</v>
      </c>
      <c r="N6298" s="1">
        <v>105.5341692861851</v>
      </c>
    </row>
    <row r="6299" spans="13:14" x14ac:dyDescent="0.25">
      <c r="M6299" s="46">
        <v>6290</v>
      </c>
      <c r="N6299" s="1">
        <v>116.01104517620016</v>
      </c>
    </row>
    <row r="6300" spans="13:14" x14ac:dyDescent="0.25">
      <c r="M6300" s="46">
        <v>6291</v>
      </c>
      <c r="N6300" s="1">
        <v>106.95026120736922</v>
      </c>
    </row>
    <row r="6301" spans="13:14" x14ac:dyDescent="0.25">
      <c r="M6301" s="46">
        <v>6292</v>
      </c>
      <c r="N6301" s="1">
        <v>127.71473419598426</v>
      </c>
    </row>
    <row r="6302" spans="13:14" x14ac:dyDescent="0.25">
      <c r="M6302" s="46">
        <v>6293</v>
      </c>
      <c r="N6302" s="1">
        <v>101.48163180962759</v>
      </c>
    </row>
    <row r="6303" spans="13:14" x14ac:dyDescent="0.25">
      <c r="M6303" s="46">
        <v>6294</v>
      </c>
      <c r="N6303" s="1">
        <v>103.24896256471331</v>
      </c>
    </row>
    <row r="6304" spans="13:14" x14ac:dyDescent="0.25">
      <c r="M6304" s="46">
        <v>6295</v>
      </c>
      <c r="N6304" s="1">
        <v>101.75795131689021</v>
      </c>
    </row>
    <row r="6305" spans="13:14" x14ac:dyDescent="0.25">
      <c r="M6305" s="46">
        <v>6296</v>
      </c>
      <c r="N6305" s="1">
        <v>101.68578892539406</v>
      </c>
    </row>
    <row r="6306" spans="13:14" x14ac:dyDescent="0.25">
      <c r="M6306" s="46">
        <v>6297</v>
      </c>
      <c r="N6306" s="1">
        <v>108.44505174958202</v>
      </c>
    </row>
    <row r="6307" spans="13:14" x14ac:dyDescent="0.25">
      <c r="M6307" s="46">
        <v>6298</v>
      </c>
      <c r="N6307" s="1">
        <v>134.08392096840024</v>
      </c>
    </row>
    <row r="6308" spans="13:14" x14ac:dyDescent="0.25">
      <c r="M6308" s="46">
        <v>6299</v>
      </c>
      <c r="N6308" s="1">
        <v>132.66757081161444</v>
      </c>
    </row>
    <row r="6309" spans="13:14" x14ac:dyDescent="0.25">
      <c r="M6309" s="46">
        <v>6300</v>
      </c>
      <c r="N6309" s="1">
        <v>104.18772585386543</v>
      </c>
    </row>
    <row r="6310" spans="13:14" x14ac:dyDescent="0.25">
      <c r="M6310" s="46">
        <v>6301</v>
      </c>
      <c r="N6310" s="1">
        <v>117.57004118487232</v>
      </c>
    </row>
    <row r="6311" spans="13:14" x14ac:dyDescent="0.25">
      <c r="M6311" s="46">
        <v>6302</v>
      </c>
      <c r="N6311" s="1">
        <v>101.98073517440622</v>
      </c>
    </row>
    <row r="6312" spans="13:14" x14ac:dyDescent="0.25">
      <c r="M6312" s="46">
        <v>6303</v>
      </c>
      <c r="N6312" s="1">
        <v>90.310811204125898</v>
      </c>
    </row>
    <row r="6313" spans="13:14" x14ac:dyDescent="0.25">
      <c r="M6313" s="46">
        <v>6304</v>
      </c>
      <c r="N6313" s="1">
        <v>129.48516981772889</v>
      </c>
    </row>
    <row r="6314" spans="13:14" x14ac:dyDescent="0.25">
      <c r="M6314" s="46">
        <v>6305</v>
      </c>
      <c r="N6314" s="1">
        <v>124.6731686247347</v>
      </c>
    </row>
    <row r="6315" spans="13:14" x14ac:dyDescent="0.25">
      <c r="M6315" s="46">
        <v>6306</v>
      </c>
      <c r="N6315" s="1">
        <v>128.91952559351296</v>
      </c>
    </row>
    <row r="6316" spans="13:14" x14ac:dyDescent="0.25">
      <c r="M6316" s="46">
        <v>6307</v>
      </c>
      <c r="N6316" s="1">
        <v>100.39770291347138</v>
      </c>
    </row>
    <row r="6317" spans="13:14" x14ac:dyDescent="0.25">
      <c r="M6317" s="46">
        <v>6308</v>
      </c>
      <c r="N6317" s="1">
        <v>117.64344937831102</v>
      </c>
    </row>
    <row r="6318" spans="13:14" x14ac:dyDescent="0.25">
      <c r="M6318" s="46">
        <v>6309</v>
      </c>
      <c r="N6318" s="1">
        <v>112.42945520999342</v>
      </c>
    </row>
    <row r="6319" spans="13:14" x14ac:dyDescent="0.25">
      <c r="M6319" s="46">
        <v>6310</v>
      </c>
      <c r="N6319" s="1">
        <v>107.26428887669688</v>
      </c>
    </row>
    <row r="6320" spans="13:14" x14ac:dyDescent="0.25">
      <c r="M6320" s="46">
        <v>6311</v>
      </c>
      <c r="N6320" s="1">
        <v>91.467819498444243</v>
      </c>
    </row>
    <row r="6321" spans="13:14" x14ac:dyDescent="0.25">
      <c r="M6321" s="46">
        <v>6312</v>
      </c>
      <c r="N6321" s="1">
        <v>124.32997210287276</v>
      </c>
    </row>
    <row r="6322" spans="13:14" x14ac:dyDescent="0.25">
      <c r="M6322" s="46">
        <v>6313</v>
      </c>
      <c r="N6322" s="1">
        <v>101.73159811467754</v>
      </c>
    </row>
    <row r="6323" spans="13:14" x14ac:dyDescent="0.25">
      <c r="M6323" s="46">
        <v>6314</v>
      </c>
      <c r="N6323" s="1">
        <v>112.34700001764759</v>
      </c>
    </row>
    <row r="6324" spans="13:14" x14ac:dyDescent="0.25">
      <c r="M6324" s="46">
        <v>6315</v>
      </c>
      <c r="N6324" s="1">
        <v>107.5760260319598</v>
      </c>
    </row>
    <row r="6325" spans="13:14" x14ac:dyDescent="0.25">
      <c r="M6325" s="46">
        <v>6316</v>
      </c>
      <c r="N6325" s="1">
        <v>108.60997547760843</v>
      </c>
    </row>
    <row r="6326" spans="13:14" x14ac:dyDescent="0.25">
      <c r="M6326" s="46">
        <v>6317</v>
      </c>
      <c r="N6326" s="1">
        <v>109.87712990599351</v>
      </c>
    </row>
    <row r="6327" spans="13:14" x14ac:dyDescent="0.25">
      <c r="M6327" s="46">
        <v>6318</v>
      </c>
      <c r="N6327" s="1">
        <v>121.55098161486447</v>
      </c>
    </row>
    <row r="6328" spans="13:14" x14ac:dyDescent="0.25">
      <c r="M6328" s="46">
        <v>6319</v>
      </c>
      <c r="N6328" s="1">
        <v>105.37373426069702</v>
      </c>
    </row>
    <row r="6329" spans="13:14" x14ac:dyDescent="0.25">
      <c r="M6329" s="46">
        <v>6320</v>
      </c>
      <c r="N6329" s="1">
        <v>112.88992945932266</v>
      </c>
    </row>
    <row r="6330" spans="13:14" x14ac:dyDescent="0.25">
      <c r="M6330" s="46">
        <v>6321</v>
      </c>
      <c r="N6330" s="1">
        <v>122.28143950356456</v>
      </c>
    </row>
    <row r="6331" spans="13:14" x14ac:dyDescent="0.25">
      <c r="M6331" s="46">
        <v>6322</v>
      </c>
      <c r="N6331" s="1">
        <v>118.10861667193535</v>
      </c>
    </row>
    <row r="6332" spans="13:14" x14ac:dyDescent="0.25">
      <c r="M6332" s="46">
        <v>6323</v>
      </c>
      <c r="N6332" s="1">
        <v>120.04802464150336</v>
      </c>
    </row>
    <row r="6333" spans="13:14" x14ac:dyDescent="0.25">
      <c r="M6333" s="46">
        <v>6324</v>
      </c>
      <c r="N6333" s="1">
        <v>101.09379743093508</v>
      </c>
    </row>
    <row r="6334" spans="13:14" x14ac:dyDescent="0.25">
      <c r="M6334" s="46">
        <v>6325</v>
      </c>
      <c r="N6334" s="1">
        <v>97.241837338497703</v>
      </c>
    </row>
    <row r="6335" spans="13:14" x14ac:dyDescent="0.25">
      <c r="M6335" s="46">
        <v>6326</v>
      </c>
      <c r="N6335" s="1">
        <v>110.20273610417108</v>
      </c>
    </row>
    <row r="6336" spans="13:14" x14ac:dyDescent="0.25">
      <c r="M6336" s="46">
        <v>6327</v>
      </c>
      <c r="N6336" s="1">
        <v>91.226013521048031</v>
      </c>
    </row>
    <row r="6337" spans="13:14" x14ac:dyDescent="0.25">
      <c r="M6337" s="46">
        <v>6328</v>
      </c>
      <c r="N6337" s="1">
        <v>107.03830677038138</v>
      </c>
    </row>
    <row r="6338" spans="13:14" x14ac:dyDescent="0.25">
      <c r="M6338" s="46">
        <v>6329</v>
      </c>
      <c r="N6338" s="1">
        <v>124.78458851656079</v>
      </c>
    </row>
    <row r="6339" spans="13:14" x14ac:dyDescent="0.25">
      <c r="M6339" s="46">
        <v>6330</v>
      </c>
      <c r="N6339" s="1">
        <v>103.54700732119514</v>
      </c>
    </row>
    <row r="6340" spans="13:14" x14ac:dyDescent="0.25">
      <c r="M6340" s="46">
        <v>6331</v>
      </c>
      <c r="N6340" s="1">
        <v>94.353268412455421</v>
      </c>
    </row>
    <row r="6341" spans="13:14" x14ac:dyDescent="0.25">
      <c r="M6341" s="46">
        <v>6332</v>
      </c>
      <c r="N6341" s="1">
        <v>103.4936554526132</v>
      </c>
    </row>
    <row r="6342" spans="13:14" x14ac:dyDescent="0.25">
      <c r="M6342" s="46">
        <v>6333</v>
      </c>
      <c r="N6342" s="1">
        <v>103.96251580606567</v>
      </c>
    </row>
    <row r="6343" spans="13:14" x14ac:dyDescent="0.25">
      <c r="M6343" s="46">
        <v>6334</v>
      </c>
      <c r="N6343" s="1">
        <v>118.24226142664465</v>
      </c>
    </row>
    <row r="6344" spans="13:14" x14ac:dyDescent="0.25">
      <c r="M6344" s="46">
        <v>6335</v>
      </c>
      <c r="N6344" s="1">
        <v>128.5340604963674</v>
      </c>
    </row>
    <row r="6345" spans="13:14" x14ac:dyDescent="0.25">
      <c r="M6345" s="46">
        <v>6336</v>
      </c>
      <c r="N6345" s="1">
        <v>118.05584676856418</v>
      </c>
    </row>
    <row r="6346" spans="13:14" x14ac:dyDescent="0.25">
      <c r="M6346" s="46">
        <v>6337</v>
      </c>
      <c r="N6346" s="1">
        <v>91.26842374032239</v>
      </c>
    </row>
    <row r="6347" spans="13:14" x14ac:dyDescent="0.25">
      <c r="M6347" s="46">
        <v>6338</v>
      </c>
      <c r="N6347" s="1">
        <v>115.10989042706001</v>
      </c>
    </row>
    <row r="6348" spans="13:14" x14ac:dyDescent="0.25">
      <c r="M6348" s="46">
        <v>6339</v>
      </c>
      <c r="N6348" s="1">
        <v>110.74523767439545</v>
      </c>
    </row>
    <row r="6349" spans="13:14" x14ac:dyDescent="0.25">
      <c r="M6349" s="46">
        <v>6340</v>
      </c>
      <c r="N6349" s="1">
        <v>115.0981207961263</v>
      </c>
    </row>
    <row r="6350" spans="13:14" x14ac:dyDescent="0.25">
      <c r="M6350" s="46">
        <v>6341</v>
      </c>
      <c r="N6350" s="1">
        <v>132.5939060672618</v>
      </c>
    </row>
    <row r="6351" spans="13:14" x14ac:dyDescent="0.25">
      <c r="M6351" s="46">
        <v>6342</v>
      </c>
      <c r="N6351" s="1">
        <v>119.32815285410889</v>
      </c>
    </row>
    <row r="6352" spans="13:14" x14ac:dyDescent="0.25">
      <c r="M6352" s="46">
        <v>6343</v>
      </c>
      <c r="N6352" s="1">
        <v>95.462677271400665</v>
      </c>
    </row>
    <row r="6353" spans="13:14" x14ac:dyDescent="0.25">
      <c r="M6353" s="46">
        <v>6344</v>
      </c>
      <c r="N6353" s="1">
        <v>120.19782159156472</v>
      </c>
    </row>
    <row r="6354" spans="13:14" x14ac:dyDescent="0.25">
      <c r="M6354" s="46">
        <v>6345</v>
      </c>
      <c r="N6354" s="1">
        <v>93.052498010145897</v>
      </c>
    </row>
    <row r="6355" spans="13:14" x14ac:dyDescent="0.25">
      <c r="M6355" s="46">
        <v>6346</v>
      </c>
      <c r="N6355" s="1">
        <v>111.58339761569729</v>
      </c>
    </row>
    <row r="6356" spans="13:14" x14ac:dyDescent="0.25">
      <c r="M6356" s="46">
        <v>6347</v>
      </c>
      <c r="N6356" s="1">
        <v>109.31582877945451</v>
      </c>
    </row>
    <row r="6357" spans="13:14" x14ac:dyDescent="0.25">
      <c r="M6357" s="46">
        <v>6348</v>
      </c>
      <c r="N6357" s="1">
        <v>101.30939273698822</v>
      </c>
    </row>
    <row r="6358" spans="13:14" x14ac:dyDescent="0.25">
      <c r="M6358" s="46">
        <v>6349</v>
      </c>
      <c r="N6358" s="1">
        <v>123.54531546996782</v>
      </c>
    </row>
    <row r="6359" spans="13:14" x14ac:dyDescent="0.25">
      <c r="M6359" s="46">
        <v>6350</v>
      </c>
      <c r="N6359" s="1">
        <v>110.45204851141082</v>
      </c>
    </row>
    <row r="6360" spans="13:14" x14ac:dyDescent="0.25">
      <c r="M6360" s="46">
        <v>6351</v>
      </c>
      <c r="N6360" s="1">
        <v>104.04990141305551</v>
      </c>
    </row>
    <row r="6361" spans="13:14" x14ac:dyDescent="0.25">
      <c r="M6361" s="46">
        <v>6352</v>
      </c>
      <c r="N6361" s="1">
        <v>112.5833989190407</v>
      </c>
    </row>
    <row r="6362" spans="13:14" x14ac:dyDescent="0.25">
      <c r="M6362" s="46">
        <v>6353</v>
      </c>
      <c r="N6362" s="1">
        <v>118.59286052922094</v>
      </c>
    </row>
    <row r="6363" spans="13:14" x14ac:dyDescent="0.25">
      <c r="M6363" s="46">
        <v>6354</v>
      </c>
      <c r="N6363" s="1">
        <v>116.39063323713002</v>
      </c>
    </row>
    <row r="6364" spans="13:14" x14ac:dyDescent="0.25">
      <c r="M6364" s="46">
        <v>6355</v>
      </c>
      <c r="N6364" s="1">
        <v>124.41562935675866</v>
      </c>
    </row>
    <row r="6365" spans="13:14" x14ac:dyDescent="0.25">
      <c r="M6365" s="46">
        <v>6356</v>
      </c>
      <c r="N6365" s="1">
        <v>113.51345400811705</v>
      </c>
    </row>
    <row r="6366" spans="13:14" x14ac:dyDescent="0.25">
      <c r="M6366" s="46">
        <v>6357</v>
      </c>
      <c r="N6366" s="1">
        <v>117.90537308033028</v>
      </c>
    </row>
    <row r="6367" spans="13:14" x14ac:dyDescent="0.25">
      <c r="M6367" s="46">
        <v>6358</v>
      </c>
      <c r="N6367" s="1">
        <v>102.95028151139283</v>
      </c>
    </row>
    <row r="6368" spans="13:14" x14ac:dyDescent="0.25">
      <c r="M6368" s="46">
        <v>6359</v>
      </c>
      <c r="N6368" s="1">
        <v>104.19527701215624</v>
      </c>
    </row>
    <row r="6369" spans="13:14" x14ac:dyDescent="0.25">
      <c r="M6369" s="46">
        <v>6360</v>
      </c>
      <c r="N6369" s="1">
        <v>111.22080799446269</v>
      </c>
    </row>
    <row r="6370" spans="13:14" x14ac:dyDescent="0.25">
      <c r="M6370" s="46">
        <v>6361</v>
      </c>
      <c r="N6370" s="1">
        <v>101.89665598120547</v>
      </c>
    </row>
    <row r="6371" spans="13:14" x14ac:dyDescent="0.25">
      <c r="M6371" s="46">
        <v>6362</v>
      </c>
      <c r="N6371" s="1">
        <v>99.919571431517426</v>
      </c>
    </row>
    <row r="6372" spans="13:14" x14ac:dyDescent="0.25">
      <c r="M6372" s="46">
        <v>6363</v>
      </c>
      <c r="N6372" s="1">
        <v>96.968470267666746</v>
      </c>
    </row>
    <row r="6373" spans="13:14" x14ac:dyDescent="0.25">
      <c r="M6373" s="46">
        <v>6364</v>
      </c>
      <c r="N6373" s="1">
        <v>113.52103176644505</v>
      </c>
    </row>
    <row r="6374" spans="13:14" x14ac:dyDescent="0.25">
      <c r="M6374" s="46">
        <v>6365</v>
      </c>
      <c r="N6374" s="1">
        <v>107.07177739761136</v>
      </c>
    </row>
    <row r="6375" spans="13:14" x14ac:dyDescent="0.25">
      <c r="M6375" s="46">
        <v>6366</v>
      </c>
      <c r="N6375" s="1">
        <v>92.59282462555737</v>
      </c>
    </row>
    <row r="6376" spans="13:14" x14ac:dyDescent="0.25">
      <c r="M6376" s="46">
        <v>6367</v>
      </c>
      <c r="N6376" s="1">
        <v>109.99398007491109</v>
      </c>
    </row>
    <row r="6377" spans="13:14" x14ac:dyDescent="0.25">
      <c r="M6377" s="46">
        <v>6368</v>
      </c>
      <c r="N6377" s="1">
        <v>112.69813492814696</v>
      </c>
    </row>
    <row r="6378" spans="13:14" x14ac:dyDescent="0.25">
      <c r="M6378" s="46">
        <v>6369</v>
      </c>
      <c r="N6378" s="1">
        <v>127.05956000401333</v>
      </c>
    </row>
    <row r="6379" spans="13:14" x14ac:dyDescent="0.25">
      <c r="M6379" s="46">
        <v>6370</v>
      </c>
      <c r="N6379" s="1">
        <v>124.03009315565929</v>
      </c>
    </row>
    <row r="6380" spans="13:14" x14ac:dyDescent="0.25">
      <c r="M6380" s="46">
        <v>6371</v>
      </c>
      <c r="N6380" s="1">
        <v>105.80696039580063</v>
      </c>
    </row>
    <row r="6381" spans="13:14" x14ac:dyDescent="0.25">
      <c r="M6381" s="46">
        <v>6372</v>
      </c>
      <c r="N6381" s="1">
        <v>95.901159146761017</v>
      </c>
    </row>
    <row r="6382" spans="13:14" x14ac:dyDescent="0.25">
      <c r="M6382" s="46">
        <v>6373</v>
      </c>
      <c r="N6382" s="1">
        <v>120.95489387030214</v>
      </c>
    </row>
    <row r="6383" spans="13:14" x14ac:dyDescent="0.25">
      <c r="M6383" s="46">
        <v>6374</v>
      </c>
      <c r="N6383" s="1">
        <v>110.72828462270108</v>
      </c>
    </row>
    <row r="6384" spans="13:14" x14ac:dyDescent="0.25">
      <c r="M6384" s="46">
        <v>6375</v>
      </c>
      <c r="N6384" s="1">
        <v>128.80798736064355</v>
      </c>
    </row>
    <row r="6385" spans="13:14" x14ac:dyDescent="0.25">
      <c r="M6385" s="46">
        <v>6376</v>
      </c>
      <c r="N6385" s="1">
        <v>108.33309487010872</v>
      </c>
    </row>
    <row r="6386" spans="13:14" x14ac:dyDescent="0.25">
      <c r="M6386" s="46">
        <v>6377</v>
      </c>
      <c r="N6386" s="1">
        <v>109.81138067021324</v>
      </c>
    </row>
    <row r="6387" spans="13:14" x14ac:dyDescent="0.25">
      <c r="M6387" s="46">
        <v>6378</v>
      </c>
      <c r="N6387" s="1">
        <v>113.18264476759808</v>
      </c>
    </row>
    <row r="6388" spans="13:14" x14ac:dyDescent="0.25">
      <c r="M6388" s="46">
        <v>6379</v>
      </c>
      <c r="N6388" s="1">
        <v>102.9961465401169</v>
      </c>
    </row>
    <row r="6389" spans="13:14" x14ac:dyDescent="0.25">
      <c r="M6389" s="46">
        <v>6380</v>
      </c>
      <c r="N6389" s="1">
        <v>103.50123414586976</v>
      </c>
    </row>
    <row r="6390" spans="13:14" x14ac:dyDescent="0.25">
      <c r="M6390" s="46">
        <v>6381</v>
      </c>
      <c r="N6390" s="1">
        <v>109.13646444630282</v>
      </c>
    </row>
    <row r="6391" spans="13:14" x14ac:dyDescent="0.25">
      <c r="M6391" s="46">
        <v>6382</v>
      </c>
      <c r="N6391" s="1">
        <v>117.40393790514931</v>
      </c>
    </row>
    <row r="6392" spans="13:14" x14ac:dyDescent="0.25">
      <c r="M6392" s="46">
        <v>6383</v>
      </c>
      <c r="N6392" s="1">
        <v>95.335380512925681</v>
      </c>
    </row>
    <row r="6393" spans="13:14" x14ac:dyDescent="0.25">
      <c r="M6393" s="46">
        <v>6384</v>
      </c>
      <c r="N6393" s="1">
        <v>121.1553969340882</v>
      </c>
    </row>
    <row r="6394" spans="13:14" x14ac:dyDescent="0.25">
      <c r="M6394" s="46">
        <v>6385</v>
      </c>
      <c r="N6394" s="1">
        <v>97.239139846233314</v>
      </c>
    </row>
    <row r="6395" spans="13:14" x14ac:dyDescent="0.25">
      <c r="M6395" s="46">
        <v>6386</v>
      </c>
      <c r="N6395" s="1">
        <v>102.38550800978859</v>
      </c>
    </row>
    <row r="6396" spans="13:14" x14ac:dyDescent="0.25">
      <c r="M6396" s="46">
        <v>6387</v>
      </c>
      <c r="N6396" s="1">
        <v>112.64816350914464</v>
      </c>
    </row>
    <row r="6397" spans="13:14" x14ac:dyDescent="0.25">
      <c r="M6397" s="46">
        <v>6388</v>
      </c>
      <c r="N6397" s="1">
        <v>126.14269219031485</v>
      </c>
    </row>
    <row r="6398" spans="13:14" x14ac:dyDescent="0.25">
      <c r="M6398" s="46">
        <v>6389</v>
      </c>
      <c r="N6398" s="1">
        <v>123.86013595065356</v>
      </c>
    </row>
    <row r="6399" spans="13:14" x14ac:dyDescent="0.25">
      <c r="M6399" s="46">
        <v>6390</v>
      </c>
      <c r="N6399" s="1">
        <v>121.09704003581381</v>
      </c>
    </row>
    <row r="6400" spans="13:14" x14ac:dyDescent="0.25">
      <c r="M6400" s="46">
        <v>6391</v>
      </c>
      <c r="N6400" s="1">
        <v>100.46896473917622</v>
      </c>
    </row>
    <row r="6401" spans="13:14" x14ac:dyDescent="0.25">
      <c r="M6401" s="46">
        <v>6392</v>
      </c>
      <c r="N6401" s="1">
        <v>129.14345735125738</v>
      </c>
    </row>
    <row r="6402" spans="13:14" x14ac:dyDescent="0.25">
      <c r="M6402" s="46">
        <v>6393</v>
      </c>
      <c r="N6402" s="1">
        <v>128.27223397347819</v>
      </c>
    </row>
    <row r="6403" spans="13:14" x14ac:dyDescent="0.25">
      <c r="M6403" s="46">
        <v>6394</v>
      </c>
      <c r="N6403" s="1">
        <v>122.40579255425109</v>
      </c>
    </row>
    <row r="6404" spans="13:14" x14ac:dyDescent="0.25">
      <c r="M6404" s="46">
        <v>6395</v>
      </c>
      <c r="N6404" s="1">
        <v>97.883850981978668</v>
      </c>
    </row>
    <row r="6405" spans="13:14" x14ac:dyDescent="0.25">
      <c r="M6405" s="46">
        <v>6396</v>
      </c>
      <c r="N6405" s="1">
        <v>106.00882721689331</v>
      </c>
    </row>
    <row r="6406" spans="13:14" x14ac:dyDescent="0.25">
      <c r="M6406" s="46">
        <v>6397</v>
      </c>
      <c r="N6406" s="1">
        <v>103.86854179656939</v>
      </c>
    </row>
    <row r="6407" spans="13:14" x14ac:dyDescent="0.25">
      <c r="M6407" s="46">
        <v>6398</v>
      </c>
      <c r="N6407" s="1">
        <v>102.15923046357808</v>
      </c>
    </row>
    <row r="6408" spans="13:14" x14ac:dyDescent="0.25">
      <c r="M6408" s="46">
        <v>6399</v>
      </c>
      <c r="N6408" s="1">
        <v>103.40516071674385</v>
      </c>
    </row>
    <row r="6409" spans="13:14" x14ac:dyDescent="0.25">
      <c r="M6409" s="46">
        <v>6400</v>
      </c>
      <c r="N6409" s="1">
        <v>113.12325460893533</v>
      </c>
    </row>
    <row r="6410" spans="13:14" x14ac:dyDescent="0.25">
      <c r="M6410" s="46">
        <v>6401</v>
      </c>
      <c r="N6410" s="1">
        <v>117.80884924199333</v>
      </c>
    </row>
    <row r="6411" spans="13:14" x14ac:dyDescent="0.25">
      <c r="M6411" s="46">
        <v>6402</v>
      </c>
      <c r="N6411" s="1">
        <v>118.47576778279544</v>
      </c>
    </row>
    <row r="6412" spans="13:14" x14ac:dyDescent="0.25">
      <c r="M6412" s="46">
        <v>6403</v>
      </c>
      <c r="N6412" s="1">
        <v>100.482139615104</v>
      </c>
    </row>
    <row r="6413" spans="13:14" x14ac:dyDescent="0.25">
      <c r="M6413" s="46">
        <v>6404</v>
      </c>
      <c r="N6413" s="1">
        <v>122.07964002522294</v>
      </c>
    </row>
    <row r="6414" spans="13:14" x14ac:dyDescent="0.25">
      <c r="M6414" s="46">
        <v>6405</v>
      </c>
      <c r="N6414" s="1">
        <v>118.55448902508755</v>
      </c>
    </row>
    <row r="6415" spans="13:14" x14ac:dyDescent="0.25">
      <c r="M6415" s="46">
        <v>6406</v>
      </c>
      <c r="N6415" s="1">
        <v>123.11592031896913</v>
      </c>
    </row>
    <row r="6416" spans="13:14" x14ac:dyDescent="0.25">
      <c r="M6416" s="46">
        <v>6407</v>
      </c>
      <c r="N6416" s="1">
        <v>125.86319700609957</v>
      </c>
    </row>
    <row r="6417" spans="13:14" x14ac:dyDescent="0.25">
      <c r="M6417" s="46">
        <v>6408</v>
      </c>
      <c r="N6417" s="1">
        <v>133.26244529987872</v>
      </c>
    </row>
    <row r="6418" spans="13:14" x14ac:dyDescent="0.25">
      <c r="M6418" s="46">
        <v>6409</v>
      </c>
      <c r="N6418" s="1">
        <v>139.29814940133457</v>
      </c>
    </row>
    <row r="6419" spans="13:14" x14ac:dyDescent="0.25">
      <c r="M6419" s="46">
        <v>6410</v>
      </c>
      <c r="N6419" s="1">
        <v>126.24099176823665</v>
      </c>
    </row>
    <row r="6420" spans="13:14" x14ac:dyDescent="0.25">
      <c r="M6420" s="46">
        <v>6411</v>
      </c>
      <c r="N6420" s="1">
        <v>97.817921631082228</v>
      </c>
    </row>
    <row r="6421" spans="13:14" x14ac:dyDescent="0.25">
      <c r="M6421" s="46">
        <v>6412</v>
      </c>
      <c r="N6421" s="1">
        <v>111.10443075739123</v>
      </c>
    </row>
    <row r="6422" spans="13:14" x14ac:dyDescent="0.25">
      <c r="M6422" s="46">
        <v>6413</v>
      </c>
      <c r="N6422" s="1">
        <v>112.82517476360441</v>
      </c>
    </row>
    <row r="6423" spans="13:14" x14ac:dyDescent="0.25">
      <c r="M6423" s="46">
        <v>6414</v>
      </c>
      <c r="N6423" s="1">
        <v>111.54372182988233</v>
      </c>
    </row>
    <row r="6424" spans="13:14" x14ac:dyDescent="0.25">
      <c r="M6424" s="46">
        <v>6415</v>
      </c>
      <c r="N6424" s="1">
        <v>108.99179898482753</v>
      </c>
    </row>
    <row r="6425" spans="13:14" x14ac:dyDescent="0.25">
      <c r="M6425" s="46">
        <v>6416</v>
      </c>
      <c r="N6425" s="1">
        <v>118.64779829411859</v>
      </c>
    </row>
    <row r="6426" spans="13:14" x14ac:dyDescent="0.25">
      <c r="M6426" s="46">
        <v>6417</v>
      </c>
      <c r="N6426" s="1">
        <v>112.60397668143894</v>
      </c>
    </row>
    <row r="6427" spans="13:14" x14ac:dyDescent="0.25">
      <c r="M6427" s="46">
        <v>6418</v>
      </c>
      <c r="N6427" s="1">
        <v>113.87108699804877</v>
      </c>
    </row>
    <row r="6428" spans="13:14" x14ac:dyDescent="0.25">
      <c r="M6428" s="46">
        <v>6419</v>
      </c>
      <c r="N6428" s="1">
        <v>114.62890504326926</v>
      </c>
    </row>
    <row r="6429" spans="13:14" x14ac:dyDescent="0.25">
      <c r="M6429" s="46">
        <v>6420</v>
      </c>
      <c r="N6429" s="1">
        <v>108.83819671737542</v>
      </c>
    </row>
    <row r="6430" spans="13:14" x14ac:dyDescent="0.25">
      <c r="M6430" s="46">
        <v>6421</v>
      </c>
      <c r="N6430" s="1">
        <v>118.69560252941395</v>
      </c>
    </row>
    <row r="6431" spans="13:14" x14ac:dyDescent="0.25">
      <c r="M6431" s="46">
        <v>6422</v>
      </c>
      <c r="N6431" s="1">
        <v>109.87003917019044</v>
      </c>
    </row>
    <row r="6432" spans="13:14" x14ac:dyDescent="0.25">
      <c r="M6432" s="46">
        <v>6423</v>
      </c>
      <c r="N6432" s="1">
        <v>108.13660288751143</v>
      </c>
    </row>
    <row r="6433" spans="13:14" x14ac:dyDescent="0.25">
      <c r="M6433" s="46">
        <v>6424</v>
      </c>
      <c r="N6433" s="1">
        <v>100.54861668270004</v>
      </c>
    </row>
    <row r="6434" spans="13:14" x14ac:dyDescent="0.25">
      <c r="M6434" s="46">
        <v>6425</v>
      </c>
      <c r="N6434" s="1">
        <v>100.03451978329346</v>
      </c>
    </row>
    <row r="6435" spans="13:14" x14ac:dyDescent="0.25">
      <c r="M6435" s="46">
        <v>6426</v>
      </c>
      <c r="N6435" s="1">
        <v>121.44620598527347</v>
      </c>
    </row>
    <row r="6436" spans="13:14" x14ac:dyDescent="0.25">
      <c r="M6436" s="46">
        <v>6427</v>
      </c>
      <c r="N6436" s="1">
        <v>123.00747060212524</v>
      </c>
    </row>
    <row r="6437" spans="13:14" x14ac:dyDescent="0.25">
      <c r="M6437" s="46">
        <v>6428</v>
      </c>
      <c r="N6437" s="1">
        <v>112.86996972960951</v>
      </c>
    </row>
    <row r="6438" spans="13:14" x14ac:dyDescent="0.25">
      <c r="M6438" s="46">
        <v>6429</v>
      </c>
      <c r="N6438" s="1">
        <v>112.56283271871118</v>
      </c>
    </row>
    <row r="6439" spans="13:14" x14ac:dyDescent="0.25">
      <c r="M6439" s="46">
        <v>6430</v>
      </c>
      <c r="N6439" s="1">
        <v>118.47512348812236</v>
      </c>
    </row>
    <row r="6440" spans="13:14" x14ac:dyDescent="0.25">
      <c r="M6440" s="46">
        <v>6431</v>
      </c>
      <c r="N6440" s="1">
        <v>105.03627407227523</v>
      </c>
    </row>
    <row r="6441" spans="13:14" x14ac:dyDescent="0.25">
      <c r="M6441" s="46">
        <v>6432</v>
      </c>
      <c r="N6441" s="1">
        <v>124.11665886137364</v>
      </c>
    </row>
    <row r="6442" spans="13:14" x14ac:dyDescent="0.25">
      <c r="M6442" s="46">
        <v>6433</v>
      </c>
      <c r="N6442" s="1">
        <v>101.53764259402276</v>
      </c>
    </row>
    <row r="6443" spans="13:14" x14ac:dyDescent="0.25">
      <c r="M6443" s="46">
        <v>6434</v>
      </c>
      <c r="N6443" s="1">
        <v>121.82611657799389</v>
      </c>
    </row>
    <row r="6444" spans="13:14" x14ac:dyDescent="0.25">
      <c r="M6444" s="46">
        <v>6435</v>
      </c>
      <c r="N6444" s="1">
        <v>116.61378865056693</v>
      </c>
    </row>
    <row r="6445" spans="13:14" x14ac:dyDescent="0.25">
      <c r="M6445" s="46">
        <v>6436</v>
      </c>
      <c r="N6445" s="1">
        <v>104.13708853784087</v>
      </c>
    </row>
    <row r="6446" spans="13:14" x14ac:dyDescent="0.25">
      <c r="M6446" s="46">
        <v>6437</v>
      </c>
      <c r="N6446" s="1">
        <v>109.16778737573203</v>
      </c>
    </row>
    <row r="6447" spans="13:14" x14ac:dyDescent="0.25">
      <c r="M6447" s="46">
        <v>6438</v>
      </c>
      <c r="N6447" s="1">
        <v>98.896725089745587</v>
      </c>
    </row>
    <row r="6448" spans="13:14" x14ac:dyDescent="0.25">
      <c r="M6448" s="46">
        <v>6439</v>
      </c>
      <c r="N6448" s="1">
        <v>128.26400995509837</v>
      </c>
    </row>
    <row r="6449" spans="13:14" x14ac:dyDescent="0.25">
      <c r="M6449" s="46">
        <v>6440</v>
      </c>
      <c r="N6449" s="1">
        <v>120.3780520589887</v>
      </c>
    </row>
    <row r="6450" spans="13:14" x14ac:dyDescent="0.25">
      <c r="M6450" s="46">
        <v>6441</v>
      </c>
      <c r="N6450" s="1">
        <v>126.84021879884094</v>
      </c>
    </row>
    <row r="6451" spans="13:14" x14ac:dyDescent="0.25">
      <c r="M6451" s="46">
        <v>6442</v>
      </c>
      <c r="N6451" s="1">
        <v>100.74105873863101</v>
      </c>
    </row>
    <row r="6452" spans="13:14" x14ac:dyDescent="0.25">
      <c r="M6452" s="46">
        <v>6443</v>
      </c>
      <c r="N6452" s="1">
        <v>116.12294317693896</v>
      </c>
    </row>
    <row r="6453" spans="13:14" x14ac:dyDescent="0.25">
      <c r="M6453" s="46">
        <v>6444</v>
      </c>
      <c r="N6453" s="1">
        <v>131.89370757323999</v>
      </c>
    </row>
    <row r="6454" spans="13:14" x14ac:dyDescent="0.25">
      <c r="M6454" s="46">
        <v>6445</v>
      </c>
      <c r="N6454" s="1">
        <v>100.23951507233296</v>
      </c>
    </row>
    <row r="6455" spans="13:14" x14ac:dyDescent="0.25">
      <c r="M6455" s="46">
        <v>6446</v>
      </c>
      <c r="N6455" s="1">
        <v>107.16004102028693</v>
      </c>
    </row>
    <row r="6456" spans="13:14" x14ac:dyDescent="0.25">
      <c r="M6456" s="46">
        <v>6447</v>
      </c>
      <c r="N6456" s="1">
        <v>109.19319974385105</v>
      </c>
    </row>
    <row r="6457" spans="13:14" x14ac:dyDescent="0.25">
      <c r="M6457" s="46">
        <v>6448</v>
      </c>
      <c r="N6457" s="1">
        <v>118.62879524856305</v>
      </c>
    </row>
    <row r="6458" spans="13:14" x14ac:dyDescent="0.25">
      <c r="M6458" s="46">
        <v>6449</v>
      </c>
      <c r="N6458" s="1">
        <v>108.31102063909105</v>
      </c>
    </row>
    <row r="6459" spans="13:14" x14ac:dyDescent="0.25">
      <c r="M6459" s="46">
        <v>6450</v>
      </c>
      <c r="N6459" s="1">
        <v>109.69299813394591</v>
      </c>
    </row>
    <row r="6460" spans="13:14" x14ac:dyDescent="0.25">
      <c r="M6460" s="46">
        <v>6451</v>
      </c>
      <c r="N6460" s="1">
        <v>108.42426429100355</v>
      </c>
    </row>
    <row r="6461" spans="13:14" x14ac:dyDescent="0.25">
      <c r="M6461" s="46">
        <v>6452</v>
      </c>
      <c r="N6461" s="1">
        <v>113.860932636306</v>
      </c>
    </row>
    <row r="6462" spans="13:14" x14ac:dyDescent="0.25">
      <c r="M6462" s="46">
        <v>6453</v>
      </c>
      <c r="N6462" s="1">
        <v>116.32478675580435</v>
      </c>
    </row>
    <row r="6463" spans="13:14" x14ac:dyDescent="0.25">
      <c r="M6463" s="46">
        <v>6454</v>
      </c>
      <c r="N6463" s="1">
        <v>108.92426535234776</v>
      </c>
    </row>
    <row r="6464" spans="13:14" x14ac:dyDescent="0.25">
      <c r="M6464" s="46">
        <v>6455</v>
      </c>
      <c r="N6464" s="1">
        <v>102.29108741295123</v>
      </c>
    </row>
    <row r="6465" spans="13:14" x14ac:dyDescent="0.25">
      <c r="M6465" s="46">
        <v>6456</v>
      </c>
      <c r="N6465" s="1">
        <v>107.552902201612</v>
      </c>
    </row>
    <row r="6466" spans="13:14" x14ac:dyDescent="0.25">
      <c r="M6466" s="46">
        <v>6457</v>
      </c>
      <c r="N6466" s="1">
        <v>121.40214518500211</v>
      </c>
    </row>
    <row r="6467" spans="13:14" x14ac:dyDescent="0.25">
      <c r="M6467" s="46">
        <v>6458</v>
      </c>
      <c r="N6467" s="1">
        <v>113.42490230727552</v>
      </c>
    </row>
    <row r="6468" spans="13:14" x14ac:dyDescent="0.25">
      <c r="M6468" s="46">
        <v>6459</v>
      </c>
      <c r="N6468" s="1">
        <v>106.74166821114832</v>
      </c>
    </row>
    <row r="6469" spans="13:14" x14ac:dyDescent="0.25">
      <c r="M6469" s="46">
        <v>6460</v>
      </c>
      <c r="N6469" s="1">
        <v>111.56877028830749</v>
      </c>
    </row>
    <row r="6470" spans="13:14" x14ac:dyDescent="0.25">
      <c r="M6470" s="46">
        <v>6461</v>
      </c>
      <c r="N6470" s="1">
        <v>118.40906174534659</v>
      </c>
    </row>
    <row r="6471" spans="13:14" x14ac:dyDescent="0.25">
      <c r="M6471" s="46">
        <v>6462</v>
      </c>
      <c r="N6471" s="1">
        <v>107.10786398791512</v>
      </c>
    </row>
    <row r="6472" spans="13:14" x14ac:dyDescent="0.25">
      <c r="M6472" s="46">
        <v>6463</v>
      </c>
      <c r="N6472" s="1">
        <v>93.741459335958339</v>
      </c>
    </row>
    <row r="6473" spans="13:14" x14ac:dyDescent="0.25">
      <c r="M6473" s="46">
        <v>6464</v>
      </c>
      <c r="N6473" s="1">
        <v>112.31709457391874</v>
      </c>
    </row>
    <row r="6474" spans="13:14" x14ac:dyDescent="0.25">
      <c r="M6474" s="46">
        <v>6465</v>
      </c>
      <c r="N6474" s="1">
        <v>129.89438139483721</v>
      </c>
    </row>
    <row r="6475" spans="13:14" x14ac:dyDescent="0.25">
      <c r="M6475" s="46">
        <v>6466</v>
      </c>
      <c r="N6475" s="1">
        <v>105.46594164312273</v>
      </c>
    </row>
    <row r="6476" spans="13:14" x14ac:dyDescent="0.25">
      <c r="M6476" s="46">
        <v>6467</v>
      </c>
      <c r="N6476" s="1">
        <v>122.97885247841705</v>
      </c>
    </row>
    <row r="6477" spans="13:14" x14ac:dyDescent="0.25">
      <c r="M6477" s="46">
        <v>6468</v>
      </c>
      <c r="N6477" s="1">
        <v>106.29434052018827</v>
      </c>
    </row>
    <row r="6478" spans="13:14" x14ac:dyDescent="0.25">
      <c r="M6478" s="46">
        <v>6469</v>
      </c>
      <c r="N6478" s="1">
        <v>101.81193350363081</v>
      </c>
    </row>
    <row r="6479" spans="13:14" x14ac:dyDescent="0.25">
      <c r="M6479" s="46">
        <v>6470</v>
      </c>
      <c r="N6479" s="1">
        <v>117.38814266757448</v>
      </c>
    </row>
    <row r="6480" spans="13:14" x14ac:dyDescent="0.25">
      <c r="M6480" s="46">
        <v>6471</v>
      </c>
      <c r="N6480" s="1">
        <v>92.243992129780892</v>
      </c>
    </row>
    <row r="6481" spans="13:14" x14ac:dyDescent="0.25">
      <c r="M6481" s="46">
        <v>6472</v>
      </c>
      <c r="N6481" s="1">
        <v>123.56594285255422</v>
      </c>
    </row>
    <row r="6482" spans="13:14" x14ac:dyDescent="0.25">
      <c r="M6482" s="46">
        <v>6473</v>
      </c>
      <c r="N6482" s="1">
        <v>92.829365563072514</v>
      </c>
    </row>
    <row r="6483" spans="13:14" x14ac:dyDescent="0.25">
      <c r="M6483" s="46">
        <v>6474</v>
      </c>
      <c r="N6483" s="1">
        <v>108.28790796698479</v>
      </c>
    </row>
    <row r="6484" spans="13:14" x14ac:dyDescent="0.25">
      <c r="M6484" s="46">
        <v>6475</v>
      </c>
      <c r="N6484" s="1">
        <v>96.635806748176591</v>
      </c>
    </row>
    <row r="6485" spans="13:14" x14ac:dyDescent="0.25">
      <c r="M6485" s="46">
        <v>6476</v>
      </c>
      <c r="N6485" s="1">
        <v>121.17400208606109</v>
      </c>
    </row>
    <row r="6486" spans="13:14" x14ac:dyDescent="0.25">
      <c r="M6486" s="46">
        <v>6477</v>
      </c>
      <c r="N6486" s="1">
        <v>119.36188850849399</v>
      </c>
    </row>
    <row r="6487" spans="13:14" x14ac:dyDescent="0.25">
      <c r="M6487" s="46">
        <v>6478</v>
      </c>
      <c r="N6487" s="1">
        <v>115.60014362003295</v>
      </c>
    </row>
    <row r="6488" spans="13:14" x14ac:dyDescent="0.25">
      <c r="M6488" s="46">
        <v>6479</v>
      </c>
      <c r="N6488" s="1">
        <v>120.21893217669249</v>
      </c>
    </row>
    <row r="6489" spans="13:14" x14ac:dyDescent="0.25">
      <c r="M6489" s="46">
        <v>6480</v>
      </c>
      <c r="N6489" s="1">
        <v>105.63264963501902</v>
      </c>
    </row>
    <row r="6490" spans="13:14" x14ac:dyDescent="0.25">
      <c r="M6490" s="46">
        <v>6481</v>
      </c>
      <c r="N6490" s="1">
        <v>129.93278339368612</v>
      </c>
    </row>
    <row r="6491" spans="13:14" x14ac:dyDescent="0.25">
      <c r="M6491" s="46">
        <v>6482</v>
      </c>
      <c r="N6491" s="1">
        <v>94.904198569418483</v>
      </c>
    </row>
    <row r="6492" spans="13:14" x14ac:dyDescent="0.25">
      <c r="M6492" s="46">
        <v>6483</v>
      </c>
      <c r="N6492" s="1">
        <v>122.44944053921985</v>
      </c>
    </row>
    <row r="6493" spans="13:14" x14ac:dyDescent="0.25">
      <c r="M6493" s="46">
        <v>6484</v>
      </c>
      <c r="N6493" s="1">
        <v>101.78113635415021</v>
      </c>
    </row>
    <row r="6494" spans="13:14" x14ac:dyDescent="0.25">
      <c r="M6494" s="46">
        <v>6485</v>
      </c>
      <c r="N6494" s="1">
        <v>117.88653890327852</v>
      </c>
    </row>
    <row r="6495" spans="13:14" x14ac:dyDescent="0.25">
      <c r="M6495" s="46">
        <v>6486</v>
      </c>
      <c r="N6495" s="1">
        <v>112.03972932387551</v>
      </c>
    </row>
    <row r="6496" spans="13:14" x14ac:dyDescent="0.25">
      <c r="M6496" s="46">
        <v>6487</v>
      </c>
      <c r="N6496" s="1">
        <v>131.73674063843688</v>
      </c>
    </row>
    <row r="6497" spans="13:14" x14ac:dyDescent="0.25">
      <c r="M6497" s="46">
        <v>6488</v>
      </c>
      <c r="N6497" s="1">
        <v>132.4740665042593</v>
      </c>
    </row>
    <row r="6498" spans="13:14" x14ac:dyDescent="0.25">
      <c r="M6498" s="46">
        <v>6489</v>
      </c>
      <c r="N6498" s="1">
        <v>110.90011237135683</v>
      </c>
    </row>
    <row r="6499" spans="13:14" x14ac:dyDescent="0.25">
      <c r="M6499" s="46">
        <v>6490</v>
      </c>
      <c r="N6499" s="1">
        <v>111.41800956750612</v>
      </c>
    </row>
    <row r="6500" spans="13:14" x14ac:dyDescent="0.25">
      <c r="M6500" s="46">
        <v>6491</v>
      </c>
      <c r="N6500" s="1">
        <v>104.85883668001864</v>
      </c>
    </row>
    <row r="6501" spans="13:14" x14ac:dyDescent="0.25">
      <c r="M6501" s="46">
        <v>6492</v>
      </c>
      <c r="N6501" s="1">
        <v>101.74347540956389</v>
      </c>
    </row>
    <row r="6502" spans="13:14" x14ac:dyDescent="0.25">
      <c r="M6502" s="46">
        <v>6493</v>
      </c>
      <c r="N6502" s="1">
        <v>127.98261957159535</v>
      </c>
    </row>
    <row r="6503" spans="13:14" x14ac:dyDescent="0.25">
      <c r="M6503" s="46">
        <v>6494</v>
      </c>
      <c r="N6503" s="1">
        <v>121.79180190247936</v>
      </c>
    </row>
    <row r="6504" spans="13:14" x14ac:dyDescent="0.25">
      <c r="M6504" s="46">
        <v>6495</v>
      </c>
      <c r="N6504" s="1">
        <v>103.50625501790815</v>
      </c>
    </row>
    <row r="6505" spans="13:14" x14ac:dyDescent="0.25">
      <c r="M6505" s="46">
        <v>6496</v>
      </c>
      <c r="N6505" s="1">
        <v>106.3835858553672</v>
      </c>
    </row>
    <row r="6506" spans="13:14" x14ac:dyDescent="0.25">
      <c r="M6506" s="46">
        <v>6497</v>
      </c>
      <c r="N6506" s="1">
        <v>105.21182838512894</v>
      </c>
    </row>
    <row r="6507" spans="13:14" x14ac:dyDescent="0.25">
      <c r="M6507" s="46">
        <v>6498</v>
      </c>
      <c r="N6507" s="1">
        <v>89.336990958745076</v>
      </c>
    </row>
    <row r="6508" spans="13:14" x14ac:dyDescent="0.25">
      <c r="M6508" s="46">
        <v>6499</v>
      </c>
      <c r="N6508" s="1">
        <v>124.49116778913988</v>
      </c>
    </row>
    <row r="6509" spans="13:14" x14ac:dyDescent="0.25">
      <c r="M6509" s="46">
        <v>6500</v>
      </c>
      <c r="N6509" s="1">
        <v>117.93344539957667</v>
      </c>
    </row>
    <row r="6510" spans="13:14" x14ac:dyDescent="0.25">
      <c r="M6510" s="46">
        <v>6501</v>
      </c>
      <c r="N6510" s="1">
        <v>113.22271576569243</v>
      </c>
    </row>
    <row r="6511" spans="13:14" x14ac:dyDescent="0.25">
      <c r="M6511" s="46">
        <v>6502</v>
      </c>
      <c r="N6511" s="1">
        <v>98.372739488998448</v>
      </c>
    </row>
    <row r="6512" spans="13:14" x14ac:dyDescent="0.25">
      <c r="M6512" s="46">
        <v>6503</v>
      </c>
      <c r="N6512" s="1">
        <v>129.23672135550441</v>
      </c>
    </row>
    <row r="6513" spans="13:14" x14ac:dyDescent="0.25">
      <c r="M6513" s="46">
        <v>6504</v>
      </c>
      <c r="N6513" s="1">
        <v>106.35559406311216</v>
      </c>
    </row>
    <row r="6514" spans="13:14" x14ac:dyDescent="0.25">
      <c r="M6514" s="46">
        <v>6505</v>
      </c>
      <c r="N6514" s="1">
        <v>95.656408037200464</v>
      </c>
    </row>
    <row r="6515" spans="13:14" x14ac:dyDescent="0.25">
      <c r="M6515" s="46">
        <v>6506</v>
      </c>
      <c r="N6515" s="1">
        <v>116.03040227113631</v>
      </c>
    </row>
    <row r="6516" spans="13:14" x14ac:dyDescent="0.25">
      <c r="M6516" s="46">
        <v>6507</v>
      </c>
      <c r="N6516" s="1">
        <v>105.81613306876572</v>
      </c>
    </row>
    <row r="6517" spans="13:14" x14ac:dyDescent="0.25">
      <c r="M6517" s="46">
        <v>6508</v>
      </c>
      <c r="N6517" s="1">
        <v>122.76971256598364</v>
      </c>
    </row>
    <row r="6518" spans="13:14" x14ac:dyDescent="0.25">
      <c r="M6518" s="46">
        <v>6509</v>
      </c>
      <c r="N6518" s="1">
        <v>101.79472689684363</v>
      </c>
    </row>
    <row r="6519" spans="13:14" x14ac:dyDescent="0.25">
      <c r="M6519" s="46">
        <v>6510</v>
      </c>
      <c r="N6519" s="1">
        <v>100.26661156047611</v>
      </c>
    </row>
    <row r="6520" spans="13:14" x14ac:dyDescent="0.25">
      <c r="M6520" s="46">
        <v>6511</v>
      </c>
      <c r="N6520" s="1">
        <v>109.52454106764812</v>
      </c>
    </row>
    <row r="6521" spans="13:14" x14ac:dyDescent="0.25">
      <c r="M6521" s="46">
        <v>6512</v>
      </c>
      <c r="N6521" s="1">
        <v>112.68315055866238</v>
      </c>
    </row>
    <row r="6522" spans="13:14" x14ac:dyDescent="0.25">
      <c r="M6522" s="46">
        <v>6513</v>
      </c>
      <c r="N6522" s="1">
        <v>92.732610709169677</v>
      </c>
    </row>
    <row r="6523" spans="13:14" x14ac:dyDescent="0.25">
      <c r="M6523" s="46">
        <v>6514</v>
      </c>
      <c r="N6523" s="1">
        <v>124.95541798053389</v>
      </c>
    </row>
    <row r="6524" spans="13:14" x14ac:dyDescent="0.25">
      <c r="M6524" s="46">
        <v>6515</v>
      </c>
      <c r="N6524" s="1">
        <v>107.36921568492345</v>
      </c>
    </row>
    <row r="6525" spans="13:14" x14ac:dyDescent="0.25">
      <c r="M6525" s="46">
        <v>6516</v>
      </c>
      <c r="N6525" s="1">
        <v>110.51070052921541</v>
      </c>
    </row>
    <row r="6526" spans="13:14" x14ac:dyDescent="0.25">
      <c r="M6526" s="46">
        <v>6517</v>
      </c>
      <c r="N6526" s="1">
        <v>123.26713588868174</v>
      </c>
    </row>
    <row r="6527" spans="13:14" x14ac:dyDescent="0.25">
      <c r="M6527" s="46">
        <v>6518</v>
      </c>
      <c r="N6527" s="1">
        <v>102.43213631946055</v>
      </c>
    </row>
    <row r="6528" spans="13:14" x14ac:dyDescent="0.25">
      <c r="M6528" s="46">
        <v>6519</v>
      </c>
      <c r="N6528" s="1">
        <v>99.659000808609818</v>
      </c>
    </row>
    <row r="6529" spans="13:14" x14ac:dyDescent="0.25">
      <c r="M6529" s="46">
        <v>6520</v>
      </c>
      <c r="N6529" s="1">
        <v>112.9527956096055</v>
      </c>
    </row>
    <row r="6530" spans="13:14" x14ac:dyDescent="0.25">
      <c r="M6530" s="46">
        <v>6521</v>
      </c>
      <c r="N6530" s="1">
        <v>91.258399528543023</v>
      </c>
    </row>
    <row r="6531" spans="13:14" x14ac:dyDescent="0.25">
      <c r="M6531" s="46">
        <v>6522</v>
      </c>
      <c r="N6531" s="1">
        <v>93.137354565367701</v>
      </c>
    </row>
    <row r="6532" spans="13:14" x14ac:dyDescent="0.25">
      <c r="M6532" s="46">
        <v>6523</v>
      </c>
      <c r="N6532" s="1">
        <v>114.51484113858567</v>
      </c>
    </row>
    <row r="6533" spans="13:14" x14ac:dyDescent="0.25">
      <c r="M6533" s="46">
        <v>6524</v>
      </c>
      <c r="N6533" s="1">
        <v>119.23406860448409</v>
      </c>
    </row>
    <row r="6534" spans="13:14" x14ac:dyDescent="0.25">
      <c r="M6534" s="46">
        <v>6525</v>
      </c>
      <c r="N6534" s="1">
        <v>111.59777444213317</v>
      </c>
    </row>
    <row r="6535" spans="13:14" x14ac:dyDescent="0.25">
      <c r="M6535" s="46">
        <v>6526</v>
      </c>
      <c r="N6535" s="1">
        <v>120.33811211407232</v>
      </c>
    </row>
    <row r="6536" spans="13:14" x14ac:dyDescent="0.25">
      <c r="M6536" s="46">
        <v>6527</v>
      </c>
      <c r="N6536" s="1">
        <v>102.65770025635646</v>
      </c>
    </row>
    <row r="6537" spans="13:14" x14ac:dyDescent="0.25">
      <c r="M6537" s="46">
        <v>6528</v>
      </c>
      <c r="N6537" s="1">
        <v>129.12946473140173</v>
      </c>
    </row>
    <row r="6538" spans="13:14" x14ac:dyDescent="0.25">
      <c r="M6538" s="46">
        <v>6529</v>
      </c>
      <c r="N6538" s="1">
        <v>120.05308494050337</v>
      </c>
    </row>
    <row r="6539" spans="13:14" x14ac:dyDescent="0.25">
      <c r="M6539" s="46">
        <v>6530</v>
      </c>
      <c r="N6539" s="1">
        <v>117.20841427008014</v>
      </c>
    </row>
    <row r="6540" spans="13:14" x14ac:dyDescent="0.25">
      <c r="M6540" s="46">
        <v>6531</v>
      </c>
      <c r="N6540" s="1">
        <v>122.33103871358045</v>
      </c>
    </row>
    <row r="6541" spans="13:14" x14ac:dyDescent="0.25">
      <c r="M6541" s="46">
        <v>6532</v>
      </c>
      <c r="N6541" s="1">
        <v>105.03272634807395</v>
      </c>
    </row>
    <row r="6542" spans="13:14" x14ac:dyDescent="0.25">
      <c r="M6542" s="46">
        <v>6533</v>
      </c>
      <c r="N6542" s="1">
        <v>106.28447834311251</v>
      </c>
    </row>
    <row r="6543" spans="13:14" x14ac:dyDescent="0.25">
      <c r="M6543" s="46">
        <v>6534</v>
      </c>
      <c r="N6543" s="1">
        <v>101.87815202565008</v>
      </c>
    </row>
    <row r="6544" spans="13:14" x14ac:dyDescent="0.25">
      <c r="M6544" s="46">
        <v>6535</v>
      </c>
      <c r="N6544" s="1">
        <v>112.20665594162017</v>
      </c>
    </row>
    <row r="6545" spans="13:14" x14ac:dyDescent="0.25">
      <c r="M6545" s="46">
        <v>6536</v>
      </c>
      <c r="N6545" s="1">
        <v>114.11623826420423</v>
      </c>
    </row>
    <row r="6546" spans="13:14" x14ac:dyDescent="0.25">
      <c r="M6546" s="46">
        <v>6537</v>
      </c>
      <c r="N6546" s="1">
        <v>111.85329787881636</v>
      </c>
    </row>
    <row r="6547" spans="13:14" x14ac:dyDescent="0.25">
      <c r="M6547" s="46">
        <v>6538</v>
      </c>
      <c r="N6547" s="1">
        <v>95.962346340105938</v>
      </c>
    </row>
    <row r="6548" spans="13:14" x14ac:dyDescent="0.25">
      <c r="M6548" s="46">
        <v>6539</v>
      </c>
      <c r="N6548" s="1">
        <v>105.75660648112665</v>
      </c>
    </row>
    <row r="6549" spans="13:14" x14ac:dyDescent="0.25">
      <c r="M6549" s="46">
        <v>6540</v>
      </c>
      <c r="N6549" s="1">
        <v>112.28244176692138</v>
      </c>
    </row>
    <row r="6550" spans="13:14" x14ac:dyDescent="0.25">
      <c r="M6550" s="46">
        <v>6541</v>
      </c>
      <c r="N6550" s="1">
        <v>111.80756708506469</v>
      </c>
    </row>
    <row r="6551" spans="13:14" x14ac:dyDescent="0.25">
      <c r="M6551" s="46">
        <v>6542</v>
      </c>
      <c r="N6551" s="1">
        <v>110.71664339175322</v>
      </c>
    </row>
    <row r="6552" spans="13:14" x14ac:dyDescent="0.25">
      <c r="M6552" s="46">
        <v>6543</v>
      </c>
      <c r="N6552" s="1">
        <v>110.82443405565033</v>
      </c>
    </row>
    <row r="6553" spans="13:14" x14ac:dyDescent="0.25">
      <c r="M6553" s="46">
        <v>6544</v>
      </c>
      <c r="N6553" s="1">
        <v>106.89507805436438</v>
      </c>
    </row>
    <row r="6554" spans="13:14" x14ac:dyDescent="0.25">
      <c r="M6554" s="46">
        <v>6545</v>
      </c>
      <c r="N6554" s="1">
        <v>118.19577807322518</v>
      </c>
    </row>
    <row r="6555" spans="13:14" x14ac:dyDescent="0.25">
      <c r="M6555" s="46">
        <v>6546</v>
      </c>
      <c r="N6555" s="1">
        <v>129.84121791187556</v>
      </c>
    </row>
    <row r="6556" spans="13:14" x14ac:dyDescent="0.25">
      <c r="M6556" s="46">
        <v>6547</v>
      </c>
      <c r="N6556" s="1">
        <v>112.12578822812809</v>
      </c>
    </row>
    <row r="6557" spans="13:14" x14ac:dyDescent="0.25">
      <c r="M6557" s="46">
        <v>6548</v>
      </c>
      <c r="N6557" s="1">
        <v>124.74970945952953</v>
      </c>
    </row>
    <row r="6558" spans="13:14" x14ac:dyDescent="0.25">
      <c r="M6558" s="46">
        <v>6549</v>
      </c>
      <c r="N6558" s="1">
        <v>105.74383682592121</v>
      </c>
    </row>
    <row r="6559" spans="13:14" x14ac:dyDescent="0.25">
      <c r="M6559" s="46">
        <v>6550</v>
      </c>
      <c r="N6559" s="1">
        <v>108.6606068830332</v>
      </c>
    </row>
    <row r="6560" spans="13:14" x14ac:dyDescent="0.25">
      <c r="M6560" s="46">
        <v>6551</v>
      </c>
      <c r="N6560" s="1">
        <v>103.55327358639686</v>
      </c>
    </row>
    <row r="6561" spans="13:14" x14ac:dyDescent="0.25">
      <c r="M6561" s="46">
        <v>6552</v>
      </c>
      <c r="N6561" s="1">
        <v>107.79489107076988</v>
      </c>
    </row>
    <row r="6562" spans="13:14" x14ac:dyDescent="0.25">
      <c r="M6562" s="46">
        <v>6553</v>
      </c>
      <c r="N6562" s="1">
        <v>135.47987046172807</v>
      </c>
    </row>
    <row r="6563" spans="13:14" x14ac:dyDescent="0.25">
      <c r="M6563" s="46">
        <v>6554</v>
      </c>
      <c r="N6563" s="1">
        <v>93.972573851706869</v>
      </c>
    </row>
    <row r="6564" spans="13:14" x14ac:dyDescent="0.25">
      <c r="M6564" s="46">
        <v>6555</v>
      </c>
      <c r="N6564" s="1">
        <v>115.51570582962401</v>
      </c>
    </row>
    <row r="6565" spans="13:14" x14ac:dyDescent="0.25">
      <c r="M6565" s="46">
        <v>6556</v>
      </c>
      <c r="N6565" s="1">
        <v>133.33644416626626</v>
      </c>
    </row>
    <row r="6566" spans="13:14" x14ac:dyDescent="0.25">
      <c r="M6566" s="46">
        <v>6557</v>
      </c>
      <c r="N6566" s="1">
        <v>122.49053479854902</v>
      </c>
    </row>
    <row r="6567" spans="13:14" x14ac:dyDescent="0.25">
      <c r="M6567" s="46">
        <v>6558</v>
      </c>
      <c r="N6567" s="1">
        <v>103.21539970678359</v>
      </c>
    </row>
    <row r="6568" spans="13:14" x14ac:dyDescent="0.25">
      <c r="M6568" s="46">
        <v>6559</v>
      </c>
      <c r="N6568" s="1">
        <v>91.039791458970299</v>
      </c>
    </row>
    <row r="6569" spans="13:14" x14ac:dyDescent="0.25">
      <c r="M6569" s="46">
        <v>6560</v>
      </c>
      <c r="N6569" s="1">
        <v>114.1089929558013</v>
      </c>
    </row>
    <row r="6570" spans="13:14" x14ac:dyDescent="0.25">
      <c r="M6570" s="46">
        <v>6561</v>
      </c>
      <c r="N6570" s="1">
        <v>112.30050301169692</v>
      </c>
    </row>
    <row r="6571" spans="13:14" x14ac:dyDescent="0.25">
      <c r="M6571" s="46">
        <v>6562</v>
      </c>
      <c r="N6571" s="1">
        <v>113.8782935345628</v>
      </c>
    </row>
    <row r="6572" spans="13:14" x14ac:dyDescent="0.25">
      <c r="M6572" s="46">
        <v>6563</v>
      </c>
      <c r="N6572" s="1">
        <v>114.27549631430685</v>
      </c>
    </row>
    <row r="6573" spans="13:14" x14ac:dyDescent="0.25">
      <c r="M6573" s="46">
        <v>6564</v>
      </c>
      <c r="N6573" s="1">
        <v>115.57935785900379</v>
      </c>
    </row>
    <row r="6574" spans="13:14" x14ac:dyDescent="0.25">
      <c r="M6574" s="46">
        <v>6565</v>
      </c>
      <c r="N6574" s="1">
        <v>111.66316412967544</v>
      </c>
    </row>
    <row r="6575" spans="13:14" x14ac:dyDescent="0.25">
      <c r="M6575" s="46">
        <v>6566</v>
      </c>
      <c r="N6575" s="1">
        <v>130.77460546341476</v>
      </c>
    </row>
    <row r="6576" spans="13:14" x14ac:dyDescent="0.25">
      <c r="M6576" s="46">
        <v>6567</v>
      </c>
      <c r="N6576" s="1">
        <v>116.30355970295942</v>
      </c>
    </row>
    <row r="6577" spans="13:14" x14ac:dyDescent="0.25">
      <c r="M6577" s="46">
        <v>6568</v>
      </c>
      <c r="N6577" s="1">
        <v>126.88362193517804</v>
      </c>
    </row>
    <row r="6578" spans="13:14" x14ac:dyDescent="0.25">
      <c r="M6578" s="46">
        <v>6569</v>
      </c>
      <c r="N6578" s="1">
        <v>123.030172496131</v>
      </c>
    </row>
    <row r="6579" spans="13:14" x14ac:dyDescent="0.25">
      <c r="M6579" s="46">
        <v>6570</v>
      </c>
      <c r="N6579" s="1">
        <v>117.49394882811917</v>
      </c>
    </row>
    <row r="6580" spans="13:14" x14ac:dyDescent="0.25">
      <c r="M6580" s="46">
        <v>6571</v>
      </c>
      <c r="N6580" s="1">
        <v>102.04946119288236</v>
      </c>
    </row>
    <row r="6581" spans="13:14" x14ac:dyDescent="0.25">
      <c r="M6581" s="46">
        <v>6572</v>
      </c>
      <c r="N6581" s="1">
        <v>118.27509670829559</v>
      </c>
    </row>
    <row r="6582" spans="13:14" x14ac:dyDescent="0.25">
      <c r="M6582" s="46">
        <v>6573</v>
      </c>
      <c r="N6582" s="1">
        <v>106.53488396560786</v>
      </c>
    </row>
    <row r="6583" spans="13:14" x14ac:dyDescent="0.25">
      <c r="M6583" s="46">
        <v>6574</v>
      </c>
      <c r="N6583" s="1">
        <v>117.86415563796471</v>
      </c>
    </row>
    <row r="6584" spans="13:14" x14ac:dyDescent="0.25">
      <c r="M6584" s="46">
        <v>6575</v>
      </c>
      <c r="N6584" s="1">
        <v>112.9656288986185</v>
      </c>
    </row>
    <row r="6585" spans="13:14" x14ac:dyDescent="0.25">
      <c r="M6585" s="46">
        <v>6576</v>
      </c>
      <c r="N6585" s="1">
        <v>112.31513223872319</v>
      </c>
    </row>
    <row r="6586" spans="13:14" x14ac:dyDescent="0.25">
      <c r="M6586" s="46">
        <v>6577</v>
      </c>
      <c r="N6586" s="1">
        <v>112.54177318013488</v>
      </c>
    </row>
    <row r="6587" spans="13:14" x14ac:dyDescent="0.25">
      <c r="M6587" s="46">
        <v>6578</v>
      </c>
      <c r="N6587" s="1">
        <v>108.98531005362939</v>
      </c>
    </row>
    <row r="6588" spans="13:14" x14ac:dyDescent="0.25">
      <c r="M6588" s="46">
        <v>6579</v>
      </c>
      <c r="N6588" s="1">
        <v>111.2379391256288</v>
      </c>
    </row>
    <row r="6589" spans="13:14" x14ac:dyDescent="0.25">
      <c r="M6589" s="46">
        <v>6580</v>
      </c>
      <c r="N6589" s="1">
        <v>117.8510533373864</v>
      </c>
    </row>
    <row r="6590" spans="13:14" x14ac:dyDescent="0.25">
      <c r="M6590" s="46">
        <v>6581</v>
      </c>
      <c r="N6590" s="1">
        <v>111.31465338852651</v>
      </c>
    </row>
    <row r="6591" spans="13:14" x14ac:dyDescent="0.25">
      <c r="M6591" s="46">
        <v>6582</v>
      </c>
      <c r="N6591" s="1">
        <v>118.13290636004017</v>
      </c>
    </row>
    <row r="6592" spans="13:14" x14ac:dyDescent="0.25">
      <c r="M6592" s="46">
        <v>6583</v>
      </c>
      <c r="N6592" s="1">
        <v>115.32317472967249</v>
      </c>
    </row>
    <row r="6593" spans="13:14" x14ac:dyDescent="0.25">
      <c r="M6593" s="46">
        <v>6584</v>
      </c>
      <c r="N6593" s="1">
        <v>105.70738884489846</v>
      </c>
    </row>
    <row r="6594" spans="13:14" x14ac:dyDescent="0.25">
      <c r="M6594" s="46">
        <v>6585</v>
      </c>
      <c r="N6594" s="1">
        <v>112.44495214462053</v>
      </c>
    </row>
    <row r="6595" spans="13:14" x14ac:dyDescent="0.25">
      <c r="M6595" s="46">
        <v>6586</v>
      </c>
      <c r="N6595" s="1">
        <v>113.21952424426568</v>
      </c>
    </row>
    <row r="6596" spans="13:14" x14ac:dyDescent="0.25">
      <c r="M6596" s="46">
        <v>6587</v>
      </c>
      <c r="N6596" s="1">
        <v>112.96608785395908</v>
      </c>
    </row>
    <row r="6597" spans="13:14" x14ac:dyDescent="0.25">
      <c r="M6597" s="46">
        <v>6588</v>
      </c>
      <c r="N6597" s="1">
        <v>113.97838227427616</v>
      </c>
    </row>
    <row r="6598" spans="13:14" x14ac:dyDescent="0.25">
      <c r="M6598" s="46">
        <v>6589</v>
      </c>
      <c r="N6598" s="1">
        <v>113.40842123562322</v>
      </c>
    </row>
    <row r="6599" spans="13:14" x14ac:dyDescent="0.25">
      <c r="M6599" s="46">
        <v>6590</v>
      </c>
      <c r="N6599" s="1">
        <v>125.98023869988241</v>
      </c>
    </row>
    <row r="6600" spans="13:14" x14ac:dyDescent="0.25">
      <c r="M6600" s="46">
        <v>6591</v>
      </c>
      <c r="N6600" s="1">
        <v>130.5556761371179</v>
      </c>
    </row>
    <row r="6601" spans="13:14" x14ac:dyDescent="0.25">
      <c r="M6601" s="46">
        <v>6592</v>
      </c>
      <c r="N6601" s="1">
        <v>105.4409964263413</v>
      </c>
    </row>
    <row r="6602" spans="13:14" x14ac:dyDescent="0.25">
      <c r="M6602" s="46">
        <v>6593</v>
      </c>
      <c r="N6602" s="1">
        <v>104.83301021681311</v>
      </c>
    </row>
    <row r="6603" spans="13:14" x14ac:dyDescent="0.25">
      <c r="M6603" s="46">
        <v>6594</v>
      </c>
      <c r="N6603" s="1">
        <v>117.02069663269717</v>
      </c>
    </row>
    <row r="6604" spans="13:14" x14ac:dyDescent="0.25">
      <c r="M6604" s="46">
        <v>6595</v>
      </c>
      <c r="N6604" s="1">
        <v>115.96623659068668</v>
      </c>
    </row>
    <row r="6605" spans="13:14" x14ac:dyDescent="0.25">
      <c r="M6605" s="46">
        <v>6596</v>
      </c>
      <c r="N6605" s="1">
        <v>110.71600045126588</v>
      </c>
    </row>
    <row r="6606" spans="13:14" x14ac:dyDescent="0.25">
      <c r="M6606" s="46">
        <v>6597</v>
      </c>
      <c r="N6606" s="1">
        <v>101.85689933150438</v>
      </c>
    </row>
    <row r="6607" spans="13:14" x14ac:dyDescent="0.25">
      <c r="M6607" s="46">
        <v>6598</v>
      </c>
      <c r="N6607" s="1">
        <v>112.54920258025673</v>
      </c>
    </row>
    <row r="6608" spans="13:14" x14ac:dyDescent="0.25">
      <c r="M6608" s="46">
        <v>6599</v>
      </c>
      <c r="N6608" s="1">
        <v>97.037740233930023</v>
      </c>
    </row>
    <row r="6609" spans="13:14" x14ac:dyDescent="0.25">
      <c r="M6609" s="46">
        <v>6600</v>
      </c>
      <c r="N6609" s="1">
        <v>111.86727794151913</v>
      </c>
    </row>
    <row r="6610" spans="13:14" x14ac:dyDescent="0.25">
      <c r="M6610" s="46">
        <v>6601</v>
      </c>
      <c r="N6610" s="1">
        <v>126.40784756754776</v>
      </c>
    </row>
    <row r="6611" spans="13:14" x14ac:dyDescent="0.25">
      <c r="M6611" s="46">
        <v>6602</v>
      </c>
      <c r="N6611" s="1">
        <v>112.72491745119984</v>
      </c>
    </row>
    <row r="6612" spans="13:14" x14ac:dyDescent="0.25">
      <c r="M6612" s="46">
        <v>6603</v>
      </c>
      <c r="N6612" s="1">
        <v>116.46072555491941</v>
      </c>
    </row>
    <row r="6613" spans="13:14" x14ac:dyDescent="0.25">
      <c r="M6613" s="46">
        <v>6604</v>
      </c>
      <c r="N6613" s="1">
        <v>115.1690040313855</v>
      </c>
    </row>
    <row r="6614" spans="13:14" x14ac:dyDescent="0.25">
      <c r="M6614" s="46">
        <v>6605</v>
      </c>
      <c r="N6614" s="1">
        <v>107.02188490017001</v>
      </c>
    </row>
    <row r="6615" spans="13:14" x14ac:dyDescent="0.25">
      <c r="M6615" s="46">
        <v>6606</v>
      </c>
      <c r="N6615" s="1">
        <v>102.09149502682631</v>
      </c>
    </row>
    <row r="6616" spans="13:14" x14ac:dyDescent="0.25">
      <c r="M6616" s="46">
        <v>6607</v>
      </c>
      <c r="N6616" s="1">
        <v>113.38308400140541</v>
      </c>
    </row>
    <row r="6617" spans="13:14" x14ac:dyDescent="0.25">
      <c r="M6617" s="46">
        <v>6608</v>
      </c>
      <c r="N6617" s="1">
        <v>115.01497991118396</v>
      </c>
    </row>
    <row r="6618" spans="13:14" x14ac:dyDescent="0.25">
      <c r="M6618" s="46">
        <v>6609</v>
      </c>
      <c r="N6618" s="1">
        <v>124.5021935524648</v>
      </c>
    </row>
    <row r="6619" spans="13:14" x14ac:dyDescent="0.25">
      <c r="M6619" s="46">
        <v>6610</v>
      </c>
      <c r="N6619" s="1">
        <v>103.63846965359296</v>
      </c>
    </row>
    <row r="6620" spans="13:14" x14ac:dyDescent="0.25">
      <c r="M6620" s="46">
        <v>6611</v>
      </c>
      <c r="N6620" s="1">
        <v>102.50585824225102</v>
      </c>
    </row>
    <row r="6621" spans="13:14" x14ac:dyDescent="0.25">
      <c r="M6621" s="46">
        <v>6612</v>
      </c>
      <c r="N6621" s="1">
        <v>112.32780645383838</v>
      </c>
    </row>
    <row r="6622" spans="13:14" x14ac:dyDescent="0.25">
      <c r="M6622" s="46">
        <v>6613</v>
      </c>
      <c r="N6622" s="1">
        <v>105.90289505980887</v>
      </c>
    </row>
    <row r="6623" spans="13:14" x14ac:dyDescent="0.25">
      <c r="M6623" s="46">
        <v>6614</v>
      </c>
      <c r="N6623" s="1">
        <v>111.47253151924163</v>
      </c>
    </row>
    <row r="6624" spans="13:14" x14ac:dyDescent="0.25">
      <c r="M6624" s="46">
        <v>6615</v>
      </c>
      <c r="N6624" s="1">
        <v>122.16430166425391</v>
      </c>
    </row>
    <row r="6625" spans="13:14" x14ac:dyDescent="0.25">
      <c r="M6625" s="46">
        <v>6616</v>
      </c>
      <c r="N6625" s="1">
        <v>117.39413828765065</v>
      </c>
    </row>
    <row r="6626" spans="13:14" x14ac:dyDescent="0.25">
      <c r="M6626" s="46">
        <v>6617</v>
      </c>
      <c r="N6626" s="1">
        <v>102.11209472173235</v>
      </c>
    </row>
    <row r="6627" spans="13:14" x14ac:dyDescent="0.25">
      <c r="M6627" s="46">
        <v>6618</v>
      </c>
      <c r="N6627" s="1">
        <v>117.31128587000636</v>
      </c>
    </row>
    <row r="6628" spans="13:14" x14ac:dyDescent="0.25">
      <c r="M6628" s="46">
        <v>6619</v>
      </c>
      <c r="N6628" s="1">
        <v>116.02675481642882</v>
      </c>
    </row>
    <row r="6629" spans="13:14" x14ac:dyDescent="0.25">
      <c r="M6629" s="46">
        <v>6620</v>
      </c>
      <c r="N6629" s="1">
        <v>120.76896402779143</v>
      </c>
    </row>
    <row r="6630" spans="13:14" x14ac:dyDescent="0.25">
      <c r="M6630" s="46">
        <v>6621</v>
      </c>
      <c r="N6630" s="1">
        <v>110.04872898853105</v>
      </c>
    </row>
    <row r="6631" spans="13:14" x14ac:dyDescent="0.25">
      <c r="M6631" s="46">
        <v>6622</v>
      </c>
      <c r="N6631" s="1">
        <v>110.73809075651958</v>
      </c>
    </row>
    <row r="6632" spans="13:14" x14ac:dyDescent="0.25">
      <c r="M6632" s="46">
        <v>6623</v>
      </c>
      <c r="N6632" s="1">
        <v>118.57853029592616</v>
      </c>
    </row>
    <row r="6633" spans="13:14" x14ac:dyDescent="0.25">
      <c r="M6633" s="46">
        <v>6624</v>
      </c>
      <c r="N6633" s="1">
        <v>105.40891318245026</v>
      </c>
    </row>
    <row r="6634" spans="13:14" x14ac:dyDescent="0.25">
      <c r="M6634" s="46">
        <v>6625</v>
      </c>
      <c r="N6634" s="1">
        <v>112.77466286047577</v>
      </c>
    </row>
    <row r="6635" spans="13:14" x14ac:dyDescent="0.25">
      <c r="M6635" s="46">
        <v>6626</v>
      </c>
      <c r="N6635" s="1">
        <v>114.16292914801409</v>
      </c>
    </row>
    <row r="6636" spans="13:14" x14ac:dyDescent="0.25">
      <c r="M6636" s="46">
        <v>6627</v>
      </c>
      <c r="N6636" s="1">
        <v>123.32268156312482</v>
      </c>
    </row>
    <row r="6637" spans="13:14" x14ac:dyDescent="0.25">
      <c r="M6637" s="46">
        <v>6628</v>
      </c>
      <c r="N6637" s="1">
        <v>108.05982818999061</v>
      </c>
    </row>
    <row r="6638" spans="13:14" x14ac:dyDescent="0.25">
      <c r="M6638" s="46">
        <v>6629</v>
      </c>
      <c r="N6638" s="1">
        <v>121.0309097927926</v>
      </c>
    </row>
    <row r="6639" spans="13:14" x14ac:dyDescent="0.25">
      <c r="M6639" s="46">
        <v>6630</v>
      </c>
      <c r="N6639" s="1">
        <v>121.1835422825651</v>
      </c>
    </row>
    <row r="6640" spans="13:14" x14ac:dyDescent="0.25">
      <c r="M6640" s="46">
        <v>6631</v>
      </c>
      <c r="N6640" s="1">
        <v>119.65932842238774</v>
      </c>
    </row>
    <row r="6641" spans="13:14" x14ac:dyDescent="0.25">
      <c r="M6641" s="46">
        <v>6632</v>
      </c>
      <c r="N6641" s="1">
        <v>110.26050243075332</v>
      </c>
    </row>
    <row r="6642" spans="13:14" x14ac:dyDescent="0.25">
      <c r="M6642" s="46">
        <v>6633</v>
      </c>
      <c r="N6642" s="1">
        <v>111.83071608120224</v>
      </c>
    </row>
    <row r="6643" spans="13:14" x14ac:dyDescent="0.25">
      <c r="M6643" s="46">
        <v>6634</v>
      </c>
      <c r="N6643" s="1">
        <v>102.17019126761316</v>
      </c>
    </row>
    <row r="6644" spans="13:14" x14ac:dyDescent="0.25">
      <c r="M6644" s="46">
        <v>6635</v>
      </c>
      <c r="N6644" s="1">
        <v>122.88317606949533</v>
      </c>
    </row>
    <row r="6645" spans="13:14" x14ac:dyDescent="0.25">
      <c r="M6645" s="46">
        <v>6636</v>
      </c>
      <c r="N6645" s="1">
        <v>105.03102594866085</v>
      </c>
    </row>
    <row r="6646" spans="13:14" x14ac:dyDescent="0.25">
      <c r="M6646" s="46">
        <v>6637</v>
      </c>
      <c r="N6646" s="1">
        <v>111.45142094297307</v>
      </c>
    </row>
    <row r="6647" spans="13:14" x14ac:dyDescent="0.25">
      <c r="M6647" s="46">
        <v>6638</v>
      </c>
      <c r="N6647" s="1">
        <v>132.5715263002914</v>
      </c>
    </row>
    <row r="6648" spans="13:14" x14ac:dyDescent="0.25">
      <c r="M6648" s="46">
        <v>6639</v>
      </c>
      <c r="N6648" s="1">
        <v>117.82320101454926</v>
      </c>
    </row>
    <row r="6649" spans="13:14" x14ac:dyDescent="0.25">
      <c r="M6649" s="46">
        <v>6640</v>
      </c>
      <c r="N6649" s="1">
        <v>91.291068842809381</v>
      </c>
    </row>
    <row r="6650" spans="13:14" x14ac:dyDescent="0.25">
      <c r="M6650" s="46">
        <v>6641</v>
      </c>
      <c r="N6650" s="1">
        <v>102.9689815420431</v>
      </c>
    </row>
    <row r="6651" spans="13:14" x14ac:dyDescent="0.25">
      <c r="M6651" s="46">
        <v>6642</v>
      </c>
      <c r="N6651" s="1">
        <v>111.58721944823603</v>
      </c>
    </row>
    <row r="6652" spans="13:14" x14ac:dyDescent="0.25">
      <c r="M6652" s="46">
        <v>6643</v>
      </c>
      <c r="N6652" s="1">
        <v>107.75640341265222</v>
      </c>
    </row>
    <row r="6653" spans="13:14" x14ac:dyDescent="0.25">
      <c r="M6653" s="46">
        <v>6644</v>
      </c>
      <c r="N6653" s="1">
        <v>105.73308557832448</v>
      </c>
    </row>
    <row r="6654" spans="13:14" x14ac:dyDescent="0.25">
      <c r="M6654" s="46">
        <v>6645</v>
      </c>
      <c r="N6654" s="1">
        <v>132.7486976047409</v>
      </c>
    </row>
    <row r="6655" spans="13:14" x14ac:dyDescent="0.25">
      <c r="M6655" s="46">
        <v>6646</v>
      </c>
      <c r="N6655" s="1">
        <v>111.19029789728707</v>
      </c>
    </row>
    <row r="6656" spans="13:14" x14ac:dyDescent="0.25">
      <c r="M6656" s="46">
        <v>6647</v>
      </c>
      <c r="N6656" s="1">
        <v>115.69499668403682</v>
      </c>
    </row>
    <row r="6657" spans="13:14" x14ac:dyDescent="0.25">
      <c r="M6657" s="46">
        <v>6648</v>
      </c>
      <c r="N6657" s="1">
        <v>136.63691441984042</v>
      </c>
    </row>
    <row r="6658" spans="13:14" x14ac:dyDescent="0.25">
      <c r="M6658" s="46">
        <v>6649</v>
      </c>
      <c r="N6658" s="1">
        <v>132.12958316724408</v>
      </c>
    </row>
    <row r="6659" spans="13:14" x14ac:dyDescent="0.25">
      <c r="M6659" s="46">
        <v>6650</v>
      </c>
      <c r="N6659" s="1">
        <v>105.06264247121567</v>
      </c>
    </row>
    <row r="6660" spans="13:14" x14ac:dyDescent="0.25">
      <c r="M6660" s="46">
        <v>6651</v>
      </c>
      <c r="N6660" s="1">
        <v>112.43387661070643</v>
      </c>
    </row>
    <row r="6661" spans="13:14" x14ac:dyDescent="0.25">
      <c r="M6661" s="46">
        <v>6652</v>
      </c>
      <c r="N6661" s="1">
        <v>100.84269025240407</v>
      </c>
    </row>
    <row r="6662" spans="13:14" x14ac:dyDescent="0.25">
      <c r="M6662" s="46">
        <v>6653</v>
      </c>
      <c r="N6662" s="1">
        <v>118.61857839435034</v>
      </c>
    </row>
    <row r="6663" spans="13:14" x14ac:dyDescent="0.25">
      <c r="M6663" s="46">
        <v>6654</v>
      </c>
      <c r="N6663" s="1">
        <v>113.07850844988492</v>
      </c>
    </row>
    <row r="6664" spans="13:14" x14ac:dyDescent="0.25">
      <c r="M6664" s="46">
        <v>6655</v>
      </c>
      <c r="N6664" s="1">
        <v>116.0530253761538</v>
      </c>
    </row>
    <row r="6665" spans="13:14" x14ac:dyDescent="0.25">
      <c r="M6665" s="46">
        <v>6656</v>
      </c>
      <c r="N6665" s="1">
        <v>119.56684498950642</v>
      </c>
    </row>
    <row r="6666" spans="13:14" x14ac:dyDescent="0.25">
      <c r="M6666" s="46">
        <v>6657</v>
      </c>
      <c r="N6666" s="1">
        <v>113.99406475708152</v>
      </c>
    </row>
    <row r="6667" spans="13:14" x14ac:dyDescent="0.25">
      <c r="M6667" s="46">
        <v>6658</v>
      </c>
      <c r="N6667" s="1">
        <v>115.51100407667832</v>
      </c>
    </row>
    <row r="6668" spans="13:14" x14ac:dyDescent="0.25">
      <c r="M6668" s="46">
        <v>6659</v>
      </c>
      <c r="N6668" s="1">
        <v>125.53717764585366</v>
      </c>
    </row>
    <row r="6669" spans="13:14" x14ac:dyDescent="0.25">
      <c r="M6669" s="46">
        <v>6660</v>
      </c>
      <c r="N6669" s="1">
        <v>116.62086918462225</v>
      </c>
    </row>
    <row r="6670" spans="13:14" x14ac:dyDescent="0.25">
      <c r="M6670" s="46">
        <v>6661</v>
      </c>
      <c r="N6670" s="1">
        <v>114.76084422343968</v>
      </c>
    </row>
    <row r="6671" spans="13:14" x14ac:dyDescent="0.25">
      <c r="M6671" s="46">
        <v>6662</v>
      </c>
      <c r="N6671" s="1">
        <v>115.43524460416171</v>
      </c>
    </row>
    <row r="6672" spans="13:14" x14ac:dyDescent="0.25">
      <c r="M6672" s="46">
        <v>6663</v>
      </c>
      <c r="N6672" s="1">
        <v>129.42711304985767</v>
      </c>
    </row>
    <row r="6673" spans="13:14" x14ac:dyDescent="0.25">
      <c r="M6673" s="46">
        <v>6664</v>
      </c>
      <c r="N6673" s="1">
        <v>117.33516048016887</v>
      </c>
    </row>
    <row r="6674" spans="13:14" x14ac:dyDescent="0.25">
      <c r="M6674" s="46">
        <v>6665</v>
      </c>
      <c r="N6674" s="1">
        <v>111.95801096058877</v>
      </c>
    </row>
    <row r="6675" spans="13:14" x14ac:dyDescent="0.25">
      <c r="M6675" s="46">
        <v>6666</v>
      </c>
      <c r="N6675" s="1">
        <v>120.45489465844807</v>
      </c>
    </row>
    <row r="6676" spans="13:14" x14ac:dyDescent="0.25">
      <c r="M6676" s="46">
        <v>6667</v>
      </c>
      <c r="N6676" s="1">
        <v>99.849708381788673</v>
      </c>
    </row>
    <row r="6677" spans="13:14" x14ac:dyDescent="0.25">
      <c r="M6677" s="46">
        <v>6668</v>
      </c>
      <c r="N6677" s="1">
        <v>110.45386219407686</v>
      </c>
    </row>
    <row r="6678" spans="13:14" x14ac:dyDescent="0.25">
      <c r="M6678" s="46">
        <v>6669</v>
      </c>
      <c r="N6678" s="1">
        <v>114.92334457561319</v>
      </c>
    </row>
    <row r="6679" spans="13:14" x14ac:dyDescent="0.25">
      <c r="M6679" s="46">
        <v>6670</v>
      </c>
      <c r="N6679" s="1">
        <v>126.7800841390106</v>
      </c>
    </row>
    <row r="6680" spans="13:14" x14ac:dyDescent="0.25">
      <c r="M6680" s="46">
        <v>6671</v>
      </c>
      <c r="N6680" s="1">
        <v>94.988526861125166</v>
      </c>
    </row>
    <row r="6681" spans="13:14" x14ac:dyDescent="0.25">
      <c r="M6681" s="46">
        <v>6672</v>
      </c>
      <c r="N6681" s="1">
        <v>122.61036426271916</v>
      </c>
    </row>
    <row r="6682" spans="13:14" x14ac:dyDescent="0.25">
      <c r="M6682" s="46">
        <v>6673</v>
      </c>
      <c r="N6682" s="1">
        <v>116.27207309066002</v>
      </c>
    </row>
    <row r="6683" spans="13:14" x14ac:dyDescent="0.25">
      <c r="M6683" s="46">
        <v>6674</v>
      </c>
      <c r="N6683" s="1">
        <v>103.07359147406036</v>
      </c>
    </row>
    <row r="6684" spans="13:14" x14ac:dyDescent="0.25">
      <c r="M6684" s="46">
        <v>6675</v>
      </c>
      <c r="N6684" s="1">
        <v>124.84539326169441</v>
      </c>
    </row>
    <row r="6685" spans="13:14" x14ac:dyDescent="0.25">
      <c r="M6685" s="46">
        <v>6676</v>
      </c>
      <c r="N6685" s="1">
        <v>126.57259065430237</v>
      </c>
    </row>
    <row r="6686" spans="13:14" x14ac:dyDescent="0.25">
      <c r="M6686" s="46">
        <v>6677</v>
      </c>
      <c r="N6686" s="1">
        <v>105.4631027092119</v>
      </c>
    </row>
    <row r="6687" spans="13:14" x14ac:dyDescent="0.25">
      <c r="M6687" s="46">
        <v>6678</v>
      </c>
      <c r="N6687" s="1">
        <v>103.00767312082503</v>
      </c>
    </row>
    <row r="6688" spans="13:14" x14ac:dyDescent="0.25">
      <c r="M6688" s="46">
        <v>6679</v>
      </c>
      <c r="N6688">
        <v>120.9959214225439</v>
      </c>
    </row>
    <row r="6689" spans="13:14" x14ac:dyDescent="0.25">
      <c r="M6689" s="46">
        <v>6680</v>
      </c>
      <c r="N6689">
        <v>117.31120004200764</v>
      </c>
    </row>
    <row r="6690" spans="13:14" x14ac:dyDescent="0.25">
      <c r="M6690" s="46">
        <v>6681</v>
      </c>
      <c r="N6690">
        <v>119.37614460781046</v>
      </c>
    </row>
    <row r="6691" spans="13:14" x14ac:dyDescent="0.25">
      <c r="M6691" s="46">
        <v>6682</v>
      </c>
      <c r="N6691">
        <v>114.67905577400386</v>
      </c>
    </row>
    <row r="6692" spans="13:14" x14ac:dyDescent="0.25">
      <c r="M6692" s="46">
        <v>6683</v>
      </c>
      <c r="N6692">
        <v>110.63618621973512</v>
      </c>
    </row>
    <row r="6693" spans="13:14" x14ac:dyDescent="0.25">
      <c r="M6693" s="46">
        <v>6684</v>
      </c>
      <c r="N6693">
        <v>106.26701791768258</v>
      </c>
    </row>
    <row r="6694" spans="13:14" x14ac:dyDescent="0.25">
      <c r="M6694" s="46">
        <v>6685</v>
      </c>
      <c r="N6694">
        <v>117.15558319986582</v>
      </c>
    </row>
    <row r="6695" spans="13:14" x14ac:dyDescent="0.25">
      <c r="M6695" s="46">
        <v>6686</v>
      </c>
      <c r="N6695">
        <v>119.14160267996115</v>
      </c>
    </row>
    <row r="6696" spans="13:14" x14ac:dyDescent="0.25">
      <c r="M6696" s="46">
        <v>6687</v>
      </c>
      <c r="N6696">
        <v>115.43678949679823</v>
      </c>
    </row>
    <row r="6697" spans="13:14" x14ac:dyDescent="0.25">
      <c r="M6697" s="46">
        <v>6688</v>
      </c>
      <c r="N6697">
        <v>100.15105548665726</v>
      </c>
    </row>
    <row r="6698" spans="13:14" x14ac:dyDescent="0.25">
      <c r="M6698" s="46">
        <v>6689</v>
      </c>
      <c r="N6698">
        <v>96.662510754984424</v>
      </c>
    </row>
    <row r="6699" spans="13:14" x14ac:dyDescent="0.25">
      <c r="M6699" s="46">
        <v>6690</v>
      </c>
      <c r="N6699">
        <v>112.49976685461883</v>
      </c>
    </row>
    <row r="6700" spans="13:14" x14ac:dyDescent="0.25">
      <c r="M6700" s="46">
        <v>6691</v>
      </c>
      <c r="N6700">
        <v>102.55298392472405</v>
      </c>
    </row>
    <row r="6701" spans="13:14" x14ac:dyDescent="0.25">
      <c r="M6701" s="46">
        <v>6692</v>
      </c>
      <c r="N6701">
        <v>113.18379982544326</v>
      </c>
    </row>
    <row r="6702" spans="13:14" x14ac:dyDescent="0.25">
      <c r="M6702" s="46">
        <v>6693</v>
      </c>
      <c r="N6702">
        <v>97.830030340916295</v>
      </c>
    </row>
    <row r="6703" spans="13:14" x14ac:dyDescent="0.25">
      <c r="M6703" s="46">
        <v>6694</v>
      </c>
      <c r="N6703">
        <v>97.493661027772717</v>
      </c>
    </row>
    <row r="6704" spans="13:14" x14ac:dyDescent="0.25">
      <c r="M6704" s="46">
        <v>6695</v>
      </c>
      <c r="N6704">
        <v>112.82239233279699</v>
      </c>
    </row>
    <row r="6705" spans="13:14" x14ac:dyDescent="0.25">
      <c r="M6705" s="46">
        <v>6696</v>
      </c>
      <c r="N6705">
        <v>102.89483282716259</v>
      </c>
    </row>
    <row r="6706" spans="13:14" x14ac:dyDescent="0.25">
      <c r="M6706" s="46">
        <v>6697</v>
      </c>
      <c r="N6706">
        <v>126.49151542028706</v>
      </c>
    </row>
    <row r="6707" spans="13:14" x14ac:dyDescent="0.25">
      <c r="M6707" s="46">
        <v>6698</v>
      </c>
      <c r="N6707">
        <v>114.75955804405636</v>
      </c>
    </row>
    <row r="6708" spans="13:14" x14ac:dyDescent="0.25">
      <c r="M6708" s="46">
        <v>6699</v>
      </c>
      <c r="N6708">
        <v>105.43043049911557</v>
      </c>
    </row>
    <row r="6709" spans="13:14" x14ac:dyDescent="0.25">
      <c r="M6709" s="46">
        <v>6700</v>
      </c>
      <c r="N6709">
        <v>102.71212986321342</v>
      </c>
    </row>
    <row r="6710" spans="13:14" x14ac:dyDescent="0.25">
      <c r="M6710" s="46">
        <v>6701</v>
      </c>
      <c r="N6710">
        <v>103.82693840976867</v>
      </c>
    </row>
    <row r="6711" spans="13:14" x14ac:dyDescent="0.25">
      <c r="M6711" s="46">
        <v>6702</v>
      </c>
      <c r="N6711">
        <v>114.47002817625096</v>
      </c>
    </row>
    <row r="6712" spans="13:14" x14ac:dyDescent="0.25">
      <c r="M6712" s="46">
        <v>6703</v>
      </c>
      <c r="N6712">
        <v>110.75155063165215</v>
      </c>
    </row>
    <row r="6713" spans="13:14" x14ac:dyDescent="0.25">
      <c r="M6713" s="46">
        <v>6704</v>
      </c>
      <c r="N6713">
        <v>96.955325795521929</v>
      </c>
    </row>
    <row r="6714" spans="13:14" x14ac:dyDescent="0.25">
      <c r="M6714" s="46">
        <v>6705</v>
      </c>
      <c r="N6714">
        <v>123.32778410126308</v>
      </c>
    </row>
    <row r="6715" spans="13:14" x14ac:dyDescent="0.25">
      <c r="M6715" s="46">
        <v>6706</v>
      </c>
      <c r="N6715">
        <v>109.75026959032392</v>
      </c>
    </row>
    <row r="6716" spans="13:14" x14ac:dyDescent="0.25">
      <c r="M6716" s="46">
        <v>6707</v>
      </c>
      <c r="N6716">
        <v>119.87383530397015</v>
      </c>
    </row>
    <row r="6717" spans="13:14" x14ac:dyDescent="0.25">
      <c r="M6717" s="46">
        <v>6708</v>
      </c>
      <c r="N6717">
        <v>109.36568707144816</v>
      </c>
    </row>
    <row r="6718" spans="13:14" x14ac:dyDescent="0.25">
      <c r="M6718" s="46">
        <v>6709</v>
      </c>
      <c r="N6718">
        <v>107.63614195923853</v>
      </c>
    </row>
    <row r="6719" spans="13:14" x14ac:dyDescent="0.25">
      <c r="M6719" s="46">
        <v>6710</v>
      </c>
      <c r="N6719">
        <v>115.46328599189489</v>
      </c>
    </row>
    <row r="6720" spans="13:14" x14ac:dyDescent="0.25">
      <c r="M6720" s="46">
        <v>6711</v>
      </c>
      <c r="N6720">
        <v>109.90897111105144</v>
      </c>
    </row>
    <row r="6721" spans="13:14" x14ac:dyDescent="0.25">
      <c r="M6721" s="46">
        <v>6712</v>
      </c>
      <c r="N6721">
        <v>125.25772899151889</v>
      </c>
    </row>
    <row r="6722" spans="13:14" x14ac:dyDescent="0.25">
      <c r="M6722" s="46">
        <v>6713</v>
      </c>
      <c r="N6722">
        <v>106.66993873614548</v>
      </c>
    </row>
    <row r="6723" spans="13:14" x14ac:dyDescent="0.25">
      <c r="M6723" s="46">
        <v>6714</v>
      </c>
      <c r="N6723">
        <v>105.06727778417418</v>
      </c>
    </row>
    <row r="6724" spans="13:14" x14ac:dyDescent="0.25">
      <c r="M6724" s="46">
        <v>6715</v>
      </c>
      <c r="N6724">
        <v>113.44332609989932</v>
      </c>
    </row>
    <row r="6725" spans="13:14" x14ac:dyDescent="0.25">
      <c r="M6725" s="46">
        <v>6716</v>
      </c>
      <c r="N6725">
        <v>97.410370724660112</v>
      </c>
    </row>
    <row r="6726" spans="13:14" x14ac:dyDescent="0.25">
      <c r="M6726" s="46">
        <v>6717</v>
      </c>
      <c r="N6726">
        <v>113.54719762610846</v>
      </c>
    </row>
    <row r="6727" spans="13:14" x14ac:dyDescent="0.25">
      <c r="M6727" s="46">
        <v>6718</v>
      </c>
      <c r="N6727">
        <v>112.43095247912822</v>
      </c>
    </row>
    <row r="6728" spans="13:14" x14ac:dyDescent="0.25">
      <c r="M6728" s="46">
        <v>6719</v>
      </c>
      <c r="N6728">
        <v>112.73622274458579</v>
      </c>
    </row>
    <row r="6729" spans="13:14" x14ac:dyDescent="0.25">
      <c r="M6729" s="46">
        <v>6720</v>
      </c>
      <c r="N6729">
        <v>115.02910480497312</v>
      </c>
    </row>
    <row r="6730" spans="13:14" x14ac:dyDescent="0.25">
      <c r="M6730" s="46">
        <v>6721</v>
      </c>
      <c r="N6730">
        <v>107.56501212672893</v>
      </c>
    </row>
    <row r="6731" spans="13:14" x14ac:dyDescent="0.25">
      <c r="M6731" s="46">
        <v>6722</v>
      </c>
      <c r="N6731">
        <v>105.44579882899984</v>
      </c>
    </row>
    <row r="6732" spans="13:14" x14ac:dyDescent="0.25">
      <c r="M6732" s="46">
        <v>6723</v>
      </c>
      <c r="N6732">
        <v>118.11693394204468</v>
      </c>
    </row>
    <row r="6733" spans="13:14" x14ac:dyDescent="0.25">
      <c r="M6733" s="46">
        <v>6724</v>
      </c>
      <c r="N6733">
        <v>98.365965126831966</v>
      </c>
    </row>
    <row r="6734" spans="13:14" x14ac:dyDescent="0.25">
      <c r="M6734" s="46">
        <v>6725</v>
      </c>
      <c r="N6734">
        <v>110.74408674443652</v>
      </c>
    </row>
    <row r="6735" spans="13:14" x14ac:dyDescent="0.25">
      <c r="M6735" s="46">
        <v>6726</v>
      </c>
      <c r="N6735">
        <v>126.70816708504478</v>
      </c>
    </row>
    <row r="6736" spans="13:14" x14ac:dyDescent="0.25">
      <c r="M6736" s="46">
        <v>6727</v>
      </c>
      <c r="N6736">
        <v>123.1274893112715</v>
      </c>
    </row>
    <row r="6737" spans="13:14" x14ac:dyDescent="0.25">
      <c r="M6737" s="46">
        <v>6728</v>
      </c>
      <c r="N6737">
        <v>112.10859780841461</v>
      </c>
    </row>
    <row r="6738" spans="13:14" x14ac:dyDescent="0.25">
      <c r="M6738" s="46">
        <v>6729</v>
      </c>
      <c r="N6738">
        <v>114.99545995418909</v>
      </c>
    </row>
    <row r="6739" spans="13:14" x14ac:dyDescent="0.25">
      <c r="M6739" s="46">
        <v>6730</v>
      </c>
      <c r="N6739">
        <v>91.362265743677767</v>
      </c>
    </row>
    <row r="6740" spans="13:14" x14ac:dyDescent="0.25">
      <c r="M6740" s="46">
        <v>6731</v>
      </c>
      <c r="N6740">
        <v>134.84072006335094</v>
      </c>
    </row>
    <row r="6741" spans="13:14" x14ac:dyDescent="0.25">
      <c r="M6741" s="46">
        <v>6732</v>
      </c>
      <c r="N6741">
        <v>111.30183658315875</v>
      </c>
    </row>
    <row r="6742" spans="13:14" x14ac:dyDescent="0.25">
      <c r="M6742" s="46">
        <v>6733</v>
      </c>
      <c r="N6742">
        <v>116.16424826517367</v>
      </c>
    </row>
    <row r="6743" spans="13:14" x14ac:dyDescent="0.25">
      <c r="M6743" s="46">
        <v>6734</v>
      </c>
      <c r="N6743">
        <v>104.59008333695598</v>
      </c>
    </row>
    <row r="6744" spans="13:14" x14ac:dyDescent="0.25">
      <c r="M6744" s="46">
        <v>6735</v>
      </c>
      <c r="N6744">
        <v>102.38269658014345</v>
      </c>
    </row>
    <row r="6745" spans="13:14" x14ac:dyDescent="0.25">
      <c r="M6745" s="46">
        <v>6736</v>
      </c>
      <c r="N6745">
        <v>111.0565995349271</v>
      </c>
    </row>
    <row r="6746" spans="13:14" x14ac:dyDescent="0.25">
      <c r="M6746" s="46">
        <v>6737</v>
      </c>
      <c r="N6746">
        <v>103.8055949324894</v>
      </c>
    </row>
    <row r="6747" spans="13:14" x14ac:dyDescent="0.25">
      <c r="M6747" s="46">
        <v>6738</v>
      </c>
      <c r="N6747">
        <v>109.7111075184701</v>
      </c>
    </row>
    <row r="6748" spans="13:14" x14ac:dyDescent="0.25">
      <c r="M6748" s="46">
        <v>6739</v>
      </c>
      <c r="N6748">
        <v>125.21121621804232</v>
      </c>
    </row>
    <row r="6749" spans="13:14" x14ac:dyDescent="0.25">
      <c r="M6749" s="46">
        <v>6740</v>
      </c>
      <c r="N6749">
        <v>113.8165404998999</v>
      </c>
    </row>
    <row r="6750" spans="13:14" x14ac:dyDescent="0.25">
      <c r="M6750" s="46">
        <v>6741</v>
      </c>
      <c r="N6750">
        <v>111.04466884072724</v>
      </c>
    </row>
    <row r="6751" spans="13:14" x14ac:dyDescent="0.25">
      <c r="M6751" s="46">
        <v>6742</v>
      </c>
      <c r="N6751">
        <v>112.76389563530346</v>
      </c>
    </row>
    <row r="6752" spans="13:14" x14ac:dyDescent="0.25">
      <c r="M6752" s="46">
        <v>6743</v>
      </c>
      <c r="N6752">
        <v>117.76351759689845</v>
      </c>
    </row>
    <row r="6753" spans="13:14" x14ac:dyDescent="0.25">
      <c r="M6753" s="46">
        <v>6744</v>
      </c>
      <c r="N6753">
        <v>119.06534500745242</v>
      </c>
    </row>
    <row r="6754" spans="13:14" x14ac:dyDescent="0.25">
      <c r="M6754" s="46">
        <v>6745</v>
      </c>
      <c r="N6754">
        <v>109.876795831756</v>
      </c>
    </row>
    <row r="6755" spans="13:14" x14ac:dyDescent="0.25">
      <c r="M6755" s="46">
        <v>6746</v>
      </c>
      <c r="N6755">
        <v>123.02604549995172</v>
      </c>
    </row>
    <row r="6756" spans="13:14" x14ac:dyDescent="0.25">
      <c r="M6756" s="46">
        <v>6747</v>
      </c>
      <c r="N6756">
        <v>113.3199272825107</v>
      </c>
    </row>
    <row r="6757" spans="13:14" x14ac:dyDescent="0.25">
      <c r="M6757" s="46">
        <v>6748</v>
      </c>
      <c r="N6757">
        <v>106.01966900779622</v>
      </c>
    </row>
    <row r="6758" spans="13:14" x14ac:dyDescent="0.25">
      <c r="M6758" s="46">
        <v>6749</v>
      </c>
      <c r="N6758">
        <v>95.49299883850604</v>
      </c>
    </row>
    <row r="6759" spans="13:14" x14ac:dyDescent="0.25">
      <c r="M6759" s="46">
        <v>6750</v>
      </c>
      <c r="N6759">
        <v>114.732958366456</v>
      </c>
    </row>
    <row r="6760" spans="13:14" x14ac:dyDescent="0.25">
      <c r="M6760" s="46">
        <v>6751</v>
      </c>
      <c r="N6760">
        <v>121.6551753653694</v>
      </c>
    </row>
    <row r="6761" spans="13:14" x14ac:dyDescent="0.25">
      <c r="M6761" s="46">
        <v>6752</v>
      </c>
      <c r="N6761">
        <v>105.67932401920318</v>
      </c>
    </row>
    <row r="6762" spans="13:14" x14ac:dyDescent="0.25">
      <c r="M6762" s="46">
        <v>6753</v>
      </c>
      <c r="N6762">
        <v>108.92361920100649</v>
      </c>
    </row>
    <row r="6763" spans="13:14" x14ac:dyDescent="0.25">
      <c r="M6763" s="46">
        <v>6754</v>
      </c>
      <c r="N6763">
        <v>99.676574361345544</v>
      </c>
    </row>
    <row r="6764" spans="13:14" x14ac:dyDescent="0.25">
      <c r="M6764" s="46">
        <v>6755</v>
      </c>
      <c r="N6764">
        <v>100.81537258093664</v>
      </c>
    </row>
    <row r="6765" spans="13:14" x14ac:dyDescent="0.25">
      <c r="M6765" s="46">
        <v>6756</v>
      </c>
      <c r="N6765">
        <v>121.81125859068119</v>
      </c>
    </row>
    <row r="6766" spans="13:14" x14ac:dyDescent="0.25">
      <c r="M6766" s="46">
        <v>6757</v>
      </c>
      <c r="N6766">
        <v>106.03476595326394</v>
      </c>
    </row>
    <row r="6767" spans="13:14" x14ac:dyDescent="0.25">
      <c r="M6767" s="46">
        <v>6758</v>
      </c>
      <c r="N6767">
        <v>115.73995052527144</v>
      </c>
    </row>
    <row r="6768" spans="13:14" x14ac:dyDescent="0.25">
      <c r="M6768" s="46">
        <v>6759</v>
      </c>
      <c r="N6768">
        <v>117.60040336889085</v>
      </c>
    </row>
    <row r="6769" spans="13:14" x14ac:dyDescent="0.25">
      <c r="M6769" s="46">
        <v>6760</v>
      </c>
      <c r="N6769">
        <v>112.85593856227175</v>
      </c>
    </row>
    <row r="6770" spans="13:14" x14ac:dyDescent="0.25">
      <c r="M6770" s="46">
        <v>6761</v>
      </c>
      <c r="N6770">
        <v>102.52506845747043</v>
      </c>
    </row>
    <row r="6771" spans="13:14" x14ac:dyDescent="0.25">
      <c r="M6771" s="46">
        <v>6762</v>
      </c>
      <c r="N6771">
        <v>115.25581220138484</v>
      </c>
    </row>
    <row r="6772" spans="13:14" x14ac:dyDescent="0.25">
      <c r="M6772" s="46">
        <v>6763</v>
      </c>
      <c r="N6772">
        <v>134.65928642521041</v>
      </c>
    </row>
    <row r="6773" spans="13:14" x14ac:dyDescent="0.25">
      <c r="M6773" s="46">
        <v>6764</v>
      </c>
      <c r="N6773">
        <v>105.78466752580199</v>
      </c>
    </row>
    <row r="6774" spans="13:14" x14ac:dyDescent="0.25">
      <c r="M6774" s="46">
        <v>6765</v>
      </c>
      <c r="N6774">
        <v>102.0278508398399</v>
      </c>
    </row>
    <row r="6775" spans="13:14" x14ac:dyDescent="0.25">
      <c r="M6775" s="46">
        <v>6766</v>
      </c>
      <c r="N6775">
        <v>108.94046997674815</v>
      </c>
    </row>
    <row r="6776" spans="13:14" x14ac:dyDescent="0.25">
      <c r="M6776" s="46">
        <v>6767</v>
      </c>
      <c r="N6776">
        <v>125.00325900650238</v>
      </c>
    </row>
    <row r="6777" spans="13:14" x14ac:dyDescent="0.25">
      <c r="M6777" s="46">
        <v>6768</v>
      </c>
      <c r="N6777">
        <v>125.21808103124685</v>
      </c>
    </row>
    <row r="6778" spans="13:14" x14ac:dyDescent="0.25">
      <c r="M6778" s="46">
        <v>6769</v>
      </c>
      <c r="N6778">
        <v>108.22728678025535</v>
      </c>
    </row>
    <row r="6779" spans="13:14" x14ac:dyDescent="0.25">
      <c r="M6779" s="46">
        <v>6770</v>
      </c>
      <c r="N6779">
        <v>110.75231268596798</v>
      </c>
    </row>
    <row r="6780" spans="13:14" x14ac:dyDescent="0.25">
      <c r="M6780" s="46">
        <v>6771</v>
      </c>
      <c r="N6780">
        <v>110.23069415682546</v>
      </c>
    </row>
    <row r="6781" spans="13:14" x14ac:dyDescent="0.25">
      <c r="M6781" s="46">
        <v>6772</v>
      </c>
      <c r="N6781">
        <v>101.9003224708382</v>
      </c>
    </row>
    <row r="6782" spans="13:14" x14ac:dyDescent="0.25">
      <c r="M6782" s="46">
        <v>6773</v>
      </c>
      <c r="N6782">
        <v>92.473516336139511</v>
      </c>
    </row>
    <row r="6783" spans="13:14" x14ac:dyDescent="0.25">
      <c r="M6783" s="46">
        <v>6774</v>
      </c>
      <c r="N6783">
        <v>95.86131255680786</v>
      </c>
    </row>
    <row r="6784" spans="13:14" x14ac:dyDescent="0.25">
      <c r="M6784" s="46">
        <v>6775</v>
      </c>
      <c r="N6784">
        <v>126.04364060790675</v>
      </c>
    </row>
    <row r="6785" spans="13:14" x14ac:dyDescent="0.25">
      <c r="M6785" s="46">
        <v>6776</v>
      </c>
      <c r="N6785">
        <v>103.47749912972749</v>
      </c>
    </row>
    <row r="6786" spans="13:14" x14ac:dyDescent="0.25">
      <c r="M6786" s="46">
        <v>6777</v>
      </c>
      <c r="N6786">
        <v>95.074657843300471</v>
      </c>
    </row>
    <row r="6787" spans="13:14" x14ac:dyDescent="0.25">
      <c r="M6787" s="46">
        <v>6778</v>
      </c>
      <c r="N6787">
        <v>108.99321455342802</v>
      </c>
    </row>
    <row r="6788" spans="13:14" x14ac:dyDescent="0.25">
      <c r="M6788" s="46">
        <v>6779</v>
      </c>
      <c r="N6788">
        <v>100.98284701536541</v>
      </c>
    </row>
    <row r="6789" spans="13:14" x14ac:dyDescent="0.25">
      <c r="M6789" s="46">
        <v>6780</v>
      </c>
      <c r="N6789">
        <v>115.99827800797372</v>
      </c>
    </row>
    <row r="6790" spans="13:14" x14ac:dyDescent="0.25">
      <c r="M6790" s="46">
        <v>6781</v>
      </c>
      <c r="N6790">
        <v>119.55227216454176</v>
      </c>
    </row>
    <row r="6791" spans="13:14" x14ac:dyDescent="0.25">
      <c r="M6791" s="46">
        <v>6782</v>
      </c>
      <c r="N6791">
        <v>112.86208838491406</v>
      </c>
    </row>
    <row r="6792" spans="13:14" x14ac:dyDescent="0.25">
      <c r="M6792" s="46">
        <v>6783</v>
      </c>
      <c r="N6792">
        <v>113.67106917189859</v>
      </c>
    </row>
    <row r="6793" spans="13:14" x14ac:dyDescent="0.25">
      <c r="M6793" s="46">
        <v>6784</v>
      </c>
      <c r="N6793">
        <v>123.86835719415436</v>
      </c>
    </row>
    <row r="6794" spans="13:14" x14ac:dyDescent="0.25">
      <c r="M6794" s="46">
        <v>6785</v>
      </c>
      <c r="N6794">
        <v>114.51170895335196</v>
      </c>
    </row>
    <row r="6795" spans="13:14" x14ac:dyDescent="0.25">
      <c r="M6795" s="46">
        <v>6786</v>
      </c>
      <c r="N6795">
        <v>119.674425103418</v>
      </c>
    </row>
    <row r="6796" spans="13:14" x14ac:dyDescent="0.25">
      <c r="M6796" s="46">
        <v>6787</v>
      </c>
      <c r="N6796">
        <v>113.40871074946344</v>
      </c>
    </row>
    <row r="6797" spans="13:14" x14ac:dyDescent="0.25">
      <c r="M6797" s="46">
        <v>6788</v>
      </c>
      <c r="N6797">
        <v>96.404561359055691</v>
      </c>
    </row>
    <row r="6798" spans="13:14" x14ac:dyDescent="0.25">
      <c r="M6798" s="46">
        <v>6789</v>
      </c>
      <c r="N6798">
        <v>108.17034796447022</v>
      </c>
    </row>
    <row r="6799" spans="13:14" x14ac:dyDescent="0.25">
      <c r="M6799" s="46">
        <v>6790</v>
      </c>
      <c r="N6799">
        <v>120.46664253674322</v>
      </c>
    </row>
    <row r="6800" spans="13:14" x14ac:dyDescent="0.25">
      <c r="M6800" s="46">
        <v>6791</v>
      </c>
      <c r="N6800">
        <v>94.760999484890888</v>
      </c>
    </row>
    <row r="6801" spans="13:14" x14ac:dyDescent="0.25">
      <c r="M6801" s="46">
        <v>6792</v>
      </c>
      <c r="N6801">
        <v>113.86609226433632</v>
      </c>
    </row>
    <row r="6802" spans="13:14" x14ac:dyDescent="0.25">
      <c r="M6802" s="46">
        <v>6793</v>
      </c>
      <c r="N6802">
        <v>107.57445567783058</v>
      </c>
    </row>
    <row r="6803" spans="13:14" x14ac:dyDescent="0.25">
      <c r="M6803" s="46">
        <v>6794</v>
      </c>
      <c r="N6803">
        <v>98.660504015326325</v>
      </c>
    </row>
    <row r="6804" spans="13:14" x14ac:dyDescent="0.25">
      <c r="M6804" s="46">
        <v>6795</v>
      </c>
      <c r="N6804">
        <v>107.16767288250347</v>
      </c>
    </row>
    <row r="6805" spans="13:14" x14ac:dyDescent="0.25">
      <c r="M6805" s="46">
        <v>6796</v>
      </c>
      <c r="N6805">
        <v>102.03424113472292</v>
      </c>
    </row>
    <row r="6806" spans="13:14" x14ac:dyDescent="0.25">
      <c r="M6806" s="46">
        <v>6797</v>
      </c>
      <c r="N6806">
        <v>119.01887702390215</v>
      </c>
    </row>
    <row r="6807" spans="13:14" x14ac:dyDescent="0.25">
      <c r="M6807" s="46">
        <v>6798</v>
      </c>
      <c r="N6807">
        <v>113.74592028834076</v>
      </c>
    </row>
    <row r="6808" spans="13:14" x14ac:dyDescent="0.25">
      <c r="M6808" s="46">
        <v>6799</v>
      </c>
      <c r="N6808">
        <v>116.60676101710875</v>
      </c>
    </row>
    <row r="6809" spans="13:14" x14ac:dyDescent="0.25">
      <c r="M6809" s="46">
        <v>6800</v>
      </c>
      <c r="N6809">
        <v>120.8141829865413</v>
      </c>
    </row>
    <row r="6810" spans="13:14" x14ac:dyDescent="0.25">
      <c r="M6810" s="46">
        <v>6801</v>
      </c>
      <c r="N6810">
        <v>111.33276680659027</v>
      </c>
    </row>
    <row r="6811" spans="13:14" x14ac:dyDescent="0.25">
      <c r="M6811" s="46">
        <v>6802</v>
      </c>
      <c r="N6811">
        <v>109.77192568633157</v>
      </c>
    </row>
    <row r="6812" spans="13:14" x14ac:dyDescent="0.25">
      <c r="M6812" s="46">
        <v>6803</v>
      </c>
      <c r="N6812">
        <v>104.10113370145774</v>
      </c>
    </row>
    <row r="6813" spans="13:14" x14ac:dyDescent="0.25">
      <c r="M6813" s="46">
        <v>6804</v>
      </c>
      <c r="N6813">
        <v>124.68244868993223</v>
      </c>
    </row>
    <row r="6814" spans="13:14" x14ac:dyDescent="0.25">
      <c r="M6814" s="46">
        <v>6805</v>
      </c>
      <c r="N6814">
        <v>117.22120835764673</v>
      </c>
    </row>
    <row r="6815" spans="13:14" x14ac:dyDescent="0.25">
      <c r="M6815" s="46">
        <v>6806</v>
      </c>
      <c r="N6815">
        <v>89.645210336905038</v>
      </c>
    </row>
    <row r="6816" spans="13:14" x14ac:dyDescent="0.25">
      <c r="M6816" s="46">
        <v>6807</v>
      </c>
      <c r="N6816">
        <v>112.41810962562214</v>
      </c>
    </row>
    <row r="6817" spans="13:14" x14ac:dyDescent="0.25">
      <c r="M6817" s="46">
        <v>6808</v>
      </c>
      <c r="N6817">
        <v>117.70470687847424</v>
      </c>
    </row>
    <row r="6818" spans="13:14" x14ac:dyDescent="0.25">
      <c r="M6818" s="46">
        <v>6809</v>
      </c>
      <c r="N6818">
        <v>118.48408908536524</v>
      </c>
    </row>
    <row r="6819" spans="13:14" x14ac:dyDescent="0.25">
      <c r="M6819" s="46">
        <v>6810</v>
      </c>
      <c r="N6819">
        <v>108.34787069760471</v>
      </c>
    </row>
    <row r="6820" spans="13:14" x14ac:dyDescent="0.25">
      <c r="M6820" s="46">
        <v>6811</v>
      </c>
      <c r="N6820">
        <v>109.05018968627026</v>
      </c>
    </row>
    <row r="6821" spans="13:14" x14ac:dyDescent="0.25">
      <c r="M6821" s="46">
        <v>6812</v>
      </c>
      <c r="N6821">
        <v>130.63451894708842</v>
      </c>
    </row>
    <row r="6822" spans="13:14" x14ac:dyDescent="0.25">
      <c r="M6822" s="46">
        <v>6813</v>
      </c>
      <c r="N6822">
        <v>114.4593845374564</v>
      </c>
    </row>
    <row r="6823" spans="13:14" x14ac:dyDescent="0.25">
      <c r="M6823" s="46">
        <v>6814</v>
      </c>
      <c r="N6823">
        <v>99.71916506622064</v>
      </c>
    </row>
    <row r="6824" spans="13:14" x14ac:dyDescent="0.25">
      <c r="M6824" s="46">
        <v>6815</v>
      </c>
      <c r="N6824">
        <v>103.81005123235585</v>
      </c>
    </row>
    <row r="6825" spans="13:14" x14ac:dyDescent="0.25">
      <c r="M6825" s="46">
        <v>6816</v>
      </c>
      <c r="N6825">
        <v>123.90227511584087</v>
      </c>
    </row>
    <row r="6826" spans="13:14" x14ac:dyDescent="0.25">
      <c r="M6826" s="46">
        <v>6817</v>
      </c>
      <c r="N6826">
        <v>119.27908034240208</v>
      </c>
    </row>
    <row r="6827" spans="13:14" x14ac:dyDescent="0.25">
      <c r="M6827" s="46">
        <v>6818</v>
      </c>
      <c r="N6827">
        <v>111.6700581729713</v>
      </c>
    </row>
    <row r="6828" spans="13:14" x14ac:dyDescent="0.25">
      <c r="M6828" s="46">
        <v>6819</v>
      </c>
      <c r="N6828">
        <v>112.4095309834296</v>
      </c>
    </row>
    <row r="6829" spans="13:14" x14ac:dyDescent="0.25">
      <c r="M6829" s="46">
        <v>6820</v>
      </c>
      <c r="N6829">
        <v>105.02374122301227</v>
      </c>
    </row>
    <row r="6830" spans="13:14" x14ac:dyDescent="0.25">
      <c r="M6830" s="46">
        <v>6821</v>
      </c>
      <c r="N6830">
        <v>113.33888253263142</v>
      </c>
    </row>
    <row r="6831" spans="13:14" x14ac:dyDescent="0.25">
      <c r="M6831" s="46">
        <v>6822</v>
      </c>
      <c r="N6831">
        <v>133.45605884500009</v>
      </c>
    </row>
    <row r="6832" spans="13:14" x14ac:dyDescent="0.25">
      <c r="M6832" s="46">
        <v>6823</v>
      </c>
      <c r="N6832">
        <v>120.33625766616736</v>
      </c>
    </row>
    <row r="6833" spans="13:14" x14ac:dyDescent="0.25">
      <c r="M6833" s="46">
        <v>6824</v>
      </c>
      <c r="N6833">
        <v>112.90582443612584</v>
      </c>
    </row>
    <row r="6834" spans="13:14" x14ac:dyDescent="0.25">
      <c r="M6834" s="46">
        <v>6825</v>
      </c>
      <c r="N6834">
        <v>108.44611622269294</v>
      </c>
    </row>
    <row r="6835" spans="13:14" x14ac:dyDescent="0.25">
      <c r="M6835" s="46">
        <v>6826</v>
      </c>
      <c r="N6835">
        <v>117.51443727780251</v>
      </c>
    </row>
    <row r="6836" spans="13:14" x14ac:dyDescent="0.25">
      <c r="M6836" s="46">
        <v>6827</v>
      </c>
      <c r="N6836">
        <v>110.61653223519491</v>
      </c>
    </row>
    <row r="6837" spans="13:14" x14ac:dyDescent="0.25">
      <c r="M6837" s="46">
        <v>6828</v>
      </c>
      <c r="N6837">
        <v>99.564087239360219</v>
      </c>
    </row>
    <row r="6838" spans="13:14" x14ac:dyDescent="0.25">
      <c r="M6838" s="46">
        <v>6829</v>
      </c>
      <c r="N6838">
        <v>111.41759124641054</v>
      </c>
    </row>
    <row r="6839" spans="13:14" x14ac:dyDescent="0.25">
      <c r="M6839" s="46">
        <v>6830</v>
      </c>
      <c r="N6839">
        <v>107.00736990570165</v>
      </c>
    </row>
    <row r="6840" spans="13:14" x14ac:dyDescent="0.25">
      <c r="M6840" s="46">
        <v>6831</v>
      </c>
      <c r="N6840">
        <v>95.845588183008644</v>
      </c>
    </row>
    <row r="6841" spans="13:14" x14ac:dyDescent="0.25">
      <c r="M6841" s="46">
        <v>6832</v>
      </c>
      <c r="N6841">
        <v>95.0257779405962</v>
      </c>
    </row>
    <row r="6842" spans="13:14" x14ac:dyDescent="0.25">
      <c r="M6842" s="46">
        <v>6833</v>
      </c>
      <c r="N6842">
        <v>108.82509095617495</v>
      </c>
    </row>
    <row r="6843" spans="13:14" x14ac:dyDescent="0.25">
      <c r="M6843" s="46">
        <v>6834</v>
      </c>
      <c r="N6843">
        <v>118.36035419641931</v>
      </c>
    </row>
    <row r="6844" spans="13:14" x14ac:dyDescent="0.25">
      <c r="M6844" s="46">
        <v>6835</v>
      </c>
      <c r="N6844">
        <v>121.84154966473265</v>
      </c>
    </row>
    <row r="6845" spans="13:14" x14ac:dyDescent="0.25">
      <c r="M6845" s="46">
        <v>6836</v>
      </c>
      <c r="N6845">
        <v>122.00305291198595</v>
      </c>
    </row>
    <row r="6846" spans="13:14" x14ac:dyDescent="0.25">
      <c r="M6846" s="46">
        <v>6837</v>
      </c>
      <c r="N6846">
        <v>95.526773436373816</v>
      </c>
    </row>
    <row r="6847" spans="13:14" x14ac:dyDescent="0.25">
      <c r="M6847" s="46">
        <v>6838</v>
      </c>
      <c r="N6847">
        <v>121.3105497428819</v>
      </c>
    </row>
    <row r="6848" spans="13:14" x14ac:dyDescent="0.25">
      <c r="M6848" s="46">
        <v>6839</v>
      </c>
      <c r="N6848">
        <v>90.702537127653258</v>
      </c>
    </row>
    <row r="6849" spans="13:14" x14ac:dyDescent="0.25">
      <c r="M6849" s="46">
        <v>6840</v>
      </c>
      <c r="N6849">
        <v>125.78317545623483</v>
      </c>
    </row>
    <row r="6850" spans="13:14" x14ac:dyDescent="0.25">
      <c r="M6850" s="46">
        <v>6841</v>
      </c>
      <c r="N6850">
        <v>128.93940720513427</v>
      </c>
    </row>
    <row r="6851" spans="13:14" x14ac:dyDescent="0.25">
      <c r="M6851" s="46">
        <v>6842</v>
      </c>
      <c r="N6851">
        <v>108.07005528282698</v>
      </c>
    </row>
    <row r="6852" spans="13:14" x14ac:dyDescent="0.25">
      <c r="M6852" s="46">
        <v>6843</v>
      </c>
      <c r="N6852">
        <v>116.16204520886767</v>
      </c>
    </row>
    <row r="6853" spans="13:14" x14ac:dyDescent="0.25">
      <c r="M6853" s="46">
        <v>6844</v>
      </c>
      <c r="N6853">
        <v>119.96531641862911</v>
      </c>
    </row>
    <row r="6854" spans="13:14" x14ac:dyDescent="0.25">
      <c r="M6854" s="46">
        <v>6845</v>
      </c>
      <c r="N6854">
        <v>115.32140765960335</v>
      </c>
    </row>
    <row r="6855" spans="13:14" x14ac:dyDescent="0.25">
      <c r="M6855" s="46">
        <v>6846</v>
      </c>
      <c r="N6855">
        <v>113.55688563266416</v>
      </c>
    </row>
    <row r="6856" spans="13:14" x14ac:dyDescent="0.25">
      <c r="M6856" s="46">
        <v>6847</v>
      </c>
      <c r="N6856">
        <v>117.75992627096163</v>
      </c>
    </row>
    <row r="6857" spans="13:14" x14ac:dyDescent="0.25">
      <c r="M6857" s="46">
        <v>6848</v>
      </c>
      <c r="N6857">
        <v>130.475405354527</v>
      </c>
    </row>
    <row r="6858" spans="13:14" x14ac:dyDescent="0.25">
      <c r="M6858" s="46">
        <v>6849</v>
      </c>
      <c r="N6858">
        <v>116.86983819726785</v>
      </c>
    </row>
    <row r="6859" spans="13:14" x14ac:dyDescent="0.25">
      <c r="M6859" s="46">
        <v>6850</v>
      </c>
      <c r="N6859">
        <v>127.38298762301513</v>
      </c>
    </row>
    <row r="6860" spans="13:14" x14ac:dyDescent="0.25">
      <c r="M6860" s="46">
        <v>6851</v>
      </c>
      <c r="N6860">
        <v>113.64448916995639</v>
      </c>
    </row>
    <row r="6861" spans="13:14" x14ac:dyDescent="0.25">
      <c r="M6861" s="46">
        <v>6852</v>
      </c>
      <c r="N6861">
        <v>111.62579732417865</v>
      </c>
    </row>
    <row r="6862" spans="13:14" x14ac:dyDescent="0.25">
      <c r="M6862" s="46">
        <v>6853</v>
      </c>
      <c r="N6862">
        <v>117.32772488655358</v>
      </c>
    </row>
    <row r="6863" spans="13:14" x14ac:dyDescent="0.25">
      <c r="M6863" s="46">
        <v>6854</v>
      </c>
      <c r="N6863">
        <v>103.67624134769795</v>
      </c>
    </row>
    <row r="6864" spans="13:14" x14ac:dyDescent="0.25">
      <c r="M6864" s="46">
        <v>6855</v>
      </c>
      <c r="N6864">
        <v>88.480047673330347</v>
      </c>
    </row>
    <row r="6865" spans="13:14" x14ac:dyDescent="0.25">
      <c r="M6865" s="46">
        <v>6856</v>
      </c>
      <c r="N6865">
        <v>106.81885869745062</v>
      </c>
    </row>
    <row r="6866" spans="13:14" x14ac:dyDescent="0.25">
      <c r="M6866" s="46">
        <v>6857</v>
      </c>
      <c r="N6866">
        <v>121.19036294198999</v>
      </c>
    </row>
    <row r="6867" spans="13:14" x14ac:dyDescent="0.25">
      <c r="M6867" s="46">
        <v>6858</v>
      </c>
      <c r="N6867">
        <v>114.72152357329536</v>
      </c>
    </row>
    <row r="6868" spans="13:14" x14ac:dyDescent="0.25">
      <c r="M6868" s="46">
        <v>6859</v>
      </c>
      <c r="N6868">
        <v>107.38197509525736</v>
      </c>
    </row>
    <row r="6869" spans="13:14" x14ac:dyDescent="0.25">
      <c r="M6869" s="46">
        <v>6860</v>
      </c>
      <c r="N6869">
        <v>120.87589726872008</v>
      </c>
    </row>
    <row r="6870" spans="13:14" x14ac:dyDescent="0.25">
      <c r="M6870" s="46">
        <v>6861</v>
      </c>
      <c r="N6870">
        <v>98.749318913792052</v>
      </c>
    </row>
    <row r="6871" spans="13:14" x14ac:dyDescent="0.25">
      <c r="M6871" s="46">
        <v>6862</v>
      </c>
      <c r="N6871">
        <v>125.25619146810821</v>
      </c>
    </row>
    <row r="6872" spans="13:14" x14ac:dyDescent="0.25">
      <c r="M6872" s="46">
        <v>6863</v>
      </c>
      <c r="N6872">
        <v>125.16434125943222</v>
      </c>
    </row>
    <row r="6873" spans="13:14" x14ac:dyDescent="0.25">
      <c r="M6873" s="46">
        <v>6864</v>
      </c>
      <c r="N6873">
        <v>112.93301469411324</v>
      </c>
    </row>
    <row r="6874" spans="13:14" x14ac:dyDescent="0.25">
      <c r="M6874" s="46">
        <v>6865</v>
      </c>
      <c r="N6874">
        <v>108.93395623975081</v>
      </c>
    </row>
    <row r="6875" spans="13:14" x14ac:dyDescent="0.25">
      <c r="M6875" s="46">
        <v>6866</v>
      </c>
      <c r="N6875">
        <v>94.532140019444469</v>
      </c>
    </row>
    <row r="6876" spans="13:14" x14ac:dyDescent="0.25">
      <c r="M6876" s="46">
        <v>6867</v>
      </c>
      <c r="N6876">
        <v>104.95122094370031</v>
      </c>
    </row>
    <row r="6877" spans="13:14" x14ac:dyDescent="0.25">
      <c r="M6877" s="46">
        <v>6868</v>
      </c>
      <c r="N6877">
        <v>119.12712054917782</v>
      </c>
    </row>
    <row r="6878" spans="13:14" x14ac:dyDescent="0.25">
      <c r="M6878" s="46">
        <v>6869</v>
      </c>
      <c r="N6878">
        <v>121.00360109982678</v>
      </c>
    </row>
    <row r="6879" spans="13:14" x14ac:dyDescent="0.25">
      <c r="M6879" s="46">
        <v>6870</v>
      </c>
      <c r="N6879">
        <v>104.95035951320183</v>
      </c>
    </row>
    <row r="6880" spans="13:14" x14ac:dyDescent="0.25">
      <c r="M6880" s="46">
        <v>6871</v>
      </c>
      <c r="N6880">
        <v>103.50084447569064</v>
      </c>
    </row>
    <row r="6881" spans="13:14" x14ac:dyDescent="0.25">
      <c r="M6881" s="46">
        <v>6872</v>
      </c>
      <c r="N6881">
        <v>108.24792478902731</v>
      </c>
    </row>
    <row r="6882" spans="13:14" x14ac:dyDescent="0.25">
      <c r="M6882" s="46">
        <v>6873</v>
      </c>
      <c r="N6882">
        <v>106.5780751030084</v>
      </c>
    </row>
    <row r="6883" spans="13:14" x14ac:dyDescent="0.25">
      <c r="M6883" s="46">
        <v>6874</v>
      </c>
      <c r="N6883">
        <v>119.42654257285507</v>
      </c>
    </row>
    <row r="6884" spans="13:14" x14ac:dyDescent="0.25">
      <c r="M6884" s="46">
        <v>6875</v>
      </c>
      <c r="N6884">
        <v>115.0792550265482</v>
      </c>
    </row>
    <row r="6885" spans="13:14" x14ac:dyDescent="0.25">
      <c r="M6885" s="46">
        <v>6876</v>
      </c>
      <c r="N6885">
        <v>107.81960623571879</v>
      </c>
    </row>
    <row r="6886" spans="13:14" x14ac:dyDescent="0.25">
      <c r="M6886" s="46">
        <v>6877</v>
      </c>
      <c r="N6886">
        <v>96.069134180599633</v>
      </c>
    </row>
    <row r="6887" spans="13:14" x14ac:dyDescent="0.25">
      <c r="M6887" s="46">
        <v>6878</v>
      </c>
      <c r="N6887">
        <v>118.47566910137853</v>
      </c>
    </row>
    <row r="6888" spans="13:14" x14ac:dyDescent="0.25">
      <c r="M6888" s="46">
        <v>6879</v>
      </c>
      <c r="N6888">
        <v>114.05061600889192</v>
      </c>
    </row>
    <row r="6889" spans="13:14" x14ac:dyDescent="0.25">
      <c r="M6889" s="46">
        <v>6880</v>
      </c>
      <c r="N6889">
        <v>109.50491504222575</v>
      </c>
    </row>
    <row r="6890" spans="13:14" x14ac:dyDescent="0.25">
      <c r="M6890" s="46">
        <v>6881</v>
      </c>
      <c r="N6890">
        <v>110.90667866807532</v>
      </c>
    </row>
    <row r="6891" spans="13:14" x14ac:dyDescent="0.25">
      <c r="M6891" s="46">
        <v>6882</v>
      </c>
      <c r="N6891">
        <v>97.226621355503866</v>
      </c>
    </row>
    <row r="6892" spans="13:14" x14ac:dyDescent="0.25">
      <c r="M6892" s="46">
        <v>6883</v>
      </c>
      <c r="N6892">
        <v>104.26395371903483</v>
      </c>
    </row>
    <row r="6893" spans="13:14" x14ac:dyDescent="0.25">
      <c r="M6893" s="46">
        <v>6884</v>
      </c>
      <c r="N6893">
        <v>114.70941200706798</v>
      </c>
    </row>
    <row r="6894" spans="13:14" x14ac:dyDescent="0.25">
      <c r="M6894" s="46">
        <v>6885</v>
      </c>
      <c r="N6894">
        <v>111.37451215719851</v>
      </c>
    </row>
    <row r="6895" spans="13:14" x14ac:dyDescent="0.25">
      <c r="M6895" s="46">
        <v>6886</v>
      </c>
      <c r="N6895">
        <v>104.09531351930897</v>
      </c>
    </row>
    <row r="6896" spans="13:14" x14ac:dyDescent="0.25">
      <c r="M6896" s="46">
        <v>6887</v>
      </c>
      <c r="N6896">
        <v>120.92925809229965</v>
      </c>
    </row>
    <row r="6897" spans="13:14" x14ac:dyDescent="0.25">
      <c r="M6897" s="46">
        <v>6888</v>
      </c>
      <c r="N6897">
        <v>100.54103035625984</v>
      </c>
    </row>
    <row r="6898" spans="13:14" x14ac:dyDescent="0.25">
      <c r="M6898" s="46">
        <v>6889</v>
      </c>
      <c r="N6898">
        <v>99.593700356245421</v>
      </c>
    </row>
    <row r="6899" spans="13:14" x14ac:dyDescent="0.25">
      <c r="M6899" s="46">
        <v>6890</v>
      </c>
      <c r="N6899">
        <v>88.361774677291152</v>
      </c>
    </row>
    <row r="6900" spans="13:14" x14ac:dyDescent="0.25">
      <c r="M6900" s="46">
        <v>6891</v>
      </c>
      <c r="N6900">
        <v>105.04957339212733</v>
      </c>
    </row>
    <row r="6901" spans="13:14" x14ac:dyDescent="0.25">
      <c r="M6901" s="46">
        <v>6892</v>
      </c>
      <c r="N6901">
        <v>107.79937095102422</v>
      </c>
    </row>
    <row r="6902" spans="13:14" x14ac:dyDescent="0.25">
      <c r="M6902" s="46">
        <v>6893</v>
      </c>
      <c r="N6902">
        <v>119.48194088118927</v>
      </c>
    </row>
    <row r="6903" spans="13:14" x14ac:dyDescent="0.25">
      <c r="M6903" s="46">
        <v>6894</v>
      </c>
      <c r="N6903">
        <v>102.90247222597739</v>
      </c>
    </row>
    <row r="6904" spans="13:14" x14ac:dyDescent="0.25">
      <c r="M6904" s="46">
        <v>6895</v>
      </c>
      <c r="N6904">
        <v>107.60905036887719</v>
      </c>
    </row>
    <row r="6905" spans="13:14" x14ac:dyDescent="0.25">
      <c r="M6905" s="46">
        <v>6896</v>
      </c>
      <c r="N6905">
        <v>116.92213940964766</v>
      </c>
    </row>
    <row r="6906" spans="13:14" x14ac:dyDescent="0.25">
      <c r="M6906" s="46">
        <v>6897</v>
      </c>
      <c r="N6906">
        <v>110.6269322290805</v>
      </c>
    </row>
    <row r="6907" spans="13:14" x14ac:dyDescent="0.25">
      <c r="M6907" s="46">
        <v>6898</v>
      </c>
      <c r="N6907">
        <v>119.09035078751677</v>
      </c>
    </row>
    <row r="6908" spans="13:14" x14ac:dyDescent="0.25">
      <c r="M6908" s="46">
        <v>6899</v>
      </c>
      <c r="N6908">
        <v>105.32898434211337</v>
      </c>
    </row>
    <row r="6909" spans="13:14" x14ac:dyDescent="0.25">
      <c r="M6909" s="46">
        <v>6900</v>
      </c>
      <c r="N6909">
        <v>123.66649719408316</v>
      </c>
    </row>
    <row r="6910" spans="13:14" x14ac:dyDescent="0.25">
      <c r="M6910" s="46">
        <v>6901</v>
      </c>
      <c r="N6910">
        <v>118.7818718740091</v>
      </c>
    </row>
    <row r="6911" spans="13:14" x14ac:dyDescent="0.25">
      <c r="M6911" s="46">
        <v>6902</v>
      </c>
      <c r="N6911">
        <v>118.65904668256141</v>
      </c>
    </row>
    <row r="6912" spans="13:14" x14ac:dyDescent="0.25">
      <c r="M6912" s="46">
        <v>6903</v>
      </c>
      <c r="N6912">
        <v>104.4985453712498</v>
      </c>
    </row>
    <row r="6913" spans="13:14" x14ac:dyDescent="0.25">
      <c r="M6913" s="46">
        <v>6904</v>
      </c>
      <c r="N6913">
        <v>93.759834240637659</v>
      </c>
    </row>
    <row r="6914" spans="13:14" x14ac:dyDescent="0.25">
      <c r="M6914" s="46">
        <v>6905</v>
      </c>
      <c r="N6914">
        <v>113.65250252921601</v>
      </c>
    </row>
    <row r="6915" spans="13:14" x14ac:dyDescent="0.25">
      <c r="M6915" s="46">
        <v>6906</v>
      </c>
      <c r="N6915">
        <v>105.91695398971983</v>
      </c>
    </row>
    <row r="6916" spans="13:14" x14ac:dyDescent="0.25">
      <c r="M6916" s="46">
        <v>6907</v>
      </c>
      <c r="N6916">
        <v>127.50691180821336</v>
      </c>
    </row>
    <row r="6917" spans="13:14" x14ac:dyDescent="0.25">
      <c r="M6917" s="46">
        <v>6908</v>
      </c>
      <c r="N6917">
        <v>106.71654447591028</v>
      </c>
    </row>
    <row r="6918" spans="13:14" x14ac:dyDescent="0.25">
      <c r="M6918" s="46">
        <v>6909</v>
      </c>
      <c r="N6918">
        <v>122.98398714244756</v>
      </c>
    </row>
    <row r="6919" spans="13:14" x14ac:dyDescent="0.25">
      <c r="M6919" s="46">
        <v>6910</v>
      </c>
      <c r="N6919">
        <v>102.92140954431925</v>
      </c>
    </row>
    <row r="6920" spans="13:14" x14ac:dyDescent="0.25">
      <c r="M6920" s="46">
        <v>6911</v>
      </c>
      <c r="N6920">
        <v>107.45286772835803</v>
      </c>
    </row>
    <row r="6921" spans="13:14" x14ac:dyDescent="0.25">
      <c r="M6921" s="46">
        <v>6912</v>
      </c>
      <c r="N6921">
        <v>98.024731883622565</v>
      </c>
    </row>
    <row r="6922" spans="13:14" x14ac:dyDescent="0.25">
      <c r="M6922" s="46">
        <v>6913</v>
      </c>
      <c r="N6922">
        <v>97.372160152689347</v>
      </c>
    </row>
    <row r="6923" spans="13:14" x14ac:dyDescent="0.25">
      <c r="M6923" s="46">
        <v>6914</v>
      </c>
      <c r="N6923">
        <v>115.97117416072179</v>
      </c>
    </row>
    <row r="6924" spans="13:14" x14ac:dyDescent="0.25">
      <c r="M6924" s="46">
        <v>6915</v>
      </c>
      <c r="N6924">
        <v>120.45510358743984</v>
      </c>
    </row>
    <row r="6925" spans="13:14" x14ac:dyDescent="0.25">
      <c r="M6925" s="46">
        <v>6916</v>
      </c>
      <c r="N6925">
        <v>118.71986404410011</v>
      </c>
    </row>
    <row r="6926" spans="13:14" x14ac:dyDescent="0.25">
      <c r="M6926" s="46">
        <v>6917</v>
      </c>
      <c r="N6926">
        <v>129.4765789247563</v>
      </c>
    </row>
    <row r="6927" spans="13:14" x14ac:dyDescent="0.25">
      <c r="M6927" s="46">
        <v>6918</v>
      </c>
      <c r="N6927">
        <v>101.56329815374094</v>
      </c>
    </row>
    <row r="6928" spans="13:14" x14ac:dyDescent="0.25">
      <c r="M6928" s="46">
        <v>6919</v>
      </c>
      <c r="N6928">
        <v>112.93165828012692</v>
      </c>
    </row>
    <row r="6929" spans="13:14" x14ac:dyDescent="0.25">
      <c r="M6929" s="46">
        <v>6920</v>
      </c>
      <c r="N6929">
        <v>88.531375289184837</v>
      </c>
    </row>
    <row r="6930" spans="13:14" x14ac:dyDescent="0.25">
      <c r="M6930" s="46">
        <v>6921</v>
      </c>
      <c r="N6930">
        <v>111.46834880884678</v>
      </c>
    </row>
    <row r="6931" spans="13:14" x14ac:dyDescent="0.25">
      <c r="M6931" s="46">
        <v>6922</v>
      </c>
      <c r="N6931">
        <v>109.62158721779768</v>
      </c>
    </row>
    <row r="6932" spans="13:14" x14ac:dyDescent="0.25">
      <c r="M6932" s="46">
        <v>6923</v>
      </c>
      <c r="N6932">
        <v>103.26571328195737</v>
      </c>
    </row>
    <row r="6933" spans="13:14" x14ac:dyDescent="0.25">
      <c r="M6933" s="46">
        <v>6924</v>
      </c>
      <c r="N6933">
        <v>104.34794793354513</v>
      </c>
    </row>
    <row r="6934" spans="13:14" x14ac:dyDescent="0.25">
      <c r="M6934" s="46">
        <v>6925</v>
      </c>
      <c r="N6934">
        <v>118.78623065535304</v>
      </c>
    </row>
    <row r="6935" spans="13:14" x14ac:dyDescent="0.25">
      <c r="M6935" s="46">
        <v>6926</v>
      </c>
      <c r="N6935">
        <v>92.479327463338407</v>
      </c>
    </row>
    <row r="6936" spans="13:14" x14ac:dyDescent="0.25">
      <c r="M6936" s="46">
        <v>6927</v>
      </c>
      <c r="N6936">
        <v>96.15529676430917</v>
      </c>
    </row>
    <row r="6937" spans="13:14" x14ac:dyDescent="0.25">
      <c r="M6937" s="46">
        <v>6928</v>
      </c>
      <c r="N6937">
        <v>116.49619657270298</v>
      </c>
    </row>
    <row r="6938" spans="13:14" x14ac:dyDescent="0.25">
      <c r="M6938" s="46">
        <v>6929</v>
      </c>
      <c r="N6938">
        <v>110.7773945884627</v>
      </c>
    </row>
    <row r="6939" spans="13:14" x14ac:dyDescent="0.25">
      <c r="M6939" s="46">
        <v>6930</v>
      </c>
      <c r="N6939">
        <v>115.64623143321934</v>
      </c>
    </row>
    <row r="6940" spans="13:14" x14ac:dyDescent="0.25">
      <c r="M6940" s="46">
        <v>6931</v>
      </c>
      <c r="N6940">
        <v>103.96027412537653</v>
      </c>
    </row>
    <row r="6941" spans="13:14" x14ac:dyDescent="0.25">
      <c r="M6941" s="46">
        <v>6932</v>
      </c>
      <c r="N6941">
        <v>115.30300958814436</v>
      </c>
    </row>
    <row r="6942" spans="13:14" x14ac:dyDescent="0.25">
      <c r="M6942" s="46">
        <v>6933</v>
      </c>
      <c r="N6942">
        <v>112.46503543595995</v>
      </c>
    </row>
    <row r="6943" spans="13:14" x14ac:dyDescent="0.25">
      <c r="M6943" s="46">
        <v>6934</v>
      </c>
      <c r="N6943">
        <v>110.33867874113531</v>
      </c>
    </row>
    <row r="6944" spans="13:14" x14ac:dyDescent="0.25">
      <c r="M6944" s="46">
        <v>6935</v>
      </c>
      <c r="N6944">
        <v>101.83930581101707</v>
      </c>
    </row>
    <row r="6945" spans="13:14" x14ac:dyDescent="0.25">
      <c r="M6945" s="46">
        <v>6936</v>
      </c>
      <c r="N6945">
        <v>120.01425161360851</v>
      </c>
    </row>
    <row r="6946" spans="13:14" x14ac:dyDescent="0.25">
      <c r="M6946" s="46">
        <v>6937</v>
      </c>
      <c r="N6946">
        <v>125.86233352656041</v>
      </c>
    </row>
    <row r="6947" spans="13:14" x14ac:dyDescent="0.25">
      <c r="M6947" s="46">
        <v>6938</v>
      </c>
      <c r="N6947">
        <v>110.15262127558736</v>
      </c>
    </row>
    <row r="6948" spans="13:14" x14ac:dyDescent="0.25">
      <c r="M6948" s="46">
        <v>6939</v>
      </c>
      <c r="N6948">
        <v>106.84612076486923</v>
      </c>
    </row>
    <row r="6949" spans="13:14" x14ac:dyDescent="0.25">
      <c r="M6949" s="46">
        <v>6940</v>
      </c>
      <c r="N6949">
        <v>123.39056388645943</v>
      </c>
    </row>
    <row r="6950" spans="13:14" x14ac:dyDescent="0.25">
      <c r="M6950" s="46">
        <v>6941</v>
      </c>
      <c r="N6950">
        <v>100.42558018375374</v>
      </c>
    </row>
    <row r="6951" spans="13:14" x14ac:dyDescent="0.25">
      <c r="M6951" s="46">
        <v>6942</v>
      </c>
      <c r="N6951">
        <v>111.53397144733218</v>
      </c>
    </row>
    <row r="6952" spans="13:14" x14ac:dyDescent="0.25">
      <c r="M6952" s="46">
        <v>6943</v>
      </c>
      <c r="N6952">
        <v>100.46319550911053</v>
      </c>
    </row>
    <row r="6953" spans="13:14" x14ac:dyDescent="0.25">
      <c r="M6953" s="46">
        <v>6944</v>
      </c>
      <c r="N6953">
        <v>108.31665197468605</v>
      </c>
    </row>
    <row r="6954" spans="13:14" x14ac:dyDescent="0.25">
      <c r="M6954" s="46">
        <v>6945</v>
      </c>
      <c r="N6954">
        <v>115.8337986371976</v>
      </c>
    </row>
    <row r="6955" spans="13:14" x14ac:dyDescent="0.25">
      <c r="M6955" s="46">
        <v>6946</v>
      </c>
      <c r="N6955">
        <v>85.119754271023311</v>
      </c>
    </row>
    <row r="6956" spans="13:14" x14ac:dyDescent="0.25">
      <c r="M6956" s="46">
        <v>6947</v>
      </c>
      <c r="N6956">
        <v>105.02775269904218</v>
      </c>
    </row>
    <row r="6957" spans="13:14" x14ac:dyDescent="0.25">
      <c r="M6957" s="46">
        <v>6948</v>
      </c>
      <c r="N6957">
        <v>116.79058428814089</v>
      </c>
    </row>
    <row r="6958" spans="13:14" x14ac:dyDescent="0.25">
      <c r="M6958" s="46">
        <v>6949</v>
      </c>
      <c r="N6958">
        <v>124.55499813131344</v>
      </c>
    </row>
    <row r="6959" spans="13:14" x14ac:dyDescent="0.25">
      <c r="M6959" s="46">
        <v>6950</v>
      </c>
      <c r="N6959">
        <v>107.61953053918303</v>
      </c>
    </row>
    <row r="6960" spans="13:14" x14ac:dyDescent="0.25">
      <c r="M6960" s="46">
        <v>6951</v>
      </c>
      <c r="N6960">
        <v>123.26466492217945</v>
      </c>
    </row>
    <row r="6961" spans="13:14" x14ac:dyDescent="0.25">
      <c r="M6961" s="46">
        <v>6952</v>
      </c>
      <c r="N6961">
        <v>111.26733683677706</v>
      </c>
    </row>
    <row r="6962" spans="13:14" x14ac:dyDescent="0.25">
      <c r="M6962" s="46">
        <v>6953</v>
      </c>
      <c r="N6962">
        <v>106.03362882360787</v>
      </c>
    </row>
    <row r="6963" spans="13:14" x14ac:dyDescent="0.25">
      <c r="M6963" s="46">
        <v>6954</v>
      </c>
      <c r="N6963">
        <v>102.48501775843313</v>
      </c>
    </row>
    <row r="6964" spans="13:14" x14ac:dyDescent="0.25">
      <c r="M6964" s="46">
        <v>6955</v>
      </c>
      <c r="N6964">
        <v>125.12468908561199</v>
      </c>
    </row>
    <row r="6965" spans="13:14" x14ac:dyDescent="0.25">
      <c r="M6965" s="46">
        <v>6956</v>
      </c>
      <c r="N6965">
        <v>108.41124798184092</v>
      </c>
    </row>
    <row r="6966" spans="13:14" x14ac:dyDescent="0.25">
      <c r="M6966" s="46">
        <v>6957</v>
      </c>
      <c r="N6966">
        <v>136.00235715756449</v>
      </c>
    </row>
    <row r="6967" spans="13:14" x14ac:dyDescent="0.25">
      <c r="M6967" s="46">
        <v>6958</v>
      </c>
      <c r="N6967">
        <v>112.46483857990279</v>
      </c>
    </row>
    <row r="6968" spans="13:14" x14ac:dyDescent="0.25">
      <c r="M6968" s="46">
        <v>6959</v>
      </c>
      <c r="N6968">
        <v>108.79092387245595</v>
      </c>
    </row>
    <row r="6969" spans="13:14" x14ac:dyDescent="0.25">
      <c r="M6969" s="46">
        <v>6960</v>
      </c>
      <c r="N6969">
        <v>123.16303360614717</v>
      </c>
    </row>
    <row r="6970" spans="13:14" x14ac:dyDescent="0.25">
      <c r="M6970" s="46">
        <v>6961</v>
      </c>
      <c r="N6970">
        <v>110.91095474533847</v>
      </c>
    </row>
    <row r="6971" spans="13:14" x14ac:dyDescent="0.25">
      <c r="M6971" s="46">
        <v>6962</v>
      </c>
      <c r="N6971">
        <v>96.80983596254633</v>
      </c>
    </row>
    <row r="6972" spans="13:14" x14ac:dyDescent="0.25">
      <c r="M6972" s="46">
        <v>6963</v>
      </c>
      <c r="N6972">
        <v>121.77105486986677</v>
      </c>
    </row>
    <row r="6973" spans="13:14" x14ac:dyDescent="0.25">
      <c r="M6973" s="46">
        <v>6964</v>
      </c>
      <c r="N6973">
        <v>114.98761064703361</v>
      </c>
    </row>
    <row r="6974" spans="13:14" x14ac:dyDescent="0.25">
      <c r="M6974" s="46">
        <v>6965</v>
      </c>
      <c r="N6974">
        <v>120.4792778096482</v>
      </c>
    </row>
    <row r="6975" spans="13:14" x14ac:dyDescent="0.25">
      <c r="M6975" s="46">
        <v>6966</v>
      </c>
      <c r="N6975">
        <v>125.83886919357622</v>
      </c>
    </row>
    <row r="6976" spans="13:14" x14ac:dyDescent="0.25">
      <c r="M6976" s="46">
        <v>6967</v>
      </c>
      <c r="N6976">
        <v>92.60660385264994</v>
      </c>
    </row>
    <row r="6977" spans="13:14" x14ac:dyDescent="0.25">
      <c r="M6977" s="46">
        <v>6968</v>
      </c>
      <c r="N6977">
        <v>119.65670167320755</v>
      </c>
    </row>
    <row r="6978" spans="13:14" x14ac:dyDescent="0.25">
      <c r="M6978" s="46">
        <v>6969</v>
      </c>
      <c r="N6978">
        <v>117.43953781698799</v>
      </c>
    </row>
    <row r="6979" spans="13:14" x14ac:dyDescent="0.25">
      <c r="M6979" s="46">
        <v>6970</v>
      </c>
      <c r="N6979">
        <v>122.90524846915002</v>
      </c>
    </row>
    <row r="6980" spans="13:14" x14ac:dyDescent="0.25">
      <c r="M6980" s="46">
        <v>6971</v>
      </c>
      <c r="N6980">
        <v>107.6900204323066</v>
      </c>
    </row>
    <row r="6981" spans="13:14" x14ac:dyDescent="0.25">
      <c r="M6981" s="46">
        <v>6972</v>
      </c>
      <c r="N6981">
        <v>126.35985555383094</v>
      </c>
    </row>
    <row r="6982" spans="13:14" x14ac:dyDescent="0.25">
      <c r="M6982" s="46">
        <v>6973</v>
      </c>
      <c r="N6982">
        <v>126.1346899283694</v>
      </c>
    </row>
    <row r="6983" spans="13:14" x14ac:dyDescent="0.25">
      <c r="M6983" s="46">
        <v>6974</v>
      </c>
      <c r="N6983">
        <v>102.2254606929866</v>
      </c>
    </row>
    <row r="6984" spans="13:14" x14ac:dyDescent="0.25">
      <c r="M6984" s="46">
        <v>6975</v>
      </c>
      <c r="N6984">
        <v>102.06857003655489</v>
      </c>
    </row>
    <row r="6985" spans="13:14" x14ac:dyDescent="0.25">
      <c r="M6985" s="46">
        <v>6976</v>
      </c>
      <c r="N6985">
        <v>124.63175717971512</v>
      </c>
    </row>
    <row r="6986" spans="13:14" x14ac:dyDescent="0.25">
      <c r="M6986" s="46">
        <v>6977</v>
      </c>
      <c r="N6986">
        <v>111.72906074816019</v>
      </c>
    </row>
    <row r="6987" spans="13:14" x14ac:dyDescent="0.25">
      <c r="M6987" s="46">
        <v>6978</v>
      </c>
      <c r="N6987">
        <v>118.44638627145297</v>
      </c>
    </row>
    <row r="6988" spans="13:14" x14ac:dyDescent="0.25">
      <c r="M6988" s="46">
        <v>6979</v>
      </c>
      <c r="N6988">
        <v>112.92170153803936</v>
      </c>
    </row>
    <row r="6989" spans="13:14" x14ac:dyDescent="0.25">
      <c r="M6989" s="46">
        <v>6980</v>
      </c>
      <c r="N6989">
        <v>107.85890094930217</v>
      </c>
    </row>
    <row r="6990" spans="13:14" x14ac:dyDescent="0.25">
      <c r="M6990" s="46">
        <v>6981</v>
      </c>
      <c r="N6990">
        <v>122.20985431926299</v>
      </c>
    </row>
    <row r="6991" spans="13:14" x14ac:dyDescent="0.25">
      <c r="M6991" s="46">
        <v>6982</v>
      </c>
      <c r="N6991">
        <v>101.92118315666811</v>
      </c>
    </row>
    <row r="6992" spans="13:14" x14ac:dyDescent="0.25">
      <c r="M6992" s="46">
        <v>6983</v>
      </c>
      <c r="N6992">
        <v>124.90251356426403</v>
      </c>
    </row>
    <row r="6993" spans="13:14" x14ac:dyDescent="0.25">
      <c r="M6993" s="46">
        <v>6984</v>
      </c>
      <c r="N6993">
        <v>100.35310756465556</v>
      </c>
    </row>
    <row r="6994" spans="13:14" x14ac:dyDescent="0.25">
      <c r="M6994" s="46">
        <v>6985</v>
      </c>
      <c r="N6994">
        <v>118.72927127547493</v>
      </c>
    </row>
    <row r="6995" spans="13:14" x14ac:dyDescent="0.25">
      <c r="M6995" s="46">
        <v>6986</v>
      </c>
      <c r="N6995">
        <v>118.14084517920922</v>
      </c>
    </row>
    <row r="6996" spans="13:14" x14ac:dyDescent="0.25">
      <c r="M6996" s="46">
        <v>6987</v>
      </c>
      <c r="N6996">
        <v>102.79824291898576</v>
      </c>
    </row>
    <row r="6997" spans="13:14" x14ac:dyDescent="0.25">
      <c r="M6997" s="46">
        <v>6988</v>
      </c>
      <c r="N6997">
        <v>106.12834109663058</v>
      </c>
    </row>
    <row r="6998" spans="13:14" x14ac:dyDescent="0.25">
      <c r="M6998" s="46">
        <v>6989</v>
      </c>
      <c r="N6998">
        <v>109.58766373591732</v>
      </c>
    </row>
    <row r="6999" spans="13:14" x14ac:dyDescent="0.25">
      <c r="M6999" s="46">
        <v>6990</v>
      </c>
      <c r="N6999">
        <v>107.93886065890973</v>
      </c>
    </row>
    <row r="7000" spans="13:14" x14ac:dyDescent="0.25">
      <c r="M7000" s="46">
        <v>6991</v>
      </c>
      <c r="N7000">
        <v>109.6224293984268</v>
      </c>
    </row>
    <row r="7001" spans="13:14" x14ac:dyDescent="0.25">
      <c r="M7001" s="46">
        <v>6992</v>
      </c>
      <c r="N7001">
        <v>110.30831580443085</v>
      </c>
    </row>
    <row r="7002" spans="13:14" x14ac:dyDescent="0.25">
      <c r="M7002" s="46">
        <v>6993</v>
      </c>
      <c r="N7002">
        <v>136.92235535617667</v>
      </c>
    </row>
    <row r="7003" spans="13:14" x14ac:dyDescent="0.25">
      <c r="M7003" s="46">
        <v>6994</v>
      </c>
      <c r="N7003">
        <v>108.9947563149862</v>
      </c>
    </row>
    <row r="7004" spans="13:14" x14ac:dyDescent="0.25">
      <c r="M7004" s="46">
        <v>6995</v>
      </c>
      <c r="N7004">
        <v>126.99804584625205</v>
      </c>
    </row>
    <row r="7005" spans="13:14" x14ac:dyDescent="0.25">
      <c r="M7005" s="46">
        <v>6996</v>
      </c>
      <c r="N7005">
        <v>114.25473868173337</v>
      </c>
    </row>
    <row r="7006" spans="13:14" x14ac:dyDescent="0.25">
      <c r="M7006" s="46">
        <v>6997</v>
      </c>
      <c r="N7006">
        <v>107.45423732464509</v>
      </c>
    </row>
    <row r="7007" spans="13:14" x14ac:dyDescent="0.25">
      <c r="M7007" s="46">
        <v>6998</v>
      </c>
      <c r="N7007">
        <v>115.99487658668109</v>
      </c>
    </row>
    <row r="7008" spans="13:14" x14ac:dyDescent="0.25">
      <c r="M7008" s="46">
        <v>6999</v>
      </c>
      <c r="N7008">
        <v>135.0827313849168</v>
      </c>
    </row>
    <row r="7009" spans="13:14" x14ac:dyDescent="0.25">
      <c r="M7009" s="46">
        <v>7000</v>
      </c>
      <c r="N7009">
        <v>113.1554602739221</v>
      </c>
    </row>
    <row r="7010" spans="13:14" x14ac:dyDescent="0.25">
      <c r="M7010" s="46">
        <v>7001</v>
      </c>
      <c r="N7010">
        <v>114.35796607708092</v>
      </c>
    </row>
    <row r="7011" spans="13:14" x14ac:dyDescent="0.25">
      <c r="M7011" s="46">
        <v>7002</v>
      </c>
      <c r="N7011">
        <v>109.62628263624705</v>
      </c>
    </row>
    <row r="7012" spans="13:14" x14ac:dyDescent="0.25">
      <c r="M7012" s="46">
        <v>7003</v>
      </c>
      <c r="N7012">
        <v>98.932236613735441</v>
      </c>
    </row>
    <row r="7013" spans="13:14" x14ac:dyDescent="0.25">
      <c r="M7013" s="46">
        <v>7004</v>
      </c>
      <c r="N7013">
        <v>111.37941283617013</v>
      </c>
    </row>
    <row r="7014" spans="13:14" x14ac:dyDescent="0.25">
      <c r="M7014" s="46">
        <v>7005</v>
      </c>
      <c r="N7014">
        <v>103.72908886293152</v>
      </c>
    </row>
    <row r="7015" spans="13:14" x14ac:dyDescent="0.25">
      <c r="M7015" s="46">
        <v>7006</v>
      </c>
      <c r="N7015">
        <v>109.92193104822886</v>
      </c>
    </row>
    <row r="7016" spans="13:14" x14ac:dyDescent="0.25">
      <c r="M7016" s="46">
        <v>7007</v>
      </c>
      <c r="N7016">
        <v>117.90869486988527</v>
      </c>
    </row>
    <row r="7017" spans="13:14" x14ac:dyDescent="0.25">
      <c r="M7017" s="46">
        <v>7008</v>
      </c>
      <c r="N7017">
        <v>104.22109073104855</v>
      </c>
    </row>
    <row r="7018" spans="13:14" x14ac:dyDescent="0.25">
      <c r="M7018" s="46">
        <v>7009</v>
      </c>
      <c r="N7018">
        <v>114.6114978620882</v>
      </c>
    </row>
    <row r="7019" spans="13:14" x14ac:dyDescent="0.25">
      <c r="M7019" s="46">
        <v>7010</v>
      </c>
      <c r="N7019">
        <v>95.837736765552265</v>
      </c>
    </row>
    <row r="7020" spans="13:14" x14ac:dyDescent="0.25">
      <c r="M7020" s="46">
        <v>7011</v>
      </c>
      <c r="N7020">
        <v>107.50272130009179</v>
      </c>
    </row>
    <row r="7021" spans="13:14" x14ac:dyDescent="0.25">
      <c r="M7021" s="46">
        <v>7012</v>
      </c>
      <c r="N7021">
        <v>102.09338533156743</v>
      </c>
    </row>
    <row r="7022" spans="13:14" x14ac:dyDescent="0.25">
      <c r="M7022" s="46">
        <v>7013</v>
      </c>
      <c r="N7022">
        <v>92.240962212626485</v>
      </c>
    </row>
    <row r="7023" spans="13:14" x14ac:dyDescent="0.25">
      <c r="M7023" s="46">
        <v>7014</v>
      </c>
      <c r="N7023">
        <v>123.97572775819208</v>
      </c>
    </row>
    <row r="7024" spans="13:14" x14ac:dyDescent="0.25">
      <c r="M7024" s="46">
        <v>7015</v>
      </c>
      <c r="N7024">
        <v>107.90310116717399</v>
      </c>
    </row>
    <row r="7025" spans="13:14" x14ac:dyDescent="0.25">
      <c r="M7025" s="46">
        <v>7016</v>
      </c>
      <c r="N7025">
        <v>140.90527451226535</v>
      </c>
    </row>
    <row r="7026" spans="13:14" x14ac:dyDescent="0.25">
      <c r="M7026" s="46">
        <v>7017</v>
      </c>
      <c r="N7026">
        <v>98.271601065700665</v>
      </c>
    </row>
    <row r="7027" spans="13:14" x14ac:dyDescent="0.25">
      <c r="M7027" s="46">
        <v>7018</v>
      </c>
      <c r="N7027">
        <v>113.47307829383844</v>
      </c>
    </row>
    <row r="7028" spans="13:14" x14ac:dyDescent="0.25">
      <c r="M7028" s="46">
        <v>7019</v>
      </c>
      <c r="N7028">
        <v>132.85413660701573</v>
      </c>
    </row>
    <row r="7029" spans="13:14" x14ac:dyDescent="0.25">
      <c r="M7029" s="46">
        <v>7020</v>
      </c>
      <c r="N7029">
        <v>107.0886043282146</v>
      </c>
    </row>
    <row r="7030" spans="13:14" x14ac:dyDescent="0.25">
      <c r="M7030" s="46">
        <v>7021</v>
      </c>
      <c r="N7030">
        <v>113.24028049258148</v>
      </c>
    </row>
    <row r="7031" spans="13:14" x14ac:dyDescent="0.25">
      <c r="M7031" s="46">
        <v>7022</v>
      </c>
      <c r="N7031">
        <v>87.952149569215862</v>
      </c>
    </row>
    <row r="7032" spans="13:14" x14ac:dyDescent="0.25">
      <c r="M7032" s="46">
        <v>7023</v>
      </c>
      <c r="N7032">
        <v>102.33977200481546</v>
      </c>
    </row>
    <row r="7033" spans="13:14" x14ac:dyDescent="0.25">
      <c r="M7033" s="46">
        <v>7024</v>
      </c>
      <c r="N7033">
        <v>128.18056692266507</v>
      </c>
    </row>
    <row r="7034" spans="13:14" x14ac:dyDescent="0.25">
      <c r="M7034" s="46">
        <v>7025</v>
      </c>
      <c r="N7034">
        <v>115.00790643470938</v>
      </c>
    </row>
    <row r="7035" spans="13:14" x14ac:dyDescent="0.25">
      <c r="M7035" s="46">
        <v>7026</v>
      </c>
      <c r="N7035">
        <v>125.77096386684254</v>
      </c>
    </row>
    <row r="7036" spans="13:14" x14ac:dyDescent="0.25">
      <c r="M7036" s="46">
        <v>7027</v>
      </c>
      <c r="N7036">
        <v>109.32472994678632</v>
      </c>
    </row>
    <row r="7037" spans="13:14" x14ac:dyDescent="0.25">
      <c r="M7037" s="46">
        <v>7028</v>
      </c>
      <c r="N7037">
        <v>112.7471255993474</v>
      </c>
    </row>
    <row r="7038" spans="13:14" x14ac:dyDescent="0.25">
      <c r="M7038" s="46">
        <v>7029</v>
      </c>
      <c r="N7038">
        <v>113.0764577665927</v>
      </c>
    </row>
    <row r="7039" spans="13:14" x14ac:dyDescent="0.25">
      <c r="M7039" s="46">
        <v>7030</v>
      </c>
      <c r="N7039">
        <v>114.4214605322445</v>
      </c>
    </row>
    <row r="7040" spans="13:14" x14ac:dyDescent="0.25">
      <c r="M7040" s="46">
        <v>7031</v>
      </c>
      <c r="N7040">
        <v>95.286829338690964</v>
      </c>
    </row>
    <row r="7041" spans="13:14" x14ac:dyDescent="0.25">
      <c r="M7041" s="46">
        <v>7032</v>
      </c>
      <c r="N7041">
        <v>103.46139335695055</v>
      </c>
    </row>
    <row r="7042" spans="13:14" x14ac:dyDescent="0.25">
      <c r="M7042" s="46">
        <v>7033</v>
      </c>
      <c r="N7042">
        <v>136.66444093008667</v>
      </c>
    </row>
    <row r="7043" spans="13:14" x14ac:dyDescent="0.25">
      <c r="M7043" s="46">
        <v>7034</v>
      </c>
      <c r="N7043">
        <v>111.84670628972218</v>
      </c>
    </row>
    <row r="7044" spans="13:14" x14ac:dyDescent="0.25">
      <c r="M7044" s="46">
        <v>7035</v>
      </c>
      <c r="N7044">
        <v>119.69843886627837</v>
      </c>
    </row>
    <row r="7045" spans="13:14" x14ac:dyDescent="0.25">
      <c r="M7045" s="46">
        <v>7036</v>
      </c>
      <c r="N7045">
        <v>105.22680461174541</v>
      </c>
    </row>
    <row r="7046" spans="13:14" x14ac:dyDescent="0.25">
      <c r="M7046" s="46">
        <v>7037</v>
      </c>
      <c r="N7046">
        <v>94.99443014935629</v>
      </c>
    </row>
    <row r="7047" spans="13:14" x14ac:dyDescent="0.25">
      <c r="M7047" s="46">
        <v>7038</v>
      </c>
      <c r="N7047">
        <v>93.927310388099912</v>
      </c>
    </row>
    <row r="7048" spans="13:14" x14ac:dyDescent="0.25">
      <c r="M7048" s="46">
        <v>7039</v>
      </c>
      <c r="N7048">
        <v>113.82337179738123</v>
      </c>
    </row>
    <row r="7049" spans="13:14" x14ac:dyDescent="0.25">
      <c r="M7049" s="46">
        <v>7040</v>
      </c>
      <c r="N7049">
        <v>114.59329370075665</v>
      </c>
    </row>
    <row r="7050" spans="13:14" x14ac:dyDescent="0.25">
      <c r="M7050" s="46">
        <v>7041</v>
      </c>
      <c r="N7050">
        <v>113.41334497738374</v>
      </c>
    </row>
    <row r="7051" spans="13:14" x14ac:dyDescent="0.25">
      <c r="M7051" s="46">
        <v>7042</v>
      </c>
      <c r="N7051">
        <v>100.72032325406116</v>
      </c>
    </row>
    <row r="7052" spans="13:14" x14ac:dyDescent="0.25">
      <c r="M7052" s="46">
        <v>7043</v>
      </c>
      <c r="N7052">
        <v>115.08760063343281</v>
      </c>
    </row>
    <row r="7053" spans="13:14" x14ac:dyDescent="0.25">
      <c r="M7053" s="46">
        <v>7044</v>
      </c>
      <c r="N7053">
        <v>113.059849330936</v>
      </c>
    </row>
    <row r="7054" spans="13:14" x14ac:dyDescent="0.25">
      <c r="M7054" s="46">
        <v>7045</v>
      </c>
      <c r="N7054">
        <v>108.90166050461249</v>
      </c>
    </row>
    <row r="7055" spans="13:14" x14ac:dyDescent="0.25">
      <c r="M7055" s="46">
        <v>7046</v>
      </c>
      <c r="N7055">
        <v>114.57918608094141</v>
      </c>
    </row>
    <row r="7056" spans="13:14" x14ac:dyDescent="0.25">
      <c r="M7056" s="46">
        <v>7047</v>
      </c>
      <c r="N7056">
        <v>98.214743490024006</v>
      </c>
    </row>
    <row r="7057" spans="13:14" x14ac:dyDescent="0.25">
      <c r="M7057" s="46">
        <v>7048</v>
      </c>
      <c r="N7057">
        <v>98.262079631051037</v>
      </c>
    </row>
    <row r="7058" spans="13:14" x14ac:dyDescent="0.25">
      <c r="M7058" s="46">
        <v>7049</v>
      </c>
      <c r="N7058">
        <v>106.85132053945642</v>
      </c>
    </row>
    <row r="7059" spans="13:14" x14ac:dyDescent="0.25">
      <c r="M7059" s="46">
        <v>7050</v>
      </c>
      <c r="N7059">
        <v>113.91610064370131</v>
      </c>
    </row>
    <row r="7060" spans="13:14" x14ac:dyDescent="0.25">
      <c r="M7060" s="46">
        <v>7051</v>
      </c>
      <c r="N7060">
        <v>99.887835268304045</v>
      </c>
    </row>
    <row r="7061" spans="13:14" x14ac:dyDescent="0.25">
      <c r="M7061" s="46">
        <v>7052</v>
      </c>
      <c r="N7061">
        <v>92.059175295747323</v>
      </c>
    </row>
    <row r="7062" spans="13:14" x14ac:dyDescent="0.25">
      <c r="M7062" s="46">
        <v>7053</v>
      </c>
      <c r="N7062">
        <v>98.410358578076341</v>
      </c>
    </row>
    <row r="7063" spans="13:14" x14ac:dyDescent="0.25">
      <c r="M7063" s="46">
        <v>7054</v>
      </c>
      <c r="N7063">
        <v>107.17872488628844</v>
      </c>
    </row>
    <row r="7064" spans="13:14" x14ac:dyDescent="0.25">
      <c r="M7064" s="46">
        <v>7055</v>
      </c>
      <c r="N7064">
        <v>101.41683482671873</v>
      </c>
    </row>
    <row r="7065" spans="13:14" x14ac:dyDescent="0.25">
      <c r="M7065" s="46">
        <v>7056</v>
      </c>
      <c r="N7065">
        <v>122.1705645134514</v>
      </c>
    </row>
    <row r="7066" spans="13:14" x14ac:dyDescent="0.25">
      <c r="M7066" s="46">
        <v>7057</v>
      </c>
      <c r="N7066">
        <v>106.02285351922748</v>
      </c>
    </row>
    <row r="7067" spans="13:14" x14ac:dyDescent="0.25">
      <c r="M7067" s="46">
        <v>7058</v>
      </c>
      <c r="N7067">
        <v>110.6400801639942</v>
      </c>
    </row>
    <row r="7068" spans="13:14" x14ac:dyDescent="0.25">
      <c r="M7068" s="46">
        <v>7059</v>
      </c>
      <c r="N7068">
        <v>110.94748900108613</v>
      </c>
    </row>
    <row r="7069" spans="13:14" x14ac:dyDescent="0.25">
      <c r="M7069" s="46">
        <v>7060</v>
      </c>
      <c r="N7069">
        <v>97.404680699924157</v>
      </c>
    </row>
    <row r="7070" spans="13:14" x14ac:dyDescent="0.25">
      <c r="M7070" s="46">
        <v>7061</v>
      </c>
      <c r="N7070">
        <v>107.27744824815503</v>
      </c>
    </row>
    <row r="7071" spans="13:14" x14ac:dyDescent="0.25">
      <c r="M7071" s="46">
        <v>7062</v>
      </c>
      <c r="N7071">
        <v>101.81830682049274</v>
      </c>
    </row>
    <row r="7072" spans="13:14" x14ac:dyDescent="0.25">
      <c r="M7072" s="46">
        <v>7063</v>
      </c>
      <c r="N7072">
        <v>109.45211623212668</v>
      </c>
    </row>
    <row r="7073" spans="13:14" x14ac:dyDescent="0.25">
      <c r="M7073" s="46">
        <v>7064</v>
      </c>
      <c r="N7073">
        <v>107.66139496052213</v>
      </c>
    </row>
    <row r="7074" spans="13:14" x14ac:dyDescent="0.25">
      <c r="M7074" s="46">
        <v>7065</v>
      </c>
      <c r="N7074">
        <v>112.79186035436122</v>
      </c>
    </row>
    <row r="7075" spans="13:14" x14ac:dyDescent="0.25">
      <c r="M7075" s="46">
        <v>7066</v>
      </c>
      <c r="N7075">
        <v>107.45452114507657</v>
      </c>
    </row>
    <row r="7076" spans="13:14" x14ac:dyDescent="0.25">
      <c r="M7076" s="46">
        <v>7067</v>
      </c>
      <c r="N7076">
        <v>102.45523881904533</v>
      </c>
    </row>
    <row r="7077" spans="13:14" x14ac:dyDescent="0.25">
      <c r="M7077" s="46">
        <v>7068</v>
      </c>
      <c r="N7077">
        <v>92.990419389394461</v>
      </c>
    </row>
    <row r="7078" spans="13:14" x14ac:dyDescent="0.25">
      <c r="M7078" s="46">
        <v>7069</v>
      </c>
      <c r="N7078">
        <v>98.823553097305748</v>
      </c>
    </row>
    <row r="7079" spans="13:14" x14ac:dyDescent="0.25">
      <c r="M7079" s="46">
        <v>7070</v>
      </c>
      <c r="N7079">
        <v>101.23907584330446</v>
      </c>
    </row>
    <row r="7080" spans="13:14" x14ac:dyDescent="0.25">
      <c r="M7080" s="46">
        <v>7071</v>
      </c>
      <c r="N7080">
        <v>109.4353447235068</v>
      </c>
    </row>
    <row r="7081" spans="13:14" x14ac:dyDescent="0.25">
      <c r="M7081" s="46">
        <v>7072</v>
      </c>
      <c r="N7081">
        <v>107.80194827683302</v>
      </c>
    </row>
    <row r="7082" spans="13:14" x14ac:dyDescent="0.25">
      <c r="M7082" s="46">
        <v>7073</v>
      </c>
      <c r="N7082">
        <v>110.34696930368084</v>
      </c>
    </row>
    <row r="7083" spans="13:14" x14ac:dyDescent="0.25">
      <c r="M7083" s="46">
        <v>7074</v>
      </c>
      <c r="N7083">
        <v>97.802356337723566</v>
      </c>
    </row>
    <row r="7084" spans="13:14" x14ac:dyDescent="0.25">
      <c r="M7084" s="46">
        <v>7075</v>
      </c>
      <c r="N7084">
        <v>112.56660538532776</v>
      </c>
    </row>
    <row r="7085" spans="13:14" x14ac:dyDescent="0.25">
      <c r="M7085" s="46">
        <v>7076</v>
      </c>
      <c r="N7085">
        <v>90.94206231653456</v>
      </c>
    </row>
    <row r="7086" spans="13:14" x14ac:dyDescent="0.25">
      <c r="M7086" s="46">
        <v>7077</v>
      </c>
      <c r="N7086">
        <v>123.64141987522277</v>
      </c>
    </row>
    <row r="7087" spans="13:14" x14ac:dyDescent="0.25">
      <c r="M7087" s="46">
        <v>7078</v>
      </c>
      <c r="N7087">
        <v>120.26922177509613</v>
      </c>
    </row>
    <row r="7088" spans="13:14" x14ac:dyDescent="0.25">
      <c r="M7088" s="46">
        <v>7079</v>
      </c>
      <c r="N7088">
        <v>108.94400483648002</v>
      </c>
    </row>
    <row r="7089" spans="13:14" x14ac:dyDescent="0.25">
      <c r="M7089" s="46">
        <v>7080</v>
      </c>
      <c r="N7089">
        <v>107.40580478549425</v>
      </c>
    </row>
    <row r="7090" spans="13:14" x14ac:dyDescent="0.25">
      <c r="M7090" s="46">
        <v>7081</v>
      </c>
      <c r="N7090">
        <v>108.4100415903187</v>
      </c>
    </row>
    <row r="7091" spans="13:14" x14ac:dyDescent="0.25">
      <c r="M7091" s="46">
        <v>7082</v>
      </c>
      <c r="N7091">
        <v>108.74051746166687</v>
      </c>
    </row>
    <row r="7092" spans="13:14" x14ac:dyDescent="0.25">
      <c r="M7092" s="46">
        <v>7083</v>
      </c>
      <c r="N7092">
        <v>105.32706523410481</v>
      </c>
    </row>
    <row r="7093" spans="13:14" x14ac:dyDescent="0.25">
      <c r="M7093" s="46">
        <v>7084</v>
      </c>
      <c r="N7093">
        <v>110.98486020126266</v>
      </c>
    </row>
    <row r="7094" spans="13:14" x14ac:dyDescent="0.25">
      <c r="M7094" s="46">
        <v>7085</v>
      </c>
      <c r="N7094">
        <v>114.72087682885198</v>
      </c>
    </row>
    <row r="7095" spans="13:14" x14ac:dyDescent="0.25">
      <c r="M7095" s="46">
        <v>7086</v>
      </c>
      <c r="N7095">
        <v>115.02604664804554</v>
      </c>
    </row>
    <row r="7096" spans="13:14" x14ac:dyDescent="0.25">
      <c r="M7096" s="46">
        <v>7087</v>
      </c>
      <c r="N7096">
        <v>91.392923260855454</v>
      </c>
    </row>
    <row r="7097" spans="13:14" x14ac:dyDescent="0.25">
      <c r="M7097" s="46">
        <v>7088</v>
      </c>
      <c r="N7097">
        <v>114.61076490367181</v>
      </c>
    </row>
    <row r="7098" spans="13:14" x14ac:dyDescent="0.25">
      <c r="M7098" s="46">
        <v>7089</v>
      </c>
      <c r="N7098">
        <v>96.735478493684084</v>
      </c>
    </row>
    <row r="7099" spans="13:14" x14ac:dyDescent="0.25">
      <c r="M7099" s="46">
        <v>7090</v>
      </c>
      <c r="N7099">
        <v>115.71516341603935</v>
      </c>
    </row>
    <row r="7100" spans="13:14" x14ac:dyDescent="0.25">
      <c r="M7100" s="46">
        <v>7091</v>
      </c>
      <c r="N7100">
        <v>117.94311626871666</v>
      </c>
    </row>
    <row r="7101" spans="13:14" x14ac:dyDescent="0.25">
      <c r="M7101" s="46">
        <v>7092</v>
      </c>
      <c r="N7101">
        <v>109.19918323428143</v>
      </c>
    </row>
    <row r="7102" spans="13:14" x14ac:dyDescent="0.25">
      <c r="M7102" s="46">
        <v>7093</v>
      </c>
      <c r="N7102">
        <v>109.29814169502185</v>
      </c>
    </row>
    <row r="7103" spans="13:14" x14ac:dyDescent="0.25">
      <c r="M7103" s="46">
        <v>7094</v>
      </c>
      <c r="N7103">
        <v>108.94583179062086</v>
      </c>
    </row>
    <row r="7104" spans="13:14" x14ac:dyDescent="0.25">
      <c r="M7104" s="46">
        <v>7095</v>
      </c>
      <c r="N7104">
        <v>119.35333997002859</v>
      </c>
    </row>
    <row r="7105" spans="13:14" x14ac:dyDescent="0.25">
      <c r="M7105" s="46">
        <v>7096</v>
      </c>
      <c r="N7105">
        <v>115.32699050374832</v>
      </c>
    </row>
    <row r="7106" spans="13:14" x14ac:dyDescent="0.25">
      <c r="M7106" s="46">
        <v>7097</v>
      </c>
      <c r="N7106">
        <v>116.02605894937145</v>
      </c>
    </row>
    <row r="7107" spans="13:14" x14ac:dyDescent="0.25">
      <c r="M7107" s="46">
        <v>7098</v>
      </c>
      <c r="N7107">
        <v>115.52153656044759</v>
      </c>
    </row>
    <row r="7108" spans="13:14" x14ac:dyDescent="0.25">
      <c r="M7108" s="46">
        <v>7099</v>
      </c>
      <c r="N7108">
        <v>99.370916248282185</v>
      </c>
    </row>
    <row r="7109" spans="13:14" x14ac:dyDescent="0.25">
      <c r="M7109" s="46">
        <v>7100</v>
      </c>
      <c r="N7109">
        <v>111.1719584445717</v>
      </c>
    </row>
    <row r="7110" spans="13:14" x14ac:dyDescent="0.25">
      <c r="M7110" s="46">
        <v>7101</v>
      </c>
      <c r="N7110">
        <v>107.27204197579128</v>
      </c>
    </row>
    <row r="7111" spans="13:14" x14ac:dyDescent="0.25">
      <c r="M7111" s="46">
        <v>7102</v>
      </c>
      <c r="N7111">
        <v>106.22629608136435</v>
      </c>
    </row>
    <row r="7112" spans="13:14" x14ac:dyDescent="0.25">
      <c r="M7112" s="46">
        <v>7103</v>
      </c>
      <c r="N7112">
        <v>119.08522876959299</v>
      </c>
    </row>
    <row r="7113" spans="13:14" x14ac:dyDescent="0.25">
      <c r="M7113" s="46">
        <v>7104</v>
      </c>
      <c r="N7113">
        <v>111.71828252438929</v>
      </c>
    </row>
    <row r="7114" spans="13:14" x14ac:dyDescent="0.25">
      <c r="M7114" s="46">
        <v>7105</v>
      </c>
      <c r="N7114">
        <v>120.6149994924926</v>
      </c>
    </row>
    <row r="7115" spans="13:14" x14ac:dyDescent="0.25">
      <c r="M7115" s="46">
        <v>7106</v>
      </c>
      <c r="N7115">
        <v>102.65528305010514</v>
      </c>
    </row>
    <row r="7116" spans="13:14" x14ac:dyDescent="0.25">
      <c r="M7116" s="46">
        <v>7107</v>
      </c>
      <c r="N7116">
        <v>115.66283486426907</v>
      </c>
    </row>
    <row r="7117" spans="13:14" x14ac:dyDescent="0.25">
      <c r="M7117" s="46">
        <v>7108</v>
      </c>
      <c r="N7117">
        <v>125.3528038415316</v>
      </c>
    </row>
    <row r="7118" spans="13:14" x14ac:dyDescent="0.25">
      <c r="M7118" s="46">
        <v>7109</v>
      </c>
      <c r="N7118">
        <v>118.0677329292451</v>
      </c>
    </row>
    <row r="7119" spans="13:14" x14ac:dyDescent="0.25">
      <c r="M7119" s="46">
        <v>7110</v>
      </c>
      <c r="N7119">
        <v>113.78481912878284</v>
      </c>
    </row>
    <row r="7120" spans="13:14" x14ac:dyDescent="0.25">
      <c r="M7120" s="46">
        <v>7111</v>
      </c>
      <c r="N7120">
        <v>112.12458306080322</v>
      </c>
    </row>
    <row r="7121" spans="13:14" x14ac:dyDescent="0.25">
      <c r="M7121" s="46">
        <v>7112</v>
      </c>
      <c r="N7121">
        <v>93.289705167529746</v>
      </c>
    </row>
    <row r="7122" spans="13:14" x14ac:dyDescent="0.25">
      <c r="M7122" s="46">
        <v>7113</v>
      </c>
      <c r="N7122">
        <v>105.65013323551563</v>
      </c>
    </row>
    <row r="7123" spans="13:14" x14ac:dyDescent="0.25">
      <c r="M7123" s="46">
        <v>7114</v>
      </c>
      <c r="N7123">
        <v>110.17638458385494</v>
      </c>
    </row>
    <row r="7124" spans="13:14" x14ac:dyDescent="0.25">
      <c r="M7124" s="46">
        <v>7115</v>
      </c>
      <c r="N7124">
        <v>114.8244666773284</v>
      </c>
    </row>
    <row r="7125" spans="13:14" x14ac:dyDescent="0.25">
      <c r="M7125" s="46">
        <v>7116</v>
      </c>
      <c r="N7125">
        <v>124.75596880842234</v>
      </c>
    </row>
    <row r="7126" spans="13:14" x14ac:dyDescent="0.25">
      <c r="M7126" s="46">
        <v>7117</v>
      </c>
      <c r="N7126">
        <v>114.06094571025125</v>
      </c>
    </row>
    <row r="7127" spans="13:14" x14ac:dyDescent="0.25">
      <c r="M7127" s="46">
        <v>7118</v>
      </c>
      <c r="N7127">
        <v>131.74891087345506</v>
      </c>
    </row>
    <row r="7128" spans="13:14" x14ac:dyDescent="0.25">
      <c r="M7128" s="46">
        <v>7119</v>
      </c>
      <c r="N7128">
        <v>102.1356470859771</v>
      </c>
    </row>
    <row r="7129" spans="13:14" x14ac:dyDescent="0.25">
      <c r="M7129" s="46">
        <v>7120</v>
      </c>
      <c r="N7129">
        <v>113.59306563891528</v>
      </c>
    </row>
    <row r="7130" spans="13:14" x14ac:dyDescent="0.25">
      <c r="M7130" s="46">
        <v>7121</v>
      </c>
      <c r="N7130">
        <v>126.04826107659116</v>
      </c>
    </row>
    <row r="7131" spans="13:14" x14ac:dyDescent="0.25">
      <c r="M7131" s="46">
        <v>7122</v>
      </c>
      <c r="N7131">
        <v>105.09908357921867</v>
      </c>
    </row>
    <row r="7132" spans="13:14" x14ac:dyDescent="0.25">
      <c r="M7132" s="46">
        <v>7123</v>
      </c>
      <c r="N7132">
        <v>108.21555620553603</v>
      </c>
    </row>
    <row r="7133" spans="13:14" x14ac:dyDescent="0.25">
      <c r="M7133" s="46">
        <v>7124</v>
      </c>
      <c r="N7133">
        <v>117.33483932321877</v>
      </c>
    </row>
    <row r="7134" spans="13:14" x14ac:dyDescent="0.25">
      <c r="M7134" s="46">
        <v>7125</v>
      </c>
      <c r="N7134">
        <v>116.40108401817005</v>
      </c>
    </row>
    <row r="7135" spans="13:14" x14ac:dyDescent="0.25">
      <c r="M7135" s="46">
        <v>7126</v>
      </c>
      <c r="N7135">
        <v>134.41995057131621</v>
      </c>
    </row>
    <row r="7136" spans="13:14" x14ac:dyDescent="0.25">
      <c r="M7136" s="46">
        <v>7127</v>
      </c>
      <c r="N7136">
        <v>121.8871758479022</v>
      </c>
    </row>
    <row r="7137" spans="13:14" x14ac:dyDescent="0.25">
      <c r="M7137" s="46">
        <v>7128</v>
      </c>
      <c r="N7137">
        <v>108.1942838936814</v>
      </c>
    </row>
    <row r="7138" spans="13:14" x14ac:dyDescent="0.25">
      <c r="M7138" s="46">
        <v>7129</v>
      </c>
      <c r="N7138">
        <v>129.70609498183381</v>
      </c>
    </row>
    <row r="7139" spans="13:14" x14ac:dyDescent="0.25">
      <c r="M7139" s="46">
        <v>7130</v>
      </c>
      <c r="N7139">
        <v>99.715077725336144</v>
      </c>
    </row>
    <row r="7140" spans="13:14" x14ac:dyDescent="0.25">
      <c r="M7140" s="46">
        <v>7131</v>
      </c>
      <c r="N7140">
        <v>94.668589728731163</v>
      </c>
    </row>
    <row r="7141" spans="13:14" x14ac:dyDescent="0.25">
      <c r="M7141" s="46">
        <v>7132</v>
      </c>
      <c r="N7141">
        <v>117.42846352649489</v>
      </c>
    </row>
    <row r="7142" spans="13:14" x14ac:dyDescent="0.25">
      <c r="M7142" s="46">
        <v>7133</v>
      </c>
      <c r="N7142">
        <v>106.01397339258317</v>
      </c>
    </row>
    <row r="7143" spans="13:14" x14ac:dyDescent="0.25">
      <c r="M7143" s="46">
        <v>7134</v>
      </c>
      <c r="N7143">
        <v>128.84922727560624</v>
      </c>
    </row>
    <row r="7144" spans="13:14" x14ac:dyDescent="0.25">
      <c r="M7144" s="46">
        <v>7135</v>
      </c>
      <c r="N7144">
        <v>124.0074633514194</v>
      </c>
    </row>
    <row r="7145" spans="13:14" x14ac:dyDescent="0.25">
      <c r="M7145" s="46">
        <v>7136</v>
      </c>
      <c r="N7145">
        <v>122.13496700414058</v>
      </c>
    </row>
    <row r="7146" spans="13:14" x14ac:dyDescent="0.25">
      <c r="M7146" s="46">
        <v>7137</v>
      </c>
      <c r="N7146">
        <v>103.5390863661183</v>
      </c>
    </row>
    <row r="7147" spans="13:14" x14ac:dyDescent="0.25">
      <c r="M7147" s="46">
        <v>7138</v>
      </c>
      <c r="N7147">
        <v>107.54024526264811</v>
      </c>
    </row>
    <row r="7148" spans="13:14" x14ac:dyDescent="0.25">
      <c r="M7148" s="46">
        <v>7139</v>
      </c>
      <c r="N7148">
        <v>112.73622730054142</v>
      </c>
    </row>
    <row r="7149" spans="13:14" x14ac:dyDescent="0.25">
      <c r="M7149" s="46">
        <v>7140</v>
      </c>
      <c r="N7149">
        <v>102.95263352715124</v>
      </c>
    </row>
    <row r="7150" spans="13:14" x14ac:dyDescent="0.25">
      <c r="M7150" s="46">
        <v>7141</v>
      </c>
      <c r="N7150">
        <v>100.16105844479006</v>
      </c>
    </row>
    <row r="7151" spans="13:14" x14ac:dyDescent="0.25">
      <c r="M7151" s="46">
        <v>7142</v>
      </c>
      <c r="N7151">
        <v>99.963049372400945</v>
      </c>
    </row>
    <row r="7152" spans="13:14" x14ac:dyDescent="0.25">
      <c r="M7152" s="46">
        <v>7143</v>
      </c>
      <c r="N7152">
        <v>115.99152895880603</v>
      </c>
    </row>
    <row r="7153" spans="13:14" x14ac:dyDescent="0.25">
      <c r="M7153" s="46">
        <v>7144</v>
      </c>
      <c r="N7153">
        <v>122.30301584286204</v>
      </c>
    </row>
    <row r="7154" spans="13:14" x14ac:dyDescent="0.25">
      <c r="M7154" s="46">
        <v>7145</v>
      </c>
      <c r="N7154">
        <v>108.63910086465556</v>
      </c>
    </row>
    <row r="7155" spans="13:14" x14ac:dyDescent="0.25">
      <c r="M7155" s="46">
        <v>7146</v>
      </c>
      <c r="N7155">
        <v>103.21693398688238</v>
      </c>
    </row>
    <row r="7156" spans="13:14" x14ac:dyDescent="0.25">
      <c r="M7156" s="46">
        <v>7147</v>
      </c>
      <c r="N7156">
        <v>110.19359670976539</v>
      </c>
    </row>
    <row r="7157" spans="13:14" x14ac:dyDescent="0.25">
      <c r="M7157" s="46">
        <v>7148</v>
      </c>
      <c r="N7157">
        <v>114.66275960398603</v>
      </c>
    </row>
    <row r="7158" spans="13:14" x14ac:dyDescent="0.25">
      <c r="M7158" s="46">
        <v>7149</v>
      </c>
      <c r="N7158">
        <v>93.904869175284048</v>
      </c>
    </row>
    <row r="7159" spans="13:14" x14ac:dyDescent="0.25">
      <c r="M7159" s="46">
        <v>7150</v>
      </c>
      <c r="N7159">
        <v>108.10795575945309</v>
      </c>
    </row>
    <row r="7160" spans="13:14" x14ac:dyDescent="0.25">
      <c r="M7160" s="46">
        <v>7151</v>
      </c>
      <c r="N7160">
        <v>113.46690853045537</v>
      </c>
    </row>
    <row r="7161" spans="13:14" x14ac:dyDescent="0.25">
      <c r="M7161" s="46">
        <v>7152</v>
      </c>
      <c r="N7161">
        <v>128.7367302320053</v>
      </c>
    </row>
    <row r="7162" spans="13:14" x14ac:dyDescent="0.25">
      <c r="M7162" s="46">
        <v>7153</v>
      </c>
      <c r="N7162">
        <v>120.50646988102008</v>
      </c>
    </row>
    <row r="7163" spans="13:14" x14ac:dyDescent="0.25">
      <c r="M7163" s="46">
        <v>7154</v>
      </c>
      <c r="N7163">
        <v>97.947368026526519</v>
      </c>
    </row>
    <row r="7164" spans="13:14" x14ac:dyDescent="0.25">
      <c r="M7164" s="46">
        <v>7155</v>
      </c>
      <c r="N7164">
        <v>105.91156727167053</v>
      </c>
    </row>
    <row r="7165" spans="13:14" x14ac:dyDescent="0.25">
      <c r="M7165" s="46">
        <v>7156</v>
      </c>
      <c r="N7165">
        <v>103.35702466956492</v>
      </c>
    </row>
    <row r="7166" spans="13:14" x14ac:dyDescent="0.25">
      <c r="M7166" s="46">
        <v>7157</v>
      </c>
      <c r="N7166">
        <v>97.511269120038449</v>
      </c>
    </row>
    <row r="7167" spans="13:14" x14ac:dyDescent="0.25">
      <c r="M7167" s="46">
        <v>7158</v>
      </c>
      <c r="N7167">
        <v>120.44804996787509</v>
      </c>
    </row>
    <row r="7168" spans="13:14" x14ac:dyDescent="0.25">
      <c r="M7168" s="46">
        <v>7159</v>
      </c>
      <c r="N7168">
        <v>113.88354015469692</v>
      </c>
    </row>
    <row r="7169" spans="13:14" x14ac:dyDescent="0.25">
      <c r="M7169" s="46">
        <v>7160</v>
      </c>
      <c r="N7169">
        <v>122.3566394038637</v>
      </c>
    </row>
    <row r="7170" spans="13:14" x14ac:dyDescent="0.25">
      <c r="M7170" s="46">
        <v>7161</v>
      </c>
      <c r="N7170">
        <v>120.40769274713624</v>
      </c>
    </row>
    <row r="7171" spans="13:14" x14ac:dyDescent="0.25">
      <c r="M7171" s="46">
        <v>7162</v>
      </c>
      <c r="N7171">
        <v>95.084193354838973</v>
      </c>
    </row>
    <row r="7172" spans="13:14" x14ac:dyDescent="0.25">
      <c r="M7172" s="46">
        <v>7163</v>
      </c>
      <c r="N7172">
        <v>108.81520430533791</v>
      </c>
    </row>
    <row r="7173" spans="13:14" x14ac:dyDescent="0.25">
      <c r="M7173" s="46">
        <v>7164</v>
      </c>
      <c r="N7173">
        <v>122.71696575791884</v>
      </c>
    </row>
    <row r="7174" spans="13:14" x14ac:dyDescent="0.25">
      <c r="M7174" s="46">
        <v>7165</v>
      </c>
      <c r="N7174">
        <v>101.70285491025159</v>
      </c>
    </row>
    <row r="7175" spans="13:14" x14ac:dyDescent="0.25">
      <c r="M7175" s="46">
        <v>7166</v>
      </c>
      <c r="N7175">
        <v>101.67779841053543</v>
      </c>
    </row>
    <row r="7176" spans="13:14" x14ac:dyDescent="0.25">
      <c r="M7176" s="46">
        <v>7167</v>
      </c>
      <c r="N7176">
        <v>111.80155287400622</v>
      </c>
    </row>
    <row r="7177" spans="13:14" x14ac:dyDescent="0.25">
      <c r="M7177" s="46">
        <v>7168</v>
      </c>
      <c r="N7177">
        <v>97.273291563532879</v>
      </c>
    </row>
    <row r="7178" spans="13:14" x14ac:dyDescent="0.25">
      <c r="M7178" s="46">
        <v>7169</v>
      </c>
      <c r="N7178">
        <v>125.22596615394673</v>
      </c>
    </row>
    <row r="7179" spans="13:14" x14ac:dyDescent="0.25">
      <c r="M7179" s="46">
        <v>7170</v>
      </c>
      <c r="N7179">
        <v>118.48558649490971</v>
      </c>
    </row>
    <row r="7180" spans="13:14" x14ac:dyDescent="0.25">
      <c r="M7180" s="46">
        <v>7171</v>
      </c>
      <c r="N7180">
        <v>106.007099253102</v>
      </c>
    </row>
    <row r="7181" spans="13:14" x14ac:dyDescent="0.25">
      <c r="M7181" s="46">
        <v>7172</v>
      </c>
      <c r="N7181">
        <v>108.10595992836204</v>
      </c>
    </row>
    <row r="7182" spans="13:14" x14ac:dyDescent="0.25">
      <c r="M7182" s="46">
        <v>7173</v>
      </c>
      <c r="N7182">
        <v>99.570305544768402</v>
      </c>
    </row>
    <row r="7183" spans="13:14" x14ac:dyDescent="0.25">
      <c r="M7183" s="46">
        <v>7174</v>
      </c>
      <c r="N7183">
        <v>115.71605446246294</v>
      </c>
    </row>
    <row r="7184" spans="13:14" x14ac:dyDescent="0.25">
      <c r="M7184" s="46">
        <v>7175</v>
      </c>
      <c r="N7184">
        <v>111.77356493713968</v>
      </c>
    </row>
    <row r="7185" spans="13:14" x14ac:dyDescent="0.25">
      <c r="M7185" s="46">
        <v>7176</v>
      </c>
      <c r="N7185">
        <v>104.987778111773</v>
      </c>
    </row>
    <row r="7186" spans="13:14" x14ac:dyDescent="0.25">
      <c r="M7186" s="46">
        <v>7177</v>
      </c>
      <c r="N7186">
        <v>112.33362158667204</v>
      </c>
    </row>
    <row r="7187" spans="13:14" x14ac:dyDescent="0.25">
      <c r="M7187" s="46">
        <v>7178</v>
      </c>
      <c r="N7187">
        <v>111.40974564082504</v>
      </c>
    </row>
    <row r="7188" spans="13:14" x14ac:dyDescent="0.25">
      <c r="M7188" s="46">
        <v>7179</v>
      </c>
      <c r="N7188">
        <v>116.53598129587829</v>
      </c>
    </row>
    <row r="7189" spans="13:14" x14ac:dyDescent="0.25">
      <c r="M7189" s="46">
        <v>7180</v>
      </c>
      <c r="N7189">
        <v>106.89302963924015</v>
      </c>
    </row>
    <row r="7190" spans="13:14" x14ac:dyDescent="0.25">
      <c r="M7190" s="46">
        <v>7181</v>
      </c>
      <c r="N7190">
        <v>119.01557753057922</v>
      </c>
    </row>
    <row r="7191" spans="13:14" x14ac:dyDescent="0.25">
      <c r="M7191" s="46">
        <v>7182</v>
      </c>
      <c r="N7191">
        <v>101.88375962275188</v>
      </c>
    </row>
    <row r="7192" spans="13:14" x14ac:dyDescent="0.25">
      <c r="M7192" s="46">
        <v>7183</v>
      </c>
      <c r="N7192">
        <v>114.91140035498906</v>
      </c>
    </row>
    <row r="7193" spans="13:14" x14ac:dyDescent="0.25">
      <c r="M7193" s="46">
        <v>7184</v>
      </c>
      <c r="N7193">
        <v>118.22135545072383</v>
      </c>
    </row>
    <row r="7194" spans="13:14" x14ac:dyDescent="0.25">
      <c r="M7194" s="46">
        <v>7185</v>
      </c>
      <c r="N7194">
        <v>117.81975360738389</v>
      </c>
    </row>
    <row r="7195" spans="13:14" x14ac:dyDescent="0.25">
      <c r="M7195" s="46">
        <v>7186</v>
      </c>
      <c r="N7195">
        <v>116.65381720073056</v>
      </c>
    </row>
    <row r="7196" spans="13:14" x14ac:dyDescent="0.25">
      <c r="M7196" s="46">
        <v>7187</v>
      </c>
      <c r="N7196">
        <v>112.1817487261244</v>
      </c>
    </row>
    <row r="7197" spans="13:14" x14ac:dyDescent="0.25">
      <c r="M7197" s="46">
        <v>7188</v>
      </c>
      <c r="N7197">
        <v>115.90199040239835</v>
      </c>
    </row>
    <row r="7198" spans="13:14" x14ac:dyDescent="0.25">
      <c r="M7198" s="46">
        <v>7189</v>
      </c>
      <c r="N7198">
        <v>109.57470059169627</v>
      </c>
    </row>
    <row r="7199" spans="13:14" x14ac:dyDescent="0.25">
      <c r="M7199" s="46">
        <v>7190</v>
      </c>
      <c r="N7199">
        <v>110.24450840044341</v>
      </c>
    </row>
    <row r="7200" spans="13:14" x14ac:dyDescent="0.25">
      <c r="M7200" s="46">
        <v>7191</v>
      </c>
      <c r="N7200">
        <v>101.21758541788537</v>
      </c>
    </row>
    <row r="7201" spans="13:14" x14ac:dyDescent="0.25">
      <c r="M7201" s="46">
        <v>7192</v>
      </c>
      <c r="N7201">
        <v>127.64513988652261</v>
      </c>
    </row>
    <row r="7202" spans="13:14" x14ac:dyDescent="0.25">
      <c r="M7202" s="46">
        <v>7193</v>
      </c>
      <c r="N7202">
        <v>111.33175168511478</v>
      </c>
    </row>
    <row r="7203" spans="13:14" x14ac:dyDescent="0.25">
      <c r="M7203" s="46">
        <v>7194</v>
      </c>
      <c r="N7203">
        <v>110.18283997275979</v>
      </c>
    </row>
    <row r="7204" spans="13:14" x14ac:dyDescent="0.25">
      <c r="M7204" s="46">
        <v>7195</v>
      </c>
      <c r="N7204">
        <v>98.204039263459094</v>
      </c>
    </row>
    <row r="7205" spans="13:14" x14ac:dyDescent="0.25">
      <c r="M7205" s="46">
        <v>7196</v>
      </c>
      <c r="N7205">
        <v>119.2896419368859</v>
      </c>
    </row>
    <row r="7206" spans="13:14" x14ac:dyDescent="0.25">
      <c r="M7206" s="46">
        <v>7197</v>
      </c>
      <c r="N7206">
        <v>122.04222836567151</v>
      </c>
    </row>
    <row r="7207" spans="13:14" x14ac:dyDescent="0.25">
      <c r="M7207" s="46">
        <v>7198</v>
      </c>
      <c r="N7207">
        <v>110.86730386376145</v>
      </c>
    </row>
    <row r="7208" spans="13:14" x14ac:dyDescent="0.25">
      <c r="M7208" s="46">
        <v>7199</v>
      </c>
      <c r="N7208">
        <v>122.78132364516381</v>
      </c>
    </row>
    <row r="7209" spans="13:14" x14ac:dyDescent="0.25">
      <c r="M7209" s="46">
        <v>7200</v>
      </c>
      <c r="N7209">
        <v>101.02939363569166</v>
      </c>
    </row>
    <row r="7210" spans="13:14" x14ac:dyDescent="0.25">
      <c r="M7210" s="46">
        <v>7201</v>
      </c>
      <c r="N7210">
        <v>123.27462213686692</v>
      </c>
    </row>
    <row r="7211" spans="13:14" x14ac:dyDescent="0.25">
      <c r="M7211" s="46">
        <v>7202</v>
      </c>
      <c r="N7211">
        <v>110.78247599968697</v>
      </c>
    </row>
    <row r="7212" spans="13:14" x14ac:dyDescent="0.25">
      <c r="M7212" s="46">
        <v>7203</v>
      </c>
      <c r="N7212">
        <v>87.923619460156587</v>
      </c>
    </row>
    <row r="7213" spans="13:14" x14ac:dyDescent="0.25">
      <c r="M7213" s="46">
        <v>7204</v>
      </c>
      <c r="N7213">
        <v>113.40421803722398</v>
      </c>
    </row>
    <row r="7214" spans="13:14" x14ac:dyDescent="0.25">
      <c r="M7214" s="46">
        <v>7205</v>
      </c>
      <c r="N7214">
        <v>88.918740659277688</v>
      </c>
    </row>
    <row r="7215" spans="13:14" x14ac:dyDescent="0.25">
      <c r="M7215" s="46">
        <v>7206</v>
      </c>
      <c r="N7215">
        <v>100.35813138903048</v>
      </c>
    </row>
    <row r="7216" spans="13:14" x14ac:dyDescent="0.25">
      <c r="M7216" s="46">
        <v>7207</v>
      </c>
      <c r="N7216">
        <v>108.59626922005464</v>
      </c>
    </row>
    <row r="7217" spans="13:14" x14ac:dyDescent="0.25">
      <c r="M7217" s="46">
        <v>7208</v>
      </c>
      <c r="N7217">
        <v>115.01448806234367</v>
      </c>
    </row>
    <row r="7218" spans="13:14" x14ac:dyDescent="0.25">
      <c r="M7218" s="46">
        <v>7209</v>
      </c>
      <c r="N7218">
        <v>97.001909044219474</v>
      </c>
    </row>
    <row r="7219" spans="13:14" x14ac:dyDescent="0.25">
      <c r="M7219" s="46">
        <v>7210</v>
      </c>
      <c r="N7219">
        <v>105.29450774145278</v>
      </c>
    </row>
    <row r="7220" spans="13:14" x14ac:dyDescent="0.25">
      <c r="M7220" s="46">
        <v>7211</v>
      </c>
      <c r="N7220">
        <v>113.3561740664791</v>
      </c>
    </row>
    <row r="7221" spans="13:14" x14ac:dyDescent="0.25">
      <c r="M7221" s="46">
        <v>7212</v>
      </c>
      <c r="N7221">
        <v>112.45004074038656</v>
      </c>
    </row>
    <row r="7222" spans="13:14" x14ac:dyDescent="0.25">
      <c r="M7222" s="46">
        <v>7213</v>
      </c>
      <c r="N7222">
        <v>114.9726112365267</v>
      </c>
    </row>
    <row r="7223" spans="13:14" x14ac:dyDescent="0.25">
      <c r="M7223" s="46">
        <v>7214</v>
      </c>
      <c r="N7223">
        <v>110.72373972255461</v>
      </c>
    </row>
    <row r="7224" spans="13:14" x14ac:dyDescent="0.25">
      <c r="M7224" s="46">
        <v>7215</v>
      </c>
      <c r="N7224">
        <v>104.14999806555127</v>
      </c>
    </row>
    <row r="7225" spans="13:14" x14ac:dyDescent="0.25">
      <c r="M7225" s="46">
        <v>7216</v>
      </c>
      <c r="N7225">
        <v>103.48802678816416</v>
      </c>
    </row>
    <row r="7226" spans="13:14" x14ac:dyDescent="0.25">
      <c r="M7226" s="46">
        <v>7217</v>
      </c>
      <c r="N7226">
        <v>124.85035156011526</v>
      </c>
    </row>
    <row r="7227" spans="13:14" x14ac:dyDescent="0.25">
      <c r="M7227" s="46">
        <v>7218</v>
      </c>
      <c r="N7227">
        <v>105.24443898892717</v>
      </c>
    </row>
    <row r="7228" spans="13:14" x14ac:dyDescent="0.25">
      <c r="M7228" s="46">
        <v>7219</v>
      </c>
      <c r="N7228">
        <v>115.78793908205982</v>
      </c>
    </row>
    <row r="7229" spans="13:14" x14ac:dyDescent="0.25">
      <c r="M7229" s="46">
        <v>7220</v>
      </c>
      <c r="N7229">
        <v>113.73045870620665</v>
      </c>
    </row>
    <row r="7230" spans="13:14" x14ac:dyDescent="0.25">
      <c r="M7230" s="46">
        <v>7221</v>
      </c>
      <c r="N7230">
        <v>112.59969747374294</v>
      </c>
    </row>
    <row r="7231" spans="13:14" x14ac:dyDescent="0.25">
      <c r="M7231" s="46">
        <v>7222</v>
      </c>
      <c r="N7231">
        <v>129.16284157524734</v>
      </c>
    </row>
    <row r="7232" spans="13:14" x14ac:dyDescent="0.25">
      <c r="M7232" s="46">
        <v>7223</v>
      </c>
      <c r="N7232">
        <v>106.37034680879403</v>
      </c>
    </row>
    <row r="7233" spans="13:14" x14ac:dyDescent="0.25">
      <c r="M7233" s="46">
        <v>7224</v>
      </c>
      <c r="N7233">
        <v>114.70295929919374</v>
      </c>
    </row>
    <row r="7234" spans="13:14" x14ac:dyDescent="0.25">
      <c r="M7234" s="46">
        <v>7225</v>
      </c>
      <c r="N7234">
        <v>119.2113745110418</v>
      </c>
    </row>
    <row r="7235" spans="13:14" x14ac:dyDescent="0.25">
      <c r="M7235" s="46">
        <v>7226</v>
      </c>
      <c r="N7235">
        <v>95.437120659669702</v>
      </c>
    </row>
    <row r="7236" spans="13:14" x14ac:dyDescent="0.25">
      <c r="M7236" s="46">
        <v>7227</v>
      </c>
      <c r="N7236">
        <v>97.758624873846244</v>
      </c>
    </row>
    <row r="7237" spans="13:14" x14ac:dyDescent="0.25">
      <c r="M7237" s="46">
        <v>7228</v>
      </c>
      <c r="N7237">
        <v>110.39470442597064</v>
      </c>
    </row>
    <row r="7238" spans="13:14" x14ac:dyDescent="0.25">
      <c r="M7238" s="46">
        <v>7229</v>
      </c>
      <c r="N7238">
        <v>103.40742541015972</v>
      </c>
    </row>
    <row r="7239" spans="13:14" x14ac:dyDescent="0.25">
      <c r="M7239" s="46">
        <v>7230</v>
      </c>
      <c r="N7239">
        <v>112.30799336765094</v>
      </c>
    </row>
    <row r="7240" spans="13:14" x14ac:dyDescent="0.25">
      <c r="M7240" s="46">
        <v>7231</v>
      </c>
      <c r="N7240">
        <v>115.20297547389131</v>
      </c>
    </row>
    <row r="7241" spans="13:14" x14ac:dyDescent="0.25">
      <c r="M7241" s="46">
        <v>7232</v>
      </c>
      <c r="N7241">
        <v>104.00260915080382</v>
      </c>
    </row>
    <row r="7242" spans="13:14" x14ac:dyDescent="0.25">
      <c r="M7242" s="46">
        <v>7233</v>
      </c>
      <c r="N7242">
        <v>114.04658917679706</v>
      </c>
    </row>
    <row r="7243" spans="13:14" x14ac:dyDescent="0.25">
      <c r="M7243" s="46">
        <v>7234</v>
      </c>
      <c r="N7243">
        <v>114.76315507754765</v>
      </c>
    </row>
    <row r="7244" spans="13:14" x14ac:dyDescent="0.25">
      <c r="M7244" s="46">
        <v>7235</v>
      </c>
      <c r="N7244">
        <v>122.69044782561889</v>
      </c>
    </row>
    <row r="7245" spans="13:14" x14ac:dyDescent="0.25">
      <c r="M7245" s="46">
        <v>7236</v>
      </c>
      <c r="N7245">
        <v>118.71921608284747</v>
      </c>
    </row>
    <row r="7246" spans="13:14" x14ac:dyDescent="0.25">
      <c r="M7246" s="46">
        <v>7237</v>
      </c>
      <c r="N7246">
        <v>101.35258505783663</v>
      </c>
    </row>
    <row r="7247" spans="13:14" x14ac:dyDescent="0.25">
      <c r="M7247" s="46">
        <v>7238</v>
      </c>
      <c r="N7247">
        <v>118.76990466596331</v>
      </c>
    </row>
    <row r="7248" spans="13:14" x14ac:dyDescent="0.25">
      <c r="M7248" s="46">
        <v>7239</v>
      </c>
      <c r="N7248">
        <v>120.60901581219895</v>
      </c>
    </row>
    <row r="7249" spans="13:14" x14ac:dyDescent="0.25">
      <c r="M7249" s="46">
        <v>7240</v>
      </c>
      <c r="N7249">
        <v>121.28083250089333</v>
      </c>
    </row>
    <row r="7250" spans="13:14" x14ac:dyDescent="0.25">
      <c r="M7250" s="46">
        <v>7241</v>
      </c>
      <c r="N7250">
        <v>109.95424818450384</v>
      </c>
    </row>
    <row r="7251" spans="13:14" x14ac:dyDescent="0.25">
      <c r="M7251" s="46">
        <v>7242</v>
      </c>
      <c r="N7251">
        <v>120.92263964581447</v>
      </c>
    </row>
    <row r="7252" spans="13:14" x14ac:dyDescent="0.25">
      <c r="M7252" s="46">
        <v>7243</v>
      </c>
      <c r="N7252">
        <v>120.11507123428014</v>
      </c>
    </row>
    <row r="7253" spans="13:14" x14ac:dyDescent="0.25">
      <c r="M7253" s="46">
        <v>7244</v>
      </c>
      <c r="N7253">
        <v>120.34335169484443</v>
      </c>
    </row>
    <row r="7254" spans="13:14" x14ac:dyDescent="0.25">
      <c r="M7254" s="46">
        <v>7245</v>
      </c>
      <c r="N7254">
        <v>104.48261365598412</v>
      </c>
    </row>
    <row r="7255" spans="13:14" x14ac:dyDescent="0.25">
      <c r="M7255" s="46">
        <v>7246</v>
      </c>
      <c r="N7255">
        <v>116.30661933225718</v>
      </c>
    </row>
    <row r="7256" spans="13:14" x14ac:dyDescent="0.25">
      <c r="M7256" s="46">
        <v>7247</v>
      </c>
      <c r="N7256">
        <v>110.37026021042486</v>
      </c>
    </row>
    <row r="7257" spans="13:14" x14ac:dyDescent="0.25">
      <c r="M7257" s="46">
        <v>7248</v>
      </c>
      <c r="N7257">
        <v>116.57030870666989</v>
      </c>
    </row>
    <row r="7258" spans="13:14" x14ac:dyDescent="0.25">
      <c r="M7258" s="46">
        <v>7249</v>
      </c>
      <c r="N7258">
        <v>116.98130039539052</v>
      </c>
    </row>
    <row r="7259" spans="13:14" x14ac:dyDescent="0.25">
      <c r="M7259" s="46">
        <v>7250</v>
      </c>
      <c r="N7259">
        <v>115.70829470295408</v>
      </c>
    </row>
    <row r="7260" spans="13:14" x14ac:dyDescent="0.25">
      <c r="M7260" s="46">
        <v>7251</v>
      </c>
      <c r="N7260">
        <v>88.140588077910891</v>
      </c>
    </row>
    <row r="7261" spans="13:14" x14ac:dyDescent="0.25">
      <c r="M7261" s="46">
        <v>7252</v>
      </c>
      <c r="N7261">
        <v>100.83658456019833</v>
      </c>
    </row>
    <row r="7262" spans="13:14" x14ac:dyDescent="0.25">
      <c r="M7262" s="46">
        <v>7253</v>
      </c>
      <c r="N7262">
        <v>104.67875574553382</v>
      </c>
    </row>
    <row r="7263" spans="13:14" x14ac:dyDescent="0.25">
      <c r="M7263" s="46">
        <v>7254</v>
      </c>
      <c r="N7263">
        <v>112.01480207457413</v>
      </c>
    </row>
    <row r="7264" spans="13:14" x14ac:dyDescent="0.25">
      <c r="M7264" s="46">
        <v>7255</v>
      </c>
      <c r="N7264">
        <v>111.75030962877773</v>
      </c>
    </row>
    <row r="7265" spans="13:14" x14ac:dyDescent="0.25">
      <c r="M7265" s="46">
        <v>7256</v>
      </c>
      <c r="N7265">
        <v>99.447265341431986</v>
      </c>
    </row>
    <row r="7266" spans="13:14" x14ac:dyDescent="0.25">
      <c r="M7266" s="46">
        <v>7257</v>
      </c>
      <c r="N7266">
        <v>104.3527690690063</v>
      </c>
    </row>
    <row r="7267" spans="13:14" x14ac:dyDescent="0.25">
      <c r="M7267" s="46">
        <v>7258</v>
      </c>
      <c r="N7267">
        <v>88.542700676701998</v>
      </c>
    </row>
    <row r="7268" spans="13:14" x14ac:dyDescent="0.25">
      <c r="M7268" s="46">
        <v>7259</v>
      </c>
      <c r="N7268">
        <v>110.03939683833161</v>
      </c>
    </row>
    <row r="7269" spans="13:14" x14ac:dyDescent="0.25">
      <c r="M7269" s="46">
        <v>7260</v>
      </c>
      <c r="N7269">
        <v>98.763986878358693</v>
      </c>
    </row>
    <row r="7270" spans="13:14" x14ac:dyDescent="0.25">
      <c r="M7270" s="46">
        <v>7261</v>
      </c>
      <c r="N7270">
        <v>95.690029786442281</v>
      </c>
    </row>
    <row r="7271" spans="13:14" x14ac:dyDescent="0.25">
      <c r="M7271" s="46">
        <v>7262</v>
      </c>
      <c r="N7271">
        <v>121.03993516774095</v>
      </c>
    </row>
    <row r="7272" spans="13:14" x14ac:dyDescent="0.25">
      <c r="M7272" s="46">
        <v>7263</v>
      </c>
      <c r="N7272">
        <v>109.60857023482779</v>
      </c>
    </row>
    <row r="7273" spans="13:14" x14ac:dyDescent="0.25">
      <c r="M7273" s="46">
        <v>7264</v>
      </c>
      <c r="N7273">
        <v>95.741759483408018</v>
      </c>
    </row>
    <row r="7274" spans="13:14" x14ac:dyDescent="0.25">
      <c r="M7274" s="46">
        <v>7265</v>
      </c>
      <c r="N7274">
        <v>113.76053180965225</v>
      </c>
    </row>
    <row r="7275" spans="13:14" x14ac:dyDescent="0.25">
      <c r="M7275" s="46">
        <v>7266</v>
      </c>
      <c r="N7275">
        <v>104.6686268560905</v>
      </c>
    </row>
    <row r="7276" spans="13:14" x14ac:dyDescent="0.25">
      <c r="M7276" s="46">
        <v>7267</v>
      </c>
      <c r="N7276">
        <v>109.71394395959507</v>
      </c>
    </row>
    <row r="7277" spans="13:14" x14ac:dyDescent="0.25">
      <c r="M7277" s="46">
        <v>7268</v>
      </c>
      <c r="N7277">
        <v>111.16049637133125</v>
      </c>
    </row>
    <row r="7278" spans="13:14" x14ac:dyDescent="0.25">
      <c r="M7278" s="46">
        <v>7269</v>
      </c>
      <c r="N7278">
        <v>98.9480482696911</v>
      </c>
    </row>
    <row r="7279" spans="13:14" x14ac:dyDescent="0.25">
      <c r="M7279" s="46">
        <v>7270</v>
      </c>
      <c r="N7279">
        <v>99.92964024214362</v>
      </c>
    </row>
    <row r="7280" spans="13:14" x14ac:dyDescent="0.25">
      <c r="M7280" s="46">
        <v>7271</v>
      </c>
      <c r="N7280">
        <v>117.18061119464518</v>
      </c>
    </row>
    <row r="7281" spans="13:14" x14ac:dyDescent="0.25">
      <c r="M7281" s="46">
        <v>7272</v>
      </c>
      <c r="N7281">
        <v>104.4159478379363</v>
      </c>
    </row>
    <row r="7282" spans="13:14" x14ac:dyDescent="0.25">
      <c r="M7282" s="46">
        <v>7273</v>
      </c>
      <c r="N7282">
        <v>115.57980863256145</v>
      </c>
    </row>
    <row r="7283" spans="13:14" x14ac:dyDescent="0.25">
      <c r="M7283" s="46">
        <v>7274</v>
      </c>
      <c r="N7283">
        <v>108.59901751832723</v>
      </c>
    </row>
    <row r="7284" spans="13:14" x14ac:dyDescent="0.25">
      <c r="M7284" s="46">
        <v>7275</v>
      </c>
      <c r="N7284">
        <v>102.03266823332814</v>
      </c>
    </row>
    <row r="7285" spans="13:14" x14ac:dyDescent="0.25">
      <c r="M7285" s="46">
        <v>7276</v>
      </c>
      <c r="N7285">
        <v>123.98767673907511</v>
      </c>
    </row>
    <row r="7286" spans="13:14" x14ac:dyDescent="0.25">
      <c r="M7286" s="46">
        <v>7277</v>
      </c>
      <c r="N7286">
        <v>98.428354085195252</v>
      </c>
    </row>
    <row r="7287" spans="13:14" x14ac:dyDescent="0.25">
      <c r="M7287" s="46">
        <v>7278</v>
      </c>
      <c r="N7287">
        <v>116.48524596276641</v>
      </c>
    </row>
    <row r="7288" spans="13:14" x14ac:dyDescent="0.25">
      <c r="M7288" s="46">
        <v>7279</v>
      </c>
      <c r="N7288">
        <v>123.15037319340361</v>
      </c>
    </row>
    <row r="7289" spans="13:14" x14ac:dyDescent="0.25">
      <c r="M7289" s="46">
        <v>7280</v>
      </c>
      <c r="N7289">
        <v>106.43369635132416</v>
      </c>
    </row>
    <row r="7290" spans="13:14" x14ac:dyDescent="0.25">
      <c r="M7290" s="46">
        <v>7281</v>
      </c>
      <c r="N7290">
        <v>95.911134837639381</v>
      </c>
    </row>
    <row r="7291" spans="13:14" x14ac:dyDescent="0.25">
      <c r="M7291" s="46">
        <v>7282</v>
      </c>
      <c r="N7291">
        <v>108.53028602241615</v>
      </c>
    </row>
    <row r="7292" spans="13:14" x14ac:dyDescent="0.25">
      <c r="M7292" s="46">
        <v>7283</v>
      </c>
      <c r="N7292">
        <v>118.1725274439186</v>
      </c>
    </row>
    <row r="7293" spans="13:14" x14ac:dyDescent="0.25">
      <c r="M7293" s="46">
        <v>7284</v>
      </c>
      <c r="N7293">
        <v>113.93889900583211</v>
      </c>
    </row>
    <row r="7294" spans="13:14" x14ac:dyDescent="0.25">
      <c r="M7294" s="46">
        <v>7285</v>
      </c>
      <c r="N7294">
        <v>100.92915179255834</v>
      </c>
    </row>
    <row r="7295" spans="13:14" x14ac:dyDescent="0.25">
      <c r="M7295" s="46">
        <v>7286</v>
      </c>
      <c r="N7295">
        <v>96.900734083234255</v>
      </c>
    </row>
    <row r="7296" spans="13:14" x14ac:dyDescent="0.25">
      <c r="M7296" s="46">
        <v>7287</v>
      </c>
      <c r="N7296">
        <v>100.81906570994029</v>
      </c>
    </row>
    <row r="7297" spans="13:14" x14ac:dyDescent="0.25">
      <c r="M7297" s="46">
        <v>7288</v>
      </c>
      <c r="N7297">
        <v>114.51731513676633</v>
      </c>
    </row>
    <row r="7298" spans="13:14" x14ac:dyDescent="0.25">
      <c r="M7298" s="46">
        <v>7289</v>
      </c>
      <c r="N7298">
        <v>109.94183622729275</v>
      </c>
    </row>
    <row r="7299" spans="13:14" x14ac:dyDescent="0.25">
      <c r="M7299" s="46">
        <v>7290</v>
      </c>
      <c r="N7299">
        <v>112.10326921917502</v>
      </c>
    </row>
    <row r="7300" spans="13:14" x14ac:dyDescent="0.25">
      <c r="M7300" s="46">
        <v>7291</v>
      </c>
      <c r="N7300">
        <v>119.36407860160804</v>
      </c>
    </row>
    <row r="7301" spans="13:14" x14ac:dyDescent="0.25">
      <c r="M7301" s="46">
        <v>7292</v>
      </c>
      <c r="N7301">
        <v>109.68629444006203</v>
      </c>
    </row>
    <row r="7302" spans="13:14" x14ac:dyDescent="0.25">
      <c r="M7302" s="46">
        <v>7293</v>
      </c>
      <c r="N7302">
        <v>114.47293972803068</v>
      </c>
    </row>
    <row r="7303" spans="13:14" x14ac:dyDescent="0.25">
      <c r="M7303" s="46">
        <v>7294</v>
      </c>
      <c r="N7303">
        <v>110.07929753836147</v>
      </c>
    </row>
    <row r="7304" spans="13:14" x14ac:dyDescent="0.25">
      <c r="M7304" s="46">
        <v>7295</v>
      </c>
      <c r="N7304">
        <v>109.54612527608046</v>
      </c>
    </row>
    <row r="7305" spans="13:14" x14ac:dyDescent="0.25">
      <c r="M7305" s="46">
        <v>7296</v>
      </c>
      <c r="N7305">
        <v>112.69987378395861</v>
      </c>
    </row>
    <row r="7306" spans="13:14" x14ac:dyDescent="0.25">
      <c r="M7306" s="46">
        <v>7297</v>
      </c>
      <c r="N7306">
        <v>117.69103350352457</v>
      </c>
    </row>
    <row r="7307" spans="13:14" x14ac:dyDescent="0.25">
      <c r="M7307" s="46">
        <v>7298</v>
      </c>
      <c r="N7307">
        <v>105.73607492967309</v>
      </c>
    </row>
    <row r="7308" spans="13:14" x14ac:dyDescent="0.25">
      <c r="M7308" s="46">
        <v>7299</v>
      </c>
      <c r="N7308">
        <v>109.58927618256349</v>
      </c>
    </row>
    <row r="7309" spans="13:14" x14ac:dyDescent="0.25">
      <c r="M7309" s="46">
        <v>7300</v>
      </c>
      <c r="N7309">
        <v>111.9967433018036</v>
      </c>
    </row>
    <row r="7310" spans="13:14" x14ac:dyDescent="0.25">
      <c r="M7310" s="46">
        <v>7301</v>
      </c>
      <c r="N7310">
        <v>115.96268851432124</v>
      </c>
    </row>
    <row r="7311" spans="13:14" x14ac:dyDescent="0.25">
      <c r="M7311" s="46">
        <v>7302</v>
      </c>
      <c r="N7311">
        <v>95.169754916513199</v>
      </c>
    </row>
    <row r="7312" spans="13:14" x14ac:dyDescent="0.25">
      <c r="M7312" s="46">
        <v>7303</v>
      </c>
      <c r="N7312">
        <v>106.25876834077825</v>
      </c>
    </row>
    <row r="7313" spans="13:14" x14ac:dyDescent="0.25">
      <c r="M7313" s="46">
        <v>7304</v>
      </c>
      <c r="N7313">
        <v>111.49017955584449</v>
      </c>
    </row>
    <row r="7314" spans="13:14" x14ac:dyDescent="0.25">
      <c r="M7314" s="46">
        <v>7305</v>
      </c>
      <c r="N7314">
        <v>124.09590876693527</v>
      </c>
    </row>
    <row r="7315" spans="13:14" x14ac:dyDescent="0.25">
      <c r="M7315" s="46">
        <v>7306</v>
      </c>
      <c r="N7315">
        <v>113.09437775937225</v>
      </c>
    </row>
    <row r="7316" spans="13:14" x14ac:dyDescent="0.25">
      <c r="M7316" s="46">
        <v>7307</v>
      </c>
      <c r="N7316">
        <v>94.69562476744251</v>
      </c>
    </row>
    <row r="7317" spans="13:14" x14ac:dyDescent="0.25">
      <c r="M7317" s="46">
        <v>7308</v>
      </c>
      <c r="N7317">
        <v>119.17880082725179</v>
      </c>
    </row>
    <row r="7318" spans="13:14" x14ac:dyDescent="0.25">
      <c r="M7318" s="46">
        <v>7309</v>
      </c>
      <c r="N7318">
        <v>101.06959113244784</v>
      </c>
    </row>
    <row r="7319" spans="13:14" x14ac:dyDescent="0.25">
      <c r="M7319" s="46">
        <v>7310</v>
      </c>
      <c r="N7319">
        <v>96.422327122381475</v>
      </c>
    </row>
    <row r="7320" spans="13:14" x14ac:dyDescent="0.25">
      <c r="M7320" s="46">
        <v>7311</v>
      </c>
      <c r="N7320">
        <v>117.08010366240923</v>
      </c>
    </row>
    <row r="7321" spans="13:14" x14ac:dyDescent="0.25">
      <c r="M7321" s="46">
        <v>7312</v>
      </c>
      <c r="N7321">
        <v>116.94243058258265</v>
      </c>
    </row>
    <row r="7322" spans="13:14" x14ac:dyDescent="0.25">
      <c r="M7322" s="46">
        <v>7313</v>
      </c>
      <c r="N7322">
        <v>117.04524378504998</v>
      </c>
    </row>
    <row r="7323" spans="13:14" x14ac:dyDescent="0.25">
      <c r="M7323" s="46">
        <v>7314</v>
      </c>
      <c r="N7323">
        <v>113.26631826260359</v>
      </c>
    </row>
    <row r="7324" spans="13:14" x14ac:dyDescent="0.25">
      <c r="M7324" s="46">
        <v>7315</v>
      </c>
      <c r="N7324">
        <v>109.07199999660409</v>
      </c>
    </row>
    <row r="7325" spans="13:14" x14ac:dyDescent="0.25">
      <c r="M7325" s="46">
        <v>7316</v>
      </c>
      <c r="N7325">
        <v>109.51938362677798</v>
      </c>
    </row>
    <row r="7326" spans="13:14" x14ac:dyDescent="0.25">
      <c r="M7326" s="46">
        <v>7317</v>
      </c>
      <c r="N7326">
        <v>99.545158104852774</v>
      </c>
    </row>
    <row r="7327" spans="13:14" x14ac:dyDescent="0.25">
      <c r="M7327" s="46">
        <v>7318</v>
      </c>
      <c r="N7327">
        <v>112.16349755874573</v>
      </c>
    </row>
    <row r="7328" spans="13:14" x14ac:dyDescent="0.25">
      <c r="M7328" s="46">
        <v>7319</v>
      </c>
      <c r="N7328">
        <v>112.09197294549317</v>
      </c>
    </row>
    <row r="7329" spans="13:14" x14ac:dyDescent="0.25">
      <c r="M7329" s="46">
        <v>7320</v>
      </c>
      <c r="N7329">
        <v>106.10790774472494</v>
      </c>
    </row>
    <row r="7330" spans="13:14" x14ac:dyDescent="0.25">
      <c r="M7330" s="46">
        <v>7321</v>
      </c>
      <c r="N7330">
        <v>122.12905051180016</v>
      </c>
    </row>
    <row r="7331" spans="13:14" x14ac:dyDescent="0.25">
      <c r="M7331" s="46">
        <v>7322</v>
      </c>
      <c r="N7331">
        <v>108.6656775104084</v>
      </c>
    </row>
    <row r="7332" spans="13:14" x14ac:dyDescent="0.25">
      <c r="M7332" s="46">
        <v>7323</v>
      </c>
      <c r="N7332">
        <v>116.01434101827788</v>
      </c>
    </row>
    <row r="7333" spans="13:14" x14ac:dyDescent="0.25">
      <c r="M7333" s="46">
        <v>7324</v>
      </c>
      <c r="N7333">
        <v>105.49511450600168</v>
      </c>
    </row>
    <row r="7334" spans="13:14" x14ac:dyDescent="0.25">
      <c r="M7334" s="46">
        <v>7325</v>
      </c>
      <c r="N7334">
        <v>107.95454657458407</v>
      </c>
    </row>
    <row r="7335" spans="13:14" x14ac:dyDescent="0.25">
      <c r="M7335" s="46">
        <v>7326</v>
      </c>
      <c r="N7335">
        <v>114.30381332075034</v>
      </c>
    </row>
    <row r="7336" spans="13:14" x14ac:dyDescent="0.25">
      <c r="M7336" s="46">
        <v>7327</v>
      </c>
      <c r="N7336">
        <v>117.58655673798798</v>
      </c>
    </row>
    <row r="7337" spans="13:14" x14ac:dyDescent="0.25">
      <c r="M7337" s="46">
        <v>7328</v>
      </c>
      <c r="N7337">
        <v>125.8994957052379</v>
      </c>
    </row>
    <row r="7338" spans="13:14" x14ac:dyDescent="0.25">
      <c r="M7338" s="46">
        <v>7329</v>
      </c>
      <c r="N7338">
        <v>102.75667690695529</v>
      </c>
    </row>
    <row r="7339" spans="13:14" x14ac:dyDescent="0.25">
      <c r="M7339" s="46">
        <v>7330</v>
      </c>
      <c r="N7339">
        <v>121.50343333676675</v>
      </c>
    </row>
    <row r="7340" spans="13:14" x14ac:dyDescent="0.25">
      <c r="M7340" s="46">
        <v>7331</v>
      </c>
      <c r="N7340" s="1">
        <v>113.96131599428628</v>
      </c>
    </row>
    <row r="7341" spans="13:14" x14ac:dyDescent="0.25">
      <c r="M7341" s="46">
        <v>7332</v>
      </c>
      <c r="N7341" s="1">
        <v>107.27520001998673</v>
      </c>
    </row>
    <row r="7342" spans="13:14" x14ac:dyDescent="0.25">
      <c r="M7342" s="46">
        <v>7333</v>
      </c>
      <c r="N7342" s="1">
        <v>108.79100198319126</v>
      </c>
    </row>
    <row r="7343" spans="13:14" x14ac:dyDescent="0.25">
      <c r="M7343" s="46">
        <v>7334</v>
      </c>
      <c r="N7343" s="1">
        <v>97.244822833744365</v>
      </c>
    </row>
    <row r="7344" spans="13:14" x14ac:dyDescent="0.25">
      <c r="M7344" s="46">
        <v>7335</v>
      </c>
      <c r="N7344" s="1">
        <v>114.05801414623812</v>
      </c>
    </row>
    <row r="7345" spans="13:14" x14ac:dyDescent="0.25">
      <c r="M7345" s="46">
        <v>7336</v>
      </c>
      <c r="N7345" s="1">
        <v>119.87157557197602</v>
      </c>
    </row>
    <row r="7346" spans="13:14" x14ac:dyDescent="0.25">
      <c r="M7346" s="46">
        <v>7337</v>
      </c>
      <c r="N7346" s="1">
        <v>94.282194543756376</v>
      </c>
    </row>
    <row r="7347" spans="13:14" x14ac:dyDescent="0.25">
      <c r="M7347" s="46">
        <v>7338</v>
      </c>
      <c r="N7347" s="1">
        <v>95.431988023741951</v>
      </c>
    </row>
    <row r="7348" spans="13:14" x14ac:dyDescent="0.25">
      <c r="M7348" s="46">
        <v>7339</v>
      </c>
      <c r="N7348" s="1">
        <v>122.49854021891532</v>
      </c>
    </row>
    <row r="7349" spans="13:14" x14ac:dyDescent="0.25">
      <c r="M7349" s="46">
        <v>7340</v>
      </c>
      <c r="N7349" s="1">
        <v>122.07764681177305</v>
      </c>
    </row>
    <row r="7350" spans="13:14" x14ac:dyDescent="0.25">
      <c r="M7350" s="46">
        <v>7341</v>
      </c>
      <c r="N7350" s="1">
        <v>100.5148253484417</v>
      </c>
    </row>
    <row r="7351" spans="13:14" x14ac:dyDescent="0.25">
      <c r="M7351" s="46">
        <v>7342</v>
      </c>
      <c r="N7351" s="1">
        <v>112.29094594781581</v>
      </c>
    </row>
    <row r="7352" spans="13:14" x14ac:dyDescent="0.25">
      <c r="M7352" s="46">
        <v>7343</v>
      </c>
      <c r="N7352" s="1">
        <v>100.79590988142553</v>
      </c>
    </row>
    <row r="7353" spans="13:14" x14ac:dyDescent="0.25">
      <c r="M7353" s="46">
        <v>7344</v>
      </c>
      <c r="N7353" s="1">
        <v>121.14440333663629</v>
      </c>
    </row>
    <row r="7354" spans="13:14" x14ac:dyDescent="0.25">
      <c r="M7354" s="46">
        <v>7345</v>
      </c>
      <c r="N7354" s="1">
        <v>108.39493546884417</v>
      </c>
    </row>
    <row r="7355" spans="13:14" x14ac:dyDescent="0.25">
      <c r="M7355" s="46">
        <v>7346</v>
      </c>
      <c r="N7355" s="1">
        <v>109.33135167149007</v>
      </c>
    </row>
    <row r="7356" spans="13:14" x14ac:dyDescent="0.25">
      <c r="M7356" s="46">
        <v>7347</v>
      </c>
      <c r="N7356" s="1">
        <v>100.44067310029894</v>
      </c>
    </row>
    <row r="7357" spans="13:14" x14ac:dyDescent="0.25">
      <c r="M7357" s="46">
        <v>7348</v>
      </c>
      <c r="N7357" s="1">
        <v>128.74939951497808</v>
      </c>
    </row>
    <row r="7358" spans="13:14" x14ac:dyDescent="0.25">
      <c r="M7358" s="46">
        <v>7349</v>
      </c>
      <c r="N7358" s="1">
        <v>107.14084179262623</v>
      </c>
    </row>
    <row r="7359" spans="13:14" x14ac:dyDescent="0.25">
      <c r="M7359" s="46">
        <v>7350</v>
      </c>
      <c r="N7359" s="1">
        <v>132.45241661323666</v>
      </c>
    </row>
    <row r="7360" spans="13:14" x14ac:dyDescent="0.25">
      <c r="M7360" s="46">
        <v>7351</v>
      </c>
      <c r="N7360" s="1">
        <v>101.07587745474588</v>
      </c>
    </row>
    <row r="7361" spans="13:14" x14ac:dyDescent="0.25">
      <c r="M7361" s="46">
        <v>7352</v>
      </c>
      <c r="N7361" s="1">
        <v>96.657204087541658</v>
      </c>
    </row>
    <row r="7362" spans="13:14" x14ac:dyDescent="0.25">
      <c r="M7362" s="46">
        <v>7353</v>
      </c>
      <c r="N7362" s="1">
        <v>104.21312326900221</v>
      </c>
    </row>
    <row r="7363" spans="13:14" x14ac:dyDescent="0.25">
      <c r="M7363" s="46">
        <v>7354</v>
      </c>
      <c r="N7363" s="1">
        <v>115.87760962369897</v>
      </c>
    </row>
    <row r="7364" spans="13:14" x14ac:dyDescent="0.25">
      <c r="M7364" s="46">
        <v>7355</v>
      </c>
      <c r="N7364" s="1">
        <v>103.90370996654822</v>
      </c>
    </row>
    <row r="7365" spans="13:14" x14ac:dyDescent="0.25">
      <c r="M7365" s="46">
        <v>7356</v>
      </c>
      <c r="N7365" s="1">
        <v>102.39722965048044</v>
      </c>
    </row>
    <row r="7366" spans="13:14" x14ac:dyDescent="0.25">
      <c r="M7366" s="46">
        <v>7357</v>
      </c>
      <c r="N7366" s="1">
        <v>104.98989706514925</v>
      </c>
    </row>
    <row r="7367" spans="13:14" x14ac:dyDescent="0.25">
      <c r="M7367" s="46">
        <v>7358</v>
      </c>
      <c r="N7367" s="1">
        <v>93.701725650920451</v>
      </c>
    </row>
    <row r="7368" spans="13:14" x14ac:dyDescent="0.25">
      <c r="M7368" s="46">
        <v>7359</v>
      </c>
      <c r="N7368" s="1">
        <v>106.86683184146325</v>
      </c>
    </row>
    <row r="7369" spans="13:14" x14ac:dyDescent="0.25">
      <c r="M7369" s="46">
        <v>7360</v>
      </c>
      <c r="N7369" s="1">
        <v>114.69957598410919</v>
      </c>
    </row>
    <row r="7370" spans="13:14" x14ac:dyDescent="0.25">
      <c r="M7370" s="46">
        <v>7361</v>
      </c>
      <c r="N7370" s="1">
        <v>108.19571003944195</v>
      </c>
    </row>
    <row r="7371" spans="13:14" x14ac:dyDescent="0.25">
      <c r="M7371" s="46">
        <v>7362</v>
      </c>
      <c r="N7371" s="1">
        <v>102.79438129499937</v>
      </c>
    </row>
    <row r="7372" spans="13:14" x14ac:dyDescent="0.25">
      <c r="M7372" s="46">
        <v>7363</v>
      </c>
      <c r="N7372" s="1">
        <v>110.57151669966899</v>
      </c>
    </row>
    <row r="7373" spans="13:14" x14ac:dyDescent="0.25">
      <c r="M7373" s="46">
        <v>7364</v>
      </c>
      <c r="N7373" s="1">
        <v>102.78492009920721</v>
      </c>
    </row>
    <row r="7374" spans="13:14" x14ac:dyDescent="0.25">
      <c r="M7374" s="46">
        <v>7365</v>
      </c>
      <c r="N7374" s="1">
        <v>122.99182355618363</v>
      </c>
    </row>
    <row r="7375" spans="13:14" x14ac:dyDescent="0.25">
      <c r="M7375" s="46">
        <v>7366</v>
      </c>
      <c r="N7375" s="1">
        <v>102.90562155266693</v>
      </c>
    </row>
    <row r="7376" spans="13:14" x14ac:dyDescent="0.25">
      <c r="M7376" s="46">
        <v>7367</v>
      </c>
      <c r="N7376" s="1">
        <v>116.54041465756902</v>
      </c>
    </row>
    <row r="7377" spans="13:14" x14ac:dyDescent="0.25">
      <c r="M7377" s="46">
        <v>7368</v>
      </c>
      <c r="N7377" s="1">
        <v>123.33551478926874</v>
      </c>
    </row>
    <row r="7378" spans="13:14" x14ac:dyDescent="0.25">
      <c r="M7378" s="46">
        <v>7369</v>
      </c>
      <c r="N7378" s="1">
        <v>106.57383688424125</v>
      </c>
    </row>
    <row r="7379" spans="13:14" x14ac:dyDescent="0.25">
      <c r="M7379" s="46">
        <v>7370</v>
      </c>
      <c r="N7379" s="1">
        <v>114.46879316607635</v>
      </c>
    </row>
    <row r="7380" spans="13:14" x14ac:dyDescent="0.25">
      <c r="M7380" s="46">
        <v>7371</v>
      </c>
      <c r="N7380" s="1">
        <v>103.42261508221766</v>
      </c>
    </row>
    <row r="7381" spans="13:14" x14ac:dyDescent="0.25">
      <c r="M7381" s="46">
        <v>7372</v>
      </c>
      <c r="N7381" s="1">
        <v>113.33062643501964</v>
      </c>
    </row>
    <row r="7382" spans="13:14" x14ac:dyDescent="0.25">
      <c r="M7382" s="46">
        <v>7373</v>
      </c>
      <c r="N7382" s="1">
        <v>104.97355350393075</v>
      </c>
    </row>
    <row r="7383" spans="13:14" x14ac:dyDescent="0.25">
      <c r="M7383" s="46">
        <v>7374</v>
      </c>
      <c r="N7383" s="1">
        <v>115.25427262706165</v>
      </c>
    </row>
    <row r="7384" spans="13:14" x14ac:dyDescent="0.25">
      <c r="M7384" s="46">
        <v>7375</v>
      </c>
      <c r="N7384" s="1">
        <v>116.36165665834483</v>
      </c>
    </row>
    <row r="7385" spans="13:14" x14ac:dyDescent="0.25">
      <c r="M7385" s="46">
        <v>7376</v>
      </c>
      <c r="N7385" s="1">
        <v>98.142951473351175</v>
      </c>
    </row>
    <row r="7386" spans="13:14" x14ac:dyDescent="0.25">
      <c r="M7386" s="46">
        <v>7377</v>
      </c>
      <c r="N7386" s="1">
        <v>118.62427612549457</v>
      </c>
    </row>
    <row r="7387" spans="13:14" x14ac:dyDescent="0.25">
      <c r="M7387" s="46">
        <v>7378</v>
      </c>
      <c r="N7387" s="1">
        <v>115.27419627244107</v>
      </c>
    </row>
    <row r="7388" spans="13:14" x14ac:dyDescent="0.25">
      <c r="M7388" s="46">
        <v>7379</v>
      </c>
      <c r="N7388" s="1">
        <v>114.66434503895239</v>
      </c>
    </row>
    <row r="7389" spans="13:14" x14ac:dyDescent="0.25">
      <c r="M7389" s="46">
        <v>7380</v>
      </c>
      <c r="N7389" s="1">
        <v>106.13937170104909</v>
      </c>
    </row>
    <row r="7390" spans="13:14" x14ac:dyDescent="0.25">
      <c r="M7390" s="46">
        <v>7381</v>
      </c>
      <c r="N7390" s="1">
        <v>102.94482262420323</v>
      </c>
    </row>
    <row r="7391" spans="13:14" x14ac:dyDescent="0.25">
      <c r="M7391" s="46">
        <v>7382</v>
      </c>
      <c r="N7391" s="1">
        <v>124.6787007297922</v>
      </c>
    </row>
    <row r="7392" spans="13:14" x14ac:dyDescent="0.25">
      <c r="M7392" s="46">
        <v>7383</v>
      </c>
      <c r="N7392" s="1">
        <v>112.45523672157026</v>
      </c>
    </row>
    <row r="7393" spans="13:14" x14ac:dyDescent="0.25">
      <c r="M7393" s="46">
        <v>7384</v>
      </c>
      <c r="N7393" s="1">
        <v>117.1495293665641</v>
      </c>
    </row>
    <row r="7394" spans="13:14" x14ac:dyDescent="0.25">
      <c r="M7394" s="46">
        <v>7385</v>
      </c>
      <c r="N7394" s="1">
        <v>107.78867223705581</v>
      </c>
    </row>
    <row r="7395" spans="13:14" x14ac:dyDescent="0.25">
      <c r="M7395" s="46">
        <v>7386</v>
      </c>
      <c r="N7395" s="1">
        <v>105.42642954848858</v>
      </c>
    </row>
    <row r="7396" spans="13:14" x14ac:dyDescent="0.25">
      <c r="M7396" s="46">
        <v>7387</v>
      </c>
      <c r="N7396" s="1">
        <v>108.92393148659364</v>
      </c>
    </row>
    <row r="7397" spans="13:14" x14ac:dyDescent="0.25">
      <c r="M7397" s="46">
        <v>7388</v>
      </c>
      <c r="N7397" s="1">
        <v>114.08783401474219</v>
      </c>
    </row>
    <row r="7398" spans="13:14" x14ac:dyDescent="0.25">
      <c r="M7398" s="46">
        <v>7389</v>
      </c>
      <c r="N7398" s="1">
        <v>105.32416580376155</v>
      </c>
    </row>
    <row r="7399" spans="13:14" x14ac:dyDescent="0.25">
      <c r="M7399" s="46">
        <v>7390</v>
      </c>
      <c r="N7399" s="1">
        <v>103.98259823116305</v>
      </c>
    </row>
    <row r="7400" spans="13:14" x14ac:dyDescent="0.25">
      <c r="M7400" s="46">
        <v>7391</v>
      </c>
      <c r="N7400" s="1">
        <v>120.33521573525967</v>
      </c>
    </row>
    <row r="7401" spans="13:14" x14ac:dyDescent="0.25">
      <c r="M7401" s="46">
        <v>7392</v>
      </c>
      <c r="N7401" s="1">
        <v>99.746699605342059</v>
      </c>
    </row>
    <row r="7402" spans="13:14" x14ac:dyDescent="0.25">
      <c r="M7402" s="46">
        <v>7393</v>
      </c>
      <c r="N7402" s="1">
        <v>117.15421909733449</v>
      </c>
    </row>
    <row r="7403" spans="13:14" x14ac:dyDescent="0.25">
      <c r="M7403" s="46">
        <v>7394</v>
      </c>
      <c r="N7403" s="1">
        <v>109.54474080240959</v>
      </c>
    </row>
    <row r="7404" spans="13:14" x14ac:dyDescent="0.25">
      <c r="M7404" s="46">
        <v>7395</v>
      </c>
      <c r="N7404" s="1">
        <v>108.26384222433926</v>
      </c>
    </row>
    <row r="7405" spans="13:14" x14ac:dyDescent="0.25">
      <c r="M7405" s="46">
        <v>7396</v>
      </c>
      <c r="N7405" s="1">
        <v>120.14892378700205</v>
      </c>
    </row>
    <row r="7406" spans="13:14" x14ac:dyDescent="0.25">
      <c r="M7406" s="46">
        <v>7397</v>
      </c>
      <c r="N7406" s="1">
        <v>113.80241533418413</v>
      </c>
    </row>
    <row r="7407" spans="13:14" x14ac:dyDescent="0.25">
      <c r="M7407" s="46">
        <v>7398</v>
      </c>
      <c r="N7407" s="1">
        <v>111.57461934995796</v>
      </c>
    </row>
    <row r="7408" spans="13:14" x14ac:dyDescent="0.25">
      <c r="M7408" s="46">
        <v>7399</v>
      </c>
      <c r="N7408" s="1">
        <v>113.555579163765</v>
      </c>
    </row>
    <row r="7409" spans="13:14" x14ac:dyDescent="0.25">
      <c r="M7409" s="46">
        <v>7400</v>
      </c>
      <c r="N7409" s="1">
        <v>123.80340509012548</v>
      </c>
    </row>
    <row r="7410" spans="13:14" x14ac:dyDescent="0.25">
      <c r="M7410" s="46">
        <v>7401</v>
      </c>
      <c r="N7410" s="1">
        <v>107.41692360067316</v>
      </c>
    </row>
    <row r="7411" spans="13:14" x14ac:dyDescent="0.25">
      <c r="M7411" s="46">
        <v>7402</v>
      </c>
      <c r="N7411" s="1">
        <v>97.804215305289659</v>
      </c>
    </row>
    <row r="7412" spans="13:14" x14ac:dyDescent="0.25">
      <c r="M7412" s="46">
        <v>7403</v>
      </c>
      <c r="N7412" s="1">
        <v>126.19548020612449</v>
      </c>
    </row>
    <row r="7413" spans="13:14" x14ac:dyDescent="0.25">
      <c r="M7413" s="46">
        <v>7404</v>
      </c>
      <c r="N7413" s="1">
        <v>117.06984170182913</v>
      </c>
    </row>
    <row r="7414" spans="13:14" x14ac:dyDescent="0.25">
      <c r="M7414" s="46">
        <v>7405</v>
      </c>
      <c r="N7414" s="1">
        <v>102.06036425023265</v>
      </c>
    </row>
    <row r="7415" spans="13:14" x14ac:dyDescent="0.25">
      <c r="M7415" s="46">
        <v>7406</v>
      </c>
      <c r="N7415" s="1">
        <v>101.99187589452275</v>
      </c>
    </row>
    <row r="7416" spans="13:14" x14ac:dyDescent="0.25">
      <c r="M7416" s="46">
        <v>7407</v>
      </c>
      <c r="N7416" s="1">
        <v>119.06805669575307</v>
      </c>
    </row>
    <row r="7417" spans="13:14" x14ac:dyDescent="0.25">
      <c r="M7417" s="46">
        <v>7408</v>
      </c>
      <c r="N7417" s="1">
        <v>96.165177522682811</v>
      </c>
    </row>
    <row r="7418" spans="13:14" x14ac:dyDescent="0.25">
      <c r="M7418" s="46">
        <v>7409</v>
      </c>
      <c r="N7418" s="1">
        <v>109.66987484374123</v>
      </c>
    </row>
    <row r="7419" spans="13:14" x14ac:dyDescent="0.25">
      <c r="M7419" s="46">
        <v>7410</v>
      </c>
      <c r="N7419" s="1">
        <v>123.1074398422823</v>
      </c>
    </row>
    <row r="7420" spans="13:14" x14ac:dyDescent="0.25">
      <c r="M7420" s="46">
        <v>7411</v>
      </c>
      <c r="N7420" s="1">
        <v>123.89991771244823</v>
      </c>
    </row>
    <row r="7421" spans="13:14" x14ac:dyDescent="0.25">
      <c r="M7421" s="46">
        <v>7412</v>
      </c>
      <c r="N7421" s="1">
        <v>101.15798466340608</v>
      </c>
    </row>
    <row r="7422" spans="13:14" x14ac:dyDescent="0.25">
      <c r="M7422" s="46">
        <v>7413</v>
      </c>
      <c r="N7422" s="1">
        <v>118.65461263669191</v>
      </c>
    </row>
    <row r="7423" spans="13:14" x14ac:dyDescent="0.25">
      <c r="M7423" s="46">
        <v>7414</v>
      </c>
      <c r="N7423" s="1">
        <v>92.065767303681199</v>
      </c>
    </row>
    <row r="7424" spans="13:14" x14ac:dyDescent="0.25">
      <c r="M7424" s="46">
        <v>7415</v>
      </c>
      <c r="N7424" s="1">
        <v>116.14443840103722</v>
      </c>
    </row>
    <row r="7425" spans="13:14" x14ac:dyDescent="0.25">
      <c r="M7425" s="46">
        <v>7416</v>
      </c>
      <c r="N7425" s="1">
        <v>118.99613427003224</v>
      </c>
    </row>
    <row r="7426" spans="13:14" x14ac:dyDescent="0.25">
      <c r="M7426" s="46">
        <v>7417</v>
      </c>
      <c r="N7426" s="1">
        <v>117.53193303592606</v>
      </c>
    </row>
    <row r="7427" spans="13:14" x14ac:dyDescent="0.25">
      <c r="M7427" s="46">
        <v>7418</v>
      </c>
      <c r="N7427" s="1">
        <v>126.69196503965541</v>
      </c>
    </row>
    <row r="7428" spans="13:14" x14ac:dyDescent="0.25">
      <c r="M7428" s="46">
        <v>7419</v>
      </c>
      <c r="N7428" s="1">
        <v>97.433408395843557</v>
      </c>
    </row>
    <row r="7429" spans="13:14" x14ac:dyDescent="0.25">
      <c r="M7429" s="46">
        <v>7420</v>
      </c>
      <c r="N7429" s="1">
        <v>120.25386441190993</v>
      </c>
    </row>
    <row r="7430" spans="13:14" x14ac:dyDescent="0.25">
      <c r="M7430" s="46">
        <v>7421</v>
      </c>
      <c r="N7430" s="1">
        <v>113.80533195763962</v>
      </c>
    </row>
    <row r="7431" spans="13:14" x14ac:dyDescent="0.25">
      <c r="M7431" s="46">
        <v>7422</v>
      </c>
      <c r="N7431" s="1">
        <v>93.25230221330348</v>
      </c>
    </row>
    <row r="7432" spans="13:14" x14ac:dyDescent="0.25">
      <c r="M7432" s="46">
        <v>7423</v>
      </c>
      <c r="N7432" s="1">
        <v>102.07652459233023</v>
      </c>
    </row>
    <row r="7433" spans="13:14" x14ac:dyDescent="0.25">
      <c r="M7433" s="46">
        <v>7424</v>
      </c>
      <c r="N7433" s="1">
        <v>117.18342473642983</v>
      </c>
    </row>
    <row r="7434" spans="13:14" x14ac:dyDescent="0.25">
      <c r="M7434" s="46">
        <v>7425</v>
      </c>
      <c r="N7434" s="1">
        <v>92.003163676210335</v>
      </c>
    </row>
    <row r="7435" spans="13:14" x14ac:dyDescent="0.25">
      <c r="M7435" s="46">
        <v>7426</v>
      </c>
      <c r="N7435" s="1">
        <v>104.42649539352396</v>
      </c>
    </row>
    <row r="7436" spans="13:14" x14ac:dyDescent="0.25">
      <c r="M7436" s="46">
        <v>7427</v>
      </c>
      <c r="N7436" s="1">
        <v>111.60627637789797</v>
      </c>
    </row>
    <row r="7437" spans="13:14" x14ac:dyDescent="0.25">
      <c r="M7437" s="46">
        <v>7428</v>
      </c>
      <c r="N7437" s="1">
        <v>112.04920527583492</v>
      </c>
    </row>
    <row r="7438" spans="13:14" x14ac:dyDescent="0.25">
      <c r="M7438" s="46">
        <v>7429</v>
      </c>
      <c r="N7438" s="1">
        <v>110.39556431343479</v>
      </c>
    </row>
    <row r="7439" spans="13:14" x14ac:dyDescent="0.25">
      <c r="M7439" s="46">
        <v>7430</v>
      </c>
      <c r="N7439" s="1">
        <v>101.34350369249981</v>
      </c>
    </row>
    <row r="7440" spans="13:14" x14ac:dyDescent="0.25">
      <c r="M7440" s="46">
        <v>7431</v>
      </c>
      <c r="N7440" s="1">
        <v>105.68783860467867</v>
      </c>
    </row>
    <row r="7441" spans="13:14" x14ac:dyDescent="0.25">
      <c r="M7441" s="46">
        <v>7432</v>
      </c>
      <c r="N7441" s="1">
        <v>109.49388955434404</v>
      </c>
    </row>
    <row r="7442" spans="13:14" x14ac:dyDescent="0.25">
      <c r="M7442" s="46">
        <v>7433</v>
      </c>
      <c r="N7442" s="1">
        <v>103.07328261146792</v>
      </c>
    </row>
    <row r="7443" spans="13:14" x14ac:dyDescent="0.25">
      <c r="M7443" s="46">
        <v>7434</v>
      </c>
      <c r="N7443" s="1">
        <v>112.07129933142612</v>
      </c>
    </row>
    <row r="7444" spans="13:14" x14ac:dyDescent="0.25">
      <c r="M7444" s="46">
        <v>7435</v>
      </c>
      <c r="N7444" s="1">
        <v>109.24979451403384</v>
      </c>
    </row>
    <row r="7445" spans="13:14" x14ac:dyDescent="0.25">
      <c r="M7445" s="46">
        <v>7436</v>
      </c>
      <c r="N7445" s="1">
        <v>109.71950774400261</v>
      </c>
    </row>
    <row r="7446" spans="13:14" x14ac:dyDescent="0.25">
      <c r="M7446" s="46">
        <v>7437</v>
      </c>
      <c r="N7446" s="1">
        <v>114.99449725197648</v>
      </c>
    </row>
    <row r="7447" spans="13:14" x14ac:dyDescent="0.25">
      <c r="M7447" s="46">
        <v>7438</v>
      </c>
      <c r="N7447" s="1">
        <v>107.63477646031269</v>
      </c>
    </row>
    <row r="7448" spans="13:14" x14ac:dyDescent="0.25">
      <c r="M7448" s="46">
        <v>7439</v>
      </c>
      <c r="N7448" s="1">
        <v>105.73739396980992</v>
      </c>
    </row>
    <row r="7449" spans="13:14" x14ac:dyDescent="0.25">
      <c r="M7449" s="46">
        <v>7440</v>
      </c>
      <c r="N7449" s="1">
        <v>115.51450442771144</v>
      </c>
    </row>
    <row r="7450" spans="13:14" x14ac:dyDescent="0.25">
      <c r="M7450" s="46">
        <v>7441</v>
      </c>
      <c r="N7450" s="1">
        <v>92.559383290498971</v>
      </c>
    </row>
    <row r="7451" spans="13:14" x14ac:dyDescent="0.25">
      <c r="M7451" s="46">
        <v>7442</v>
      </c>
      <c r="N7451" s="1">
        <v>100.8601416635032</v>
      </c>
    </row>
    <row r="7452" spans="13:14" x14ac:dyDescent="0.25">
      <c r="M7452" s="46">
        <v>7443</v>
      </c>
      <c r="N7452" s="1">
        <v>118.83985891655762</v>
      </c>
    </row>
    <row r="7453" spans="13:14" x14ac:dyDescent="0.25">
      <c r="M7453" s="46">
        <v>7444</v>
      </c>
      <c r="N7453" s="1">
        <v>129.13002221458297</v>
      </c>
    </row>
    <row r="7454" spans="13:14" x14ac:dyDescent="0.25">
      <c r="M7454" s="46">
        <v>7445</v>
      </c>
      <c r="N7454" s="1">
        <v>89.494657823448563</v>
      </c>
    </row>
    <row r="7455" spans="13:14" x14ac:dyDescent="0.25">
      <c r="M7455" s="46">
        <v>7446</v>
      </c>
      <c r="N7455" s="1">
        <v>115.65039417958997</v>
      </c>
    </row>
    <row r="7456" spans="13:14" x14ac:dyDescent="0.25">
      <c r="M7456" s="46">
        <v>7447</v>
      </c>
      <c r="N7456" s="1">
        <v>102.5561792613955</v>
      </c>
    </row>
    <row r="7457" spans="13:14" x14ac:dyDescent="0.25">
      <c r="M7457" s="46">
        <v>7448</v>
      </c>
      <c r="N7457" s="1">
        <v>106.15520247798612</v>
      </c>
    </row>
    <row r="7458" spans="13:14" x14ac:dyDescent="0.25">
      <c r="M7458" s="46">
        <v>7449</v>
      </c>
      <c r="N7458" s="1">
        <v>111.50677797078151</v>
      </c>
    </row>
    <row r="7459" spans="13:14" x14ac:dyDescent="0.25">
      <c r="M7459" s="46">
        <v>7450</v>
      </c>
      <c r="N7459" s="1">
        <v>98.436214822281656</v>
      </c>
    </row>
    <row r="7460" spans="13:14" x14ac:dyDescent="0.25">
      <c r="M7460" s="46">
        <v>7451</v>
      </c>
      <c r="N7460" s="1">
        <v>131.96011992643861</v>
      </c>
    </row>
    <row r="7461" spans="13:14" x14ac:dyDescent="0.25">
      <c r="M7461" s="46">
        <v>7452</v>
      </c>
      <c r="N7461" s="1">
        <v>108.52403304678393</v>
      </c>
    </row>
    <row r="7462" spans="13:14" x14ac:dyDescent="0.25">
      <c r="M7462" s="46">
        <v>7453</v>
      </c>
      <c r="N7462" s="1">
        <v>115.69618802388037</v>
      </c>
    </row>
    <row r="7463" spans="13:14" x14ac:dyDescent="0.25">
      <c r="M7463" s="46">
        <v>7454</v>
      </c>
      <c r="N7463" s="1">
        <v>104.10101789245731</v>
      </c>
    </row>
    <row r="7464" spans="13:14" x14ac:dyDescent="0.25">
      <c r="M7464" s="46">
        <v>7455</v>
      </c>
      <c r="N7464" s="1">
        <v>112.68245847440951</v>
      </c>
    </row>
    <row r="7465" spans="13:14" x14ac:dyDescent="0.25">
      <c r="M7465" s="46">
        <v>7456</v>
      </c>
      <c r="N7465" s="1">
        <v>120.79396681351811</v>
      </c>
    </row>
    <row r="7466" spans="13:14" x14ac:dyDescent="0.25">
      <c r="M7466" s="46">
        <v>7457</v>
      </c>
      <c r="N7466" s="1">
        <v>104.1806691017333</v>
      </c>
    </row>
    <row r="7467" spans="13:14" x14ac:dyDescent="0.25">
      <c r="M7467" s="46">
        <v>7458</v>
      </c>
      <c r="N7467" s="1">
        <v>112.89101640665518</v>
      </c>
    </row>
    <row r="7468" spans="13:14" x14ac:dyDescent="0.25">
      <c r="M7468" s="46">
        <v>7459</v>
      </c>
      <c r="N7468" s="1">
        <v>113.10318811020667</v>
      </c>
    </row>
    <row r="7469" spans="13:14" x14ac:dyDescent="0.25">
      <c r="M7469" s="46">
        <v>7460</v>
      </c>
      <c r="N7469" s="1">
        <v>113.6261262518664</v>
      </c>
    </row>
    <row r="7470" spans="13:14" x14ac:dyDescent="0.25">
      <c r="M7470" s="46">
        <v>7461</v>
      </c>
      <c r="N7470" s="1">
        <v>125.41934444896832</v>
      </c>
    </row>
    <row r="7471" spans="13:14" x14ac:dyDescent="0.25">
      <c r="M7471" s="46">
        <v>7462</v>
      </c>
      <c r="N7471" s="1">
        <v>117.91052024101464</v>
      </c>
    </row>
    <row r="7472" spans="13:14" x14ac:dyDescent="0.25">
      <c r="M7472" s="46">
        <v>7463</v>
      </c>
      <c r="N7472" s="1">
        <v>121.22706012534302</v>
      </c>
    </row>
    <row r="7473" spans="13:14" x14ac:dyDescent="0.25">
      <c r="M7473" s="46">
        <v>7464</v>
      </c>
      <c r="N7473" s="1">
        <v>122.77776774371831</v>
      </c>
    </row>
    <row r="7474" spans="13:14" x14ac:dyDescent="0.25">
      <c r="M7474" s="46">
        <v>7465</v>
      </c>
      <c r="N7474" s="1">
        <v>101.71167964183942</v>
      </c>
    </row>
    <row r="7475" spans="13:14" x14ac:dyDescent="0.25">
      <c r="M7475" s="46">
        <v>7466</v>
      </c>
      <c r="N7475" s="1">
        <v>120.67605953424416</v>
      </c>
    </row>
    <row r="7476" spans="13:14" x14ac:dyDescent="0.25">
      <c r="M7476" s="46">
        <v>7467</v>
      </c>
      <c r="N7476" s="1">
        <v>125.50858796641914</v>
      </c>
    </row>
    <row r="7477" spans="13:14" x14ac:dyDescent="0.25">
      <c r="M7477" s="46">
        <v>7468</v>
      </c>
      <c r="N7477" s="1">
        <v>102.01252590195175</v>
      </c>
    </row>
    <row r="7478" spans="13:14" x14ac:dyDescent="0.25">
      <c r="M7478" s="46">
        <v>7469</v>
      </c>
      <c r="N7478" s="1">
        <v>115.91654262098405</v>
      </c>
    </row>
    <row r="7479" spans="13:14" x14ac:dyDescent="0.25">
      <c r="M7479" s="46">
        <v>7470</v>
      </c>
      <c r="N7479" s="1">
        <v>116.8105478087404</v>
      </c>
    </row>
    <row r="7480" spans="13:14" x14ac:dyDescent="0.25">
      <c r="M7480" s="46">
        <v>7471</v>
      </c>
      <c r="N7480" s="1">
        <v>108.22118205638429</v>
      </c>
    </row>
    <row r="7481" spans="13:14" x14ac:dyDescent="0.25">
      <c r="M7481" s="46">
        <v>7472</v>
      </c>
      <c r="N7481" s="1">
        <v>97.449435236366227</v>
      </c>
    </row>
    <row r="7482" spans="13:14" x14ac:dyDescent="0.25">
      <c r="M7482" s="46">
        <v>7473</v>
      </c>
      <c r="N7482" s="1">
        <v>121.90046010888804</v>
      </c>
    </row>
    <row r="7483" spans="13:14" x14ac:dyDescent="0.25">
      <c r="M7483" s="46">
        <v>7474</v>
      </c>
      <c r="N7483" s="1">
        <v>106.15386849045031</v>
      </c>
    </row>
    <row r="7484" spans="13:14" x14ac:dyDescent="0.25">
      <c r="M7484" s="46">
        <v>7475</v>
      </c>
      <c r="N7484" s="1">
        <v>112.93818852364871</v>
      </c>
    </row>
    <row r="7485" spans="13:14" x14ac:dyDescent="0.25">
      <c r="M7485" s="46">
        <v>7476</v>
      </c>
      <c r="N7485" s="1">
        <v>106.12842465290642</v>
      </c>
    </row>
    <row r="7486" spans="13:14" x14ac:dyDescent="0.25">
      <c r="M7486" s="46">
        <v>7477</v>
      </c>
      <c r="N7486" s="1">
        <v>116.68144084550588</v>
      </c>
    </row>
    <row r="7487" spans="13:14" x14ac:dyDescent="0.25">
      <c r="M7487" s="46">
        <v>7478</v>
      </c>
      <c r="N7487" s="1">
        <v>113.29626579765754</v>
      </c>
    </row>
    <row r="7488" spans="13:14" x14ac:dyDescent="0.25">
      <c r="M7488" s="46">
        <v>7479</v>
      </c>
      <c r="N7488" s="1">
        <v>110.28577517089597</v>
      </c>
    </row>
    <row r="7489" spans="13:14" x14ac:dyDescent="0.25">
      <c r="M7489" s="46">
        <v>7480</v>
      </c>
      <c r="N7489" s="1">
        <v>114.05701318582373</v>
      </c>
    </row>
    <row r="7490" spans="13:14" x14ac:dyDescent="0.25">
      <c r="M7490" s="46">
        <v>7481</v>
      </c>
      <c r="N7490" s="1">
        <v>107.813610941428</v>
      </c>
    </row>
    <row r="7491" spans="13:14" x14ac:dyDescent="0.25">
      <c r="M7491" s="46">
        <v>7482</v>
      </c>
      <c r="N7491" s="1">
        <v>119.12441755137421</v>
      </c>
    </row>
    <row r="7492" spans="13:14" x14ac:dyDescent="0.25">
      <c r="M7492" s="46">
        <v>7483</v>
      </c>
      <c r="N7492" s="1">
        <v>108.92699758082681</v>
      </c>
    </row>
    <row r="7493" spans="13:14" x14ac:dyDescent="0.25">
      <c r="M7493" s="46">
        <v>7484</v>
      </c>
      <c r="N7493" s="1">
        <v>137.33828456193399</v>
      </c>
    </row>
    <row r="7494" spans="13:14" x14ac:dyDescent="0.25">
      <c r="M7494" s="46">
        <v>7485</v>
      </c>
      <c r="N7494" s="1">
        <v>108.35288641766647</v>
      </c>
    </row>
    <row r="7495" spans="13:14" x14ac:dyDescent="0.25">
      <c r="M7495" s="46">
        <v>7486</v>
      </c>
      <c r="N7495" s="1">
        <v>104.79029190160804</v>
      </c>
    </row>
    <row r="7496" spans="13:14" x14ac:dyDescent="0.25">
      <c r="M7496" s="46">
        <v>7487</v>
      </c>
      <c r="N7496" s="1">
        <v>92.706179560158986</v>
      </c>
    </row>
    <row r="7497" spans="13:14" x14ac:dyDescent="0.25">
      <c r="M7497" s="46">
        <v>7488</v>
      </c>
      <c r="N7497" s="1">
        <v>122.02114016858022</v>
      </c>
    </row>
    <row r="7498" spans="13:14" x14ac:dyDescent="0.25">
      <c r="M7498" s="46">
        <v>7489</v>
      </c>
      <c r="N7498" s="1">
        <v>107.40643968810544</v>
      </c>
    </row>
    <row r="7499" spans="13:14" x14ac:dyDescent="0.25">
      <c r="M7499" s="46">
        <v>7490</v>
      </c>
      <c r="N7499" s="1">
        <v>113.41402683936714</v>
      </c>
    </row>
    <row r="7500" spans="13:14" x14ac:dyDescent="0.25">
      <c r="M7500" s="46">
        <v>7491</v>
      </c>
      <c r="N7500" s="1">
        <v>104.61898353812596</v>
      </c>
    </row>
    <row r="7501" spans="13:14" x14ac:dyDescent="0.25">
      <c r="M7501" s="46">
        <v>7492</v>
      </c>
      <c r="N7501" s="1">
        <v>107.64813692249028</v>
      </c>
    </row>
    <row r="7502" spans="13:14" x14ac:dyDescent="0.25">
      <c r="M7502" s="46">
        <v>7493</v>
      </c>
      <c r="N7502" s="1">
        <v>123.4645954691114</v>
      </c>
    </row>
    <row r="7503" spans="13:14" x14ac:dyDescent="0.25">
      <c r="M7503" s="46">
        <v>7494</v>
      </c>
      <c r="N7503" s="1">
        <v>103.52431150631915</v>
      </c>
    </row>
    <row r="7504" spans="13:14" x14ac:dyDescent="0.25">
      <c r="M7504" s="46">
        <v>7495</v>
      </c>
      <c r="N7504" s="1">
        <v>114.73074029605624</v>
      </c>
    </row>
    <row r="7505" spans="13:14" x14ac:dyDescent="0.25">
      <c r="M7505" s="46">
        <v>7496</v>
      </c>
      <c r="N7505" s="1">
        <v>107.15616477025458</v>
      </c>
    </row>
    <row r="7506" spans="13:14" x14ac:dyDescent="0.25">
      <c r="M7506" s="46">
        <v>7497</v>
      </c>
      <c r="N7506" s="1">
        <v>114.46727344409108</v>
      </c>
    </row>
    <row r="7507" spans="13:14" x14ac:dyDescent="0.25">
      <c r="M7507" s="46">
        <v>7498</v>
      </c>
      <c r="N7507" s="1">
        <v>91.011065101023192</v>
      </c>
    </row>
    <row r="7508" spans="13:14" x14ac:dyDescent="0.25">
      <c r="M7508" s="46">
        <v>7499</v>
      </c>
      <c r="N7508" s="1">
        <v>116.2185440791427</v>
      </c>
    </row>
    <row r="7509" spans="13:14" x14ac:dyDescent="0.25">
      <c r="M7509" s="46">
        <v>7500</v>
      </c>
      <c r="N7509" s="1">
        <v>126.78448344334394</v>
      </c>
    </row>
    <row r="7510" spans="13:14" x14ac:dyDescent="0.25">
      <c r="M7510" s="46">
        <v>7501</v>
      </c>
      <c r="N7510" s="1">
        <v>89.249122621737129</v>
      </c>
    </row>
    <row r="7511" spans="13:14" x14ac:dyDescent="0.25">
      <c r="M7511" s="46">
        <v>7502</v>
      </c>
      <c r="N7511" s="1">
        <v>116.86886198350766</v>
      </c>
    </row>
    <row r="7512" spans="13:14" x14ac:dyDescent="0.25">
      <c r="M7512" s="46">
        <v>7503</v>
      </c>
      <c r="N7512" s="1">
        <v>111.02891033697178</v>
      </c>
    </row>
    <row r="7513" spans="13:14" x14ac:dyDescent="0.25">
      <c r="M7513" s="46">
        <v>7504</v>
      </c>
      <c r="N7513" s="1">
        <v>106.00512157856905</v>
      </c>
    </row>
    <row r="7514" spans="13:14" x14ac:dyDescent="0.25">
      <c r="M7514" s="46">
        <v>7505</v>
      </c>
      <c r="N7514" s="1">
        <v>108.96852726905371</v>
      </c>
    </row>
    <row r="7515" spans="13:14" x14ac:dyDescent="0.25">
      <c r="M7515" s="46">
        <v>7506</v>
      </c>
      <c r="N7515" s="1">
        <v>108.89698764152449</v>
      </c>
    </row>
    <row r="7516" spans="13:14" x14ac:dyDescent="0.25">
      <c r="M7516" s="46">
        <v>7507</v>
      </c>
      <c r="N7516" s="1">
        <v>113.19634710823691</v>
      </c>
    </row>
    <row r="7517" spans="13:14" x14ac:dyDescent="0.25">
      <c r="M7517" s="46">
        <v>7508</v>
      </c>
      <c r="N7517" s="1">
        <v>121.11658281000754</v>
      </c>
    </row>
    <row r="7518" spans="13:14" x14ac:dyDescent="0.25">
      <c r="M7518" s="46">
        <v>7509</v>
      </c>
      <c r="N7518" s="1">
        <v>132.39909299185379</v>
      </c>
    </row>
    <row r="7519" spans="13:14" x14ac:dyDescent="0.25">
      <c r="M7519" s="46">
        <v>7510</v>
      </c>
      <c r="N7519" s="1">
        <v>112.4738291659946</v>
      </c>
    </row>
    <row r="7520" spans="13:14" x14ac:dyDescent="0.25">
      <c r="M7520" s="46">
        <v>7511</v>
      </c>
      <c r="N7520" s="1">
        <v>115.61788540731567</v>
      </c>
    </row>
    <row r="7521" spans="13:14" x14ac:dyDescent="0.25">
      <c r="M7521" s="46">
        <v>7512</v>
      </c>
      <c r="N7521" s="1">
        <v>97.629698122222408</v>
      </c>
    </row>
    <row r="7522" spans="13:14" x14ac:dyDescent="0.25">
      <c r="M7522" s="46">
        <v>7513</v>
      </c>
      <c r="N7522" s="1">
        <v>123.53671465392614</v>
      </c>
    </row>
    <row r="7523" spans="13:14" x14ac:dyDescent="0.25">
      <c r="M7523" s="46">
        <v>7514</v>
      </c>
      <c r="N7523" s="1">
        <v>103.44338214262207</v>
      </c>
    </row>
    <row r="7524" spans="13:14" x14ac:dyDescent="0.25">
      <c r="M7524" s="46">
        <v>7515</v>
      </c>
      <c r="N7524" s="1">
        <v>119.23362991915059</v>
      </c>
    </row>
    <row r="7525" spans="13:14" x14ac:dyDescent="0.25">
      <c r="M7525" s="46">
        <v>7516</v>
      </c>
      <c r="N7525" s="1">
        <v>109.42158772131017</v>
      </c>
    </row>
    <row r="7526" spans="13:14" x14ac:dyDescent="0.25">
      <c r="M7526" s="46">
        <v>7517</v>
      </c>
      <c r="N7526" s="1">
        <v>116.03166615202218</v>
      </c>
    </row>
    <row r="7527" spans="13:14" x14ac:dyDescent="0.25">
      <c r="M7527" s="46">
        <v>7518</v>
      </c>
      <c r="N7527" s="1">
        <v>101.52309059897162</v>
      </c>
    </row>
    <row r="7528" spans="13:14" x14ac:dyDescent="0.25">
      <c r="M7528" s="46">
        <v>7519</v>
      </c>
      <c r="N7528" s="1">
        <v>124.90789137884394</v>
      </c>
    </row>
    <row r="7529" spans="13:14" x14ac:dyDescent="0.25">
      <c r="M7529" s="46">
        <v>7520</v>
      </c>
      <c r="N7529" s="1">
        <v>101.39920145597722</v>
      </c>
    </row>
    <row r="7530" spans="13:14" x14ac:dyDescent="0.25">
      <c r="M7530" s="46">
        <v>7521</v>
      </c>
      <c r="N7530" s="1">
        <v>131.45238059344172</v>
      </c>
    </row>
    <row r="7531" spans="13:14" x14ac:dyDescent="0.25">
      <c r="M7531" s="46">
        <v>7522</v>
      </c>
      <c r="N7531" s="1">
        <v>111.89395206940151</v>
      </c>
    </row>
    <row r="7532" spans="13:14" x14ac:dyDescent="0.25">
      <c r="M7532" s="46">
        <v>7523</v>
      </c>
      <c r="N7532" s="1">
        <v>86.004757541455746</v>
      </c>
    </row>
    <row r="7533" spans="13:14" x14ac:dyDescent="0.25">
      <c r="M7533" s="46">
        <v>7524</v>
      </c>
      <c r="N7533" s="1">
        <v>118.13732302024221</v>
      </c>
    </row>
    <row r="7534" spans="13:14" x14ac:dyDescent="0.25">
      <c r="M7534" s="46">
        <v>7525</v>
      </c>
      <c r="N7534" s="1">
        <v>113.79831725199338</v>
      </c>
    </row>
    <row r="7535" spans="13:14" x14ac:dyDescent="0.25">
      <c r="M7535" s="46">
        <v>7526</v>
      </c>
      <c r="N7535" s="1">
        <v>115.44036399899785</v>
      </c>
    </row>
    <row r="7536" spans="13:14" x14ac:dyDescent="0.25">
      <c r="M7536" s="46">
        <v>7527</v>
      </c>
      <c r="N7536" s="1">
        <v>115.90648486396712</v>
      </c>
    </row>
    <row r="7537" spans="13:14" x14ac:dyDescent="0.25">
      <c r="M7537" s="46">
        <v>7528</v>
      </c>
      <c r="N7537" s="1">
        <v>102.34716755286347</v>
      </c>
    </row>
    <row r="7538" spans="13:14" x14ac:dyDescent="0.25">
      <c r="M7538" s="46">
        <v>7529</v>
      </c>
      <c r="N7538" s="1">
        <v>118.92738983616923</v>
      </c>
    </row>
    <row r="7539" spans="13:14" x14ac:dyDescent="0.25">
      <c r="M7539" s="46">
        <v>7530</v>
      </c>
      <c r="N7539" s="1">
        <v>95.170650602316329</v>
      </c>
    </row>
    <row r="7540" spans="13:14" x14ac:dyDescent="0.25">
      <c r="M7540" s="46">
        <v>7531</v>
      </c>
      <c r="N7540" s="1">
        <v>131.77516505462546</v>
      </c>
    </row>
    <row r="7541" spans="13:14" x14ac:dyDescent="0.25">
      <c r="M7541" s="46">
        <v>7532</v>
      </c>
      <c r="N7541" s="1">
        <v>118.93134919599656</v>
      </c>
    </row>
    <row r="7542" spans="13:14" x14ac:dyDescent="0.25">
      <c r="M7542" s="46">
        <v>7533</v>
      </c>
      <c r="N7542" s="1">
        <v>119.06565376667866</v>
      </c>
    </row>
    <row r="7543" spans="13:14" x14ac:dyDescent="0.25">
      <c r="M7543" s="46">
        <v>7534</v>
      </c>
      <c r="N7543" s="1">
        <v>123.62819619335457</v>
      </c>
    </row>
    <row r="7544" spans="13:14" x14ac:dyDescent="0.25">
      <c r="M7544" s="46">
        <v>7535</v>
      </c>
      <c r="N7544" s="1">
        <v>101.94853271870511</v>
      </c>
    </row>
    <row r="7545" spans="13:14" x14ac:dyDescent="0.25">
      <c r="M7545" s="46">
        <v>7536</v>
      </c>
      <c r="N7545" s="1">
        <v>97.717751280125071</v>
      </c>
    </row>
    <row r="7546" spans="13:14" x14ac:dyDescent="0.25">
      <c r="M7546" s="46">
        <v>7537</v>
      </c>
      <c r="N7546" s="1">
        <v>108.93686853154158</v>
      </c>
    </row>
    <row r="7547" spans="13:14" x14ac:dyDescent="0.25">
      <c r="M7547" s="46">
        <v>7538</v>
      </c>
      <c r="N7547" s="1">
        <v>98.018107772033986</v>
      </c>
    </row>
    <row r="7548" spans="13:14" x14ac:dyDescent="0.25">
      <c r="M7548" s="46">
        <v>7539</v>
      </c>
      <c r="N7548" s="1">
        <v>115.83334408269026</v>
      </c>
    </row>
    <row r="7549" spans="13:14" x14ac:dyDescent="0.25">
      <c r="M7549" s="46">
        <v>7540</v>
      </c>
      <c r="N7549" s="1">
        <v>103.32848272126144</v>
      </c>
    </row>
    <row r="7550" spans="13:14" x14ac:dyDescent="0.25">
      <c r="M7550" s="46">
        <v>7541</v>
      </c>
      <c r="N7550" s="1">
        <v>112.37275405619421</v>
      </c>
    </row>
    <row r="7551" spans="13:14" x14ac:dyDescent="0.25">
      <c r="M7551" s="46">
        <v>7542</v>
      </c>
      <c r="N7551" s="1">
        <v>110.30770860474418</v>
      </c>
    </row>
    <row r="7552" spans="13:14" x14ac:dyDescent="0.25">
      <c r="M7552" s="46">
        <v>7543</v>
      </c>
      <c r="N7552" s="1">
        <v>118.99524900404688</v>
      </c>
    </row>
    <row r="7553" spans="13:14" x14ac:dyDescent="0.25">
      <c r="M7553" s="46">
        <v>7544</v>
      </c>
      <c r="N7553" s="1">
        <v>105.61422760959245</v>
      </c>
    </row>
    <row r="7554" spans="13:14" x14ac:dyDescent="0.25">
      <c r="M7554" s="46">
        <v>7545</v>
      </c>
      <c r="N7554" s="1">
        <v>113.79857695271326</v>
      </c>
    </row>
    <row r="7555" spans="13:14" x14ac:dyDescent="0.25">
      <c r="M7555" s="46">
        <v>7546</v>
      </c>
      <c r="N7555" s="1">
        <v>118.10198580853736</v>
      </c>
    </row>
    <row r="7556" spans="13:14" x14ac:dyDescent="0.25">
      <c r="M7556" s="46">
        <v>7547</v>
      </c>
      <c r="N7556" s="1">
        <v>110.82384137896179</v>
      </c>
    </row>
    <row r="7557" spans="13:14" x14ac:dyDescent="0.25">
      <c r="M7557" s="46">
        <v>7548</v>
      </c>
      <c r="N7557" s="1">
        <v>122.37210761718936</v>
      </c>
    </row>
    <row r="7558" spans="13:14" x14ac:dyDescent="0.25">
      <c r="M7558" s="46">
        <v>7549</v>
      </c>
      <c r="N7558" s="1">
        <v>103.20703490600175</v>
      </c>
    </row>
    <row r="7559" spans="13:14" x14ac:dyDescent="0.25">
      <c r="M7559" s="46">
        <v>7550</v>
      </c>
      <c r="N7559" s="1">
        <v>119.14726786369378</v>
      </c>
    </row>
    <row r="7560" spans="13:14" x14ac:dyDescent="0.25">
      <c r="M7560" s="46">
        <v>7551</v>
      </c>
      <c r="N7560" s="1">
        <v>122.85853236440254</v>
      </c>
    </row>
    <row r="7561" spans="13:14" x14ac:dyDescent="0.25">
      <c r="M7561" s="46">
        <v>7552</v>
      </c>
      <c r="N7561" s="1">
        <v>116.06708272078818</v>
      </c>
    </row>
    <row r="7562" spans="13:14" x14ac:dyDescent="0.25">
      <c r="M7562" s="46">
        <v>7553</v>
      </c>
      <c r="N7562" s="1">
        <v>118.48416185529194</v>
      </c>
    </row>
    <row r="7563" spans="13:14" x14ac:dyDescent="0.25">
      <c r="M7563" s="46">
        <v>7554</v>
      </c>
      <c r="N7563" s="1">
        <v>113.60537042990966</v>
      </c>
    </row>
    <row r="7564" spans="13:14" x14ac:dyDescent="0.25">
      <c r="M7564" s="46">
        <v>7555</v>
      </c>
      <c r="N7564" s="1">
        <v>100.01603515421183</v>
      </c>
    </row>
    <row r="7565" spans="13:14" x14ac:dyDescent="0.25">
      <c r="M7565" s="46">
        <v>7556</v>
      </c>
      <c r="N7565" s="1">
        <v>126.10931107686422</v>
      </c>
    </row>
    <row r="7566" spans="13:14" x14ac:dyDescent="0.25">
      <c r="M7566" s="46">
        <v>7557</v>
      </c>
      <c r="N7566" s="1">
        <v>116.4693375547624</v>
      </c>
    </row>
    <row r="7567" spans="13:14" x14ac:dyDescent="0.25">
      <c r="M7567" s="46">
        <v>7558</v>
      </c>
      <c r="N7567" s="1">
        <v>113.49786693769603</v>
      </c>
    </row>
    <row r="7568" spans="13:14" x14ac:dyDescent="0.25">
      <c r="M7568" s="46">
        <v>7559</v>
      </c>
      <c r="N7568" s="1">
        <v>101.73190228473386</v>
      </c>
    </row>
    <row r="7569" spans="13:14" x14ac:dyDescent="0.25">
      <c r="M7569" s="46">
        <v>7560</v>
      </c>
      <c r="N7569" s="1">
        <v>102.59763529920772</v>
      </c>
    </row>
    <row r="7570" spans="13:14" x14ac:dyDescent="0.25">
      <c r="M7570" s="46">
        <v>7561</v>
      </c>
      <c r="N7570" s="1">
        <v>110.0281476683061</v>
      </c>
    </row>
    <row r="7571" spans="13:14" x14ac:dyDescent="0.25">
      <c r="M7571" s="46">
        <v>7562</v>
      </c>
      <c r="N7571" s="1">
        <v>117.69894725762909</v>
      </c>
    </row>
    <row r="7572" spans="13:14" x14ac:dyDescent="0.25">
      <c r="M7572" s="46">
        <v>7563</v>
      </c>
      <c r="N7572" s="1">
        <v>123.76930230819075</v>
      </c>
    </row>
    <row r="7573" spans="13:14" x14ac:dyDescent="0.25">
      <c r="M7573" s="46">
        <v>7564</v>
      </c>
      <c r="N7573" s="1">
        <v>106.59488764758262</v>
      </c>
    </row>
    <row r="7574" spans="13:14" x14ac:dyDescent="0.25">
      <c r="M7574" s="46">
        <v>7565</v>
      </c>
      <c r="N7574" s="1">
        <v>110.33941581776249</v>
      </c>
    </row>
    <row r="7575" spans="13:14" x14ac:dyDescent="0.25">
      <c r="M7575" s="46">
        <v>7566</v>
      </c>
      <c r="N7575" s="1">
        <v>112.61248561639037</v>
      </c>
    </row>
    <row r="7576" spans="13:14" x14ac:dyDescent="0.25">
      <c r="M7576" s="46">
        <v>7567</v>
      </c>
      <c r="N7576" s="1">
        <v>114.33068044695383</v>
      </c>
    </row>
    <row r="7577" spans="13:14" x14ac:dyDescent="0.25">
      <c r="M7577" s="46">
        <v>7568</v>
      </c>
      <c r="N7577" s="1">
        <v>108.3676224344232</v>
      </c>
    </row>
    <row r="7578" spans="13:14" x14ac:dyDescent="0.25">
      <c r="M7578" s="46">
        <v>7569</v>
      </c>
      <c r="N7578" s="1">
        <v>114.55503385135411</v>
      </c>
    </row>
    <row r="7579" spans="13:14" x14ac:dyDescent="0.25">
      <c r="M7579" s="46">
        <v>7570</v>
      </c>
      <c r="N7579" s="1">
        <v>102.10437883512273</v>
      </c>
    </row>
    <row r="7580" spans="13:14" x14ac:dyDescent="0.25">
      <c r="M7580" s="46">
        <v>7571</v>
      </c>
      <c r="N7580" s="1">
        <v>107.47041070487269</v>
      </c>
    </row>
    <row r="7581" spans="13:14" x14ac:dyDescent="0.25">
      <c r="M7581" s="46">
        <v>7572</v>
      </c>
      <c r="N7581" s="1">
        <v>130.03427917623102</v>
      </c>
    </row>
    <row r="7582" spans="13:14" x14ac:dyDescent="0.25">
      <c r="M7582" s="46">
        <v>7573</v>
      </c>
      <c r="N7582" s="1">
        <v>115.34134580685057</v>
      </c>
    </row>
    <row r="7583" spans="13:14" x14ac:dyDescent="0.25">
      <c r="M7583" s="46">
        <v>7574</v>
      </c>
      <c r="N7583" s="1">
        <v>110.67377710979329</v>
      </c>
    </row>
    <row r="7584" spans="13:14" x14ac:dyDescent="0.25">
      <c r="M7584" s="46">
        <v>7575</v>
      </c>
      <c r="N7584" s="1">
        <v>100.1964096942543</v>
      </c>
    </row>
    <row r="7585" spans="13:14" x14ac:dyDescent="0.25">
      <c r="M7585" s="46">
        <v>7576</v>
      </c>
      <c r="N7585" s="1">
        <v>117.31686271748937</v>
      </c>
    </row>
    <row r="7586" spans="13:14" x14ac:dyDescent="0.25">
      <c r="M7586" s="46">
        <v>7577</v>
      </c>
      <c r="N7586" s="1">
        <v>133.29048617378228</v>
      </c>
    </row>
    <row r="7587" spans="13:14" x14ac:dyDescent="0.25">
      <c r="M7587" s="46">
        <v>7578</v>
      </c>
      <c r="N7587" s="1">
        <v>112.45241961447365</v>
      </c>
    </row>
    <row r="7588" spans="13:14" x14ac:dyDescent="0.25">
      <c r="M7588" s="46">
        <v>7579</v>
      </c>
      <c r="N7588" s="1">
        <v>113.46828206225997</v>
      </c>
    </row>
    <row r="7589" spans="13:14" x14ac:dyDescent="0.25">
      <c r="M7589" s="46">
        <v>7580</v>
      </c>
      <c r="N7589" s="1">
        <v>120.81699802384225</v>
      </c>
    </row>
    <row r="7590" spans="13:14" x14ac:dyDescent="0.25">
      <c r="M7590" s="46">
        <v>7581</v>
      </c>
      <c r="N7590" s="1">
        <v>110.25971330297008</v>
      </c>
    </row>
    <row r="7591" spans="13:14" x14ac:dyDescent="0.25">
      <c r="M7591" s="46">
        <v>7582</v>
      </c>
      <c r="N7591" s="1">
        <v>118.88292942614623</v>
      </c>
    </row>
    <row r="7592" spans="13:14" x14ac:dyDescent="0.25">
      <c r="M7592" s="46">
        <v>7583</v>
      </c>
      <c r="N7592" s="1">
        <v>125.94393604451918</v>
      </c>
    </row>
    <row r="7593" spans="13:14" x14ac:dyDescent="0.25">
      <c r="M7593" s="46">
        <v>7584</v>
      </c>
      <c r="N7593" s="1">
        <v>99.519023958928685</v>
      </c>
    </row>
    <row r="7594" spans="13:14" x14ac:dyDescent="0.25">
      <c r="M7594" s="46">
        <v>7585</v>
      </c>
      <c r="N7594" s="1">
        <v>89.320488207403898</v>
      </c>
    </row>
    <row r="7595" spans="13:14" x14ac:dyDescent="0.25">
      <c r="M7595" s="46">
        <v>7586</v>
      </c>
      <c r="N7595" s="1">
        <v>115.91988864908151</v>
      </c>
    </row>
    <row r="7596" spans="13:14" x14ac:dyDescent="0.25">
      <c r="M7596" s="46">
        <v>7587</v>
      </c>
      <c r="N7596" s="1">
        <v>101.83100081698457</v>
      </c>
    </row>
    <row r="7597" spans="13:14" x14ac:dyDescent="0.25">
      <c r="M7597" s="46">
        <v>7588</v>
      </c>
      <c r="N7597" s="1">
        <v>105.71472485655535</v>
      </c>
    </row>
    <row r="7598" spans="13:14" x14ac:dyDescent="0.25">
      <c r="M7598" s="46">
        <v>7589</v>
      </c>
      <c r="N7598" s="1">
        <v>112.90766862914991</v>
      </c>
    </row>
    <row r="7599" spans="13:14" x14ac:dyDescent="0.25">
      <c r="M7599" s="46">
        <v>7590</v>
      </c>
      <c r="N7599" s="1">
        <v>108.23600866698517</v>
      </c>
    </row>
    <row r="7600" spans="13:14" x14ac:dyDescent="0.25">
      <c r="M7600" s="46">
        <v>7591</v>
      </c>
      <c r="N7600" s="1">
        <v>101.66757161649944</v>
      </c>
    </row>
    <row r="7601" spans="13:14" x14ac:dyDescent="0.25">
      <c r="M7601" s="46">
        <v>7592</v>
      </c>
      <c r="N7601" s="1">
        <v>104.58810968992864</v>
      </c>
    </row>
    <row r="7602" spans="13:14" x14ac:dyDescent="0.25">
      <c r="M7602" s="46">
        <v>7593</v>
      </c>
      <c r="N7602" s="1">
        <v>122.47314128134478</v>
      </c>
    </row>
    <row r="7603" spans="13:14" x14ac:dyDescent="0.25">
      <c r="M7603" s="46">
        <v>7594</v>
      </c>
      <c r="N7603" s="1">
        <v>115.17139471881826</v>
      </c>
    </row>
    <row r="7604" spans="13:14" x14ac:dyDescent="0.25">
      <c r="M7604" s="46">
        <v>7595</v>
      </c>
      <c r="N7604" s="1">
        <v>120.63129878123164</v>
      </c>
    </row>
    <row r="7605" spans="13:14" x14ac:dyDescent="0.25">
      <c r="M7605" s="46">
        <v>7596</v>
      </c>
      <c r="N7605" s="1">
        <v>116.2591601773688</v>
      </c>
    </row>
    <row r="7606" spans="13:14" x14ac:dyDescent="0.25">
      <c r="M7606" s="46">
        <v>7597</v>
      </c>
      <c r="N7606" s="1">
        <v>127.76383471192807</v>
      </c>
    </row>
    <row r="7607" spans="13:14" x14ac:dyDescent="0.25">
      <c r="M7607" s="46">
        <v>7598</v>
      </c>
      <c r="N7607" s="1">
        <v>109.94926623447388</v>
      </c>
    </row>
    <row r="7608" spans="13:14" x14ac:dyDescent="0.25">
      <c r="M7608" s="46">
        <v>7599</v>
      </c>
      <c r="N7608" s="1">
        <v>117.976199146177</v>
      </c>
    </row>
    <row r="7609" spans="13:14" x14ac:dyDescent="0.25">
      <c r="M7609" s="46">
        <v>7600</v>
      </c>
      <c r="N7609" s="1">
        <v>107.34794343951538</v>
      </c>
    </row>
    <row r="7610" spans="13:14" x14ac:dyDescent="0.25">
      <c r="M7610" s="46">
        <v>7601</v>
      </c>
      <c r="N7610" s="1">
        <v>114.35432072688317</v>
      </c>
    </row>
    <row r="7611" spans="13:14" x14ac:dyDescent="0.25">
      <c r="M7611" s="46">
        <v>7602</v>
      </c>
      <c r="N7611" s="1">
        <v>106.4984116196955</v>
      </c>
    </row>
    <row r="7612" spans="13:14" x14ac:dyDescent="0.25">
      <c r="M7612" s="46">
        <v>7603</v>
      </c>
      <c r="N7612" s="1">
        <v>115.66490603254137</v>
      </c>
    </row>
    <row r="7613" spans="13:14" x14ac:dyDescent="0.25">
      <c r="M7613" s="46">
        <v>7604</v>
      </c>
      <c r="N7613" s="1">
        <v>96.804760428793685</v>
      </c>
    </row>
    <row r="7614" spans="13:14" x14ac:dyDescent="0.25">
      <c r="M7614" s="46">
        <v>7605</v>
      </c>
      <c r="N7614" s="1">
        <v>115.48091810106206</v>
      </c>
    </row>
    <row r="7615" spans="13:14" x14ac:dyDescent="0.25">
      <c r="M7615" s="46">
        <v>7606</v>
      </c>
      <c r="N7615" s="1">
        <v>126.69373339291202</v>
      </c>
    </row>
    <row r="7616" spans="13:14" x14ac:dyDescent="0.25">
      <c r="M7616" s="46">
        <v>7607</v>
      </c>
      <c r="N7616" s="1">
        <v>137.81573567059993</v>
      </c>
    </row>
    <row r="7617" spans="13:14" x14ac:dyDescent="0.25">
      <c r="M7617" s="46">
        <v>7608</v>
      </c>
      <c r="N7617" s="1">
        <v>111.05443593198076</v>
      </c>
    </row>
    <row r="7618" spans="13:14" x14ac:dyDescent="0.25">
      <c r="M7618" s="46">
        <v>7609</v>
      </c>
      <c r="N7618" s="1">
        <v>124.09280156872377</v>
      </c>
    </row>
    <row r="7619" spans="13:14" x14ac:dyDescent="0.25">
      <c r="M7619" s="46">
        <v>7610</v>
      </c>
      <c r="N7619" s="1">
        <v>89.506477859980237</v>
      </c>
    </row>
    <row r="7620" spans="13:14" x14ac:dyDescent="0.25">
      <c r="M7620" s="46">
        <v>7611</v>
      </c>
      <c r="N7620" s="1">
        <v>113.162028228579</v>
      </c>
    </row>
    <row r="7621" spans="13:14" x14ac:dyDescent="0.25">
      <c r="M7621" s="46">
        <v>7612</v>
      </c>
      <c r="N7621" s="1">
        <v>106.09019786842867</v>
      </c>
    </row>
    <row r="7622" spans="13:14" x14ac:dyDescent="0.25">
      <c r="M7622" s="46">
        <v>7613</v>
      </c>
      <c r="N7622" s="1">
        <v>103.33204422753732</v>
      </c>
    </row>
    <row r="7623" spans="13:14" x14ac:dyDescent="0.25">
      <c r="M7623" s="46">
        <v>7614</v>
      </c>
      <c r="N7623" s="1">
        <v>109.97407265288759</v>
      </c>
    </row>
    <row r="7624" spans="13:14" x14ac:dyDescent="0.25">
      <c r="M7624" s="46">
        <v>7615</v>
      </c>
      <c r="N7624" s="1">
        <v>113.749700139859</v>
      </c>
    </row>
    <row r="7625" spans="13:14" x14ac:dyDescent="0.25">
      <c r="M7625" s="46">
        <v>7616</v>
      </c>
      <c r="N7625" s="1">
        <v>107.12674201034257</v>
      </c>
    </row>
    <row r="7626" spans="13:14" x14ac:dyDescent="0.25">
      <c r="M7626" s="46">
        <v>7617</v>
      </c>
      <c r="N7626" s="1">
        <v>104.53220875645846</v>
      </c>
    </row>
    <row r="7627" spans="13:14" x14ac:dyDescent="0.25">
      <c r="M7627" s="46">
        <v>7618</v>
      </c>
      <c r="N7627" s="1">
        <v>124.66337332544803</v>
      </c>
    </row>
    <row r="7628" spans="13:14" x14ac:dyDescent="0.25">
      <c r="M7628" s="46">
        <v>7619</v>
      </c>
      <c r="N7628" s="1">
        <v>102.07222799810486</v>
      </c>
    </row>
    <row r="7629" spans="13:14" x14ac:dyDescent="0.25">
      <c r="M7629" s="46">
        <v>7620</v>
      </c>
      <c r="N7629" s="1">
        <v>133.71556728759197</v>
      </c>
    </row>
    <row r="7630" spans="13:14" x14ac:dyDescent="0.25">
      <c r="M7630" s="46">
        <v>7621</v>
      </c>
      <c r="N7630" s="1">
        <v>97.178508282681648</v>
      </c>
    </row>
    <row r="7631" spans="13:14" x14ac:dyDescent="0.25">
      <c r="M7631" s="46">
        <v>7622</v>
      </c>
      <c r="N7631" s="1">
        <v>118.68074131089206</v>
      </c>
    </row>
    <row r="7632" spans="13:14" x14ac:dyDescent="0.25">
      <c r="M7632" s="46">
        <v>7623</v>
      </c>
      <c r="N7632" s="1">
        <v>105.72292458422645</v>
      </c>
    </row>
    <row r="7633" spans="13:14" x14ac:dyDescent="0.25">
      <c r="M7633" s="46">
        <v>7624</v>
      </c>
      <c r="N7633" s="1">
        <v>119.05895822804123</v>
      </c>
    </row>
    <row r="7634" spans="13:14" x14ac:dyDescent="0.25">
      <c r="M7634" s="46">
        <v>7625</v>
      </c>
      <c r="N7634" s="1">
        <v>104.71257755843108</v>
      </c>
    </row>
    <row r="7635" spans="13:14" x14ac:dyDescent="0.25">
      <c r="M7635" s="46">
        <v>7626</v>
      </c>
      <c r="N7635" s="1">
        <v>98.740835018394918</v>
      </c>
    </row>
    <row r="7636" spans="13:14" x14ac:dyDescent="0.25">
      <c r="M7636" s="46">
        <v>7627</v>
      </c>
      <c r="N7636" s="1">
        <v>106.4872247374451</v>
      </c>
    </row>
    <row r="7637" spans="13:14" x14ac:dyDescent="0.25">
      <c r="M7637" s="46">
        <v>7628</v>
      </c>
      <c r="N7637" s="1">
        <v>111.16738367630107</v>
      </c>
    </row>
    <row r="7638" spans="13:14" x14ac:dyDescent="0.25">
      <c r="M7638" s="46">
        <v>7629</v>
      </c>
      <c r="N7638" s="1">
        <v>130.87270142924336</v>
      </c>
    </row>
    <row r="7639" spans="13:14" x14ac:dyDescent="0.25">
      <c r="M7639" s="46">
        <v>7630</v>
      </c>
      <c r="N7639" s="1">
        <v>122.53466356231978</v>
      </c>
    </row>
    <row r="7640" spans="13:14" x14ac:dyDescent="0.25">
      <c r="M7640" s="46">
        <v>7631</v>
      </c>
      <c r="N7640" s="1">
        <v>119.54262091155768</v>
      </c>
    </row>
    <row r="7641" spans="13:14" x14ac:dyDescent="0.25">
      <c r="M7641" s="46">
        <v>7632</v>
      </c>
      <c r="N7641" s="1">
        <v>121.58296433700545</v>
      </c>
    </row>
    <row r="7642" spans="13:14" x14ac:dyDescent="0.25">
      <c r="M7642" s="46">
        <v>7633</v>
      </c>
      <c r="N7642" s="1">
        <v>109.42209313068761</v>
      </c>
    </row>
    <row r="7643" spans="13:14" x14ac:dyDescent="0.25">
      <c r="M7643" s="46">
        <v>7634</v>
      </c>
      <c r="N7643" s="1">
        <v>107.72655517258917</v>
      </c>
    </row>
    <row r="7644" spans="13:14" x14ac:dyDescent="0.25">
      <c r="M7644" s="46">
        <v>7635</v>
      </c>
      <c r="N7644" s="1">
        <v>120.79660614920411</v>
      </c>
    </row>
    <row r="7645" spans="13:14" x14ac:dyDescent="0.25">
      <c r="M7645" s="46">
        <v>7636</v>
      </c>
      <c r="N7645" s="1">
        <v>110.69517985853415</v>
      </c>
    </row>
    <row r="7646" spans="13:14" x14ac:dyDescent="0.25">
      <c r="M7646" s="46">
        <v>7637</v>
      </c>
      <c r="N7646" s="1">
        <v>107.47578665773671</v>
      </c>
    </row>
    <row r="7647" spans="13:14" x14ac:dyDescent="0.25">
      <c r="M7647" s="46">
        <v>7638</v>
      </c>
      <c r="N7647" s="1">
        <v>107.42433001554679</v>
      </c>
    </row>
    <row r="7648" spans="13:14" x14ac:dyDescent="0.25">
      <c r="M7648" s="46">
        <v>7639</v>
      </c>
      <c r="N7648" s="1">
        <v>109.62503167418481</v>
      </c>
    </row>
    <row r="7649" spans="13:14" x14ac:dyDescent="0.25">
      <c r="M7649" s="46">
        <v>7640</v>
      </c>
      <c r="N7649" s="1">
        <v>122.45987674864882</v>
      </c>
    </row>
    <row r="7650" spans="13:14" x14ac:dyDescent="0.25">
      <c r="M7650" s="46">
        <v>7641</v>
      </c>
      <c r="N7650" s="1">
        <v>97.91972820473201</v>
      </c>
    </row>
    <row r="7651" spans="13:14" x14ac:dyDescent="0.25">
      <c r="M7651" s="46">
        <v>7642</v>
      </c>
      <c r="N7651" s="1">
        <v>129.31439781682775</v>
      </c>
    </row>
    <row r="7652" spans="13:14" x14ac:dyDescent="0.25">
      <c r="M7652" s="46">
        <v>7643</v>
      </c>
      <c r="N7652" s="1">
        <v>113.36118472933511</v>
      </c>
    </row>
    <row r="7653" spans="13:14" x14ac:dyDescent="0.25">
      <c r="M7653" s="46">
        <v>7644</v>
      </c>
      <c r="N7653" s="1">
        <v>104.3911281515751</v>
      </c>
    </row>
    <row r="7654" spans="13:14" x14ac:dyDescent="0.25">
      <c r="M7654" s="46">
        <v>7645</v>
      </c>
      <c r="N7654" s="1">
        <v>118.65414916008814</v>
      </c>
    </row>
    <row r="7655" spans="13:14" x14ac:dyDescent="0.25">
      <c r="M7655" s="46">
        <v>7646</v>
      </c>
      <c r="N7655" s="1">
        <v>108.69377092675688</v>
      </c>
    </row>
    <row r="7656" spans="13:14" x14ac:dyDescent="0.25">
      <c r="M7656" s="46">
        <v>7647</v>
      </c>
      <c r="N7656" s="1">
        <v>124.01849935993238</v>
      </c>
    </row>
    <row r="7657" spans="13:14" x14ac:dyDescent="0.25">
      <c r="M7657" s="46">
        <v>7648</v>
      </c>
      <c r="N7657" s="1">
        <v>96.193275460867113</v>
      </c>
    </row>
    <row r="7658" spans="13:14" x14ac:dyDescent="0.25">
      <c r="M7658" s="46">
        <v>7649</v>
      </c>
      <c r="N7658" s="1">
        <v>115.46196840392781</v>
      </c>
    </row>
    <row r="7659" spans="13:14" x14ac:dyDescent="0.25">
      <c r="M7659" s="46">
        <v>7650</v>
      </c>
      <c r="N7659" s="1">
        <v>110.72857613680986</v>
      </c>
    </row>
    <row r="7660" spans="13:14" x14ac:dyDescent="0.25">
      <c r="M7660" s="46">
        <v>7651</v>
      </c>
      <c r="N7660" s="1">
        <v>110.25465329644221</v>
      </c>
    </row>
    <row r="7661" spans="13:14" x14ac:dyDescent="0.25">
      <c r="M7661" s="46">
        <v>7652</v>
      </c>
      <c r="N7661" s="1">
        <v>106.14965851812751</v>
      </c>
    </row>
    <row r="7662" spans="13:14" x14ac:dyDescent="0.25">
      <c r="M7662" s="46">
        <v>7653</v>
      </c>
      <c r="N7662" s="1">
        <v>103.41594542142832</v>
      </c>
    </row>
    <row r="7663" spans="13:14" x14ac:dyDescent="0.25">
      <c r="M7663" s="46">
        <v>7654</v>
      </c>
      <c r="N7663" s="1">
        <v>123.30340444747451</v>
      </c>
    </row>
    <row r="7664" spans="13:14" x14ac:dyDescent="0.25">
      <c r="M7664" s="46">
        <v>7655</v>
      </c>
      <c r="N7664" s="1">
        <v>106.57452290787224</v>
      </c>
    </row>
    <row r="7665" spans="13:14" x14ac:dyDescent="0.25">
      <c r="M7665" s="46">
        <v>7656</v>
      </c>
      <c r="N7665" s="1">
        <v>102.85662483525493</v>
      </c>
    </row>
    <row r="7666" spans="13:14" x14ac:dyDescent="0.25">
      <c r="M7666" s="46">
        <v>7657</v>
      </c>
      <c r="N7666" s="1">
        <v>110.36593676116853</v>
      </c>
    </row>
    <row r="7667" spans="13:14" x14ac:dyDescent="0.25">
      <c r="M7667" s="46">
        <v>7658</v>
      </c>
      <c r="N7667" s="1">
        <v>108.92281568143298</v>
      </c>
    </row>
    <row r="7668" spans="13:14" x14ac:dyDescent="0.25">
      <c r="M7668" s="46">
        <v>7659</v>
      </c>
      <c r="N7668" s="1">
        <v>98.38413467609935</v>
      </c>
    </row>
    <row r="7669" spans="13:14" x14ac:dyDescent="0.25">
      <c r="M7669" s="46">
        <v>7660</v>
      </c>
      <c r="N7669" s="1">
        <v>120.98016352240461</v>
      </c>
    </row>
    <row r="7670" spans="13:14" x14ac:dyDescent="0.25">
      <c r="M7670" s="46">
        <v>7661</v>
      </c>
      <c r="N7670" s="1">
        <v>101.94965964142062</v>
      </c>
    </row>
    <row r="7671" spans="13:14" x14ac:dyDescent="0.25">
      <c r="M7671" s="46">
        <v>7662</v>
      </c>
      <c r="N7671" s="1">
        <v>122.03950885256627</v>
      </c>
    </row>
    <row r="7672" spans="13:14" x14ac:dyDescent="0.25">
      <c r="M7672" s="46">
        <v>7663</v>
      </c>
      <c r="N7672" s="1">
        <v>101.9435793610245</v>
      </c>
    </row>
    <row r="7673" spans="13:14" x14ac:dyDescent="0.25">
      <c r="M7673" s="46">
        <v>7664</v>
      </c>
      <c r="N7673" s="1">
        <v>125.49738660938689</v>
      </c>
    </row>
    <row r="7674" spans="13:14" x14ac:dyDescent="0.25">
      <c r="M7674" s="46">
        <v>7665</v>
      </c>
      <c r="N7674" s="1">
        <v>121.90922581509072</v>
      </c>
    </row>
    <row r="7675" spans="13:14" x14ac:dyDescent="0.25">
      <c r="M7675" s="46">
        <v>7666</v>
      </c>
      <c r="N7675" s="1">
        <v>116.29884909139683</v>
      </c>
    </row>
    <row r="7676" spans="13:14" x14ac:dyDescent="0.25">
      <c r="M7676" s="46">
        <v>7667</v>
      </c>
      <c r="N7676" s="1">
        <v>98.614176054224941</v>
      </c>
    </row>
    <row r="7677" spans="13:14" x14ac:dyDescent="0.25">
      <c r="M7677" s="46">
        <v>7668</v>
      </c>
      <c r="N7677" s="1">
        <v>117.24611404936105</v>
      </c>
    </row>
    <row r="7678" spans="13:14" x14ac:dyDescent="0.25">
      <c r="M7678" s="46">
        <v>7669</v>
      </c>
      <c r="N7678" s="1">
        <v>113.93306082512473</v>
      </c>
    </row>
    <row r="7679" spans="13:14" x14ac:dyDescent="0.25">
      <c r="M7679" s="46">
        <v>7670</v>
      </c>
      <c r="N7679" s="1">
        <v>104.97858860108941</v>
      </c>
    </row>
    <row r="7680" spans="13:14" x14ac:dyDescent="0.25">
      <c r="M7680" s="46">
        <v>7671</v>
      </c>
      <c r="N7680" s="1">
        <v>89.478257855497233</v>
      </c>
    </row>
    <row r="7681" spans="13:14" x14ac:dyDescent="0.25">
      <c r="M7681" s="46">
        <v>7672</v>
      </c>
      <c r="N7681" s="1">
        <v>110.15437667242099</v>
      </c>
    </row>
    <row r="7682" spans="13:14" x14ac:dyDescent="0.25">
      <c r="M7682" s="46">
        <v>7673</v>
      </c>
      <c r="N7682" s="1">
        <v>115.03446299865641</v>
      </c>
    </row>
    <row r="7683" spans="13:14" x14ac:dyDescent="0.25">
      <c r="M7683" s="46">
        <v>7674</v>
      </c>
      <c r="N7683" s="1">
        <v>124.53328208025019</v>
      </c>
    </row>
    <row r="7684" spans="13:14" x14ac:dyDescent="0.25">
      <c r="M7684" s="46">
        <v>7675</v>
      </c>
      <c r="N7684" s="1">
        <v>108.07983744767853</v>
      </c>
    </row>
    <row r="7685" spans="13:14" x14ac:dyDescent="0.25">
      <c r="M7685" s="46">
        <v>7676</v>
      </c>
      <c r="N7685" s="1">
        <v>105.39310822954187</v>
      </c>
    </row>
    <row r="7686" spans="13:14" x14ac:dyDescent="0.25">
      <c r="M7686" s="46">
        <v>7677</v>
      </c>
      <c r="N7686" s="1">
        <v>107.0965186840146</v>
      </c>
    </row>
    <row r="7687" spans="13:14" x14ac:dyDescent="0.25">
      <c r="M7687" s="46">
        <v>7678</v>
      </c>
      <c r="N7687" s="1">
        <v>118.83951814002462</v>
      </c>
    </row>
    <row r="7688" spans="13:14" x14ac:dyDescent="0.25">
      <c r="M7688" s="46">
        <v>7679</v>
      </c>
      <c r="N7688" s="1">
        <v>112.75633712813962</v>
      </c>
    </row>
    <row r="7689" spans="13:14" x14ac:dyDescent="0.25">
      <c r="M7689" s="46">
        <v>7680</v>
      </c>
      <c r="N7689" s="1">
        <v>106.23965951030367</v>
      </c>
    </row>
    <row r="7690" spans="13:14" x14ac:dyDescent="0.25">
      <c r="M7690" s="46">
        <v>7681</v>
      </c>
      <c r="N7690" s="1">
        <v>127.92321175406927</v>
      </c>
    </row>
    <row r="7691" spans="13:14" x14ac:dyDescent="0.25">
      <c r="M7691" s="46">
        <v>7682</v>
      </c>
      <c r="N7691" s="1">
        <v>114.12730000521665</v>
      </c>
    </row>
    <row r="7692" spans="13:14" x14ac:dyDescent="0.25">
      <c r="M7692" s="46">
        <v>7683</v>
      </c>
      <c r="N7692" s="1">
        <v>102.85999755964052</v>
      </c>
    </row>
    <row r="7693" spans="13:14" x14ac:dyDescent="0.25">
      <c r="M7693" s="46">
        <v>7684</v>
      </c>
      <c r="N7693" s="1">
        <v>109.95776651924757</v>
      </c>
    </row>
    <row r="7694" spans="13:14" x14ac:dyDescent="0.25">
      <c r="M7694" s="46">
        <v>7685</v>
      </c>
      <c r="N7694" s="1">
        <v>101.999341341416</v>
      </c>
    </row>
    <row r="7695" spans="13:14" x14ac:dyDescent="0.25">
      <c r="M7695" s="46">
        <v>7686</v>
      </c>
      <c r="N7695" s="1">
        <v>115.00928223660355</v>
      </c>
    </row>
    <row r="7696" spans="13:14" x14ac:dyDescent="0.25">
      <c r="M7696" s="46">
        <v>7687</v>
      </c>
      <c r="N7696" s="1">
        <v>116.38402104484946</v>
      </c>
    </row>
    <row r="7697" spans="13:14" x14ac:dyDescent="0.25">
      <c r="M7697" s="46">
        <v>7688</v>
      </c>
      <c r="N7697" s="1">
        <v>114.18752891837197</v>
      </c>
    </row>
    <row r="7698" spans="13:14" x14ac:dyDescent="0.25">
      <c r="M7698" s="46">
        <v>7689</v>
      </c>
      <c r="N7698" s="1">
        <v>118.39060158673929</v>
      </c>
    </row>
    <row r="7699" spans="13:14" x14ac:dyDescent="0.25">
      <c r="M7699" s="46">
        <v>7690</v>
      </c>
      <c r="N7699" s="1">
        <v>134.24186037384078</v>
      </c>
    </row>
    <row r="7700" spans="13:14" x14ac:dyDescent="0.25">
      <c r="M7700" s="46">
        <v>7691</v>
      </c>
      <c r="N7700" s="1">
        <v>106.13355375768774</v>
      </c>
    </row>
    <row r="7701" spans="13:14" x14ac:dyDescent="0.25">
      <c r="M7701" s="46">
        <v>7692</v>
      </c>
      <c r="N7701" s="1">
        <v>116.09347784743044</v>
      </c>
    </row>
    <row r="7702" spans="13:14" x14ac:dyDescent="0.25">
      <c r="M7702" s="46">
        <v>7693</v>
      </c>
      <c r="N7702" s="1">
        <v>97.134707808292731</v>
      </c>
    </row>
    <row r="7703" spans="13:14" x14ac:dyDescent="0.25">
      <c r="M7703" s="46">
        <v>7694</v>
      </c>
      <c r="N7703" s="1">
        <v>115.0982929707274</v>
      </c>
    </row>
    <row r="7704" spans="13:14" x14ac:dyDescent="0.25">
      <c r="M7704" s="46">
        <v>7695</v>
      </c>
      <c r="N7704" s="1">
        <v>108.47708041957766</v>
      </c>
    </row>
    <row r="7705" spans="13:14" x14ac:dyDescent="0.25">
      <c r="M7705" s="46">
        <v>7696</v>
      </c>
      <c r="N7705" s="1">
        <v>95.518493941766565</v>
      </c>
    </row>
    <row r="7706" spans="13:14" x14ac:dyDescent="0.25">
      <c r="M7706" s="46">
        <v>7697</v>
      </c>
      <c r="N7706" s="1">
        <v>102.81209299787396</v>
      </c>
    </row>
    <row r="7707" spans="13:14" x14ac:dyDescent="0.25">
      <c r="M7707" s="46">
        <v>7698</v>
      </c>
      <c r="N7707" s="1">
        <v>100.03129931262689</v>
      </c>
    </row>
    <row r="7708" spans="13:14" x14ac:dyDescent="0.25">
      <c r="M7708" s="46">
        <v>7699</v>
      </c>
      <c r="N7708" s="1">
        <v>103.96957932529651</v>
      </c>
    </row>
    <row r="7709" spans="13:14" x14ac:dyDescent="0.25">
      <c r="M7709" s="46">
        <v>7700</v>
      </c>
      <c r="N7709" s="1">
        <v>113.68091848721869</v>
      </c>
    </row>
    <row r="7710" spans="13:14" x14ac:dyDescent="0.25">
      <c r="M7710" s="46">
        <v>7701</v>
      </c>
      <c r="N7710" s="1">
        <v>119.51766435812223</v>
      </c>
    </row>
    <row r="7711" spans="13:14" x14ac:dyDescent="0.25">
      <c r="M7711" s="46">
        <v>7702</v>
      </c>
      <c r="N7711" s="1">
        <v>103.01660460951018</v>
      </c>
    </row>
    <row r="7712" spans="13:14" x14ac:dyDescent="0.25">
      <c r="M7712" s="46">
        <v>7703</v>
      </c>
      <c r="N7712" s="1">
        <v>120.13400138955049</v>
      </c>
    </row>
    <row r="7713" spans="13:14" x14ac:dyDescent="0.25">
      <c r="M7713" s="46">
        <v>7704</v>
      </c>
      <c r="N7713" s="1">
        <v>117.08338749383185</v>
      </c>
    </row>
    <row r="7714" spans="13:14" x14ac:dyDescent="0.25">
      <c r="M7714" s="46">
        <v>7705</v>
      </c>
      <c r="N7714" s="1">
        <v>117.67522003780472</v>
      </c>
    </row>
    <row r="7715" spans="13:14" x14ac:dyDescent="0.25">
      <c r="M7715" s="46">
        <v>7706</v>
      </c>
      <c r="N7715" s="1">
        <v>86.653307524090408</v>
      </c>
    </row>
    <row r="7716" spans="13:14" x14ac:dyDescent="0.25">
      <c r="M7716" s="46">
        <v>7707</v>
      </c>
      <c r="N7716" s="1">
        <v>114.72938290903284</v>
      </c>
    </row>
    <row r="7717" spans="13:14" x14ac:dyDescent="0.25">
      <c r="M7717" s="46">
        <v>7708</v>
      </c>
      <c r="N7717" s="1">
        <v>117.27959232863348</v>
      </c>
    </row>
    <row r="7718" spans="13:14" x14ac:dyDescent="0.25">
      <c r="M7718" s="46">
        <v>7709</v>
      </c>
      <c r="N7718" s="1">
        <v>121.90187992592804</v>
      </c>
    </row>
    <row r="7719" spans="13:14" x14ac:dyDescent="0.25">
      <c r="M7719" s="46">
        <v>7710</v>
      </c>
      <c r="N7719" s="1">
        <v>103.23335176788137</v>
      </c>
    </row>
    <row r="7720" spans="13:14" x14ac:dyDescent="0.25">
      <c r="M7720" s="46">
        <v>7711</v>
      </c>
      <c r="N7720" s="1">
        <v>121.05232421062792</v>
      </c>
    </row>
    <row r="7721" spans="13:14" x14ac:dyDescent="0.25">
      <c r="M7721" s="46">
        <v>7712</v>
      </c>
      <c r="N7721" s="1">
        <v>109.8858247589859</v>
      </c>
    </row>
    <row r="7722" spans="13:14" x14ac:dyDescent="0.25">
      <c r="M7722" s="46">
        <v>7713</v>
      </c>
      <c r="N7722" s="1">
        <v>129.72825804463619</v>
      </c>
    </row>
    <row r="7723" spans="13:14" x14ac:dyDescent="0.25">
      <c r="M7723" s="46">
        <v>7714</v>
      </c>
      <c r="N7723" s="1">
        <v>109.58873105898213</v>
      </c>
    </row>
    <row r="7724" spans="13:14" x14ac:dyDescent="0.25">
      <c r="M7724" s="46">
        <v>7715</v>
      </c>
      <c r="N7724" s="1">
        <v>106.73617645483866</v>
      </c>
    </row>
    <row r="7725" spans="13:14" x14ac:dyDescent="0.25">
      <c r="M7725" s="46">
        <v>7716</v>
      </c>
      <c r="N7725" s="1">
        <v>114.21974797883594</v>
      </c>
    </row>
    <row r="7726" spans="13:14" x14ac:dyDescent="0.25">
      <c r="M7726" s="46">
        <v>7717</v>
      </c>
      <c r="N7726" s="1">
        <v>103.95384107261147</v>
      </c>
    </row>
    <row r="7727" spans="13:14" x14ac:dyDescent="0.25">
      <c r="M7727" s="46">
        <v>7718</v>
      </c>
      <c r="N7727" s="1">
        <v>107.80287051089213</v>
      </c>
    </row>
    <row r="7728" spans="13:14" x14ac:dyDescent="0.25">
      <c r="M7728" s="46">
        <v>7719</v>
      </c>
      <c r="N7728" s="1">
        <v>103.08732416437925</v>
      </c>
    </row>
    <row r="7729" spans="13:14" x14ac:dyDescent="0.25">
      <c r="M7729" s="46">
        <v>7720</v>
      </c>
      <c r="N7729" s="1">
        <v>116.6941812649263</v>
      </c>
    </row>
    <row r="7730" spans="13:14" x14ac:dyDescent="0.25">
      <c r="M7730" s="46">
        <v>7721</v>
      </c>
      <c r="N7730" s="1">
        <v>118.7943564330772</v>
      </c>
    </row>
    <row r="7731" spans="13:14" x14ac:dyDescent="0.25">
      <c r="M7731" s="46">
        <v>7722</v>
      </c>
      <c r="N7731" s="1">
        <v>100.38507400334657</v>
      </c>
    </row>
    <row r="7732" spans="13:14" x14ac:dyDescent="0.25">
      <c r="M7732" s="46">
        <v>7723</v>
      </c>
      <c r="N7732" s="1">
        <v>111.80164160353601</v>
      </c>
    </row>
    <row r="7733" spans="13:14" x14ac:dyDescent="0.25">
      <c r="M7733" s="46">
        <v>7724</v>
      </c>
      <c r="N7733" s="1">
        <v>110.16840614951369</v>
      </c>
    </row>
    <row r="7734" spans="13:14" x14ac:dyDescent="0.25">
      <c r="M7734" s="46">
        <v>7725</v>
      </c>
      <c r="N7734" s="1">
        <v>120.75027604779935</v>
      </c>
    </row>
    <row r="7735" spans="13:14" x14ac:dyDescent="0.25">
      <c r="M7735" s="46">
        <v>7726</v>
      </c>
      <c r="N7735" s="1">
        <v>109.73765629230527</v>
      </c>
    </row>
    <row r="7736" spans="13:14" x14ac:dyDescent="0.25">
      <c r="M7736" s="46">
        <v>7727</v>
      </c>
      <c r="N7736" s="1">
        <v>113.82618094980667</v>
      </c>
    </row>
    <row r="7737" spans="13:14" x14ac:dyDescent="0.25">
      <c r="M7737" s="46">
        <v>7728</v>
      </c>
      <c r="N7737" s="1">
        <v>111.79140844928925</v>
      </c>
    </row>
    <row r="7738" spans="13:14" x14ac:dyDescent="0.25">
      <c r="M7738" s="46">
        <v>7729</v>
      </c>
      <c r="N7738" s="1">
        <v>118.34171690495177</v>
      </c>
    </row>
    <row r="7739" spans="13:14" x14ac:dyDescent="0.25">
      <c r="M7739" s="46">
        <v>7730</v>
      </c>
      <c r="N7739" s="1">
        <v>112.68116047398071</v>
      </c>
    </row>
    <row r="7740" spans="13:14" x14ac:dyDescent="0.25">
      <c r="M7740" s="46">
        <v>7731</v>
      </c>
      <c r="N7740" s="1">
        <v>113.36424469118086</v>
      </c>
    </row>
    <row r="7741" spans="13:14" x14ac:dyDescent="0.25">
      <c r="M7741" s="46">
        <v>7732</v>
      </c>
      <c r="N7741" s="1">
        <v>117.11190794695266</v>
      </c>
    </row>
    <row r="7742" spans="13:14" x14ac:dyDescent="0.25">
      <c r="M7742" s="46">
        <v>7733</v>
      </c>
      <c r="N7742" s="1">
        <v>106.69953623981041</v>
      </c>
    </row>
    <row r="7743" spans="13:14" x14ac:dyDescent="0.25">
      <c r="M7743" s="46">
        <v>7734</v>
      </c>
      <c r="N7743" s="1">
        <v>99.341309274195027</v>
      </c>
    </row>
    <row r="7744" spans="13:14" x14ac:dyDescent="0.25">
      <c r="M7744" s="46">
        <v>7735</v>
      </c>
      <c r="N7744" s="1">
        <v>106.9190068693692</v>
      </c>
    </row>
    <row r="7745" spans="13:14" x14ac:dyDescent="0.25">
      <c r="M7745" s="46">
        <v>7736</v>
      </c>
      <c r="N7745" s="1">
        <v>105.66164537056726</v>
      </c>
    </row>
    <row r="7746" spans="13:14" x14ac:dyDescent="0.25">
      <c r="M7746" s="46">
        <v>7737</v>
      </c>
      <c r="N7746" s="1">
        <v>101.90919745699557</v>
      </c>
    </row>
    <row r="7747" spans="13:14" x14ac:dyDescent="0.25">
      <c r="M7747" s="46">
        <v>7738</v>
      </c>
      <c r="N7747" s="1">
        <v>103.06008934793807</v>
      </c>
    </row>
    <row r="7748" spans="13:14" x14ac:dyDescent="0.25">
      <c r="M7748" s="46">
        <v>7739</v>
      </c>
      <c r="N7748" s="1">
        <v>121.24904959113796</v>
      </c>
    </row>
    <row r="7749" spans="13:14" x14ac:dyDescent="0.25">
      <c r="M7749" s="46">
        <v>7740</v>
      </c>
      <c r="N7749" s="1">
        <v>116.45484782815508</v>
      </c>
    </row>
    <row r="7750" spans="13:14" x14ac:dyDescent="0.25">
      <c r="M7750" s="46">
        <v>7741</v>
      </c>
      <c r="N7750" s="1">
        <v>115.50089183467695</v>
      </c>
    </row>
    <row r="7751" spans="13:14" x14ac:dyDescent="0.25">
      <c r="M7751" s="46">
        <v>7742</v>
      </c>
      <c r="N7751" s="1">
        <v>107.03620909157344</v>
      </c>
    </row>
    <row r="7752" spans="13:14" x14ac:dyDescent="0.25">
      <c r="M7752" s="46">
        <v>7743</v>
      </c>
      <c r="N7752" s="1">
        <v>106.43609592806234</v>
      </c>
    </row>
    <row r="7753" spans="13:14" x14ac:dyDescent="0.25">
      <c r="M7753" s="46">
        <v>7744</v>
      </c>
      <c r="N7753" s="1">
        <v>109.65178958184964</v>
      </c>
    </row>
    <row r="7754" spans="13:14" x14ac:dyDescent="0.25">
      <c r="M7754" s="46">
        <v>7745</v>
      </c>
      <c r="N7754" s="1">
        <v>103.86802153850842</v>
      </c>
    </row>
    <row r="7755" spans="13:14" x14ac:dyDescent="0.25">
      <c r="M7755" s="46">
        <v>7746</v>
      </c>
      <c r="N7755" s="1">
        <v>95.72659419913515</v>
      </c>
    </row>
    <row r="7756" spans="13:14" x14ac:dyDescent="0.25">
      <c r="M7756" s="46">
        <v>7747</v>
      </c>
      <c r="N7756" s="1">
        <v>99.794781036610146</v>
      </c>
    </row>
    <row r="7757" spans="13:14" x14ac:dyDescent="0.25">
      <c r="M7757" s="46">
        <v>7748</v>
      </c>
      <c r="N7757" s="1">
        <v>129.7416439960578</v>
      </c>
    </row>
    <row r="7758" spans="13:14" x14ac:dyDescent="0.25">
      <c r="M7758" s="46">
        <v>7749</v>
      </c>
      <c r="N7758" s="1">
        <v>93.01546037518608</v>
      </c>
    </row>
    <row r="7759" spans="13:14" x14ac:dyDescent="0.25">
      <c r="M7759" s="46">
        <v>7750</v>
      </c>
      <c r="N7759" s="1">
        <v>108.49129848163564</v>
      </c>
    </row>
    <row r="7760" spans="13:14" x14ac:dyDescent="0.25">
      <c r="M7760" s="46">
        <v>7751</v>
      </c>
      <c r="N7760" s="1">
        <v>110.35775264548606</v>
      </c>
    </row>
    <row r="7761" spans="13:14" x14ac:dyDescent="0.25">
      <c r="M7761" s="46">
        <v>7752</v>
      </c>
      <c r="N7761" s="1">
        <v>105.29329109749415</v>
      </c>
    </row>
    <row r="7762" spans="13:14" x14ac:dyDescent="0.25">
      <c r="M7762" s="46">
        <v>7753</v>
      </c>
      <c r="N7762" s="1">
        <v>119.30464631858982</v>
      </c>
    </row>
    <row r="7763" spans="13:14" x14ac:dyDescent="0.25">
      <c r="M7763" s="46">
        <v>7754</v>
      </c>
      <c r="N7763" s="1">
        <v>103.16448709158934</v>
      </c>
    </row>
    <row r="7764" spans="13:14" x14ac:dyDescent="0.25">
      <c r="M7764" s="46">
        <v>7755</v>
      </c>
      <c r="N7764" s="1">
        <v>117.48727091927014</v>
      </c>
    </row>
    <row r="7765" spans="13:14" x14ac:dyDescent="0.25">
      <c r="M7765" s="46">
        <v>7756</v>
      </c>
      <c r="N7765" s="1">
        <v>107.31054176334349</v>
      </c>
    </row>
    <row r="7766" spans="13:14" x14ac:dyDescent="0.25">
      <c r="M7766" s="46">
        <v>7757</v>
      </c>
      <c r="N7766" s="1">
        <v>115.59929123514274</v>
      </c>
    </row>
    <row r="7767" spans="13:14" x14ac:dyDescent="0.25">
      <c r="M7767" s="46">
        <v>7758</v>
      </c>
      <c r="N7767" s="1">
        <v>116.29668256233938</v>
      </c>
    </row>
    <row r="7768" spans="13:14" x14ac:dyDescent="0.25">
      <c r="M7768" s="46">
        <v>7759</v>
      </c>
      <c r="N7768" s="1">
        <v>114.71649929968463</v>
      </c>
    </row>
    <row r="7769" spans="13:14" x14ac:dyDescent="0.25">
      <c r="M7769" s="46">
        <v>7760</v>
      </c>
      <c r="N7769" s="1">
        <v>95.577925609675475</v>
      </c>
    </row>
    <row r="7770" spans="13:14" x14ac:dyDescent="0.25">
      <c r="M7770" s="46">
        <v>7761</v>
      </c>
      <c r="N7770" s="1">
        <v>117.98675069088571</v>
      </c>
    </row>
    <row r="7771" spans="13:14" x14ac:dyDescent="0.25">
      <c r="M7771" s="46">
        <v>7762</v>
      </c>
      <c r="N7771" s="1">
        <v>131.94378628425184</v>
      </c>
    </row>
    <row r="7772" spans="13:14" x14ac:dyDescent="0.25">
      <c r="M7772" s="46">
        <v>7763</v>
      </c>
      <c r="N7772" s="1">
        <v>124.30049664531832</v>
      </c>
    </row>
    <row r="7773" spans="13:14" x14ac:dyDescent="0.25">
      <c r="M7773" s="46">
        <v>7764</v>
      </c>
      <c r="N7773" s="1">
        <v>127.33985848340615</v>
      </c>
    </row>
    <row r="7774" spans="13:14" x14ac:dyDescent="0.25">
      <c r="M7774" s="46">
        <v>7765</v>
      </c>
      <c r="N7774" s="1">
        <v>106.32308030921061</v>
      </c>
    </row>
    <row r="7775" spans="13:14" x14ac:dyDescent="0.25">
      <c r="M7775" s="46">
        <v>7766</v>
      </c>
      <c r="N7775" s="1">
        <v>102.88898672079394</v>
      </c>
    </row>
    <row r="7776" spans="13:14" x14ac:dyDescent="0.25">
      <c r="M7776" s="46">
        <v>7767</v>
      </c>
      <c r="N7776" s="1">
        <v>107.34009224240033</v>
      </c>
    </row>
    <row r="7777" spans="13:14" x14ac:dyDescent="0.25">
      <c r="M7777" s="46">
        <v>7768</v>
      </c>
      <c r="N7777" s="1">
        <v>109.25375913633434</v>
      </c>
    </row>
    <row r="7778" spans="13:14" x14ac:dyDescent="0.25">
      <c r="M7778" s="46">
        <v>7769</v>
      </c>
      <c r="N7778" s="1">
        <v>123.29450645108325</v>
      </c>
    </row>
    <row r="7779" spans="13:14" x14ac:dyDescent="0.25">
      <c r="M7779" s="46">
        <v>7770</v>
      </c>
      <c r="N7779" s="1">
        <v>122.95346764794567</v>
      </c>
    </row>
    <row r="7780" spans="13:14" x14ac:dyDescent="0.25">
      <c r="M7780" s="46">
        <v>7771</v>
      </c>
      <c r="N7780" s="1">
        <v>104.87037739586444</v>
      </c>
    </row>
    <row r="7781" spans="13:14" x14ac:dyDescent="0.25">
      <c r="M7781" s="46">
        <v>7772</v>
      </c>
      <c r="N7781" s="1">
        <v>101.92090401577281</v>
      </c>
    </row>
    <row r="7782" spans="13:14" x14ac:dyDescent="0.25">
      <c r="M7782" s="46">
        <v>7773</v>
      </c>
      <c r="N7782" s="1">
        <v>100.42068636985677</v>
      </c>
    </row>
    <row r="7783" spans="13:14" x14ac:dyDescent="0.25">
      <c r="M7783" s="46">
        <v>7774</v>
      </c>
      <c r="N7783" s="1">
        <v>105.25570067749678</v>
      </c>
    </row>
    <row r="7784" spans="13:14" x14ac:dyDescent="0.25">
      <c r="M7784" s="46">
        <v>7775</v>
      </c>
      <c r="N7784" s="1">
        <v>113.72861153825812</v>
      </c>
    </row>
    <row r="7785" spans="13:14" x14ac:dyDescent="0.25">
      <c r="M7785" s="46">
        <v>7776</v>
      </c>
      <c r="N7785" s="1">
        <v>104.10941690535785</v>
      </c>
    </row>
    <row r="7786" spans="13:14" x14ac:dyDescent="0.25">
      <c r="M7786" s="46">
        <v>7777</v>
      </c>
      <c r="N7786" s="1">
        <v>96.17382936043397</v>
      </c>
    </row>
    <row r="7787" spans="13:14" x14ac:dyDescent="0.25">
      <c r="M7787" s="46">
        <v>7778</v>
      </c>
      <c r="N7787" s="1">
        <v>124.45928352257818</v>
      </c>
    </row>
    <row r="7788" spans="13:14" x14ac:dyDescent="0.25">
      <c r="M7788" s="46">
        <v>7779</v>
      </c>
      <c r="N7788" s="1">
        <v>115.07538205056098</v>
      </c>
    </row>
    <row r="7789" spans="13:14" x14ac:dyDescent="0.25">
      <c r="M7789" s="46">
        <v>7780</v>
      </c>
      <c r="N7789" s="1">
        <v>101.3346114564287</v>
      </c>
    </row>
    <row r="7790" spans="13:14" x14ac:dyDescent="0.25">
      <c r="M7790" s="46">
        <v>7781</v>
      </c>
      <c r="N7790" s="1">
        <v>114.59730958105611</v>
      </c>
    </row>
    <row r="7791" spans="13:14" x14ac:dyDescent="0.25">
      <c r="M7791" s="46">
        <v>7782</v>
      </c>
      <c r="N7791" s="1">
        <v>107.14386639460002</v>
      </c>
    </row>
    <row r="7792" spans="13:14" x14ac:dyDescent="0.25">
      <c r="M7792" s="46">
        <v>7783</v>
      </c>
      <c r="N7792" s="1">
        <v>109.40770935146604</v>
      </c>
    </row>
    <row r="7793" spans="13:14" x14ac:dyDescent="0.25">
      <c r="M7793" s="46">
        <v>7784</v>
      </c>
      <c r="N7793" s="1">
        <v>104.23609494932272</v>
      </c>
    </row>
    <row r="7794" spans="13:14" x14ac:dyDescent="0.25">
      <c r="M7794" s="46">
        <v>7785</v>
      </c>
      <c r="N7794" s="1">
        <v>107.33931873696919</v>
      </c>
    </row>
    <row r="7795" spans="13:14" x14ac:dyDescent="0.25">
      <c r="M7795" s="46">
        <v>7786</v>
      </c>
      <c r="N7795" s="1">
        <v>124.01474121825918</v>
      </c>
    </row>
    <row r="7796" spans="13:14" x14ac:dyDescent="0.25">
      <c r="M7796" s="46">
        <v>7787</v>
      </c>
      <c r="N7796" s="1">
        <v>116.61352754741407</v>
      </c>
    </row>
    <row r="7797" spans="13:14" x14ac:dyDescent="0.25">
      <c r="M7797" s="46">
        <v>7788</v>
      </c>
      <c r="N7797" s="1">
        <v>98.645444822764119</v>
      </c>
    </row>
    <row r="7798" spans="13:14" x14ac:dyDescent="0.25">
      <c r="M7798" s="46">
        <v>7789</v>
      </c>
      <c r="N7798" s="1">
        <v>106.77055917934948</v>
      </c>
    </row>
    <row r="7799" spans="13:14" x14ac:dyDescent="0.25">
      <c r="M7799" s="46">
        <v>7790</v>
      </c>
      <c r="N7799" s="1">
        <v>126.06791238491599</v>
      </c>
    </row>
    <row r="7800" spans="13:14" x14ac:dyDescent="0.25">
      <c r="M7800" s="46">
        <v>7791</v>
      </c>
      <c r="N7800" s="1">
        <v>99.590029146307273</v>
      </c>
    </row>
    <row r="7801" spans="13:14" x14ac:dyDescent="0.25">
      <c r="M7801" s="46">
        <v>7792</v>
      </c>
      <c r="N7801" s="1">
        <v>100.06321450181379</v>
      </c>
    </row>
    <row r="7802" spans="13:14" x14ac:dyDescent="0.25">
      <c r="M7802" s="46">
        <v>7793</v>
      </c>
      <c r="N7802" s="1">
        <v>103.01747128796723</v>
      </c>
    </row>
    <row r="7803" spans="13:14" x14ac:dyDescent="0.25">
      <c r="M7803" s="46">
        <v>7794</v>
      </c>
      <c r="N7803" s="1">
        <v>97.58634977207457</v>
      </c>
    </row>
    <row r="7804" spans="13:14" x14ac:dyDescent="0.25">
      <c r="M7804" s="46">
        <v>7795</v>
      </c>
      <c r="N7804" s="1">
        <v>111.79939587170763</v>
      </c>
    </row>
    <row r="7805" spans="13:14" x14ac:dyDescent="0.25">
      <c r="M7805" s="46">
        <v>7796</v>
      </c>
      <c r="N7805" s="1">
        <v>100.46432711723536</v>
      </c>
    </row>
    <row r="7806" spans="13:14" x14ac:dyDescent="0.25">
      <c r="M7806" s="46">
        <v>7797</v>
      </c>
      <c r="N7806" s="1">
        <v>95.82437377627457</v>
      </c>
    </row>
    <row r="7807" spans="13:14" x14ac:dyDescent="0.25">
      <c r="M7807" s="46">
        <v>7798</v>
      </c>
      <c r="N7807" s="1">
        <v>124.48469452197197</v>
      </c>
    </row>
    <row r="7808" spans="13:14" x14ac:dyDescent="0.25">
      <c r="M7808" s="46">
        <v>7799</v>
      </c>
      <c r="N7808" s="1">
        <v>126.74121339133687</v>
      </c>
    </row>
    <row r="7809" spans="13:14" x14ac:dyDescent="0.25">
      <c r="M7809" s="46">
        <v>7800</v>
      </c>
      <c r="N7809" s="1">
        <v>116.85109333305849</v>
      </c>
    </row>
    <row r="7810" spans="13:14" x14ac:dyDescent="0.25">
      <c r="M7810" s="46">
        <v>7801</v>
      </c>
      <c r="N7810" s="1">
        <v>86.805789991671958</v>
      </c>
    </row>
    <row r="7811" spans="13:14" x14ac:dyDescent="0.25">
      <c r="M7811" s="46">
        <v>7802</v>
      </c>
      <c r="N7811" s="1">
        <v>100.19950734829845</v>
      </c>
    </row>
    <row r="7812" spans="13:14" x14ac:dyDescent="0.25">
      <c r="M7812" s="46">
        <v>7803</v>
      </c>
      <c r="N7812" s="1">
        <v>109.40564735627457</v>
      </c>
    </row>
    <row r="7813" spans="13:14" x14ac:dyDescent="0.25">
      <c r="M7813" s="46">
        <v>7804</v>
      </c>
      <c r="N7813" s="1">
        <v>114.19515257076418</v>
      </c>
    </row>
    <row r="7814" spans="13:14" x14ac:dyDescent="0.25">
      <c r="M7814" s="46">
        <v>7805</v>
      </c>
      <c r="N7814" s="1">
        <v>93.960559408545137</v>
      </c>
    </row>
    <row r="7815" spans="13:14" x14ac:dyDescent="0.25">
      <c r="M7815" s="46">
        <v>7806</v>
      </c>
      <c r="N7815" s="1">
        <v>122.86778530662274</v>
      </c>
    </row>
    <row r="7816" spans="13:14" x14ac:dyDescent="0.25">
      <c r="M7816" s="46">
        <v>7807</v>
      </c>
      <c r="N7816" s="1">
        <v>117.13607953677877</v>
      </c>
    </row>
    <row r="7817" spans="13:14" x14ac:dyDescent="0.25">
      <c r="M7817" s="46">
        <v>7808</v>
      </c>
      <c r="N7817" s="1">
        <v>102.84192176254145</v>
      </c>
    </row>
    <row r="7818" spans="13:14" x14ac:dyDescent="0.25">
      <c r="M7818" s="46">
        <v>7809</v>
      </c>
      <c r="N7818" s="1">
        <v>122.22524369386387</v>
      </c>
    </row>
    <row r="7819" spans="13:14" x14ac:dyDescent="0.25">
      <c r="M7819" s="46">
        <v>7810</v>
      </c>
      <c r="N7819" s="1">
        <v>121.88382258470146</v>
      </c>
    </row>
    <row r="7820" spans="13:14" x14ac:dyDescent="0.25">
      <c r="M7820" s="46">
        <v>7811</v>
      </c>
      <c r="N7820" s="1">
        <v>91.338398945465627</v>
      </c>
    </row>
    <row r="7821" spans="13:14" x14ac:dyDescent="0.25">
      <c r="M7821" s="46">
        <v>7812</v>
      </c>
      <c r="N7821" s="1">
        <v>107.46720165341645</v>
      </c>
    </row>
    <row r="7822" spans="13:14" x14ac:dyDescent="0.25">
      <c r="M7822" s="46">
        <v>7813</v>
      </c>
      <c r="N7822" s="1">
        <v>121.01322908862532</v>
      </c>
    </row>
    <row r="7823" spans="13:14" x14ac:dyDescent="0.25">
      <c r="M7823" s="46">
        <v>7814</v>
      </c>
      <c r="N7823" s="1">
        <v>103.61786796247848</v>
      </c>
    </row>
    <row r="7824" spans="13:14" x14ac:dyDescent="0.25">
      <c r="M7824" s="46">
        <v>7815</v>
      </c>
      <c r="N7824" s="1">
        <v>109.21632814644242</v>
      </c>
    </row>
    <row r="7825" spans="13:14" x14ac:dyDescent="0.25">
      <c r="M7825" s="46">
        <v>7816</v>
      </c>
      <c r="N7825" s="1">
        <v>104.82424278925436</v>
      </c>
    </row>
    <row r="7826" spans="13:14" x14ac:dyDescent="0.25">
      <c r="M7826" s="46">
        <v>7817</v>
      </c>
      <c r="N7826" s="1">
        <v>108.73545451639158</v>
      </c>
    </row>
    <row r="7827" spans="13:14" x14ac:dyDescent="0.25">
      <c r="M7827" s="46">
        <v>7818</v>
      </c>
      <c r="N7827" s="1">
        <v>115.52715098039187</v>
      </c>
    </row>
    <row r="7828" spans="13:14" x14ac:dyDescent="0.25">
      <c r="M7828" s="46">
        <v>7819</v>
      </c>
      <c r="N7828" s="1">
        <v>115.11766254893068</v>
      </c>
    </row>
    <row r="7829" spans="13:14" x14ac:dyDescent="0.25">
      <c r="M7829" s="46">
        <v>7820</v>
      </c>
      <c r="N7829" s="1">
        <v>117.93340458162737</v>
      </c>
    </row>
    <row r="7830" spans="13:14" x14ac:dyDescent="0.25">
      <c r="M7830" s="46">
        <v>7821</v>
      </c>
      <c r="N7830" s="1">
        <v>101.07671960655541</v>
      </c>
    </row>
    <row r="7831" spans="13:14" x14ac:dyDescent="0.25">
      <c r="M7831" s="46">
        <v>7822</v>
      </c>
      <c r="N7831" s="1">
        <v>121.52447843957469</v>
      </c>
    </row>
    <row r="7832" spans="13:14" x14ac:dyDescent="0.25">
      <c r="M7832" s="46">
        <v>7823</v>
      </c>
      <c r="N7832" s="1">
        <v>116.67496127619071</v>
      </c>
    </row>
    <row r="7833" spans="13:14" x14ac:dyDescent="0.25">
      <c r="M7833" s="46">
        <v>7824</v>
      </c>
      <c r="N7833" s="1">
        <v>92.379473138421019</v>
      </c>
    </row>
    <row r="7834" spans="13:14" x14ac:dyDescent="0.25">
      <c r="M7834" s="46">
        <v>7825</v>
      </c>
      <c r="N7834" s="1">
        <v>129.06847607453759</v>
      </c>
    </row>
    <row r="7835" spans="13:14" x14ac:dyDescent="0.25">
      <c r="M7835" s="46">
        <v>7826</v>
      </c>
      <c r="N7835" s="1">
        <v>109.75567307507802</v>
      </c>
    </row>
    <row r="7836" spans="13:14" x14ac:dyDescent="0.25">
      <c r="M7836" s="46">
        <v>7827</v>
      </c>
      <c r="N7836" s="1">
        <v>116.68763825521282</v>
      </c>
    </row>
    <row r="7837" spans="13:14" x14ac:dyDescent="0.25">
      <c r="M7837" s="46">
        <v>7828</v>
      </c>
      <c r="N7837" s="1">
        <v>118.4110559676698</v>
      </c>
    </row>
    <row r="7838" spans="13:14" x14ac:dyDescent="0.25">
      <c r="M7838" s="46">
        <v>7829</v>
      </c>
      <c r="N7838" s="1">
        <v>98.556422509787296</v>
      </c>
    </row>
    <row r="7839" spans="13:14" x14ac:dyDescent="0.25">
      <c r="M7839" s="46">
        <v>7830</v>
      </c>
      <c r="N7839" s="1">
        <v>109.12879737302508</v>
      </c>
    </row>
    <row r="7840" spans="13:14" x14ac:dyDescent="0.25">
      <c r="M7840" s="46">
        <v>7831</v>
      </c>
      <c r="N7840" s="1">
        <v>98.195475715856119</v>
      </c>
    </row>
    <row r="7841" spans="13:14" x14ac:dyDescent="0.25">
      <c r="M7841" s="46">
        <v>7832</v>
      </c>
      <c r="N7841" s="1">
        <v>125.78552775709365</v>
      </c>
    </row>
    <row r="7842" spans="13:14" x14ac:dyDescent="0.25">
      <c r="M7842" s="46">
        <v>7833</v>
      </c>
      <c r="N7842" s="1">
        <v>125.3085309356961</v>
      </c>
    </row>
    <row r="7843" spans="13:14" x14ac:dyDescent="0.25">
      <c r="M7843" s="46">
        <v>7834</v>
      </c>
      <c r="N7843" s="1">
        <v>116.70693957101371</v>
      </c>
    </row>
    <row r="7844" spans="13:14" x14ac:dyDescent="0.25">
      <c r="M7844" s="46">
        <v>7835</v>
      </c>
      <c r="N7844" s="1">
        <v>141.01282137379019</v>
      </c>
    </row>
    <row r="7845" spans="13:14" x14ac:dyDescent="0.25">
      <c r="M7845" s="46">
        <v>7836</v>
      </c>
      <c r="N7845" s="1">
        <v>127.27837573702449</v>
      </c>
    </row>
    <row r="7846" spans="13:14" x14ac:dyDescent="0.25">
      <c r="M7846" s="46">
        <v>7837</v>
      </c>
      <c r="N7846" s="1">
        <v>106.26629390515455</v>
      </c>
    </row>
    <row r="7847" spans="13:14" x14ac:dyDescent="0.25">
      <c r="M7847" s="46">
        <v>7838</v>
      </c>
      <c r="N7847" s="1">
        <v>107.28838212212084</v>
      </c>
    </row>
    <row r="7848" spans="13:14" x14ac:dyDescent="0.25">
      <c r="M7848" s="46">
        <v>7839</v>
      </c>
      <c r="N7848" s="1">
        <v>120.7871517782597</v>
      </c>
    </row>
    <row r="7849" spans="13:14" x14ac:dyDescent="0.25">
      <c r="M7849" s="46">
        <v>7840</v>
      </c>
      <c r="N7849" s="1">
        <v>107.67869905145825</v>
      </c>
    </row>
    <row r="7850" spans="13:14" x14ac:dyDescent="0.25">
      <c r="M7850" s="46">
        <v>7841</v>
      </c>
      <c r="N7850" s="1">
        <v>107.48633922449731</v>
      </c>
    </row>
    <row r="7851" spans="13:14" x14ac:dyDescent="0.25">
      <c r="M7851" s="46">
        <v>7842</v>
      </c>
      <c r="N7851" s="1">
        <v>116.16511038834459</v>
      </c>
    </row>
    <row r="7852" spans="13:14" x14ac:dyDescent="0.25">
      <c r="M7852" s="46">
        <v>7843</v>
      </c>
      <c r="N7852" s="1">
        <v>95.158014601381552</v>
      </c>
    </row>
    <row r="7853" spans="13:14" x14ac:dyDescent="0.25">
      <c r="M7853" s="46">
        <v>7844</v>
      </c>
      <c r="N7853" s="1">
        <v>96.909904784050568</v>
      </c>
    </row>
    <row r="7854" spans="13:14" x14ac:dyDescent="0.25">
      <c r="M7854" s="46">
        <v>7845</v>
      </c>
      <c r="N7854" s="1">
        <v>105.17419035435225</v>
      </c>
    </row>
    <row r="7855" spans="13:14" x14ac:dyDescent="0.25">
      <c r="M7855" s="46">
        <v>7846</v>
      </c>
      <c r="N7855" s="1">
        <v>100.65978850855829</v>
      </c>
    </row>
    <row r="7856" spans="13:14" x14ac:dyDescent="0.25">
      <c r="M7856" s="46">
        <v>7847</v>
      </c>
      <c r="N7856" s="1">
        <v>105.82611000411978</v>
      </c>
    </row>
    <row r="7857" spans="13:14" x14ac:dyDescent="0.25">
      <c r="M7857" s="46">
        <v>7848</v>
      </c>
      <c r="N7857" s="1">
        <v>108.77446616924908</v>
      </c>
    </row>
    <row r="7858" spans="13:14" x14ac:dyDescent="0.25">
      <c r="M7858" s="46">
        <v>7849</v>
      </c>
      <c r="N7858" s="1">
        <v>111.45441009863757</v>
      </c>
    </row>
    <row r="7859" spans="13:14" x14ac:dyDescent="0.25">
      <c r="M7859" s="46">
        <v>7850</v>
      </c>
      <c r="N7859" s="1">
        <v>105.18734371524154</v>
      </c>
    </row>
    <row r="7860" spans="13:14" x14ac:dyDescent="0.25">
      <c r="M7860" s="46">
        <v>7851</v>
      </c>
      <c r="N7860" s="1">
        <v>101.93684989264572</v>
      </c>
    </row>
    <row r="7861" spans="13:14" x14ac:dyDescent="0.25">
      <c r="M7861" s="46">
        <v>7852</v>
      </c>
      <c r="N7861" s="1">
        <v>101.27728991750315</v>
      </c>
    </row>
    <row r="7862" spans="13:14" x14ac:dyDescent="0.25">
      <c r="M7862" s="46">
        <v>7853</v>
      </c>
      <c r="N7862" s="1">
        <v>108.6482910475593</v>
      </c>
    </row>
    <row r="7863" spans="13:14" x14ac:dyDescent="0.25">
      <c r="M7863" s="46">
        <v>7854</v>
      </c>
      <c r="N7863" s="1">
        <v>107.68018629411975</v>
      </c>
    </row>
    <row r="7864" spans="13:14" x14ac:dyDescent="0.25">
      <c r="M7864" s="46">
        <v>7855</v>
      </c>
      <c r="N7864" s="1">
        <v>120.6586458621167</v>
      </c>
    </row>
    <row r="7865" spans="13:14" x14ac:dyDescent="0.25">
      <c r="M7865" s="46">
        <v>7856</v>
      </c>
      <c r="N7865" s="1">
        <v>110.44903470394252</v>
      </c>
    </row>
    <row r="7866" spans="13:14" x14ac:dyDescent="0.25">
      <c r="M7866" s="46">
        <v>7857</v>
      </c>
      <c r="N7866" s="1">
        <v>99.44026276321101</v>
      </c>
    </row>
    <row r="7867" spans="13:14" x14ac:dyDescent="0.25">
      <c r="M7867" s="46">
        <v>7858</v>
      </c>
      <c r="N7867" s="1">
        <v>108.05499014764678</v>
      </c>
    </row>
    <row r="7868" spans="13:14" x14ac:dyDescent="0.25">
      <c r="M7868" s="46">
        <v>7859</v>
      </c>
      <c r="N7868" s="1">
        <v>113.50853104083328</v>
      </c>
    </row>
    <row r="7869" spans="13:14" x14ac:dyDescent="0.25">
      <c r="M7869" s="46">
        <v>7860</v>
      </c>
      <c r="N7869" s="1">
        <v>102.20165138137774</v>
      </c>
    </row>
    <row r="7870" spans="13:14" x14ac:dyDescent="0.25">
      <c r="M7870" s="46">
        <v>7861</v>
      </c>
      <c r="N7870" s="1">
        <v>113.61331827365407</v>
      </c>
    </row>
    <row r="7871" spans="13:14" x14ac:dyDescent="0.25">
      <c r="M7871" s="46">
        <v>7862</v>
      </c>
      <c r="N7871" s="1">
        <v>116.00963222223814</v>
      </c>
    </row>
    <row r="7872" spans="13:14" x14ac:dyDescent="0.25">
      <c r="M7872" s="46">
        <v>7863</v>
      </c>
      <c r="N7872" s="1">
        <v>111.88505050542182</v>
      </c>
    </row>
    <row r="7873" spans="13:14" x14ac:dyDescent="0.25">
      <c r="M7873" s="46">
        <v>7864</v>
      </c>
      <c r="N7873" s="1">
        <v>103.44297628573032</v>
      </c>
    </row>
    <row r="7874" spans="13:14" x14ac:dyDescent="0.25">
      <c r="M7874" s="46">
        <v>7865</v>
      </c>
      <c r="N7874" s="1">
        <v>126.28286915295514</v>
      </c>
    </row>
    <row r="7875" spans="13:14" x14ac:dyDescent="0.25">
      <c r="M7875" s="46">
        <v>7866</v>
      </c>
      <c r="N7875" s="1">
        <v>111.37165655639393</v>
      </c>
    </row>
    <row r="7876" spans="13:14" x14ac:dyDescent="0.25">
      <c r="M7876" s="46">
        <v>7867</v>
      </c>
      <c r="N7876" s="1">
        <v>105.10762790689867</v>
      </c>
    </row>
    <row r="7877" spans="13:14" x14ac:dyDescent="0.25">
      <c r="M7877" s="46">
        <v>7868</v>
      </c>
      <c r="N7877" s="1">
        <v>94.16396620331119</v>
      </c>
    </row>
    <row r="7878" spans="13:14" x14ac:dyDescent="0.25">
      <c r="M7878" s="46">
        <v>7869</v>
      </c>
      <c r="N7878" s="1">
        <v>117.4871333473309</v>
      </c>
    </row>
    <row r="7879" spans="13:14" x14ac:dyDescent="0.25">
      <c r="M7879" s="46">
        <v>7870</v>
      </c>
      <c r="N7879" s="1">
        <v>111.00537075249494</v>
      </c>
    </row>
    <row r="7880" spans="13:14" x14ac:dyDescent="0.25">
      <c r="M7880" s="46">
        <v>7871</v>
      </c>
      <c r="N7880" s="1">
        <v>115.3438044422327</v>
      </c>
    </row>
    <row r="7881" spans="13:14" x14ac:dyDescent="0.25">
      <c r="M7881" s="46">
        <v>7872</v>
      </c>
      <c r="N7881" s="1">
        <v>104.45299735087488</v>
      </c>
    </row>
    <row r="7882" spans="13:14" x14ac:dyDescent="0.25">
      <c r="M7882" s="46">
        <v>7873</v>
      </c>
      <c r="N7882" s="1">
        <v>100.25225287857185</v>
      </c>
    </row>
    <row r="7883" spans="13:14" x14ac:dyDescent="0.25">
      <c r="M7883" s="46">
        <v>7874</v>
      </c>
      <c r="N7883" s="1">
        <v>120.76152012972366</v>
      </c>
    </row>
    <row r="7884" spans="13:14" x14ac:dyDescent="0.25">
      <c r="M7884" s="46">
        <v>7875</v>
      </c>
      <c r="N7884" s="1">
        <v>128.77417336336674</v>
      </c>
    </row>
    <row r="7885" spans="13:14" x14ac:dyDescent="0.25">
      <c r="M7885" s="46">
        <v>7876</v>
      </c>
      <c r="N7885" s="1">
        <v>106.27130998856818</v>
      </c>
    </row>
    <row r="7886" spans="13:14" x14ac:dyDescent="0.25">
      <c r="M7886" s="46">
        <v>7877</v>
      </c>
      <c r="N7886" s="1">
        <v>108.39731068401359</v>
      </c>
    </row>
    <row r="7887" spans="13:14" x14ac:dyDescent="0.25">
      <c r="M7887" s="46">
        <v>7878</v>
      </c>
      <c r="N7887" s="1">
        <v>109.72762574542485</v>
      </c>
    </row>
    <row r="7888" spans="13:14" x14ac:dyDescent="0.25">
      <c r="M7888" s="46">
        <v>7879</v>
      </c>
      <c r="N7888" s="1">
        <v>116.33414615975578</v>
      </c>
    </row>
    <row r="7889" spans="13:14" x14ac:dyDescent="0.25">
      <c r="M7889" s="46">
        <v>7880</v>
      </c>
      <c r="N7889" s="1">
        <v>110.11697626695583</v>
      </c>
    </row>
    <row r="7890" spans="13:14" x14ac:dyDescent="0.25">
      <c r="M7890" s="46">
        <v>7881</v>
      </c>
      <c r="N7890" s="1">
        <v>128.54115136043293</v>
      </c>
    </row>
    <row r="7891" spans="13:14" x14ac:dyDescent="0.25">
      <c r="M7891" s="46">
        <v>7882</v>
      </c>
      <c r="N7891" s="1">
        <v>106.03918567735677</v>
      </c>
    </row>
    <row r="7892" spans="13:14" x14ac:dyDescent="0.25">
      <c r="M7892" s="46">
        <v>7883</v>
      </c>
      <c r="N7892" s="1">
        <v>101.91368050417169</v>
      </c>
    </row>
    <row r="7893" spans="13:14" x14ac:dyDescent="0.25">
      <c r="M7893" s="46">
        <v>7884</v>
      </c>
      <c r="N7893" s="1">
        <v>120.7543014996029</v>
      </c>
    </row>
    <row r="7894" spans="13:14" x14ac:dyDescent="0.25">
      <c r="M7894" s="46">
        <v>7885</v>
      </c>
      <c r="N7894" s="1">
        <v>140.1009260403971</v>
      </c>
    </row>
    <row r="7895" spans="13:14" x14ac:dyDescent="0.25">
      <c r="M7895" s="46">
        <v>7886</v>
      </c>
      <c r="N7895" s="1">
        <v>117.28947441504515</v>
      </c>
    </row>
    <row r="7896" spans="13:14" x14ac:dyDescent="0.25">
      <c r="M7896" s="46">
        <v>7887</v>
      </c>
      <c r="N7896" s="1">
        <v>110.97513897430365</v>
      </c>
    </row>
    <row r="7897" spans="13:14" x14ac:dyDescent="0.25">
      <c r="M7897" s="46">
        <v>7888</v>
      </c>
      <c r="N7897" s="1">
        <v>104.14592936312968</v>
      </c>
    </row>
    <row r="7898" spans="13:14" x14ac:dyDescent="0.25">
      <c r="M7898" s="46">
        <v>7889</v>
      </c>
      <c r="N7898" s="1">
        <v>120.05988330431643</v>
      </c>
    </row>
    <row r="7899" spans="13:14" x14ac:dyDescent="0.25">
      <c r="M7899" s="46">
        <v>7890</v>
      </c>
      <c r="N7899" s="1">
        <v>143.72436177885763</v>
      </c>
    </row>
    <row r="7900" spans="13:14" x14ac:dyDescent="0.25">
      <c r="M7900" s="46">
        <v>7891</v>
      </c>
      <c r="N7900" s="1">
        <v>104.03055447750303</v>
      </c>
    </row>
    <row r="7901" spans="13:14" x14ac:dyDescent="0.25">
      <c r="M7901" s="46">
        <v>7892</v>
      </c>
      <c r="N7901" s="1">
        <v>122.80061671934834</v>
      </c>
    </row>
    <row r="7902" spans="13:14" x14ac:dyDescent="0.25">
      <c r="M7902" s="46">
        <v>7893</v>
      </c>
      <c r="N7902" s="1">
        <v>113.91427758634852</v>
      </c>
    </row>
    <row r="7903" spans="13:14" x14ac:dyDescent="0.25">
      <c r="M7903" s="46">
        <v>7894</v>
      </c>
      <c r="N7903" s="1">
        <v>114.66576095952389</v>
      </c>
    </row>
    <row r="7904" spans="13:14" x14ac:dyDescent="0.25">
      <c r="M7904" s="46">
        <v>7895</v>
      </c>
      <c r="N7904" s="1">
        <v>108.34700395507066</v>
      </c>
    </row>
    <row r="7905" spans="13:14" x14ac:dyDescent="0.25">
      <c r="M7905" s="46">
        <v>7896</v>
      </c>
      <c r="N7905" s="1">
        <v>129.91096703726723</v>
      </c>
    </row>
    <row r="7906" spans="13:14" x14ac:dyDescent="0.25">
      <c r="M7906" s="46">
        <v>7897</v>
      </c>
      <c r="N7906" s="1">
        <v>128.91668783120258</v>
      </c>
    </row>
    <row r="7907" spans="13:14" x14ac:dyDescent="0.25">
      <c r="M7907" s="46">
        <v>7898</v>
      </c>
      <c r="N7907" s="1">
        <v>115.88891353342927</v>
      </c>
    </row>
    <row r="7908" spans="13:14" x14ac:dyDescent="0.25">
      <c r="M7908" s="46">
        <v>7899</v>
      </c>
      <c r="N7908" s="1">
        <v>103.37490858159248</v>
      </c>
    </row>
    <row r="7909" spans="13:14" x14ac:dyDescent="0.25">
      <c r="M7909" s="46">
        <v>7900</v>
      </c>
      <c r="N7909" s="1">
        <v>117.59669259912991</v>
      </c>
    </row>
    <row r="7910" spans="13:14" x14ac:dyDescent="0.25">
      <c r="M7910" s="46">
        <v>7901</v>
      </c>
      <c r="N7910" s="1">
        <v>108.49927317991671</v>
      </c>
    </row>
    <row r="7911" spans="13:14" x14ac:dyDescent="0.25">
      <c r="M7911" s="46">
        <v>7902</v>
      </c>
      <c r="N7911" s="1">
        <v>112.95876837857963</v>
      </c>
    </row>
    <row r="7912" spans="13:14" x14ac:dyDescent="0.25">
      <c r="M7912" s="46">
        <v>7903</v>
      </c>
      <c r="N7912" s="1">
        <v>93.203323494939383</v>
      </c>
    </row>
    <row r="7913" spans="13:14" x14ac:dyDescent="0.25">
      <c r="M7913" s="46">
        <v>7904</v>
      </c>
      <c r="N7913" s="1">
        <v>108.00376708460837</v>
      </c>
    </row>
    <row r="7914" spans="13:14" x14ac:dyDescent="0.25">
      <c r="M7914" s="46">
        <v>7905</v>
      </c>
      <c r="N7914" s="1">
        <v>118.39556495335339</v>
      </c>
    </row>
    <row r="7915" spans="13:14" x14ac:dyDescent="0.25">
      <c r="M7915" s="46">
        <v>7906</v>
      </c>
      <c r="N7915" s="1">
        <v>126.66001831208442</v>
      </c>
    </row>
    <row r="7916" spans="13:14" x14ac:dyDescent="0.25">
      <c r="M7916" s="46">
        <v>7907</v>
      </c>
      <c r="N7916" s="1">
        <v>107.48418268671095</v>
      </c>
    </row>
    <row r="7917" spans="13:14" x14ac:dyDescent="0.25">
      <c r="M7917" s="46">
        <v>7908</v>
      </c>
      <c r="N7917" s="1">
        <v>117.76776665618867</v>
      </c>
    </row>
    <row r="7918" spans="13:14" x14ac:dyDescent="0.25">
      <c r="M7918" s="46">
        <v>7909</v>
      </c>
      <c r="N7918" s="1">
        <v>94.337825594119764</v>
      </c>
    </row>
    <row r="7919" spans="13:14" x14ac:dyDescent="0.25">
      <c r="M7919" s="46">
        <v>7910</v>
      </c>
      <c r="N7919" s="1">
        <v>94.892288931743423</v>
      </c>
    </row>
    <row r="7920" spans="13:14" x14ac:dyDescent="0.25">
      <c r="M7920" s="46">
        <v>7911</v>
      </c>
      <c r="N7920" s="1">
        <v>115.00306343609799</v>
      </c>
    </row>
    <row r="7921" spans="13:14" x14ac:dyDescent="0.25">
      <c r="M7921" s="46">
        <v>7912</v>
      </c>
      <c r="N7921" s="1">
        <v>106.96988103969483</v>
      </c>
    </row>
    <row r="7922" spans="13:14" x14ac:dyDescent="0.25">
      <c r="M7922" s="46">
        <v>7913</v>
      </c>
      <c r="N7922" s="1">
        <v>91.163433995508527</v>
      </c>
    </row>
    <row r="7923" spans="13:14" x14ac:dyDescent="0.25">
      <c r="M7923" s="46">
        <v>7914</v>
      </c>
      <c r="N7923" s="1">
        <v>109.61047848827575</v>
      </c>
    </row>
    <row r="7924" spans="13:14" x14ac:dyDescent="0.25">
      <c r="M7924" s="46">
        <v>7915</v>
      </c>
      <c r="N7924" s="1">
        <v>103.11180553177088</v>
      </c>
    </row>
    <row r="7925" spans="13:14" x14ac:dyDescent="0.25">
      <c r="M7925" s="46">
        <v>7916</v>
      </c>
      <c r="N7925" s="1">
        <v>106.04607065696308</v>
      </c>
    </row>
    <row r="7926" spans="13:14" x14ac:dyDescent="0.25">
      <c r="M7926" s="46">
        <v>7917</v>
      </c>
      <c r="N7926" s="1">
        <v>108.92478473998277</v>
      </c>
    </row>
    <row r="7927" spans="13:14" x14ac:dyDescent="0.25">
      <c r="M7927" s="46">
        <v>7918</v>
      </c>
      <c r="N7927" s="1">
        <v>110.79107545637684</v>
      </c>
    </row>
    <row r="7928" spans="13:14" x14ac:dyDescent="0.25">
      <c r="M7928" s="46">
        <v>7919</v>
      </c>
      <c r="N7928" s="1">
        <v>114.78188750362645</v>
      </c>
    </row>
    <row r="7929" spans="13:14" x14ac:dyDescent="0.25">
      <c r="M7929" s="46">
        <v>7920</v>
      </c>
      <c r="N7929" s="1">
        <v>103.54322141680619</v>
      </c>
    </row>
    <row r="7930" spans="13:14" x14ac:dyDescent="0.25">
      <c r="M7930" s="46">
        <v>7921</v>
      </c>
      <c r="N7930" s="1">
        <v>121.99223523849774</v>
      </c>
    </row>
    <row r="7931" spans="13:14" x14ac:dyDescent="0.25">
      <c r="M7931" s="46">
        <v>7922</v>
      </c>
      <c r="N7931" s="1">
        <v>124.91498746558585</v>
      </c>
    </row>
    <row r="7932" spans="13:14" x14ac:dyDescent="0.25">
      <c r="M7932" s="46">
        <v>7923</v>
      </c>
      <c r="N7932" s="1">
        <v>114.23828081146735</v>
      </c>
    </row>
    <row r="7933" spans="13:14" x14ac:dyDescent="0.25">
      <c r="M7933" s="46">
        <v>7924</v>
      </c>
      <c r="N7933" s="1">
        <v>104.86875163782007</v>
      </c>
    </row>
    <row r="7934" spans="13:14" x14ac:dyDescent="0.25">
      <c r="M7934" s="46">
        <v>7925</v>
      </c>
      <c r="N7934" s="1">
        <v>119.4984496917567</v>
      </c>
    </row>
    <row r="7935" spans="13:14" x14ac:dyDescent="0.25">
      <c r="M7935" s="46">
        <v>7926</v>
      </c>
      <c r="N7935" s="1">
        <v>105.27461836905495</v>
      </c>
    </row>
    <row r="7936" spans="13:14" x14ac:dyDescent="0.25">
      <c r="M7936" s="46">
        <v>7927</v>
      </c>
      <c r="N7936" s="1">
        <v>118.45098769764878</v>
      </c>
    </row>
    <row r="7937" spans="13:14" x14ac:dyDescent="0.25">
      <c r="M7937" s="46">
        <v>7928</v>
      </c>
      <c r="N7937" s="1">
        <v>109.80663388536163</v>
      </c>
    </row>
    <row r="7938" spans="13:14" x14ac:dyDescent="0.25">
      <c r="M7938" s="46">
        <v>7929</v>
      </c>
      <c r="N7938" s="1">
        <v>115.46386849645974</v>
      </c>
    </row>
    <row r="7939" spans="13:14" x14ac:dyDescent="0.25">
      <c r="M7939" s="46">
        <v>7930</v>
      </c>
      <c r="N7939" s="1">
        <v>116.91076547947046</v>
      </c>
    </row>
    <row r="7940" spans="13:14" x14ac:dyDescent="0.25">
      <c r="M7940" s="46">
        <v>7931</v>
      </c>
      <c r="N7940" s="1">
        <v>133.5230006584664</v>
      </c>
    </row>
    <row r="7941" spans="13:14" x14ac:dyDescent="0.25">
      <c r="M7941" s="46">
        <v>7932</v>
      </c>
      <c r="N7941" s="1">
        <v>96.540396440994996</v>
      </c>
    </row>
    <row r="7942" spans="13:14" x14ac:dyDescent="0.25">
      <c r="M7942" s="46">
        <v>7933</v>
      </c>
      <c r="N7942" s="1">
        <v>127.39690956712916</v>
      </c>
    </row>
    <row r="7943" spans="13:14" x14ac:dyDescent="0.25">
      <c r="M7943" s="46">
        <v>7934</v>
      </c>
      <c r="N7943" s="1">
        <v>111.64616515230183</v>
      </c>
    </row>
    <row r="7944" spans="13:14" x14ac:dyDescent="0.25">
      <c r="M7944" s="46">
        <v>7935</v>
      </c>
      <c r="N7944" s="1">
        <v>103.90998941535508</v>
      </c>
    </row>
    <row r="7945" spans="13:14" x14ac:dyDescent="0.25">
      <c r="M7945" s="46">
        <v>7936</v>
      </c>
      <c r="N7945" s="1">
        <v>110.2881166956532</v>
      </c>
    </row>
    <row r="7946" spans="13:14" x14ac:dyDescent="0.25">
      <c r="M7946" s="46">
        <v>7937</v>
      </c>
      <c r="N7946" s="1">
        <v>127.39441892635229</v>
      </c>
    </row>
    <row r="7947" spans="13:14" x14ac:dyDescent="0.25">
      <c r="M7947" s="46">
        <v>7938</v>
      </c>
      <c r="N7947" s="1">
        <v>107.9494751823769</v>
      </c>
    </row>
    <row r="7948" spans="13:14" x14ac:dyDescent="0.25">
      <c r="M7948" s="46">
        <v>7939</v>
      </c>
      <c r="N7948" s="1">
        <v>95.456406293183974</v>
      </c>
    </row>
    <row r="7949" spans="13:14" x14ac:dyDescent="0.25">
      <c r="M7949" s="46">
        <v>7940</v>
      </c>
      <c r="N7949" s="1">
        <v>121.59611749399245</v>
      </c>
    </row>
    <row r="7950" spans="13:14" x14ac:dyDescent="0.25">
      <c r="M7950" s="46">
        <v>7941</v>
      </c>
      <c r="N7950" s="1">
        <v>116.06149172349988</v>
      </c>
    </row>
    <row r="7951" spans="13:14" x14ac:dyDescent="0.25">
      <c r="M7951" s="46">
        <v>7942</v>
      </c>
      <c r="N7951" s="1">
        <v>112.13521378965625</v>
      </c>
    </row>
    <row r="7952" spans="13:14" x14ac:dyDescent="0.25">
      <c r="M7952" s="46">
        <v>7943</v>
      </c>
      <c r="N7952" s="1">
        <v>137.18949838950252</v>
      </c>
    </row>
    <row r="7953" spans="13:14" x14ac:dyDescent="0.25">
      <c r="M7953" s="46">
        <v>7944</v>
      </c>
      <c r="N7953" s="1">
        <v>114.48158075225193</v>
      </c>
    </row>
    <row r="7954" spans="13:14" x14ac:dyDescent="0.25">
      <c r="M7954" s="46">
        <v>7945</v>
      </c>
      <c r="N7954" s="1">
        <v>110.96340573142118</v>
      </c>
    </row>
    <row r="7955" spans="13:14" x14ac:dyDescent="0.25">
      <c r="M7955" s="46">
        <v>7946</v>
      </c>
      <c r="N7955" s="1">
        <v>107.988065150559</v>
      </c>
    </row>
    <row r="7956" spans="13:14" x14ac:dyDescent="0.25">
      <c r="M7956" s="46">
        <v>7947</v>
      </c>
      <c r="N7956" s="1">
        <v>105.32589204741028</v>
      </c>
    </row>
    <row r="7957" spans="13:14" x14ac:dyDescent="0.25">
      <c r="M7957" s="46">
        <v>7948</v>
      </c>
      <c r="N7957" s="1">
        <v>109.60037277773615</v>
      </c>
    </row>
    <row r="7958" spans="13:14" x14ac:dyDescent="0.25">
      <c r="M7958" s="46">
        <v>7949</v>
      </c>
      <c r="N7958" s="1">
        <v>127.51821691786104</v>
      </c>
    </row>
    <row r="7959" spans="13:14" x14ac:dyDescent="0.25">
      <c r="M7959" s="46">
        <v>7950</v>
      </c>
      <c r="N7959" s="1">
        <v>117.48463922682531</v>
      </c>
    </row>
    <row r="7960" spans="13:14" x14ac:dyDescent="0.25">
      <c r="M7960" s="46">
        <v>7951</v>
      </c>
      <c r="N7960" s="1">
        <v>129.24991025215689</v>
      </c>
    </row>
    <row r="7961" spans="13:14" x14ac:dyDescent="0.25">
      <c r="M7961" s="46">
        <v>7952</v>
      </c>
      <c r="N7961" s="1">
        <v>121.18552809098703</v>
      </c>
    </row>
    <row r="7962" spans="13:14" x14ac:dyDescent="0.25">
      <c r="M7962" s="46">
        <v>7953</v>
      </c>
      <c r="N7962" s="1">
        <v>110.22499500358433</v>
      </c>
    </row>
    <row r="7963" spans="13:14" x14ac:dyDescent="0.25">
      <c r="M7963" s="46">
        <v>7954</v>
      </c>
      <c r="N7963" s="1">
        <v>100.17534121621844</v>
      </c>
    </row>
    <row r="7964" spans="13:14" x14ac:dyDescent="0.25">
      <c r="M7964" s="46">
        <v>7955</v>
      </c>
      <c r="N7964" s="1">
        <v>130.60139409530521</v>
      </c>
    </row>
    <row r="7965" spans="13:14" x14ac:dyDescent="0.25">
      <c r="M7965" s="46">
        <v>7956</v>
      </c>
      <c r="N7965" s="1">
        <v>96.434666934267028</v>
      </c>
    </row>
    <row r="7966" spans="13:14" x14ac:dyDescent="0.25">
      <c r="M7966" s="46">
        <v>7957</v>
      </c>
      <c r="N7966" s="1">
        <v>121.60924138178267</v>
      </c>
    </row>
    <row r="7967" spans="13:14" x14ac:dyDescent="0.25">
      <c r="M7967" s="46">
        <v>7958</v>
      </c>
      <c r="N7967" s="1">
        <v>107.58787031821716</v>
      </c>
    </row>
    <row r="7968" spans="13:14" x14ac:dyDescent="0.25">
      <c r="M7968" s="46">
        <v>7959</v>
      </c>
      <c r="N7968" s="1">
        <v>104.2511717670542</v>
      </c>
    </row>
    <row r="7969" spans="13:14" x14ac:dyDescent="0.25">
      <c r="M7969" s="46">
        <v>7960</v>
      </c>
      <c r="N7969" s="1">
        <v>107.21716943478178</v>
      </c>
    </row>
    <row r="7970" spans="13:14" x14ac:dyDescent="0.25">
      <c r="M7970" s="46">
        <v>7961</v>
      </c>
      <c r="N7970" s="1">
        <v>109.37247651628432</v>
      </c>
    </row>
    <row r="7971" spans="13:14" x14ac:dyDescent="0.25">
      <c r="M7971" s="46">
        <v>7962</v>
      </c>
      <c r="N7971" s="1">
        <v>115.41122935891583</v>
      </c>
    </row>
    <row r="7972" spans="13:14" x14ac:dyDescent="0.25">
      <c r="M7972" s="46">
        <v>7963</v>
      </c>
      <c r="N7972" s="1">
        <v>113.67953064040236</v>
      </c>
    </row>
    <row r="7973" spans="13:14" x14ac:dyDescent="0.25">
      <c r="M7973" s="46">
        <v>7964</v>
      </c>
      <c r="N7973" s="1">
        <v>117.14591604277869</v>
      </c>
    </row>
    <row r="7974" spans="13:14" x14ac:dyDescent="0.25">
      <c r="M7974" s="46">
        <v>7965</v>
      </c>
      <c r="N7974" s="1">
        <v>121.28678976737463</v>
      </c>
    </row>
    <row r="7975" spans="13:14" x14ac:dyDescent="0.25">
      <c r="M7975" s="46">
        <v>7966</v>
      </c>
      <c r="N7975" s="1">
        <v>119.98792225092485</v>
      </c>
    </row>
    <row r="7976" spans="13:14" x14ac:dyDescent="0.25">
      <c r="M7976" s="46">
        <v>7967</v>
      </c>
      <c r="N7976" s="1">
        <v>124.22476467352911</v>
      </c>
    </row>
    <row r="7977" spans="13:14" x14ac:dyDescent="0.25">
      <c r="M7977" s="46">
        <v>7968</v>
      </c>
      <c r="N7977" s="1">
        <v>110.23585430924818</v>
      </c>
    </row>
    <row r="7978" spans="13:14" x14ac:dyDescent="0.25">
      <c r="M7978" s="46">
        <v>7969</v>
      </c>
      <c r="N7978" s="1">
        <v>104.7181308601502</v>
      </c>
    </row>
    <row r="7979" spans="13:14" x14ac:dyDescent="0.25">
      <c r="M7979" s="46">
        <v>7970</v>
      </c>
      <c r="N7979" s="1">
        <v>121.82573599465942</v>
      </c>
    </row>
    <row r="7980" spans="13:14" x14ac:dyDescent="0.25">
      <c r="M7980" s="46">
        <v>7971</v>
      </c>
      <c r="N7980" s="1">
        <v>107.64537176878967</v>
      </c>
    </row>
    <row r="7981" spans="13:14" x14ac:dyDescent="0.25">
      <c r="M7981" s="46">
        <v>7972</v>
      </c>
      <c r="N7981" s="1">
        <v>128.00557459182377</v>
      </c>
    </row>
    <row r="7982" spans="13:14" x14ac:dyDescent="0.25">
      <c r="M7982" s="46">
        <v>7973</v>
      </c>
      <c r="N7982" s="1">
        <v>107.37944063204074</v>
      </c>
    </row>
    <row r="7983" spans="13:14" x14ac:dyDescent="0.25">
      <c r="M7983" s="46">
        <v>7974</v>
      </c>
      <c r="N7983" s="1">
        <v>129.67491928989932</v>
      </c>
    </row>
    <row r="7984" spans="13:14" x14ac:dyDescent="0.25">
      <c r="M7984" s="46">
        <v>7975</v>
      </c>
      <c r="N7984" s="1">
        <v>95.583091153126233</v>
      </c>
    </row>
    <row r="7985" spans="13:14" x14ac:dyDescent="0.25">
      <c r="M7985" s="46">
        <v>7976</v>
      </c>
      <c r="N7985" s="1">
        <v>96.173860584958547</v>
      </c>
    </row>
    <row r="7986" spans="13:14" x14ac:dyDescent="0.25">
      <c r="M7986" s="46">
        <v>7977</v>
      </c>
      <c r="N7986" s="1">
        <v>118.25962318476532</v>
      </c>
    </row>
    <row r="7987" spans="13:14" x14ac:dyDescent="0.25">
      <c r="M7987" s="46">
        <v>7978</v>
      </c>
      <c r="N7987" s="1">
        <v>103.9147590164512</v>
      </c>
    </row>
    <row r="7988" spans="13:14" x14ac:dyDescent="0.25">
      <c r="M7988" s="46">
        <v>7979</v>
      </c>
      <c r="N7988" s="1">
        <v>135.19575256516876</v>
      </c>
    </row>
    <row r="7989" spans="13:14" x14ac:dyDescent="0.25">
      <c r="M7989" s="46">
        <v>7980</v>
      </c>
      <c r="N7989" s="1">
        <v>141.52840189299653</v>
      </c>
    </row>
    <row r="7990" spans="13:14" x14ac:dyDescent="0.25">
      <c r="M7990" s="46">
        <v>7981</v>
      </c>
      <c r="N7990" s="1">
        <v>117.75439979773249</v>
      </c>
    </row>
    <row r="7991" spans="13:14" x14ac:dyDescent="0.25">
      <c r="M7991" s="46">
        <v>7982</v>
      </c>
      <c r="N7991" s="1">
        <v>105.43971624236269</v>
      </c>
    </row>
    <row r="7992" spans="13:14" x14ac:dyDescent="0.25">
      <c r="M7992" s="46">
        <v>7983</v>
      </c>
      <c r="N7992" s="1">
        <v>118.43486101981448</v>
      </c>
    </row>
    <row r="7993" spans="13:14" x14ac:dyDescent="0.25">
      <c r="M7993" s="46">
        <v>7984</v>
      </c>
      <c r="N7993" s="1">
        <v>121.71290149747739</v>
      </c>
    </row>
    <row r="7994" spans="13:14" x14ac:dyDescent="0.25">
      <c r="M7994" s="46">
        <v>7985</v>
      </c>
      <c r="N7994" s="1">
        <v>111.8055824159335</v>
      </c>
    </row>
    <row r="7995" spans="13:14" x14ac:dyDescent="0.25">
      <c r="M7995" s="46">
        <v>7986</v>
      </c>
      <c r="N7995" s="1">
        <v>121.19722466333748</v>
      </c>
    </row>
    <row r="7996" spans="13:14" x14ac:dyDescent="0.25">
      <c r="M7996" s="46">
        <v>7987</v>
      </c>
      <c r="N7996" s="1">
        <v>104.99977702713952</v>
      </c>
    </row>
    <row r="7997" spans="13:14" x14ac:dyDescent="0.25">
      <c r="M7997" s="46">
        <v>7988</v>
      </c>
      <c r="N7997" s="1">
        <v>109.17120362103891</v>
      </c>
    </row>
    <row r="7998" spans="13:14" x14ac:dyDescent="0.25">
      <c r="M7998" s="46">
        <v>7989</v>
      </c>
      <c r="N7998" s="1">
        <v>118.52090201889317</v>
      </c>
    </row>
    <row r="7999" spans="13:14" x14ac:dyDescent="0.25">
      <c r="M7999" s="46">
        <v>7990</v>
      </c>
      <c r="N7999" s="1">
        <v>90.283264875296538</v>
      </c>
    </row>
    <row r="8000" spans="13:14" x14ac:dyDescent="0.25">
      <c r="M8000" s="46">
        <v>7991</v>
      </c>
      <c r="N8000" s="1">
        <v>116.27385033996276</v>
      </c>
    </row>
    <row r="8001" spans="13:14" x14ac:dyDescent="0.25">
      <c r="M8001" s="46">
        <v>7992</v>
      </c>
      <c r="N8001" s="1">
        <v>127.20340568175116</v>
      </c>
    </row>
    <row r="8002" spans="13:14" x14ac:dyDescent="0.25">
      <c r="M8002" s="46">
        <v>7993</v>
      </c>
      <c r="N8002" s="1">
        <v>116.95033925079338</v>
      </c>
    </row>
    <row r="8003" spans="13:14" x14ac:dyDescent="0.25">
      <c r="M8003" s="46">
        <v>7994</v>
      </c>
      <c r="N8003" s="1">
        <v>134.5920363026309</v>
      </c>
    </row>
    <row r="8004" spans="13:14" x14ac:dyDescent="0.25">
      <c r="M8004" s="46">
        <v>7995</v>
      </c>
      <c r="N8004" s="1">
        <v>114.86316101608055</v>
      </c>
    </row>
    <row r="8005" spans="13:14" x14ac:dyDescent="0.25">
      <c r="M8005" s="46">
        <v>7996</v>
      </c>
      <c r="N8005" s="1">
        <v>108.29751513317028</v>
      </c>
    </row>
    <row r="8006" spans="13:14" x14ac:dyDescent="0.25">
      <c r="M8006" s="46">
        <v>7997</v>
      </c>
      <c r="N8006" s="1">
        <v>111.46475468549613</v>
      </c>
    </row>
    <row r="8007" spans="13:14" x14ac:dyDescent="0.25">
      <c r="M8007" s="46">
        <v>7998</v>
      </c>
      <c r="N8007" s="1">
        <v>118.25294217002744</v>
      </c>
    </row>
    <row r="8008" spans="13:14" x14ac:dyDescent="0.25">
      <c r="M8008" s="46">
        <v>7999</v>
      </c>
      <c r="N8008" s="1">
        <v>115.80467907455302</v>
      </c>
    </row>
    <row r="8009" spans="13:14" x14ac:dyDescent="0.25">
      <c r="M8009" s="46">
        <v>8000</v>
      </c>
      <c r="N8009" s="1">
        <v>104.49944512634978</v>
      </c>
    </row>
    <row r="8010" spans="13:14" x14ac:dyDescent="0.25">
      <c r="M8010" s="46">
        <v>8001</v>
      </c>
      <c r="N8010" s="1">
        <v>108.39420723866658</v>
      </c>
    </row>
    <row r="8011" spans="13:14" x14ac:dyDescent="0.25">
      <c r="M8011" s="46">
        <v>8002</v>
      </c>
      <c r="N8011" s="1">
        <v>113.76813440855618</v>
      </c>
    </row>
    <row r="8012" spans="13:14" x14ac:dyDescent="0.25">
      <c r="M8012" s="46">
        <v>8003</v>
      </c>
      <c r="N8012" s="1">
        <v>102.27657151218106</v>
      </c>
    </row>
    <row r="8013" spans="13:14" x14ac:dyDescent="0.25">
      <c r="M8013" s="46">
        <v>8004</v>
      </c>
      <c r="N8013" s="1">
        <v>91.211022914528769</v>
      </c>
    </row>
    <row r="8014" spans="13:14" x14ac:dyDescent="0.25">
      <c r="M8014" s="46">
        <v>8005</v>
      </c>
      <c r="N8014" s="1">
        <v>110.63494598708672</v>
      </c>
    </row>
    <row r="8015" spans="13:14" x14ac:dyDescent="0.25">
      <c r="M8015" s="46">
        <v>8006</v>
      </c>
      <c r="N8015" s="1">
        <v>112.39166713208431</v>
      </c>
    </row>
    <row r="8016" spans="13:14" x14ac:dyDescent="0.25">
      <c r="M8016" s="46">
        <v>8007</v>
      </c>
      <c r="N8016" s="1">
        <v>112.34218656555235</v>
      </c>
    </row>
    <row r="8017" spans="13:14" x14ac:dyDescent="0.25">
      <c r="M8017" s="46">
        <v>8008</v>
      </c>
      <c r="N8017" s="1">
        <v>109.41415032152324</v>
      </c>
    </row>
    <row r="8018" spans="13:14" x14ac:dyDescent="0.25">
      <c r="M8018" s="46">
        <v>8009</v>
      </c>
      <c r="N8018" s="1">
        <v>125.47818148328842</v>
      </c>
    </row>
    <row r="8019" spans="13:14" x14ac:dyDescent="0.25">
      <c r="M8019" s="46">
        <v>8010</v>
      </c>
      <c r="N8019" s="1">
        <v>136.93639587625779</v>
      </c>
    </row>
    <row r="8020" spans="13:14" x14ac:dyDescent="0.25">
      <c r="M8020" s="46">
        <v>8011</v>
      </c>
      <c r="N8020" s="1">
        <v>120.32357492565963</v>
      </c>
    </row>
    <row r="8021" spans="13:14" x14ac:dyDescent="0.25">
      <c r="M8021" s="46">
        <v>8012</v>
      </c>
      <c r="N8021" s="1">
        <v>134.0980470519757</v>
      </c>
    </row>
    <row r="8022" spans="13:14" x14ac:dyDescent="0.25">
      <c r="M8022" s="46">
        <v>8013</v>
      </c>
      <c r="N8022" s="1">
        <v>115.56052536336594</v>
      </c>
    </row>
    <row r="8023" spans="13:14" x14ac:dyDescent="0.25">
      <c r="M8023" s="46">
        <v>8014</v>
      </c>
      <c r="N8023" s="1">
        <v>113.24774319090263</v>
      </c>
    </row>
    <row r="8024" spans="13:14" x14ac:dyDescent="0.25">
      <c r="M8024" s="46">
        <v>8015</v>
      </c>
      <c r="N8024" s="1">
        <v>110.14831721003027</v>
      </c>
    </row>
    <row r="8025" spans="13:14" x14ac:dyDescent="0.25">
      <c r="M8025" s="46">
        <v>8016</v>
      </c>
      <c r="N8025" s="1">
        <v>120.52548030209348</v>
      </c>
    </row>
    <row r="8026" spans="13:14" x14ac:dyDescent="0.25">
      <c r="M8026" s="46">
        <v>8017</v>
      </c>
      <c r="N8026" s="1">
        <v>117.25555753688619</v>
      </c>
    </row>
    <row r="8027" spans="13:14" x14ac:dyDescent="0.25">
      <c r="M8027" s="46">
        <v>8018</v>
      </c>
      <c r="N8027" s="1">
        <v>98.257531062816568</v>
      </c>
    </row>
    <row r="8028" spans="13:14" x14ac:dyDescent="0.25">
      <c r="M8028" s="46">
        <v>8019</v>
      </c>
      <c r="N8028" s="1">
        <v>118.95462319388851</v>
      </c>
    </row>
    <row r="8029" spans="13:14" x14ac:dyDescent="0.25">
      <c r="M8029" s="46">
        <v>8020</v>
      </c>
      <c r="N8029" s="1">
        <v>132.83037614953045</v>
      </c>
    </row>
    <row r="8030" spans="13:14" x14ac:dyDescent="0.25">
      <c r="M8030" s="46">
        <v>8021</v>
      </c>
      <c r="N8030" s="1">
        <v>101.94666950696725</v>
      </c>
    </row>
    <row r="8031" spans="13:14" x14ac:dyDescent="0.25">
      <c r="M8031" s="46">
        <v>8022</v>
      </c>
      <c r="N8031" s="1">
        <v>96.820584066603885</v>
      </c>
    </row>
    <row r="8032" spans="13:14" x14ac:dyDescent="0.25">
      <c r="M8032" s="46">
        <v>8023</v>
      </c>
      <c r="N8032" s="1">
        <v>109.32153326370495</v>
      </c>
    </row>
    <row r="8033" spans="13:14" x14ac:dyDescent="0.25">
      <c r="M8033" s="46">
        <v>8024</v>
      </c>
      <c r="N8033" s="1">
        <v>105.7366836220943</v>
      </c>
    </row>
    <row r="8034" spans="13:14" x14ac:dyDescent="0.25">
      <c r="M8034" s="46">
        <v>8025</v>
      </c>
      <c r="N8034" s="1">
        <v>103.88130824841839</v>
      </c>
    </row>
    <row r="8035" spans="13:14" x14ac:dyDescent="0.25">
      <c r="M8035" s="46">
        <v>8026</v>
      </c>
      <c r="N8035" s="1">
        <v>103.19928911213034</v>
      </c>
    </row>
    <row r="8036" spans="13:14" x14ac:dyDescent="0.25">
      <c r="M8036" s="46">
        <v>8027</v>
      </c>
      <c r="N8036" s="1">
        <v>119.16490231044212</v>
      </c>
    </row>
    <row r="8037" spans="13:14" x14ac:dyDescent="0.25">
      <c r="M8037" s="46">
        <v>8028</v>
      </c>
      <c r="N8037" s="1">
        <v>117.67307534895761</v>
      </c>
    </row>
    <row r="8038" spans="13:14" x14ac:dyDescent="0.25">
      <c r="M8038" s="46">
        <v>8029</v>
      </c>
      <c r="N8038" s="1">
        <v>116.04275701441357</v>
      </c>
    </row>
    <row r="8039" spans="13:14" x14ac:dyDescent="0.25">
      <c r="M8039" s="46">
        <v>8030</v>
      </c>
      <c r="N8039" s="1">
        <v>106.99810370553017</v>
      </c>
    </row>
    <row r="8040" spans="13:14" x14ac:dyDescent="0.25">
      <c r="M8040" s="46">
        <v>8031</v>
      </c>
      <c r="N8040" s="1">
        <v>97.636652665669189</v>
      </c>
    </row>
    <row r="8041" spans="13:14" x14ac:dyDescent="0.25">
      <c r="M8041" s="46">
        <v>8032</v>
      </c>
      <c r="N8041" s="1">
        <v>113.24261932268331</v>
      </c>
    </row>
    <row r="8042" spans="13:14" x14ac:dyDescent="0.25">
      <c r="M8042" s="46">
        <v>8033</v>
      </c>
      <c r="N8042" s="1">
        <v>125.47688388590751</v>
      </c>
    </row>
    <row r="8043" spans="13:14" x14ac:dyDescent="0.25">
      <c r="M8043" s="46">
        <v>8034</v>
      </c>
      <c r="N8043" s="1">
        <v>104.24668499872872</v>
      </c>
    </row>
    <row r="8044" spans="13:14" x14ac:dyDescent="0.25">
      <c r="M8044" s="46">
        <v>8035</v>
      </c>
      <c r="N8044" s="1">
        <v>116.2662512296335</v>
      </c>
    </row>
    <row r="8045" spans="13:14" x14ac:dyDescent="0.25">
      <c r="M8045" s="46">
        <v>8036</v>
      </c>
      <c r="N8045" s="1">
        <v>117.65930076242242</v>
      </c>
    </row>
    <row r="8046" spans="13:14" x14ac:dyDescent="0.25">
      <c r="M8046" s="46">
        <v>8037</v>
      </c>
      <c r="N8046" s="1">
        <v>109.80076488610034</v>
      </c>
    </row>
    <row r="8047" spans="13:14" x14ac:dyDescent="0.25">
      <c r="M8047" s="46">
        <v>8038</v>
      </c>
      <c r="N8047" s="1">
        <v>101.80445276736175</v>
      </c>
    </row>
    <row r="8048" spans="13:14" x14ac:dyDescent="0.25">
      <c r="M8048" s="46">
        <v>8039</v>
      </c>
      <c r="N8048" s="1">
        <v>117.87176973432575</v>
      </c>
    </row>
    <row r="8049" spans="13:14" x14ac:dyDescent="0.25">
      <c r="M8049" s="46">
        <v>8040</v>
      </c>
      <c r="N8049" s="1">
        <v>99.313344230962002</v>
      </c>
    </row>
    <row r="8050" spans="13:14" x14ac:dyDescent="0.25">
      <c r="M8050" s="46">
        <v>8041</v>
      </c>
      <c r="N8050" s="1">
        <v>129.94868306266812</v>
      </c>
    </row>
    <row r="8051" spans="13:14" x14ac:dyDescent="0.25">
      <c r="M8051" s="46">
        <v>8042</v>
      </c>
      <c r="N8051" s="1">
        <v>124.83622074301455</v>
      </c>
    </row>
    <row r="8052" spans="13:14" x14ac:dyDescent="0.25">
      <c r="M8052" s="46">
        <v>8043</v>
      </c>
      <c r="N8052" s="1">
        <v>123.20505314384518</v>
      </c>
    </row>
    <row r="8053" spans="13:14" x14ac:dyDescent="0.25">
      <c r="M8053" s="46">
        <v>8044</v>
      </c>
      <c r="N8053" s="1">
        <v>104.7351457839093</v>
      </c>
    </row>
    <row r="8054" spans="13:14" x14ac:dyDescent="0.25">
      <c r="M8054" s="46">
        <v>8045</v>
      </c>
      <c r="N8054" s="1">
        <v>114.34285601099019</v>
      </c>
    </row>
    <row r="8055" spans="13:14" x14ac:dyDescent="0.25">
      <c r="M8055" s="46">
        <v>8046</v>
      </c>
      <c r="N8055" s="1">
        <v>120.68329355534603</v>
      </c>
    </row>
    <row r="8056" spans="13:14" x14ac:dyDescent="0.25">
      <c r="M8056" s="46">
        <v>8047</v>
      </c>
      <c r="N8056" s="1">
        <v>98.137833843059965</v>
      </c>
    </row>
    <row r="8057" spans="13:14" x14ac:dyDescent="0.25">
      <c r="M8057" s="46">
        <v>8048</v>
      </c>
      <c r="N8057" s="1">
        <v>108.57740176536929</v>
      </c>
    </row>
    <row r="8058" spans="13:14" x14ac:dyDescent="0.25">
      <c r="M8058" s="46">
        <v>8049</v>
      </c>
      <c r="N8058" s="1">
        <v>113.76877610735356</v>
      </c>
    </row>
    <row r="8059" spans="13:14" x14ac:dyDescent="0.25">
      <c r="M8059" s="46">
        <v>8050</v>
      </c>
      <c r="N8059" s="1">
        <v>113.05828110451925</v>
      </c>
    </row>
    <row r="8060" spans="13:14" x14ac:dyDescent="0.25">
      <c r="M8060" s="46">
        <v>8051</v>
      </c>
      <c r="N8060" s="1">
        <v>119.60516723565928</v>
      </c>
    </row>
    <row r="8061" spans="13:14" x14ac:dyDescent="0.25">
      <c r="M8061" s="46">
        <v>8052</v>
      </c>
      <c r="N8061" s="1">
        <v>137.42586779888353</v>
      </c>
    </row>
    <row r="8062" spans="13:14" x14ac:dyDescent="0.25">
      <c r="M8062" s="46">
        <v>8053</v>
      </c>
      <c r="N8062" s="1">
        <v>111.71900811667419</v>
      </c>
    </row>
    <row r="8063" spans="13:14" x14ac:dyDescent="0.25">
      <c r="M8063" s="46">
        <v>8054</v>
      </c>
      <c r="N8063" s="1">
        <v>111.97100731010212</v>
      </c>
    </row>
    <row r="8064" spans="13:14" x14ac:dyDescent="0.25">
      <c r="M8064" s="46">
        <v>8055</v>
      </c>
      <c r="N8064" s="1">
        <v>108.99514348700004</v>
      </c>
    </row>
    <row r="8065" spans="13:14" x14ac:dyDescent="0.25">
      <c r="M8065" s="46">
        <v>8056</v>
      </c>
      <c r="N8065" s="1">
        <v>101.46879949916018</v>
      </c>
    </row>
    <row r="8066" spans="13:14" x14ac:dyDescent="0.25">
      <c r="M8066" s="46">
        <v>8057</v>
      </c>
      <c r="N8066" s="1">
        <v>112.68737827510077</v>
      </c>
    </row>
    <row r="8067" spans="13:14" x14ac:dyDescent="0.25">
      <c r="M8067" s="46">
        <v>8058</v>
      </c>
      <c r="N8067" s="1">
        <v>109.10782768052638</v>
      </c>
    </row>
    <row r="8068" spans="13:14" x14ac:dyDescent="0.25">
      <c r="M8068" s="46">
        <v>8059</v>
      </c>
      <c r="N8068" s="1">
        <v>110.46138573174041</v>
      </c>
    </row>
    <row r="8069" spans="13:14" x14ac:dyDescent="0.25">
      <c r="M8069" s="46">
        <v>8060</v>
      </c>
      <c r="N8069" s="1">
        <v>103.59242007244715</v>
      </c>
    </row>
    <row r="8070" spans="13:14" x14ac:dyDescent="0.25">
      <c r="M8070" s="46">
        <v>8061</v>
      </c>
      <c r="N8070" s="1">
        <v>121.6089773851465</v>
      </c>
    </row>
    <row r="8071" spans="13:14" x14ac:dyDescent="0.25">
      <c r="M8071" s="46">
        <v>8062</v>
      </c>
      <c r="N8071" s="1">
        <v>95.720727708407949</v>
      </c>
    </row>
    <row r="8072" spans="13:14" x14ac:dyDescent="0.25">
      <c r="M8072" s="46">
        <v>8063</v>
      </c>
      <c r="N8072" s="1">
        <v>117.47115304424895</v>
      </c>
    </row>
    <row r="8073" spans="13:14" x14ac:dyDescent="0.25">
      <c r="M8073" s="46">
        <v>8064</v>
      </c>
      <c r="N8073" s="1">
        <v>111.94699059542876</v>
      </c>
    </row>
    <row r="8074" spans="13:14" x14ac:dyDescent="0.25">
      <c r="M8074" s="46">
        <v>8065</v>
      </c>
      <c r="N8074" s="1">
        <v>106.47170294657258</v>
      </c>
    </row>
    <row r="8075" spans="13:14" x14ac:dyDescent="0.25">
      <c r="M8075" s="46">
        <v>8066</v>
      </c>
      <c r="N8075" s="1">
        <v>113.92927405669319</v>
      </c>
    </row>
    <row r="8076" spans="13:14" x14ac:dyDescent="0.25">
      <c r="M8076" s="46">
        <v>8067</v>
      </c>
      <c r="N8076" s="1">
        <v>95.120608817931966</v>
      </c>
    </row>
    <row r="8077" spans="13:14" x14ac:dyDescent="0.25">
      <c r="M8077" s="46">
        <v>8068</v>
      </c>
      <c r="N8077" s="1">
        <v>127.27153556901193</v>
      </c>
    </row>
    <row r="8078" spans="13:14" x14ac:dyDescent="0.25">
      <c r="M8078" s="46">
        <v>8069</v>
      </c>
      <c r="N8078" s="1">
        <v>114.34957099796033</v>
      </c>
    </row>
    <row r="8079" spans="13:14" x14ac:dyDescent="0.25">
      <c r="M8079" s="46">
        <v>8070</v>
      </c>
      <c r="N8079" s="1">
        <v>107.16476677656439</v>
      </c>
    </row>
    <row r="8080" spans="13:14" x14ac:dyDescent="0.25">
      <c r="M8080" s="46">
        <v>8071</v>
      </c>
      <c r="N8080" s="1">
        <v>107.61179936782143</v>
      </c>
    </row>
    <row r="8081" spans="13:14" x14ac:dyDescent="0.25">
      <c r="M8081" s="46">
        <v>8072</v>
      </c>
      <c r="N8081" s="1">
        <v>110.96989797102196</v>
      </c>
    </row>
    <row r="8082" spans="13:14" x14ac:dyDescent="0.25">
      <c r="M8082" s="46">
        <v>8073</v>
      </c>
      <c r="N8082" s="1">
        <v>126.31009587022699</v>
      </c>
    </row>
    <row r="8083" spans="13:14" x14ac:dyDescent="0.25">
      <c r="M8083" s="46">
        <v>8074</v>
      </c>
      <c r="N8083" s="1">
        <v>103.19279177520517</v>
      </c>
    </row>
    <row r="8084" spans="13:14" x14ac:dyDescent="0.25">
      <c r="M8084" s="46">
        <v>8075</v>
      </c>
      <c r="N8084" s="1">
        <v>110.4342658834491</v>
      </c>
    </row>
    <row r="8085" spans="13:14" x14ac:dyDescent="0.25">
      <c r="M8085" s="46">
        <v>8076</v>
      </c>
      <c r="N8085" s="1">
        <v>122.13586217012333</v>
      </c>
    </row>
    <row r="8086" spans="13:14" x14ac:dyDescent="0.25">
      <c r="M8086" s="46">
        <v>8077</v>
      </c>
      <c r="N8086" s="1">
        <v>103.23036757808103</v>
      </c>
    </row>
    <row r="8087" spans="13:14" x14ac:dyDescent="0.25">
      <c r="M8087" s="46">
        <v>8078</v>
      </c>
      <c r="N8087" s="1">
        <v>119.66232985160707</v>
      </c>
    </row>
    <row r="8088" spans="13:14" x14ac:dyDescent="0.25">
      <c r="M8088" s="46">
        <v>8079</v>
      </c>
      <c r="N8088" s="1">
        <v>133.24105508514043</v>
      </c>
    </row>
    <row r="8089" spans="13:14" x14ac:dyDescent="0.25">
      <c r="M8089" s="46">
        <v>8080</v>
      </c>
      <c r="N8089" s="1">
        <v>103.90947015809348</v>
      </c>
    </row>
    <row r="8090" spans="13:14" x14ac:dyDescent="0.25">
      <c r="M8090" s="46">
        <v>8081</v>
      </c>
      <c r="N8090" s="1">
        <v>112.56321965795871</v>
      </c>
    </row>
    <row r="8091" spans="13:14" x14ac:dyDescent="0.25">
      <c r="M8091" s="46">
        <v>8082</v>
      </c>
      <c r="N8091" s="1">
        <v>117.28317400586376</v>
      </c>
    </row>
    <row r="8092" spans="13:14" x14ac:dyDescent="0.25">
      <c r="M8092" s="46">
        <v>8083</v>
      </c>
      <c r="N8092" s="1">
        <v>99.498832915737424</v>
      </c>
    </row>
    <row r="8093" spans="13:14" x14ac:dyDescent="0.25">
      <c r="M8093" s="46">
        <v>8084</v>
      </c>
      <c r="N8093" s="1">
        <v>107.94050213546781</v>
      </c>
    </row>
    <row r="8094" spans="13:14" x14ac:dyDescent="0.25">
      <c r="M8094" s="46">
        <v>8085</v>
      </c>
      <c r="N8094" s="1">
        <v>98.624382080280625</v>
      </c>
    </row>
    <row r="8095" spans="13:14" x14ac:dyDescent="0.25">
      <c r="M8095" s="46">
        <v>8086</v>
      </c>
      <c r="N8095" s="1">
        <v>101.84736206250909</v>
      </c>
    </row>
    <row r="8096" spans="13:14" x14ac:dyDescent="0.25">
      <c r="M8096" s="46">
        <v>8087</v>
      </c>
      <c r="N8096" s="1">
        <v>112.37027765872763</v>
      </c>
    </row>
    <row r="8097" spans="13:14" x14ac:dyDescent="0.25">
      <c r="M8097" s="46">
        <v>8088</v>
      </c>
      <c r="N8097" s="1">
        <v>107.11322658774368</v>
      </c>
    </row>
    <row r="8098" spans="13:14" x14ac:dyDescent="0.25">
      <c r="M8098" s="46">
        <v>8089</v>
      </c>
      <c r="N8098" s="1">
        <v>110.52982020876809</v>
      </c>
    </row>
    <row r="8099" spans="13:14" x14ac:dyDescent="0.25">
      <c r="M8099" s="46">
        <v>8090</v>
      </c>
      <c r="N8099" s="1">
        <v>110.03353490922686</v>
      </c>
    </row>
    <row r="8100" spans="13:14" x14ac:dyDescent="0.25">
      <c r="M8100" s="46">
        <v>8091</v>
      </c>
      <c r="N8100" s="1">
        <v>132.30440653683146</v>
      </c>
    </row>
    <row r="8101" spans="13:14" x14ac:dyDescent="0.25">
      <c r="M8101" s="46">
        <v>8092</v>
      </c>
      <c r="N8101" s="1">
        <v>114.15431798952284</v>
      </c>
    </row>
    <row r="8102" spans="13:14" x14ac:dyDescent="0.25">
      <c r="M8102" s="46">
        <v>8093</v>
      </c>
      <c r="N8102" s="1">
        <v>105.22871371300877</v>
      </c>
    </row>
    <row r="8103" spans="13:14" x14ac:dyDescent="0.25">
      <c r="M8103" s="46">
        <v>8094</v>
      </c>
      <c r="N8103" s="1">
        <v>108.01125112274703</v>
      </c>
    </row>
    <row r="8104" spans="13:14" x14ac:dyDescent="0.25">
      <c r="M8104" s="46">
        <v>8095</v>
      </c>
      <c r="N8104" s="1">
        <v>106.9820551467281</v>
      </c>
    </row>
    <row r="8105" spans="13:14" x14ac:dyDescent="0.25">
      <c r="M8105" s="46">
        <v>8096</v>
      </c>
      <c r="N8105" s="1">
        <v>120.7320122976698</v>
      </c>
    </row>
    <row r="8106" spans="13:14" x14ac:dyDescent="0.25">
      <c r="M8106" s="46">
        <v>8097</v>
      </c>
      <c r="N8106" s="1">
        <v>100.47026481197832</v>
      </c>
    </row>
    <row r="8107" spans="13:14" x14ac:dyDescent="0.25">
      <c r="M8107" s="46">
        <v>8098</v>
      </c>
      <c r="N8107" s="1">
        <v>111.75159958353072</v>
      </c>
    </row>
    <row r="8108" spans="13:14" x14ac:dyDescent="0.25">
      <c r="M8108" s="46">
        <v>8099</v>
      </c>
      <c r="N8108" s="1">
        <v>104.69394655862452</v>
      </c>
    </row>
    <row r="8109" spans="13:14" x14ac:dyDescent="0.25">
      <c r="M8109" s="46">
        <v>8100</v>
      </c>
      <c r="N8109" s="1">
        <v>123.23146896924194</v>
      </c>
    </row>
    <row r="8110" spans="13:14" x14ac:dyDescent="0.25">
      <c r="M8110" s="46">
        <v>8101</v>
      </c>
      <c r="N8110" s="1">
        <v>110.10236672795666</v>
      </c>
    </row>
    <row r="8111" spans="13:14" x14ac:dyDescent="0.25">
      <c r="M8111" s="46">
        <v>8102</v>
      </c>
      <c r="N8111" s="1">
        <v>111.01226180336684</v>
      </c>
    </row>
    <row r="8112" spans="13:14" x14ac:dyDescent="0.25">
      <c r="M8112" s="46">
        <v>8103</v>
      </c>
      <c r="N8112" s="1">
        <v>102.35192542638154</v>
      </c>
    </row>
    <row r="8113" spans="13:14" x14ac:dyDescent="0.25">
      <c r="M8113" s="46">
        <v>8104</v>
      </c>
      <c r="N8113" s="1">
        <v>112.13998251387123</v>
      </c>
    </row>
    <row r="8114" spans="13:14" x14ac:dyDescent="0.25">
      <c r="M8114" s="46">
        <v>8105</v>
      </c>
      <c r="N8114" s="1">
        <v>122.32776350275215</v>
      </c>
    </row>
    <row r="8115" spans="13:14" x14ac:dyDescent="0.25">
      <c r="M8115" s="46">
        <v>8106</v>
      </c>
      <c r="N8115" s="1">
        <v>105.32708071019269</v>
      </c>
    </row>
    <row r="8116" spans="13:14" x14ac:dyDescent="0.25">
      <c r="M8116" s="46">
        <v>8107</v>
      </c>
      <c r="N8116" s="1">
        <v>108.59142423782919</v>
      </c>
    </row>
    <row r="8117" spans="13:14" x14ac:dyDescent="0.25">
      <c r="M8117" s="46">
        <v>8108</v>
      </c>
      <c r="N8117" s="1">
        <v>109.48750337947976</v>
      </c>
    </row>
    <row r="8118" spans="13:14" x14ac:dyDescent="0.25">
      <c r="M8118" s="46">
        <v>8109</v>
      </c>
      <c r="N8118" s="1">
        <v>103.61427648849094</v>
      </c>
    </row>
    <row r="8119" spans="13:14" x14ac:dyDescent="0.25">
      <c r="M8119" s="46">
        <v>8110</v>
      </c>
      <c r="N8119" s="1">
        <v>111.90465194986378</v>
      </c>
    </row>
    <row r="8120" spans="13:14" x14ac:dyDescent="0.25">
      <c r="M8120" s="46">
        <v>8111</v>
      </c>
      <c r="N8120" s="1">
        <v>111.08191578515076</v>
      </c>
    </row>
    <row r="8121" spans="13:14" x14ac:dyDescent="0.25">
      <c r="M8121" s="46">
        <v>8112</v>
      </c>
      <c r="N8121" s="1">
        <v>105.47597228036307</v>
      </c>
    </row>
    <row r="8122" spans="13:14" x14ac:dyDescent="0.25">
      <c r="M8122" s="46">
        <v>8113</v>
      </c>
      <c r="N8122" s="1">
        <v>127.10587558719128</v>
      </c>
    </row>
    <row r="8123" spans="13:14" x14ac:dyDescent="0.25">
      <c r="M8123" s="46">
        <v>8114</v>
      </c>
      <c r="N8123" s="1">
        <v>115.58476732173547</v>
      </c>
    </row>
    <row r="8124" spans="13:14" x14ac:dyDescent="0.25">
      <c r="M8124" s="46">
        <v>8115</v>
      </c>
      <c r="N8124" s="1">
        <v>101.67851837682555</v>
      </c>
    </row>
    <row r="8125" spans="13:14" x14ac:dyDescent="0.25">
      <c r="M8125" s="46">
        <v>8116</v>
      </c>
      <c r="N8125" s="1">
        <v>103.08274788711805</v>
      </c>
    </row>
    <row r="8126" spans="13:14" x14ac:dyDescent="0.25">
      <c r="M8126" s="46">
        <v>8117</v>
      </c>
      <c r="N8126" s="1">
        <v>109.69460304412591</v>
      </c>
    </row>
    <row r="8127" spans="13:14" x14ac:dyDescent="0.25">
      <c r="M8127" s="46">
        <v>8118</v>
      </c>
      <c r="N8127" s="1">
        <v>114.46337192526336</v>
      </c>
    </row>
    <row r="8128" spans="13:14" x14ac:dyDescent="0.25">
      <c r="M8128" s="46">
        <v>8119</v>
      </c>
      <c r="N8128" s="1">
        <v>118.8051809646621</v>
      </c>
    </row>
    <row r="8129" spans="13:14" x14ac:dyDescent="0.25">
      <c r="M8129" s="46">
        <v>8120</v>
      </c>
      <c r="N8129" s="1">
        <v>118.20913580194281</v>
      </c>
    </row>
    <row r="8130" spans="13:14" x14ac:dyDescent="0.25">
      <c r="M8130" s="46">
        <v>8121</v>
      </c>
      <c r="N8130" s="1">
        <v>114.61449944817998</v>
      </c>
    </row>
    <row r="8131" spans="13:14" x14ac:dyDescent="0.25">
      <c r="M8131" s="46">
        <v>8122</v>
      </c>
      <c r="N8131" s="1">
        <v>112.11451533242035</v>
      </c>
    </row>
    <row r="8132" spans="13:14" x14ac:dyDescent="0.25">
      <c r="M8132" s="46">
        <v>8123</v>
      </c>
      <c r="N8132" s="1">
        <v>108.71548771759385</v>
      </c>
    </row>
    <row r="8133" spans="13:14" x14ac:dyDescent="0.25">
      <c r="M8133" s="46">
        <v>8124</v>
      </c>
      <c r="N8133" s="1">
        <v>114.39734591522635</v>
      </c>
    </row>
    <row r="8134" spans="13:14" x14ac:dyDescent="0.25">
      <c r="M8134" s="46">
        <v>8125</v>
      </c>
      <c r="N8134" s="1">
        <v>123.87288927699225</v>
      </c>
    </row>
    <row r="8135" spans="13:14" x14ac:dyDescent="0.25">
      <c r="M8135" s="46">
        <v>8126</v>
      </c>
      <c r="N8135" s="1">
        <v>108.28113610543934</v>
      </c>
    </row>
    <row r="8136" spans="13:14" x14ac:dyDescent="0.25">
      <c r="M8136" s="46">
        <v>8127</v>
      </c>
      <c r="N8136" s="1">
        <v>132.63893948394713</v>
      </c>
    </row>
    <row r="8137" spans="13:14" x14ac:dyDescent="0.25">
      <c r="M8137" s="46">
        <v>8128</v>
      </c>
      <c r="N8137" s="1">
        <v>110.23717855735561</v>
      </c>
    </row>
    <row r="8138" spans="13:14" x14ac:dyDescent="0.25">
      <c r="M8138" s="46">
        <v>8129</v>
      </c>
      <c r="N8138" s="1">
        <v>125.50937946905992</v>
      </c>
    </row>
    <row r="8139" spans="13:14" x14ac:dyDescent="0.25">
      <c r="M8139" s="46">
        <v>8130</v>
      </c>
      <c r="N8139" s="1">
        <v>101.46745563297442</v>
      </c>
    </row>
    <row r="8140" spans="13:14" x14ac:dyDescent="0.25">
      <c r="M8140" s="46">
        <v>8131</v>
      </c>
      <c r="N8140" s="1">
        <v>108.23801275747692</v>
      </c>
    </row>
    <row r="8141" spans="13:14" x14ac:dyDescent="0.25">
      <c r="M8141" s="46">
        <v>8132</v>
      </c>
      <c r="N8141" s="1">
        <v>112.35562419667011</v>
      </c>
    </row>
    <row r="8142" spans="13:14" x14ac:dyDescent="0.25">
      <c r="M8142" s="46">
        <v>8133</v>
      </c>
      <c r="N8142" s="1">
        <v>117.24990732384397</v>
      </c>
    </row>
    <row r="8143" spans="13:14" x14ac:dyDescent="0.25">
      <c r="M8143" s="46">
        <v>8134</v>
      </c>
      <c r="N8143" s="1">
        <v>123.30167051808014</v>
      </c>
    </row>
    <row r="8144" spans="13:14" x14ac:dyDescent="0.25">
      <c r="M8144" s="46">
        <v>8135</v>
      </c>
      <c r="N8144" s="1">
        <v>114.59149739152619</v>
      </c>
    </row>
    <row r="8145" spans="13:14" x14ac:dyDescent="0.25">
      <c r="M8145" s="46">
        <v>8136</v>
      </c>
      <c r="N8145" s="1">
        <v>110.32618259753593</v>
      </c>
    </row>
    <row r="8146" spans="13:14" x14ac:dyDescent="0.25">
      <c r="M8146" s="46">
        <v>8137</v>
      </c>
      <c r="N8146" s="1">
        <v>89.480195861846497</v>
      </c>
    </row>
    <row r="8147" spans="13:14" x14ac:dyDescent="0.25">
      <c r="M8147" s="46">
        <v>8138</v>
      </c>
      <c r="N8147" s="1">
        <v>98.26739204281715</v>
      </c>
    </row>
    <row r="8148" spans="13:14" x14ac:dyDescent="0.25">
      <c r="M8148" s="46">
        <v>8139</v>
      </c>
      <c r="N8148" s="1">
        <v>102.35393447057733</v>
      </c>
    </row>
    <row r="8149" spans="13:14" x14ac:dyDescent="0.25">
      <c r="M8149" s="46">
        <v>8140</v>
      </c>
      <c r="N8149" s="1">
        <v>114.7644596795175</v>
      </c>
    </row>
    <row r="8150" spans="13:14" x14ac:dyDescent="0.25">
      <c r="M8150" s="46">
        <v>8141</v>
      </c>
      <c r="N8150" s="1">
        <v>93.370387976205578</v>
      </c>
    </row>
    <row r="8151" spans="13:14" x14ac:dyDescent="0.25">
      <c r="M8151" s="46">
        <v>8142</v>
      </c>
      <c r="N8151" s="1">
        <v>95.690900384757924</v>
      </c>
    </row>
    <row r="8152" spans="13:14" x14ac:dyDescent="0.25">
      <c r="M8152" s="46">
        <v>8143</v>
      </c>
      <c r="N8152" s="1">
        <v>120.90444812781384</v>
      </c>
    </row>
    <row r="8153" spans="13:14" x14ac:dyDescent="0.25">
      <c r="M8153" s="46">
        <v>8144</v>
      </c>
      <c r="N8153" s="1">
        <v>100.42228479254577</v>
      </c>
    </row>
    <row r="8154" spans="13:14" x14ac:dyDescent="0.25">
      <c r="M8154" s="46">
        <v>8145</v>
      </c>
      <c r="N8154">
        <v>113.64163667812251</v>
      </c>
    </row>
    <row r="8155" spans="13:14" x14ac:dyDescent="0.25">
      <c r="M8155" s="46">
        <v>8146</v>
      </c>
      <c r="N8155">
        <v>124.96672152785072</v>
      </c>
    </row>
    <row r="8156" spans="13:14" x14ac:dyDescent="0.25">
      <c r="M8156" s="46">
        <v>8147</v>
      </c>
      <c r="N8156">
        <v>97.503067860925029</v>
      </c>
    </row>
    <row r="8157" spans="13:14" x14ac:dyDescent="0.25">
      <c r="M8157" s="46">
        <v>8148</v>
      </c>
      <c r="N8157">
        <v>109.94692329250591</v>
      </c>
    </row>
    <row r="8158" spans="13:14" x14ac:dyDescent="0.25">
      <c r="M8158" s="46">
        <v>8149</v>
      </c>
      <c r="N8158">
        <v>90.013562378791008</v>
      </c>
    </row>
    <row r="8159" spans="13:14" x14ac:dyDescent="0.25">
      <c r="M8159" s="46">
        <v>8150</v>
      </c>
      <c r="N8159">
        <v>118.89907775392105</v>
      </c>
    </row>
    <row r="8160" spans="13:14" x14ac:dyDescent="0.25">
      <c r="M8160" s="46">
        <v>8151</v>
      </c>
      <c r="N8160">
        <v>119.66976413220752</v>
      </c>
    </row>
    <row r="8161" spans="13:14" x14ac:dyDescent="0.25">
      <c r="M8161" s="46">
        <v>8152</v>
      </c>
      <c r="N8161">
        <v>113.62448938300825</v>
      </c>
    </row>
    <row r="8162" spans="13:14" x14ac:dyDescent="0.25">
      <c r="M8162" s="46">
        <v>8153</v>
      </c>
      <c r="N8162">
        <v>120.42629576159766</v>
      </c>
    </row>
    <row r="8163" spans="13:14" x14ac:dyDescent="0.25">
      <c r="M8163" s="46">
        <v>8154</v>
      </c>
      <c r="N8163">
        <v>131.01225136089178</v>
      </c>
    </row>
    <row r="8164" spans="13:14" x14ac:dyDescent="0.25">
      <c r="M8164" s="46">
        <v>8155</v>
      </c>
      <c r="N8164">
        <v>103.68341984145439</v>
      </c>
    </row>
    <row r="8165" spans="13:14" x14ac:dyDescent="0.25">
      <c r="M8165" s="46">
        <v>8156</v>
      </c>
      <c r="N8165">
        <v>117.47429985489596</v>
      </c>
    </row>
    <row r="8166" spans="13:14" x14ac:dyDescent="0.25">
      <c r="M8166" s="46">
        <v>8157</v>
      </c>
      <c r="N8166">
        <v>109.23704167536023</v>
      </c>
    </row>
    <row r="8167" spans="13:14" x14ac:dyDescent="0.25">
      <c r="M8167" s="46">
        <v>8158</v>
      </c>
      <c r="N8167">
        <v>100.93011458894644</v>
      </c>
    </row>
    <row r="8168" spans="13:14" x14ac:dyDescent="0.25">
      <c r="M8168" s="46">
        <v>8159</v>
      </c>
      <c r="N8168">
        <v>106.3877972333792</v>
      </c>
    </row>
    <row r="8169" spans="13:14" x14ac:dyDescent="0.25">
      <c r="M8169" s="46">
        <v>8160</v>
      </c>
      <c r="N8169">
        <v>94.009538303654736</v>
      </c>
    </row>
    <row r="8170" spans="13:14" x14ac:dyDescent="0.25">
      <c r="M8170" s="46">
        <v>8161</v>
      </c>
      <c r="N8170">
        <v>112.04702629841616</v>
      </c>
    </row>
    <row r="8171" spans="13:14" x14ac:dyDescent="0.25">
      <c r="M8171" s="46">
        <v>8162</v>
      </c>
      <c r="N8171">
        <v>105.07654951236806</v>
      </c>
    </row>
    <row r="8172" spans="13:14" x14ac:dyDescent="0.25">
      <c r="M8172" s="46">
        <v>8163</v>
      </c>
      <c r="N8172">
        <v>115.17420434716747</v>
      </c>
    </row>
    <row r="8173" spans="13:14" x14ac:dyDescent="0.25">
      <c r="M8173" s="46">
        <v>8164</v>
      </c>
      <c r="N8173">
        <v>107.84880487497902</v>
      </c>
    </row>
    <row r="8174" spans="13:14" x14ac:dyDescent="0.25">
      <c r="M8174" s="46">
        <v>8165</v>
      </c>
      <c r="N8174">
        <v>125.20343100595922</v>
      </c>
    </row>
    <row r="8175" spans="13:14" x14ac:dyDescent="0.25">
      <c r="M8175" s="46">
        <v>8166</v>
      </c>
      <c r="N8175">
        <v>105.71658203544453</v>
      </c>
    </row>
    <row r="8176" spans="13:14" x14ac:dyDescent="0.25">
      <c r="M8176" s="46">
        <v>8167</v>
      </c>
      <c r="N8176">
        <v>94.955860579025483</v>
      </c>
    </row>
    <row r="8177" spans="13:14" x14ac:dyDescent="0.25">
      <c r="M8177" s="46">
        <v>8168</v>
      </c>
      <c r="N8177">
        <v>108.96698791366939</v>
      </c>
    </row>
    <row r="8178" spans="13:14" x14ac:dyDescent="0.25">
      <c r="M8178" s="46">
        <v>8169</v>
      </c>
      <c r="N8178">
        <v>118.21075357467413</v>
      </c>
    </row>
    <row r="8179" spans="13:14" x14ac:dyDescent="0.25">
      <c r="M8179" s="46">
        <v>8170</v>
      </c>
      <c r="N8179">
        <v>100.98616311305928</v>
      </c>
    </row>
    <row r="8180" spans="13:14" x14ac:dyDescent="0.25">
      <c r="M8180" s="46">
        <v>8171</v>
      </c>
      <c r="N8180">
        <v>100.11276206129811</v>
      </c>
    </row>
    <row r="8181" spans="13:14" x14ac:dyDescent="0.25">
      <c r="M8181" s="46">
        <v>8172</v>
      </c>
      <c r="N8181">
        <v>105.88716697586413</v>
      </c>
    </row>
    <row r="8182" spans="13:14" x14ac:dyDescent="0.25">
      <c r="M8182" s="46">
        <v>8173</v>
      </c>
      <c r="N8182">
        <v>105.64228619390241</v>
      </c>
    </row>
    <row r="8183" spans="13:14" x14ac:dyDescent="0.25">
      <c r="M8183" s="46">
        <v>8174</v>
      </c>
      <c r="N8183">
        <v>106.26901377621472</v>
      </c>
    </row>
    <row r="8184" spans="13:14" x14ac:dyDescent="0.25">
      <c r="M8184" s="46">
        <v>8175</v>
      </c>
      <c r="N8184">
        <v>102.90268043804478</v>
      </c>
    </row>
    <row r="8185" spans="13:14" x14ac:dyDescent="0.25">
      <c r="M8185" s="46">
        <v>8176</v>
      </c>
      <c r="N8185">
        <v>106.78635754847744</v>
      </c>
    </row>
    <row r="8186" spans="13:14" x14ac:dyDescent="0.25">
      <c r="M8186" s="46">
        <v>8177</v>
      </c>
      <c r="N8186">
        <v>90.119612324121562</v>
      </c>
    </row>
    <row r="8187" spans="13:14" x14ac:dyDescent="0.25">
      <c r="M8187" s="46">
        <v>8178</v>
      </c>
      <c r="N8187">
        <v>106.7890721203254</v>
      </c>
    </row>
    <row r="8188" spans="13:14" x14ac:dyDescent="0.25">
      <c r="M8188" s="46">
        <v>8179</v>
      </c>
      <c r="N8188">
        <v>90.078950500847256</v>
      </c>
    </row>
    <row r="8189" spans="13:14" x14ac:dyDescent="0.25">
      <c r="M8189" s="46">
        <v>8180</v>
      </c>
      <c r="N8189">
        <v>113.0393645583729</v>
      </c>
    </row>
    <row r="8190" spans="13:14" x14ac:dyDescent="0.25">
      <c r="M8190" s="46">
        <v>8181</v>
      </c>
      <c r="N8190">
        <v>103.41637992801394</v>
      </c>
    </row>
    <row r="8191" spans="13:14" x14ac:dyDescent="0.25">
      <c r="M8191" s="46">
        <v>8182</v>
      </c>
      <c r="N8191">
        <v>116.15357447405685</v>
      </c>
    </row>
    <row r="8192" spans="13:14" x14ac:dyDescent="0.25">
      <c r="M8192" s="46">
        <v>8183</v>
      </c>
      <c r="N8192">
        <v>107.21236838163588</v>
      </c>
    </row>
    <row r="8193" spans="13:14" x14ac:dyDescent="0.25">
      <c r="M8193" s="46">
        <v>8184</v>
      </c>
      <c r="N8193">
        <v>107.04125550039298</v>
      </c>
    </row>
    <row r="8194" spans="13:14" x14ac:dyDescent="0.25">
      <c r="M8194" s="46">
        <v>8185</v>
      </c>
      <c r="N8194">
        <v>84.244989608570549</v>
      </c>
    </row>
    <row r="8195" spans="13:14" x14ac:dyDescent="0.25">
      <c r="M8195" s="46">
        <v>8186</v>
      </c>
      <c r="N8195">
        <v>109.4475886974802</v>
      </c>
    </row>
    <row r="8196" spans="13:14" x14ac:dyDescent="0.25">
      <c r="M8196" s="46">
        <v>8187</v>
      </c>
      <c r="N8196">
        <v>98.154812994818059</v>
      </c>
    </row>
    <row r="8197" spans="13:14" x14ac:dyDescent="0.25">
      <c r="M8197" s="46">
        <v>8188</v>
      </c>
      <c r="N8197">
        <v>121.02166759459952</v>
      </c>
    </row>
    <row r="8198" spans="13:14" x14ac:dyDescent="0.25">
      <c r="M8198" s="46">
        <v>8189</v>
      </c>
      <c r="N8198">
        <v>100.2428089497195</v>
      </c>
    </row>
    <row r="8199" spans="13:14" x14ac:dyDescent="0.25">
      <c r="M8199" s="46">
        <v>8190</v>
      </c>
      <c r="N8199">
        <v>115.61920612594871</v>
      </c>
    </row>
    <row r="8200" spans="13:14" x14ac:dyDescent="0.25">
      <c r="M8200" s="46">
        <v>8191</v>
      </c>
      <c r="N8200">
        <v>117.88860166953766</v>
      </c>
    </row>
    <row r="8201" spans="13:14" x14ac:dyDescent="0.25">
      <c r="M8201" s="46">
        <v>8192</v>
      </c>
      <c r="N8201">
        <v>98.096583509450454</v>
      </c>
    </row>
    <row r="8202" spans="13:14" x14ac:dyDescent="0.25">
      <c r="M8202" s="46">
        <v>8193</v>
      </c>
      <c r="N8202">
        <v>101.03424403310362</v>
      </c>
    </row>
    <row r="8203" spans="13:14" x14ac:dyDescent="0.25">
      <c r="M8203" s="46">
        <v>8194</v>
      </c>
      <c r="N8203">
        <v>135.31271472589339</v>
      </c>
    </row>
    <row r="8204" spans="13:14" x14ac:dyDescent="0.25">
      <c r="M8204" s="46">
        <v>8195</v>
      </c>
      <c r="N8204">
        <v>103.0981609309828</v>
      </c>
    </row>
    <row r="8205" spans="13:14" x14ac:dyDescent="0.25">
      <c r="M8205" s="46">
        <v>8196</v>
      </c>
      <c r="N8205">
        <v>113.8961368507497</v>
      </c>
    </row>
    <row r="8206" spans="13:14" x14ac:dyDescent="0.25">
      <c r="M8206" s="46">
        <v>8197</v>
      </c>
      <c r="N8206">
        <v>102.78965511483018</v>
      </c>
    </row>
    <row r="8207" spans="13:14" x14ac:dyDescent="0.25">
      <c r="M8207" s="46">
        <v>8198</v>
      </c>
      <c r="N8207">
        <v>101.72386691824126</v>
      </c>
    </row>
    <row r="8208" spans="13:14" x14ac:dyDescent="0.25">
      <c r="M8208" s="46">
        <v>8199</v>
      </c>
      <c r="N8208">
        <v>109.60709449265413</v>
      </c>
    </row>
    <row r="8209" spans="13:14" x14ac:dyDescent="0.25">
      <c r="M8209" s="46">
        <v>8200</v>
      </c>
      <c r="N8209">
        <v>93.030109767280351</v>
      </c>
    </row>
    <row r="8210" spans="13:14" x14ac:dyDescent="0.25">
      <c r="M8210" s="46">
        <v>8201</v>
      </c>
      <c r="N8210">
        <v>109.91027915764656</v>
      </c>
    </row>
    <row r="8211" spans="13:14" x14ac:dyDescent="0.25">
      <c r="M8211" s="46">
        <v>8202</v>
      </c>
      <c r="N8211">
        <v>108.08118047004687</v>
      </c>
    </row>
    <row r="8212" spans="13:14" x14ac:dyDescent="0.25">
      <c r="M8212" s="46">
        <v>8203</v>
      </c>
      <c r="N8212">
        <v>125.08974731197095</v>
      </c>
    </row>
    <row r="8213" spans="13:14" x14ac:dyDescent="0.25">
      <c r="M8213" s="46">
        <v>8204</v>
      </c>
      <c r="N8213">
        <v>119.95408870108622</v>
      </c>
    </row>
    <row r="8214" spans="13:14" x14ac:dyDescent="0.25">
      <c r="M8214" s="46">
        <v>8205</v>
      </c>
      <c r="N8214">
        <v>96.941933468674407</v>
      </c>
    </row>
    <row r="8215" spans="13:14" x14ac:dyDescent="0.25">
      <c r="M8215" s="46">
        <v>8206</v>
      </c>
      <c r="N8215">
        <v>119.59083183502003</v>
      </c>
    </row>
    <row r="8216" spans="13:14" x14ac:dyDescent="0.25">
      <c r="M8216" s="46">
        <v>8207</v>
      </c>
      <c r="N8216">
        <v>118.62137772572331</v>
      </c>
    </row>
    <row r="8217" spans="13:14" x14ac:dyDescent="0.25">
      <c r="M8217" s="46">
        <v>8208</v>
      </c>
      <c r="N8217">
        <v>128.80326020269635</v>
      </c>
    </row>
    <row r="8218" spans="13:14" x14ac:dyDescent="0.25">
      <c r="M8218" s="46">
        <v>8209</v>
      </c>
      <c r="N8218">
        <v>123.31448206219244</v>
      </c>
    </row>
    <row r="8219" spans="13:14" x14ac:dyDescent="0.25">
      <c r="M8219" s="46">
        <v>8210</v>
      </c>
      <c r="N8219">
        <v>113.45831622218685</v>
      </c>
    </row>
    <row r="8220" spans="13:14" x14ac:dyDescent="0.25">
      <c r="M8220" s="46">
        <v>8211</v>
      </c>
      <c r="N8220">
        <v>117.84432816379869</v>
      </c>
    </row>
    <row r="8221" spans="13:14" x14ac:dyDescent="0.25">
      <c r="M8221" s="46">
        <v>8212</v>
      </c>
      <c r="N8221">
        <v>113.03235573223407</v>
      </c>
    </row>
    <row r="8222" spans="13:14" x14ac:dyDescent="0.25">
      <c r="M8222" s="46">
        <v>8213</v>
      </c>
      <c r="N8222">
        <v>122.13885518327113</v>
      </c>
    </row>
    <row r="8223" spans="13:14" x14ac:dyDescent="0.25">
      <c r="M8223" s="46">
        <v>8214</v>
      </c>
      <c r="N8223">
        <v>108.01792092952697</v>
      </c>
    </row>
    <row r="8224" spans="13:14" x14ac:dyDescent="0.25">
      <c r="M8224" s="46">
        <v>8215</v>
      </c>
      <c r="N8224">
        <v>123.81760027466736</v>
      </c>
    </row>
    <row r="8225" spans="13:14" x14ac:dyDescent="0.25">
      <c r="M8225" s="46">
        <v>8216</v>
      </c>
      <c r="N8225">
        <v>110.93591909792133</v>
      </c>
    </row>
    <row r="8226" spans="13:14" x14ac:dyDescent="0.25">
      <c r="M8226" s="46">
        <v>8217</v>
      </c>
      <c r="N8226">
        <v>96.489681080874547</v>
      </c>
    </row>
    <row r="8227" spans="13:14" x14ac:dyDescent="0.25">
      <c r="M8227" s="46">
        <v>8218</v>
      </c>
      <c r="N8227">
        <v>130.00679638383332</v>
      </c>
    </row>
    <row r="8228" spans="13:14" x14ac:dyDescent="0.25">
      <c r="M8228" s="46">
        <v>8219</v>
      </c>
      <c r="N8228">
        <v>131.2026030088916</v>
      </c>
    </row>
    <row r="8229" spans="13:14" x14ac:dyDescent="0.25">
      <c r="M8229" s="46">
        <v>8220</v>
      </c>
      <c r="N8229">
        <v>102.40644054407673</v>
      </c>
    </row>
    <row r="8230" spans="13:14" x14ac:dyDescent="0.25">
      <c r="M8230" s="46">
        <v>8221</v>
      </c>
      <c r="N8230">
        <v>105.13847875127469</v>
      </c>
    </row>
    <row r="8231" spans="13:14" x14ac:dyDescent="0.25">
      <c r="M8231" s="46">
        <v>8222</v>
      </c>
      <c r="N8231">
        <v>106.33446574646247</v>
      </c>
    </row>
    <row r="8232" spans="13:14" x14ac:dyDescent="0.25">
      <c r="M8232" s="46">
        <v>8223</v>
      </c>
      <c r="N8232">
        <v>103.69909912896482</v>
      </c>
    </row>
    <row r="8233" spans="13:14" x14ac:dyDescent="0.25">
      <c r="M8233" s="46">
        <v>8224</v>
      </c>
      <c r="N8233">
        <v>95.261272845942628</v>
      </c>
    </row>
    <row r="8234" spans="13:14" x14ac:dyDescent="0.25">
      <c r="M8234" s="46">
        <v>8225</v>
      </c>
      <c r="N8234">
        <v>125.10228665504317</v>
      </c>
    </row>
    <row r="8235" spans="13:14" x14ac:dyDescent="0.25">
      <c r="M8235" s="46">
        <v>8226</v>
      </c>
      <c r="N8235">
        <v>117.45208533925275</v>
      </c>
    </row>
    <row r="8236" spans="13:14" x14ac:dyDescent="0.25">
      <c r="M8236" s="46">
        <v>8227</v>
      </c>
      <c r="N8236">
        <v>110.55761882019679</v>
      </c>
    </row>
    <row r="8237" spans="13:14" x14ac:dyDescent="0.25">
      <c r="M8237" s="46">
        <v>8228</v>
      </c>
      <c r="N8237">
        <v>111.65633927298181</v>
      </c>
    </row>
    <row r="8238" spans="13:14" x14ac:dyDescent="0.25">
      <c r="M8238" s="46">
        <v>8229</v>
      </c>
      <c r="N8238">
        <v>122.29244362897984</v>
      </c>
    </row>
    <row r="8239" spans="13:14" x14ac:dyDescent="0.25">
      <c r="M8239" s="46">
        <v>8230</v>
      </c>
      <c r="N8239">
        <v>121.47099876489175</v>
      </c>
    </row>
    <row r="8240" spans="13:14" x14ac:dyDescent="0.25">
      <c r="M8240" s="46">
        <v>8231</v>
      </c>
      <c r="N8240">
        <v>110.82642359335489</v>
      </c>
    </row>
    <row r="8241" spans="13:14" x14ac:dyDescent="0.25">
      <c r="M8241" s="46">
        <v>8232</v>
      </c>
      <c r="N8241">
        <v>105.71214459649205</v>
      </c>
    </row>
    <row r="8242" spans="13:14" x14ac:dyDescent="0.25">
      <c r="M8242" s="46">
        <v>8233</v>
      </c>
      <c r="N8242">
        <v>122.12622749888949</v>
      </c>
    </row>
    <row r="8243" spans="13:14" x14ac:dyDescent="0.25">
      <c r="M8243" s="46">
        <v>8234</v>
      </c>
      <c r="N8243">
        <v>110.02607139386542</v>
      </c>
    </row>
    <row r="8244" spans="13:14" x14ac:dyDescent="0.25">
      <c r="M8244" s="46">
        <v>8235</v>
      </c>
      <c r="N8244">
        <v>115.60207598923539</v>
      </c>
    </row>
    <row r="8245" spans="13:14" x14ac:dyDescent="0.25">
      <c r="M8245" s="46">
        <v>8236</v>
      </c>
      <c r="N8245">
        <v>123.33841816949261</v>
      </c>
    </row>
    <row r="8246" spans="13:14" x14ac:dyDescent="0.25">
      <c r="M8246" s="46">
        <v>8237</v>
      </c>
      <c r="N8246">
        <v>107.97043012186933</v>
      </c>
    </row>
    <row r="8247" spans="13:14" x14ac:dyDescent="0.25">
      <c r="M8247" s="46">
        <v>8238</v>
      </c>
      <c r="N8247">
        <v>93.665822207786974</v>
      </c>
    </row>
    <row r="8248" spans="13:14" x14ac:dyDescent="0.25">
      <c r="M8248" s="46">
        <v>8239</v>
      </c>
      <c r="N8248">
        <v>102.078977213052</v>
      </c>
    </row>
    <row r="8249" spans="13:14" x14ac:dyDescent="0.25">
      <c r="M8249" s="46">
        <v>8240</v>
      </c>
      <c r="N8249">
        <v>106.0613394949881</v>
      </c>
    </row>
    <row r="8250" spans="13:14" x14ac:dyDescent="0.25">
      <c r="M8250" s="46">
        <v>8241</v>
      </c>
      <c r="N8250">
        <v>110.57521125891489</v>
      </c>
    </row>
    <row r="8251" spans="13:14" x14ac:dyDescent="0.25">
      <c r="M8251" s="46">
        <v>8242</v>
      </c>
      <c r="N8251">
        <v>125.34738151875615</v>
      </c>
    </row>
    <row r="8252" spans="13:14" x14ac:dyDescent="0.25">
      <c r="M8252" s="46">
        <v>8243</v>
      </c>
      <c r="N8252">
        <v>116.83471896539319</v>
      </c>
    </row>
    <row r="8253" spans="13:14" x14ac:dyDescent="0.25">
      <c r="M8253" s="46">
        <v>8244</v>
      </c>
      <c r="N8253">
        <v>122.69996045637139</v>
      </c>
    </row>
    <row r="8254" spans="13:14" x14ac:dyDescent="0.25">
      <c r="M8254" s="46">
        <v>8245</v>
      </c>
      <c r="N8254">
        <v>111.75433572164168</v>
      </c>
    </row>
    <row r="8255" spans="13:14" x14ac:dyDescent="0.25">
      <c r="M8255" s="46">
        <v>8246</v>
      </c>
      <c r="N8255">
        <v>122.29933381917145</v>
      </c>
    </row>
    <row r="8256" spans="13:14" x14ac:dyDescent="0.25">
      <c r="M8256" s="46">
        <v>8247</v>
      </c>
      <c r="N8256">
        <v>109.8597677482291</v>
      </c>
    </row>
    <row r="8257" spans="13:14" x14ac:dyDescent="0.25">
      <c r="M8257" s="46">
        <v>8248</v>
      </c>
      <c r="N8257">
        <v>114.71563228901604</v>
      </c>
    </row>
    <row r="8258" spans="13:14" x14ac:dyDescent="0.25">
      <c r="M8258" s="46">
        <v>8249</v>
      </c>
      <c r="N8258">
        <v>116.83179166097692</v>
      </c>
    </row>
    <row r="8259" spans="13:14" x14ac:dyDescent="0.25">
      <c r="M8259" s="46">
        <v>8250</v>
      </c>
      <c r="N8259">
        <v>106.89420646021405</v>
      </c>
    </row>
    <row r="8260" spans="13:14" x14ac:dyDescent="0.25">
      <c r="M8260" s="46">
        <v>8251</v>
      </c>
      <c r="N8260">
        <v>108.57062094161739</v>
      </c>
    </row>
    <row r="8261" spans="13:14" x14ac:dyDescent="0.25">
      <c r="M8261" s="46">
        <v>8252</v>
      </c>
      <c r="N8261">
        <v>104.20590667903792</v>
      </c>
    </row>
    <row r="8262" spans="13:14" x14ac:dyDescent="0.25">
      <c r="M8262" s="46">
        <v>8253</v>
      </c>
      <c r="N8262">
        <v>103.48386393030918</v>
      </c>
    </row>
    <row r="8263" spans="13:14" x14ac:dyDescent="0.25">
      <c r="M8263" s="46">
        <v>8254</v>
      </c>
      <c r="N8263">
        <v>120.2716765820965</v>
      </c>
    </row>
    <row r="8264" spans="13:14" x14ac:dyDescent="0.25">
      <c r="M8264" s="46">
        <v>8255</v>
      </c>
      <c r="N8264">
        <v>120.23684254752521</v>
      </c>
    </row>
    <row r="8265" spans="13:14" x14ac:dyDescent="0.25">
      <c r="M8265" s="46">
        <v>8256</v>
      </c>
      <c r="N8265">
        <v>133.25749274197628</v>
      </c>
    </row>
    <row r="8266" spans="13:14" x14ac:dyDescent="0.25">
      <c r="M8266" s="46">
        <v>8257</v>
      </c>
      <c r="N8266">
        <v>95.925587698520161</v>
      </c>
    </row>
    <row r="8267" spans="13:14" x14ac:dyDescent="0.25">
      <c r="M8267" s="46">
        <v>8258</v>
      </c>
      <c r="N8267">
        <v>120.09998178895006</v>
      </c>
    </row>
    <row r="8268" spans="13:14" x14ac:dyDescent="0.25">
      <c r="M8268" s="46">
        <v>8259</v>
      </c>
      <c r="N8268">
        <v>109.88967931882627</v>
      </c>
    </row>
    <row r="8269" spans="13:14" x14ac:dyDescent="0.25">
      <c r="M8269" s="46">
        <v>8260</v>
      </c>
      <c r="N8269">
        <v>130.92607784324014</v>
      </c>
    </row>
    <row r="8270" spans="13:14" x14ac:dyDescent="0.25">
      <c r="M8270" s="46">
        <v>8261</v>
      </c>
      <c r="N8270">
        <v>110.74925417332202</v>
      </c>
    </row>
    <row r="8271" spans="13:14" x14ac:dyDescent="0.25">
      <c r="M8271" s="46">
        <v>8262</v>
      </c>
      <c r="N8271">
        <v>110.7563204373706</v>
      </c>
    </row>
    <row r="8272" spans="13:14" x14ac:dyDescent="0.25">
      <c r="M8272" s="46">
        <v>8263</v>
      </c>
      <c r="N8272">
        <v>116.10005369783651</v>
      </c>
    </row>
    <row r="8273" spans="13:14" x14ac:dyDescent="0.25">
      <c r="M8273" s="46">
        <v>8264</v>
      </c>
      <c r="N8273">
        <v>103.82961702276101</v>
      </c>
    </row>
    <row r="8274" spans="13:14" x14ac:dyDescent="0.25">
      <c r="M8274" s="46">
        <v>8265</v>
      </c>
      <c r="N8274">
        <v>119.99907066832465</v>
      </c>
    </row>
    <row r="8275" spans="13:14" x14ac:dyDescent="0.25">
      <c r="M8275" s="46">
        <v>8266</v>
      </c>
      <c r="N8275">
        <v>119.56421289528906</v>
      </c>
    </row>
    <row r="8276" spans="13:14" x14ac:dyDescent="0.25">
      <c r="M8276" s="46">
        <v>8267</v>
      </c>
      <c r="N8276">
        <v>97.569320946137523</v>
      </c>
    </row>
    <row r="8277" spans="13:14" x14ac:dyDescent="0.25">
      <c r="M8277" s="46">
        <v>8268</v>
      </c>
      <c r="N8277">
        <v>106.65517156852883</v>
      </c>
    </row>
    <row r="8278" spans="13:14" x14ac:dyDescent="0.25">
      <c r="M8278" s="46">
        <v>8269</v>
      </c>
      <c r="N8278">
        <v>106.08659136466021</v>
      </c>
    </row>
    <row r="8279" spans="13:14" x14ac:dyDescent="0.25">
      <c r="M8279" s="46">
        <v>8270</v>
      </c>
      <c r="N8279">
        <v>107.44674946737514</v>
      </c>
    </row>
    <row r="8280" spans="13:14" x14ac:dyDescent="0.25">
      <c r="M8280" s="46">
        <v>8271</v>
      </c>
      <c r="N8280">
        <v>100.85923756651015</v>
      </c>
    </row>
    <row r="8281" spans="13:14" x14ac:dyDescent="0.25">
      <c r="M8281" s="46">
        <v>8272</v>
      </c>
      <c r="N8281">
        <v>122.10606748445319</v>
      </c>
    </row>
    <row r="8282" spans="13:14" x14ac:dyDescent="0.25">
      <c r="M8282" s="46">
        <v>8273</v>
      </c>
      <c r="N8282">
        <v>108.91911990718965</v>
      </c>
    </row>
    <row r="8283" spans="13:14" x14ac:dyDescent="0.25">
      <c r="M8283" s="46">
        <v>8274</v>
      </c>
      <c r="N8283">
        <v>108.25030860357724</v>
      </c>
    </row>
    <row r="8284" spans="13:14" x14ac:dyDescent="0.25">
      <c r="M8284" s="46">
        <v>8275</v>
      </c>
      <c r="N8284">
        <v>98.566228416209597</v>
      </c>
    </row>
    <row r="8285" spans="13:14" x14ac:dyDescent="0.25">
      <c r="M8285" s="46">
        <v>8276</v>
      </c>
      <c r="N8285">
        <v>118.62343052100286</v>
      </c>
    </row>
    <row r="8286" spans="13:14" x14ac:dyDescent="0.25">
      <c r="M8286" s="46">
        <v>8277</v>
      </c>
      <c r="N8286">
        <v>109.73025478043249</v>
      </c>
    </row>
    <row r="8287" spans="13:14" x14ac:dyDescent="0.25">
      <c r="M8287" s="46">
        <v>8278</v>
      </c>
      <c r="N8287">
        <v>122.31887695834037</v>
      </c>
    </row>
    <row r="8288" spans="13:14" x14ac:dyDescent="0.25">
      <c r="M8288" s="46">
        <v>8279</v>
      </c>
      <c r="N8288">
        <v>84.664153061120231</v>
      </c>
    </row>
    <row r="8289" spans="13:14" x14ac:dyDescent="0.25">
      <c r="M8289" s="46">
        <v>8280</v>
      </c>
      <c r="N8289">
        <v>124.03708270455159</v>
      </c>
    </row>
    <row r="8290" spans="13:14" x14ac:dyDescent="0.25">
      <c r="M8290" s="46">
        <v>8281</v>
      </c>
      <c r="N8290">
        <v>116.54197550516021</v>
      </c>
    </row>
    <row r="8291" spans="13:14" x14ac:dyDescent="0.25">
      <c r="M8291" s="46">
        <v>8282</v>
      </c>
      <c r="N8291">
        <v>113.16067371284265</v>
      </c>
    </row>
    <row r="8292" spans="13:14" x14ac:dyDescent="0.25">
      <c r="M8292" s="46">
        <v>8283</v>
      </c>
      <c r="N8292">
        <v>116.82273430008401</v>
      </c>
    </row>
    <row r="8293" spans="13:14" x14ac:dyDescent="0.25">
      <c r="M8293" s="46">
        <v>8284</v>
      </c>
      <c r="N8293">
        <v>104.26569839061975</v>
      </c>
    </row>
    <row r="8294" spans="13:14" x14ac:dyDescent="0.25">
      <c r="M8294" s="46">
        <v>8285</v>
      </c>
      <c r="N8294">
        <v>104.94451456116676</v>
      </c>
    </row>
    <row r="8295" spans="13:14" x14ac:dyDescent="0.25">
      <c r="M8295" s="46">
        <v>8286</v>
      </c>
      <c r="N8295">
        <v>117.48647797479165</v>
      </c>
    </row>
    <row r="8296" spans="13:14" x14ac:dyDescent="0.25">
      <c r="M8296" s="46">
        <v>8287</v>
      </c>
      <c r="N8296">
        <v>95.574798601752136</v>
      </c>
    </row>
    <row r="8297" spans="13:14" x14ac:dyDescent="0.25">
      <c r="M8297" s="46">
        <v>8288</v>
      </c>
      <c r="N8297">
        <v>111.91204677291238</v>
      </c>
    </row>
    <row r="8298" spans="13:14" x14ac:dyDescent="0.25">
      <c r="M8298" s="46">
        <v>8289</v>
      </c>
      <c r="N8298">
        <v>125.67500109365922</v>
      </c>
    </row>
    <row r="8299" spans="13:14" x14ac:dyDescent="0.25">
      <c r="M8299" s="46">
        <v>8290</v>
      </c>
      <c r="N8299">
        <v>131.26858482213638</v>
      </c>
    </row>
    <row r="8300" spans="13:14" x14ac:dyDescent="0.25">
      <c r="M8300" s="46">
        <v>8291</v>
      </c>
      <c r="N8300">
        <v>107.31993118049597</v>
      </c>
    </row>
    <row r="8301" spans="13:14" x14ac:dyDescent="0.25">
      <c r="M8301" s="46">
        <v>8292</v>
      </c>
      <c r="N8301">
        <v>106.30020711044901</v>
      </c>
    </row>
    <row r="8302" spans="13:14" x14ac:dyDescent="0.25">
      <c r="M8302" s="46">
        <v>8293</v>
      </c>
      <c r="N8302">
        <v>110.03713031981017</v>
      </c>
    </row>
    <row r="8303" spans="13:14" x14ac:dyDescent="0.25">
      <c r="M8303" s="46">
        <v>8294</v>
      </c>
      <c r="N8303">
        <v>113.30760157798349</v>
      </c>
    </row>
    <row r="8304" spans="13:14" x14ac:dyDescent="0.25">
      <c r="M8304" s="46">
        <v>8295</v>
      </c>
      <c r="N8304">
        <v>128.41533539949413</v>
      </c>
    </row>
    <row r="8305" spans="13:14" x14ac:dyDescent="0.25">
      <c r="M8305" s="46">
        <v>8296</v>
      </c>
      <c r="N8305">
        <v>106.15480133584617</v>
      </c>
    </row>
    <row r="8306" spans="13:14" x14ac:dyDescent="0.25">
      <c r="M8306" s="46">
        <v>8297</v>
      </c>
      <c r="N8306">
        <v>113.56129536554231</v>
      </c>
    </row>
    <row r="8307" spans="13:14" x14ac:dyDescent="0.25">
      <c r="M8307" s="46">
        <v>8298</v>
      </c>
      <c r="N8307">
        <v>128.34408213048167</v>
      </c>
    </row>
    <row r="8308" spans="13:14" x14ac:dyDescent="0.25">
      <c r="M8308" s="46">
        <v>8299</v>
      </c>
      <c r="N8308">
        <v>116.3846491019261</v>
      </c>
    </row>
    <row r="8309" spans="13:14" x14ac:dyDescent="0.25">
      <c r="M8309" s="46">
        <v>8300</v>
      </c>
      <c r="N8309">
        <v>111.56113088207911</v>
      </c>
    </row>
    <row r="8310" spans="13:14" x14ac:dyDescent="0.25">
      <c r="M8310" s="46">
        <v>8301</v>
      </c>
      <c r="N8310">
        <v>110.20939151316624</v>
      </c>
    </row>
    <row r="8311" spans="13:14" x14ac:dyDescent="0.25">
      <c r="M8311" s="46">
        <v>8302</v>
      </c>
      <c r="N8311">
        <v>113.50744385115527</v>
      </c>
    </row>
    <row r="8312" spans="13:14" x14ac:dyDescent="0.25">
      <c r="M8312" s="46">
        <v>8303</v>
      </c>
      <c r="N8312">
        <v>132.84390258814065</v>
      </c>
    </row>
    <row r="8313" spans="13:14" x14ac:dyDescent="0.25">
      <c r="M8313" s="46">
        <v>8304</v>
      </c>
      <c r="N8313">
        <v>118.46388874913148</v>
      </c>
    </row>
    <row r="8314" spans="13:14" x14ac:dyDescent="0.25">
      <c r="M8314" s="46">
        <v>8305</v>
      </c>
      <c r="N8314">
        <v>116.65099538741832</v>
      </c>
    </row>
    <row r="8315" spans="13:14" x14ac:dyDescent="0.25">
      <c r="M8315" s="46">
        <v>8306</v>
      </c>
      <c r="N8315">
        <v>116.23144371242907</v>
      </c>
    </row>
    <row r="8316" spans="13:14" x14ac:dyDescent="0.25">
      <c r="M8316" s="46">
        <v>8307</v>
      </c>
      <c r="N8316">
        <v>106.19587043455701</v>
      </c>
    </row>
    <row r="8317" spans="13:14" x14ac:dyDescent="0.25">
      <c r="M8317" s="46">
        <v>8308</v>
      </c>
      <c r="N8317">
        <v>123.18524203938129</v>
      </c>
    </row>
    <row r="8318" spans="13:14" x14ac:dyDescent="0.25">
      <c r="M8318" s="46">
        <v>8309</v>
      </c>
      <c r="N8318">
        <v>120.27332129643513</v>
      </c>
    </row>
    <row r="8319" spans="13:14" x14ac:dyDescent="0.25">
      <c r="M8319" s="46">
        <v>8310</v>
      </c>
      <c r="N8319">
        <v>111.6022131093363</v>
      </c>
    </row>
    <row r="8320" spans="13:14" x14ac:dyDescent="0.25">
      <c r="M8320" s="46">
        <v>8311</v>
      </c>
      <c r="N8320">
        <v>112.84524282770512</v>
      </c>
    </row>
    <row r="8321" spans="13:14" x14ac:dyDescent="0.25">
      <c r="M8321" s="46">
        <v>8312</v>
      </c>
      <c r="N8321">
        <v>117.31171509012471</v>
      </c>
    </row>
    <row r="8322" spans="13:14" x14ac:dyDescent="0.25">
      <c r="M8322" s="46">
        <v>8313</v>
      </c>
      <c r="N8322">
        <v>110.75187014119919</v>
      </c>
    </row>
    <row r="8323" spans="13:14" x14ac:dyDescent="0.25">
      <c r="M8323" s="46">
        <v>8314</v>
      </c>
      <c r="N8323">
        <v>132.01011668901731</v>
      </c>
    </row>
    <row r="8324" spans="13:14" x14ac:dyDescent="0.25">
      <c r="M8324" s="46">
        <v>8315</v>
      </c>
      <c r="N8324">
        <v>94.606901110056043</v>
      </c>
    </row>
    <row r="8325" spans="13:14" x14ac:dyDescent="0.25">
      <c r="M8325" s="46">
        <v>8316</v>
      </c>
      <c r="N8325">
        <v>106.52080176548485</v>
      </c>
    </row>
    <row r="8326" spans="13:14" x14ac:dyDescent="0.25">
      <c r="M8326" s="46">
        <v>8317</v>
      </c>
      <c r="N8326">
        <v>121.93864064706284</v>
      </c>
    </row>
    <row r="8327" spans="13:14" x14ac:dyDescent="0.25">
      <c r="M8327" s="46">
        <v>8318</v>
      </c>
      <c r="N8327">
        <v>127.3481145251618</v>
      </c>
    </row>
    <row r="8328" spans="13:14" x14ac:dyDescent="0.25">
      <c r="M8328" s="46">
        <v>8319</v>
      </c>
      <c r="N8328">
        <v>108.13224873311717</v>
      </c>
    </row>
    <row r="8329" spans="13:14" x14ac:dyDescent="0.25">
      <c r="M8329" s="46">
        <v>8320</v>
      </c>
      <c r="N8329">
        <v>102.51648160407683</v>
      </c>
    </row>
    <row r="8330" spans="13:14" x14ac:dyDescent="0.25">
      <c r="M8330" s="46">
        <v>8321</v>
      </c>
      <c r="N8330">
        <v>142.66622884133906</v>
      </c>
    </row>
    <row r="8331" spans="13:14" x14ac:dyDescent="0.25">
      <c r="M8331" s="46">
        <v>8322</v>
      </c>
      <c r="N8331">
        <v>112.62800529661614</v>
      </c>
    </row>
    <row r="8332" spans="13:14" x14ac:dyDescent="0.25">
      <c r="M8332" s="46">
        <v>8323</v>
      </c>
      <c r="N8332">
        <v>110.67255858502841</v>
      </c>
    </row>
    <row r="8333" spans="13:14" x14ac:dyDescent="0.25">
      <c r="M8333" s="46">
        <v>8324</v>
      </c>
      <c r="N8333">
        <v>115.45066271315069</v>
      </c>
    </row>
    <row r="8334" spans="13:14" x14ac:dyDescent="0.25">
      <c r="M8334" s="46">
        <v>8325</v>
      </c>
      <c r="N8334">
        <v>106.91422385329572</v>
      </c>
    </row>
    <row r="8335" spans="13:14" x14ac:dyDescent="0.25">
      <c r="M8335" s="46">
        <v>8326</v>
      </c>
      <c r="N8335">
        <v>123.47461641871459</v>
      </c>
    </row>
    <row r="8336" spans="13:14" x14ac:dyDescent="0.25">
      <c r="M8336" s="46">
        <v>8327</v>
      </c>
      <c r="N8336">
        <v>114.20294193196663</v>
      </c>
    </row>
    <row r="8337" spans="13:14" x14ac:dyDescent="0.25">
      <c r="M8337" s="46">
        <v>8328</v>
      </c>
      <c r="N8337">
        <v>120.23781291225747</v>
      </c>
    </row>
    <row r="8338" spans="13:14" x14ac:dyDescent="0.25">
      <c r="M8338" s="46">
        <v>8329</v>
      </c>
      <c r="N8338">
        <v>104.84338835000479</v>
      </c>
    </row>
    <row r="8339" spans="13:14" x14ac:dyDescent="0.25">
      <c r="M8339" s="46">
        <v>8330</v>
      </c>
      <c r="N8339">
        <v>98.021278462718954</v>
      </c>
    </row>
    <row r="8340" spans="13:14" x14ac:dyDescent="0.25">
      <c r="M8340" s="46">
        <v>8331</v>
      </c>
      <c r="N8340">
        <v>102.52901814573552</v>
      </c>
    </row>
    <row r="8341" spans="13:14" x14ac:dyDescent="0.25">
      <c r="M8341" s="46">
        <v>8332</v>
      </c>
      <c r="N8341">
        <v>126.43496591287943</v>
      </c>
    </row>
    <row r="8342" spans="13:14" x14ac:dyDescent="0.25">
      <c r="M8342" s="46">
        <v>8333</v>
      </c>
      <c r="N8342">
        <v>108.89488484786055</v>
      </c>
    </row>
    <row r="8343" spans="13:14" x14ac:dyDescent="0.25">
      <c r="M8343" s="46">
        <v>8334</v>
      </c>
      <c r="N8343">
        <v>104.09727262075424</v>
      </c>
    </row>
    <row r="8344" spans="13:14" x14ac:dyDescent="0.25">
      <c r="M8344" s="46">
        <v>8335</v>
      </c>
      <c r="N8344">
        <v>105.0935236171162</v>
      </c>
    </row>
    <row r="8345" spans="13:14" x14ac:dyDescent="0.25">
      <c r="M8345" s="46">
        <v>8336</v>
      </c>
      <c r="N8345">
        <v>121.8190076433246</v>
      </c>
    </row>
    <row r="8346" spans="13:14" x14ac:dyDescent="0.25">
      <c r="M8346" s="46">
        <v>8337</v>
      </c>
      <c r="N8346">
        <v>108.8955930584997</v>
      </c>
    </row>
    <row r="8347" spans="13:14" x14ac:dyDescent="0.25">
      <c r="M8347" s="46">
        <v>8338</v>
      </c>
      <c r="N8347">
        <v>110.47619017168569</v>
      </c>
    </row>
    <row r="8348" spans="13:14" x14ac:dyDescent="0.25">
      <c r="M8348" s="46">
        <v>8339</v>
      </c>
      <c r="N8348">
        <v>107.60839744794792</v>
      </c>
    </row>
    <row r="8349" spans="13:14" x14ac:dyDescent="0.25">
      <c r="M8349" s="46">
        <v>8340</v>
      </c>
      <c r="N8349">
        <v>98.111794303294445</v>
      </c>
    </row>
    <row r="8350" spans="13:14" x14ac:dyDescent="0.25">
      <c r="M8350" s="46">
        <v>8341</v>
      </c>
      <c r="N8350">
        <v>116.10540706718521</v>
      </c>
    </row>
    <row r="8351" spans="13:14" x14ac:dyDescent="0.25">
      <c r="M8351" s="46">
        <v>8342</v>
      </c>
      <c r="N8351">
        <v>125.91566410147432</v>
      </c>
    </row>
    <row r="8352" spans="13:14" x14ac:dyDescent="0.25">
      <c r="M8352" s="46">
        <v>8343</v>
      </c>
      <c r="N8352">
        <v>106.05699862135612</v>
      </c>
    </row>
    <row r="8353" spans="13:14" x14ac:dyDescent="0.25">
      <c r="M8353" s="46">
        <v>8344</v>
      </c>
      <c r="N8353">
        <v>111.13460578961813</v>
      </c>
    </row>
    <row r="8354" spans="13:14" x14ac:dyDescent="0.25">
      <c r="M8354" s="46">
        <v>8345</v>
      </c>
      <c r="N8354">
        <v>122.69939401757976</v>
      </c>
    </row>
    <row r="8355" spans="13:14" x14ac:dyDescent="0.25">
      <c r="M8355" s="46">
        <v>8346</v>
      </c>
      <c r="N8355">
        <v>114.21317658388789</v>
      </c>
    </row>
    <row r="8356" spans="13:14" x14ac:dyDescent="0.25">
      <c r="M8356" s="46">
        <v>8347</v>
      </c>
      <c r="N8356">
        <v>108.69227419185107</v>
      </c>
    </row>
    <row r="8357" spans="13:14" x14ac:dyDescent="0.25">
      <c r="M8357" s="46">
        <v>8348</v>
      </c>
      <c r="N8357">
        <v>122.11782254296378</v>
      </c>
    </row>
    <row r="8358" spans="13:14" x14ac:dyDescent="0.25">
      <c r="M8358" s="46">
        <v>8349</v>
      </c>
      <c r="N8358">
        <v>114.39969042985705</v>
      </c>
    </row>
    <row r="8359" spans="13:14" x14ac:dyDescent="0.25">
      <c r="M8359" s="46">
        <v>8350</v>
      </c>
      <c r="N8359">
        <v>120.1054478077949</v>
      </c>
    </row>
    <row r="8360" spans="13:14" x14ac:dyDescent="0.25">
      <c r="M8360" s="46">
        <v>8351</v>
      </c>
      <c r="N8360">
        <v>119.9036396480044</v>
      </c>
    </row>
    <row r="8361" spans="13:14" x14ac:dyDescent="0.25">
      <c r="M8361" s="46">
        <v>8352</v>
      </c>
      <c r="N8361">
        <v>108.94770487541444</v>
      </c>
    </row>
    <row r="8362" spans="13:14" x14ac:dyDescent="0.25">
      <c r="M8362" s="46">
        <v>8353</v>
      </c>
      <c r="N8362">
        <v>117.11378615584904</v>
      </c>
    </row>
    <row r="8363" spans="13:14" x14ac:dyDescent="0.25">
      <c r="M8363" s="46">
        <v>8354</v>
      </c>
      <c r="N8363">
        <v>97.306081427978285</v>
      </c>
    </row>
    <row r="8364" spans="13:14" x14ac:dyDescent="0.25">
      <c r="M8364" s="46">
        <v>8355</v>
      </c>
      <c r="N8364">
        <v>106.30675534281126</v>
      </c>
    </row>
    <row r="8365" spans="13:14" x14ac:dyDescent="0.25">
      <c r="M8365" s="46">
        <v>8356</v>
      </c>
      <c r="N8365">
        <v>114.11632458194356</v>
      </c>
    </row>
    <row r="8366" spans="13:14" x14ac:dyDescent="0.25">
      <c r="M8366" s="46">
        <v>8357</v>
      </c>
      <c r="N8366">
        <v>122.9816318590411</v>
      </c>
    </row>
    <row r="8367" spans="13:14" x14ac:dyDescent="0.25">
      <c r="M8367" s="46">
        <v>8358</v>
      </c>
      <c r="N8367">
        <v>111.58164149006929</v>
      </c>
    </row>
    <row r="8368" spans="13:14" x14ac:dyDescent="0.25">
      <c r="M8368" s="46">
        <v>8359</v>
      </c>
      <c r="N8368">
        <v>117.57838563857477</v>
      </c>
    </row>
    <row r="8369" spans="13:14" x14ac:dyDescent="0.25">
      <c r="M8369" s="46">
        <v>8360</v>
      </c>
      <c r="N8369">
        <v>108.36524356521711</v>
      </c>
    </row>
    <row r="8370" spans="13:14" x14ac:dyDescent="0.25">
      <c r="M8370" s="46">
        <v>8361</v>
      </c>
      <c r="N8370">
        <v>104.807759560435</v>
      </c>
    </row>
    <row r="8371" spans="13:14" x14ac:dyDescent="0.25">
      <c r="M8371" s="46">
        <v>8362</v>
      </c>
      <c r="N8371">
        <v>111.43908738593024</v>
      </c>
    </row>
    <row r="8372" spans="13:14" x14ac:dyDescent="0.25">
      <c r="M8372" s="46">
        <v>8363</v>
      </c>
      <c r="N8372">
        <v>100.3076451066332</v>
      </c>
    </row>
    <row r="8373" spans="13:14" x14ac:dyDescent="0.25">
      <c r="M8373" s="46">
        <v>8364</v>
      </c>
      <c r="N8373">
        <v>111.87049493219627</v>
      </c>
    </row>
    <row r="8374" spans="13:14" x14ac:dyDescent="0.25">
      <c r="M8374" s="46">
        <v>8365</v>
      </c>
      <c r="N8374">
        <v>124.48320413859442</v>
      </c>
    </row>
    <row r="8375" spans="13:14" x14ac:dyDescent="0.25">
      <c r="M8375" s="46">
        <v>8366</v>
      </c>
      <c r="N8375">
        <v>123.47395998908281</v>
      </c>
    </row>
    <row r="8376" spans="13:14" x14ac:dyDescent="0.25">
      <c r="M8376" s="46">
        <v>8367</v>
      </c>
      <c r="N8376">
        <v>107.86273119953906</v>
      </c>
    </row>
    <row r="8377" spans="13:14" x14ac:dyDescent="0.25">
      <c r="M8377" s="46">
        <v>8368</v>
      </c>
      <c r="N8377">
        <v>121.5420154618682</v>
      </c>
    </row>
    <row r="8378" spans="13:14" x14ac:dyDescent="0.25">
      <c r="M8378" s="46">
        <v>8369</v>
      </c>
      <c r="N8378">
        <v>110.58056820452978</v>
      </c>
    </row>
    <row r="8379" spans="13:14" x14ac:dyDescent="0.25">
      <c r="M8379" s="46">
        <v>8370</v>
      </c>
      <c r="N8379">
        <v>107.54176913746991</v>
      </c>
    </row>
    <row r="8380" spans="13:14" x14ac:dyDescent="0.25">
      <c r="M8380" s="46">
        <v>8371</v>
      </c>
      <c r="N8380">
        <v>110.461800832149</v>
      </c>
    </row>
    <row r="8381" spans="13:14" x14ac:dyDescent="0.25">
      <c r="M8381" s="46">
        <v>8372</v>
      </c>
      <c r="N8381">
        <v>123.71339818907796</v>
      </c>
    </row>
    <row r="8382" spans="13:14" x14ac:dyDescent="0.25">
      <c r="M8382" s="46">
        <v>8373</v>
      </c>
      <c r="N8382">
        <v>109.4013868435909</v>
      </c>
    </row>
    <row r="8383" spans="13:14" x14ac:dyDescent="0.25">
      <c r="M8383" s="46">
        <v>8374</v>
      </c>
      <c r="N8383">
        <v>115.2385545332375</v>
      </c>
    </row>
    <row r="8384" spans="13:14" x14ac:dyDescent="0.25">
      <c r="M8384" s="46">
        <v>8375</v>
      </c>
      <c r="N8384">
        <v>122.56519999373045</v>
      </c>
    </row>
    <row r="8385" spans="13:14" x14ac:dyDescent="0.25">
      <c r="M8385" s="46">
        <v>8376</v>
      </c>
      <c r="N8385">
        <v>108.94289994818919</v>
      </c>
    </row>
    <row r="8386" spans="13:14" x14ac:dyDescent="0.25">
      <c r="M8386" s="46">
        <v>8377</v>
      </c>
      <c r="N8386">
        <v>103.184977629871</v>
      </c>
    </row>
    <row r="8387" spans="13:14" x14ac:dyDescent="0.25">
      <c r="M8387" s="46">
        <v>8378</v>
      </c>
      <c r="N8387">
        <v>108.7509616401195</v>
      </c>
    </row>
    <row r="8388" spans="13:14" x14ac:dyDescent="0.25">
      <c r="M8388" s="46">
        <v>8379</v>
      </c>
      <c r="N8388">
        <v>119.23953202525091</v>
      </c>
    </row>
    <row r="8389" spans="13:14" x14ac:dyDescent="0.25">
      <c r="M8389" s="46">
        <v>8380</v>
      </c>
      <c r="N8389">
        <v>112.96485346737798</v>
      </c>
    </row>
    <row r="8390" spans="13:14" x14ac:dyDescent="0.25">
      <c r="M8390" s="46">
        <v>8381</v>
      </c>
      <c r="N8390">
        <v>112.45411029752114</v>
      </c>
    </row>
    <row r="8391" spans="13:14" x14ac:dyDescent="0.25">
      <c r="M8391" s="46">
        <v>8382</v>
      </c>
      <c r="N8391">
        <v>98.170335305736984</v>
      </c>
    </row>
    <row r="8392" spans="13:14" x14ac:dyDescent="0.25">
      <c r="M8392" s="46">
        <v>8383</v>
      </c>
      <c r="N8392">
        <v>105.64355187907707</v>
      </c>
    </row>
    <row r="8393" spans="13:14" x14ac:dyDescent="0.25">
      <c r="M8393" s="46">
        <v>8384</v>
      </c>
      <c r="N8393">
        <v>105.00968578929614</v>
      </c>
    </row>
    <row r="8394" spans="13:14" x14ac:dyDescent="0.25">
      <c r="M8394" s="46">
        <v>8385</v>
      </c>
      <c r="N8394">
        <v>104.13826642780171</v>
      </c>
    </row>
    <row r="8395" spans="13:14" x14ac:dyDescent="0.25">
      <c r="M8395" s="46">
        <v>8386</v>
      </c>
      <c r="N8395">
        <v>90.768027982588038</v>
      </c>
    </row>
    <row r="8396" spans="13:14" x14ac:dyDescent="0.25">
      <c r="M8396" s="46">
        <v>8387</v>
      </c>
      <c r="N8396">
        <v>112.1772978587132</v>
      </c>
    </row>
    <row r="8397" spans="13:14" x14ac:dyDescent="0.25">
      <c r="M8397" s="46">
        <v>8388</v>
      </c>
      <c r="N8397">
        <v>104.87410893584224</v>
      </c>
    </row>
    <row r="8398" spans="13:14" x14ac:dyDescent="0.25">
      <c r="M8398" s="46">
        <v>8389</v>
      </c>
      <c r="N8398">
        <v>110.65987814704737</v>
      </c>
    </row>
    <row r="8399" spans="13:14" x14ac:dyDescent="0.25">
      <c r="M8399" s="46">
        <v>8390</v>
      </c>
      <c r="N8399">
        <v>112.3692297023309</v>
      </c>
    </row>
    <row r="8400" spans="13:14" x14ac:dyDescent="0.25">
      <c r="M8400" s="46">
        <v>8391</v>
      </c>
      <c r="N8400">
        <v>104.49646203544499</v>
      </c>
    </row>
    <row r="8401" spans="13:14" x14ac:dyDescent="0.25">
      <c r="M8401" s="46">
        <v>8392</v>
      </c>
      <c r="N8401">
        <v>112.33869381698617</v>
      </c>
    </row>
    <row r="8402" spans="13:14" x14ac:dyDescent="0.25">
      <c r="M8402" s="46">
        <v>8393</v>
      </c>
      <c r="N8402">
        <v>110.12367839725286</v>
      </c>
    </row>
    <row r="8403" spans="13:14" x14ac:dyDescent="0.25">
      <c r="M8403" s="46">
        <v>8394</v>
      </c>
      <c r="N8403">
        <v>109.90637116085344</v>
      </c>
    </row>
    <row r="8404" spans="13:14" x14ac:dyDescent="0.25">
      <c r="M8404" s="46">
        <v>8395</v>
      </c>
      <c r="N8404">
        <v>109.92174379383459</v>
      </c>
    </row>
    <row r="8405" spans="13:14" x14ac:dyDescent="0.25">
      <c r="M8405" s="46">
        <v>8396</v>
      </c>
      <c r="N8405">
        <v>110.34494238863275</v>
      </c>
    </row>
    <row r="8406" spans="13:14" x14ac:dyDescent="0.25">
      <c r="M8406" s="46">
        <v>8397</v>
      </c>
      <c r="N8406">
        <v>114.93966125119178</v>
      </c>
    </row>
    <row r="8407" spans="13:14" x14ac:dyDescent="0.25">
      <c r="M8407" s="46">
        <v>8398</v>
      </c>
      <c r="N8407">
        <v>112.36174405350393</v>
      </c>
    </row>
    <row r="8408" spans="13:14" x14ac:dyDescent="0.25">
      <c r="M8408" s="46">
        <v>8399</v>
      </c>
      <c r="N8408">
        <v>99.874010651488575</v>
      </c>
    </row>
    <row r="8409" spans="13:14" x14ac:dyDescent="0.25">
      <c r="M8409" s="46">
        <v>8400</v>
      </c>
      <c r="N8409">
        <v>118.9957154025774</v>
      </c>
    </row>
    <row r="8410" spans="13:14" x14ac:dyDescent="0.25">
      <c r="M8410" s="46">
        <v>8401</v>
      </c>
      <c r="N8410">
        <v>103.56556897915236</v>
      </c>
    </row>
    <row r="8411" spans="13:14" x14ac:dyDescent="0.25">
      <c r="M8411" s="46">
        <v>8402</v>
      </c>
      <c r="N8411">
        <v>105.98594403857233</v>
      </c>
    </row>
    <row r="8412" spans="13:14" x14ac:dyDescent="0.25">
      <c r="M8412" s="46">
        <v>8403</v>
      </c>
      <c r="N8412">
        <v>124.95571754697481</v>
      </c>
    </row>
    <row r="8413" spans="13:14" x14ac:dyDescent="0.25">
      <c r="M8413" s="46">
        <v>8404</v>
      </c>
      <c r="N8413">
        <v>117.3054107046751</v>
      </c>
    </row>
    <row r="8414" spans="13:14" x14ac:dyDescent="0.25">
      <c r="M8414" s="46">
        <v>8405</v>
      </c>
      <c r="N8414">
        <v>104.82166345108513</v>
      </c>
    </row>
    <row r="8415" spans="13:14" x14ac:dyDescent="0.25">
      <c r="M8415" s="46">
        <v>8406</v>
      </c>
      <c r="N8415">
        <v>120.18629691055673</v>
      </c>
    </row>
    <row r="8416" spans="13:14" x14ac:dyDescent="0.25">
      <c r="M8416" s="46">
        <v>8407</v>
      </c>
      <c r="N8416">
        <v>123.74110965255149</v>
      </c>
    </row>
    <row r="8417" spans="13:14" x14ac:dyDescent="0.25">
      <c r="M8417" s="46">
        <v>8408</v>
      </c>
      <c r="N8417">
        <v>111.93123539398185</v>
      </c>
    </row>
    <row r="8418" spans="13:14" x14ac:dyDescent="0.25">
      <c r="M8418" s="46">
        <v>8409</v>
      </c>
      <c r="N8418">
        <v>122.02319091599854</v>
      </c>
    </row>
    <row r="8419" spans="13:14" x14ac:dyDescent="0.25">
      <c r="M8419" s="46">
        <v>8410</v>
      </c>
      <c r="N8419">
        <v>120.68281112573131</v>
      </c>
    </row>
    <row r="8420" spans="13:14" x14ac:dyDescent="0.25">
      <c r="M8420" s="46">
        <v>8411</v>
      </c>
      <c r="N8420">
        <v>115.97247722546892</v>
      </c>
    </row>
    <row r="8421" spans="13:14" x14ac:dyDescent="0.25">
      <c r="M8421" s="46">
        <v>8412</v>
      </c>
      <c r="N8421">
        <v>90.775116265840239</v>
      </c>
    </row>
    <row r="8422" spans="13:14" x14ac:dyDescent="0.25">
      <c r="M8422" s="46">
        <v>8413</v>
      </c>
      <c r="N8422">
        <v>130.56956991109075</v>
      </c>
    </row>
    <row r="8423" spans="13:14" x14ac:dyDescent="0.25">
      <c r="M8423" s="46">
        <v>8414</v>
      </c>
      <c r="N8423">
        <v>109.72698567663308</v>
      </c>
    </row>
    <row r="8424" spans="13:14" x14ac:dyDescent="0.25">
      <c r="M8424" s="46">
        <v>8415</v>
      </c>
      <c r="N8424">
        <v>121.27859609275949</v>
      </c>
    </row>
    <row r="8425" spans="13:14" x14ac:dyDescent="0.25">
      <c r="M8425" s="46">
        <v>8416</v>
      </c>
      <c r="N8425">
        <v>124.64887046288067</v>
      </c>
    </row>
    <row r="8426" spans="13:14" x14ac:dyDescent="0.25">
      <c r="M8426" s="46">
        <v>8417</v>
      </c>
      <c r="N8426">
        <v>117.49752825236696</v>
      </c>
    </row>
    <row r="8427" spans="13:14" x14ac:dyDescent="0.25">
      <c r="M8427" s="46">
        <v>8418</v>
      </c>
      <c r="N8427">
        <v>107.18218068172065</v>
      </c>
    </row>
    <row r="8428" spans="13:14" x14ac:dyDescent="0.25">
      <c r="M8428" s="46">
        <v>8419</v>
      </c>
      <c r="N8428">
        <v>126.94124923941582</v>
      </c>
    </row>
    <row r="8429" spans="13:14" x14ac:dyDescent="0.25">
      <c r="M8429" s="46">
        <v>8420</v>
      </c>
      <c r="N8429">
        <v>115.89580798094872</v>
      </c>
    </row>
    <row r="8430" spans="13:14" x14ac:dyDescent="0.25">
      <c r="M8430" s="46">
        <v>8421</v>
      </c>
      <c r="N8430">
        <v>104.97201279661749</v>
      </c>
    </row>
    <row r="8431" spans="13:14" x14ac:dyDescent="0.25">
      <c r="M8431" s="46">
        <v>8422</v>
      </c>
      <c r="N8431">
        <v>119.48247330215803</v>
      </c>
    </row>
    <row r="8432" spans="13:14" x14ac:dyDescent="0.25">
      <c r="M8432" s="46">
        <v>8423</v>
      </c>
      <c r="N8432">
        <v>112.76673333488534</v>
      </c>
    </row>
    <row r="8433" spans="13:14" x14ac:dyDescent="0.25">
      <c r="M8433" s="46">
        <v>8424</v>
      </c>
      <c r="N8433">
        <v>107.93076122705183</v>
      </c>
    </row>
    <row r="8434" spans="13:14" x14ac:dyDescent="0.25">
      <c r="M8434" s="46">
        <v>8425</v>
      </c>
      <c r="N8434">
        <v>109.14270423610247</v>
      </c>
    </row>
    <row r="8435" spans="13:14" x14ac:dyDescent="0.25">
      <c r="M8435" s="46">
        <v>8426</v>
      </c>
      <c r="N8435">
        <v>120.12500395647257</v>
      </c>
    </row>
    <row r="8436" spans="13:14" x14ac:dyDescent="0.25">
      <c r="M8436" s="46">
        <v>8427</v>
      </c>
      <c r="N8436">
        <v>106.51940180317261</v>
      </c>
    </row>
    <row r="8437" spans="13:14" x14ac:dyDescent="0.25">
      <c r="M8437" s="46">
        <v>8428</v>
      </c>
      <c r="N8437">
        <v>110.60889575786356</v>
      </c>
    </row>
    <row r="8438" spans="13:14" x14ac:dyDescent="0.25">
      <c r="M8438" s="46">
        <v>8429</v>
      </c>
      <c r="N8438">
        <v>114.49673794158223</v>
      </c>
    </row>
    <row r="8439" spans="13:14" x14ac:dyDescent="0.25">
      <c r="M8439" s="46">
        <v>8430</v>
      </c>
      <c r="N8439">
        <v>104.80553284776009</v>
      </c>
    </row>
    <row r="8440" spans="13:14" x14ac:dyDescent="0.25">
      <c r="M8440" s="46">
        <v>8431</v>
      </c>
      <c r="N8440">
        <v>107.25742989846125</v>
      </c>
    </row>
    <row r="8441" spans="13:14" x14ac:dyDescent="0.25">
      <c r="M8441" s="46">
        <v>8432</v>
      </c>
      <c r="N8441">
        <v>108.88581104727548</v>
      </c>
    </row>
    <row r="8442" spans="13:14" x14ac:dyDescent="0.25">
      <c r="M8442" s="46">
        <v>8433</v>
      </c>
      <c r="N8442">
        <v>112.78857725040798</v>
      </c>
    </row>
    <row r="8443" spans="13:14" x14ac:dyDescent="0.25">
      <c r="M8443" s="46">
        <v>8434</v>
      </c>
      <c r="N8443">
        <v>105.35801744460989</v>
      </c>
    </row>
    <row r="8444" spans="13:14" x14ac:dyDescent="0.25">
      <c r="M8444" s="46">
        <v>8435</v>
      </c>
      <c r="N8444">
        <v>116.5169462127518</v>
      </c>
    </row>
    <row r="8445" spans="13:14" x14ac:dyDescent="0.25">
      <c r="M8445" s="46">
        <v>8436</v>
      </c>
      <c r="N8445">
        <v>101.68239315421386</v>
      </c>
    </row>
    <row r="8446" spans="13:14" x14ac:dyDescent="0.25">
      <c r="M8446" s="46">
        <v>8437</v>
      </c>
      <c r="N8446">
        <v>96.402591383368645</v>
      </c>
    </row>
    <row r="8447" spans="13:14" x14ac:dyDescent="0.25">
      <c r="M8447" s="46">
        <v>8438</v>
      </c>
      <c r="N8447">
        <v>117.61277685709032</v>
      </c>
    </row>
    <row r="8448" spans="13:14" x14ac:dyDescent="0.25">
      <c r="M8448" s="46">
        <v>8439</v>
      </c>
      <c r="N8448">
        <v>111.99573536220834</v>
      </c>
    </row>
    <row r="8449" spans="13:14" x14ac:dyDescent="0.25">
      <c r="M8449" s="46">
        <v>8440</v>
      </c>
      <c r="N8449">
        <v>104.17873664759627</v>
      </c>
    </row>
    <row r="8450" spans="13:14" x14ac:dyDescent="0.25">
      <c r="M8450" s="46">
        <v>8441</v>
      </c>
      <c r="N8450">
        <v>110.16604320415308</v>
      </c>
    </row>
    <row r="8451" spans="13:14" x14ac:dyDescent="0.25">
      <c r="M8451" s="46">
        <v>8442</v>
      </c>
      <c r="N8451">
        <v>114.55055046324219</v>
      </c>
    </row>
    <row r="8452" spans="13:14" x14ac:dyDescent="0.25">
      <c r="M8452" s="46">
        <v>8443</v>
      </c>
      <c r="N8452">
        <v>109.1140754144818</v>
      </c>
    </row>
    <row r="8453" spans="13:14" x14ac:dyDescent="0.25">
      <c r="M8453" s="46">
        <v>8444</v>
      </c>
      <c r="N8453">
        <v>97.818604853364008</v>
      </c>
    </row>
    <row r="8454" spans="13:14" x14ac:dyDescent="0.25">
      <c r="M8454" s="46">
        <v>8445</v>
      </c>
      <c r="N8454">
        <v>101.45261791245883</v>
      </c>
    </row>
    <row r="8455" spans="13:14" x14ac:dyDescent="0.25">
      <c r="M8455" s="46">
        <v>8446</v>
      </c>
      <c r="N8455">
        <v>111.88904425823083</v>
      </c>
    </row>
    <row r="8456" spans="13:14" x14ac:dyDescent="0.25">
      <c r="M8456" s="46">
        <v>8447</v>
      </c>
      <c r="N8456">
        <v>128.09712370667648</v>
      </c>
    </row>
    <row r="8457" spans="13:14" x14ac:dyDescent="0.25">
      <c r="M8457" s="46">
        <v>8448</v>
      </c>
      <c r="N8457">
        <v>109.21075525992845</v>
      </c>
    </row>
    <row r="8458" spans="13:14" x14ac:dyDescent="0.25">
      <c r="M8458" s="46">
        <v>8449</v>
      </c>
      <c r="N8458">
        <v>121.14985923749667</v>
      </c>
    </row>
    <row r="8459" spans="13:14" x14ac:dyDescent="0.25">
      <c r="M8459" s="46">
        <v>8450</v>
      </c>
      <c r="N8459">
        <v>99.301740389579294</v>
      </c>
    </row>
    <row r="8460" spans="13:14" x14ac:dyDescent="0.25">
      <c r="M8460" s="46">
        <v>8451</v>
      </c>
      <c r="N8460">
        <v>108.4878977919028</v>
      </c>
    </row>
    <row r="8461" spans="13:14" x14ac:dyDescent="0.25">
      <c r="M8461" s="46">
        <v>8452</v>
      </c>
      <c r="N8461">
        <v>110.09209367963071</v>
      </c>
    </row>
    <row r="8462" spans="13:14" x14ac:dyDescent="0.25">
      <c r="M8462" s="46">
        <v>8453</v>
      </c>
      <c r="N8462">
        <v>116.47250531673861</v>
      </c>
    </row>
    <row r="8463" spans="13:14" x14ac:dyDescent="0.25">
      <c r="M8463" s="46">
        <v>8454</v>
      </c>
      <c r="N8463">
        <v>116.89890132615631</v>
      </c>
    </row>
    <row r="8464" spans="13:14" x14ac:dyDescent="0.25">
      <c r="M8464" s="46">
        <v>8455</v>
      </c>
      <c r="N8464">
        <v>118.61033220468765</v>
      </c>
    </row>
    <row r="8465" spans="13:14" x14ac:dyDescent="0.25">
      <c r="M8465" s="46">
        <v>8456</v>
      </c>
      <c r="N8465">
        <v>116.50602948842641</v>
      </c>
    </row>
    <row r="8466" spans="13:14" x14ac:dyDescent="0.25">
      <c r="M8466" s="46">
        <v>8457</v>
      </c>
      <c r="N8466">
        <v>102.91479099300369</v>
      </c>
    </row>
    <row r="8467" spans="13:14" x14ac:dyDescent="0.25">
      <c r="M8467" s="46">
        <v>8458</v>
      </c>
      <c r="N8467">
        <v>122.06291354979676</v>
      </c>
    </row>
    <row r="8468" spans="13:14" x14ac:dyDescent="0.25">
      <c r="M8468" s="46">
        <v>8459</v>
      </c>
      <c r="N8468">
        <v>118.67675914208681</v>
      </c>
    </row>
    <row r="8469" spans="13:14" x14ac:dyDescent="0.25">
      <c r="M8469" s="46">
        <v>8460</v>
      </c>
      <c r="N8469">
        <v>116.18423166013193</v>
      </c>
    </row>
    <row r="8470" spans="13:14" x14ac:dyDescent="0.25">
      <c r="M8470" s="46">
        <v>8461</v>
      </c>
      <c r="N8470">
        <v>110.23726933495099</v>
      </c>
    </row>
    <row r="8471" spans="13:14" x14ac:dyDescent="0.25">
      <c r="M8471" s="46">
        <v>8462</v>
      </c>
      <c r="N8471">
        <v>102.11744100847264</v>
      </c>
    </row>
    <row r="8472" spans="13:14" x14ac:dyDescent="0.25">
      <c r="M8472" s="46">
        <v>8463</v>
      </c>
      <c r="N8472">
        <v>112.67705464307113</v>
      </c>
    </row>
    <row r="8473" spans="13:14" x14ac:dyDescent="0.25">
      <c r="M8473" s="46">
        <v>8464</v>
      </c>
      <c r="N8473">
        <v>106.91322674357271</v>
      </c>
    </row>
    <row r="8474" spans="13:14" x14ac:dyDescent="0.25">
      <c r="M8474" s="46">
        <v>8465</v>
      </c>
      <c r="N8474">
        <v>119.34320229975594</v>
      </c>
    </row>
    <row r="8475" spans="13:14" x14ac:dyDescent="0.25">
      <c r="M8475" s="46">
        <v>8466</v>
      </c>
      <c r="N8475">
        <v>95.857452088656984</v>
      </c>
    </row>
    <row r="8476" spans="13:14" x14ac:dyDescent="0.25">
      <c r="M8476" s="46">
        <v>8467</v>
      </c>
      <c r="N8476">
        <v>105.29676759185304</v>
      </c>
    </row>
    <row r="8477" spans="13:14" x14ac:dyDescent="0.25">
      <c r="M8477" s="46">
        <v>8468</v>
      </c>
      <c r="N8477">
        <v>125.88541530230077</v>
      </c>
    </row>
    <row r="8478" spans="13:14" x14ac:dyDescent="0.25">
      <c r="M8478" s="46">
        <v>8469</v>
      </c>
      <c r="N8478">
        <v>114.8701484885371</v>
      </c>
    </row>
    <row r="8479" spans="13:14" x14ac:dyDescent="0.25">
      <c r="M8479" s="46">
        <v>8470</v>
      </c>
      <c r="N8479">
        <v>104.96233831206112</v>
      </c>
    </row>
    <row r="8480" spans="13:14" x14ac:dyDescent="0.25">
      <c r="M8480" s="46">
        <v>8471</v>
      </c>
      <c r="N8480">
        <v>105.3992234344732</v>
      </c>
    </row>
    <row r="8481" spans="13:14" x14ac:dyDescent="0.25">
      <c r="M8481" s="46">
        <v>8472</v>
      </c>
      <c r="N8481">
        <v>118.36563198155714</v>
      </c>
    </row>
    <row r="8482" spans="13:14" x14ac:dyDescent="0.25">
      <c r="M8482" s="46">
        <v>8473</v>
      </c>
      <c r="N8482">
        <v>100.74583565145124</v>
      </c>
    </row>
    <row r="8483" spans="13:14" x14ac:dyDescent="0.25">
      <c r="M8483" s="46">
        <v>8474</v>
      </c>
      <c r="N8483">
        <v>114.45763882583945</v>
      </c>
    </row>
    <row r="8484" spans="13:14" x14ac:dyDescent="0.25">
      <c r="M8484" s="46">
        <v>8475</v>
      </c>
      <c r="N8484">
        <v>114.4625457002081</v>
      </c>
    </row>
    <row r="8485" spans="13:14" x14ac:dyDescent="0.25">
      <c r="M8485" s="46">
        <v>8476</v>
      </c>
      <c r="N8485">
        <v>97.394413209179589</v>
      </c>
    </row>
    <row r="8486" spans="13:14" x14ac:dyDescent="0.25">
      <c r="M8486" s="46">
        <v>8477</v>
      </c>
      <c r="N8486">
        <v>118.92639043802571</v>
      </c>
    </row>
    <row r="8487" spans="13:14" x14ac:dyDescent="0.25">
      <c r="M8487" s="46">
        <v>8478</v>
      </c>
      <c r="N8487">
        <v>116.42938520911243</v>
      </c>
    </row>
    <row r="8488" spans="13:14" x14ac:dyDescent="0.25">
      <c r="M8488" s="46">
        <v>8479</v>
      </c>
      <c r="N8488">
        <v>106.29991269684156</v>
      </c>
    </row>
    <row r="8489" spans="13:14" x14ac:dyDescent="0.25">
      <c r="M8489" s="46">
        <v>8480</v>
      </c>
      <c r="N8489">
        <v>97.1671351144103</v>
      </c>
    </row>
    <row r="8490" spans="13:14" x14ac:dyDescent="0.25">
      <c r="M8490" s="46">
        <v>8481</v>
      </c>
      <c r="N8490">
        <v>123.47632272985344</v>
      </c>
    </row>
    <row r="8491" spans="13:14" x14ac:dyDescent="0.25">
      <c r="M8491" s="46">
        <v>8482</v>
      </c>
      <c r="N8491">
        <v>98.399728741421157</v>
      </c>
    </row>
    <row r="8492" spans="13:14" x14ac:dyDescent="0.25">
      <c r="M8492" s="46">
        <v>8483</v>
      </c>
      <c r="N8492">
        <v>127.77488494878055</v>
      </c>
    </row>
    <row r="8493" spans="13:14" x14ac:dyDescent="0.25">
      <c r="M8493" s="46">
        <v>8484</v>
      </c>
      <c r="N8493">
        <v>112.86366176167704</v>
      </c>
    </row>
    <row r="8494" spans="13:14" x14ac:dyDescent="0.25">
      <c r="M8494" s="46">
        <v>8485</v>
      </c>
      <c r="N8494">
        <v>118.90505046192614</v>
      </c>
    </row>
    <row r="8495" spans="13:14" x14ac:dyDescent="0.25">
      <c r="M8495" s="46">
        <v>8486</v>
      </c>
      <c r="N8495">
        <v>96.234238690902387</v>
      </c>
    </row>
    <row r="8496" spans="13:14" x14ac:dyDescent="0.25">
      <c r="M8496" s="46">
        <v>8487</v>
      </c>
      <c r="N8496">
        <v>92.227964807693027</v>
      </c>
    </row>
    <row r="8497" spans="13:14" x14ac:dyDescent="0.25">
      <c r="M8497" s="46">
        <v>8488</v>
      </c>
      <c r="N8497">
        <v>114.46833017427824</v>
      </c>
    </row>
    <row r="8498" spans="13:14" x14ac:dyDescent="0.25">
      <c r="M8498" s="46">
        <v>8489</v>
      </c>
      <c r="N8498">
        <v>89.093452280982319</v>
      </c>
    </row>
    <row r="8499" spans="13:14" x14ac:dyDescent="0.25">
      <c r="M8499" s="46">
        <v>8490</v>
      </c>
      <c r="N8499">
        <v>111.37462811635922</v>
      </c>
    </row>
    <row r="8500" spans="13:14" x14ac:dyDescent="0.25">
      <c r="M8500" s="46">
        <v>8491</v>
      </c>
      <c r="N8500">
        <v>116.40936443557446</v>
      </c>
    </row>
    <row r="8501" spans="13:14" x14ac:dyDescent="0.25">
      <c r="M8501" s="46">
        <v>8492</v>
      </c>
      <c r="N8501">
        <v>116.19150848182527</v>
      </c>
    </row>
    <row r="8502" spans="13:14" x14ac:dyDescent="0.25">
      <c r="M8502" s="46">
        <v>8493</v>
      </c>
      <c r="N8502">
        <v>114.24854148832127</v>
      </c>
    </row>
    <row r="8503" spans="13:14" x14ac:dyDescent="0.25">
      <c r="M8503" s="46">
        <v>8494</v>
      </c>
      <c r="N8503">
        <v>123.94167528968875</v>
      </c>
    </row>
    <row r="8504" spans="13:14" x14ac:dyDescent="0.25">
      <c r="M8504" s="46">
        <v>8495</v>
      </c>
      <c r="N8504">
        <v>100.14423592095311</v>
      </c>
    </row>
    <row r="8505" spans="13:14" x14ac:dyDescent="0.25">
      <c r="M8505" s="46">
        <v>8496</v>
      </c>
      <c r="N8505">
        <v>110.78171862499937</v>
      </c>
    </row>
    <row r="8506" spans="13:14" x14ac:dyDescent="0.25">
      <c r="M8506" s="46">
        <v>8497</v>
      </c>
      <c r="N8506">
        <v>113.99827574088444</v>
      </c>
    </row>
    <row r="8507" spans="13:14" x14ac:dyDescent="0.25">
      <c r="M8507" s="46">
        <v>8498</v>
      </c>
      <c r="N8507">
        <v>103.19954081562528</v>
      </c>
    </row>
    <row r="8508" spans="13:14" x14ac:dyDescent="0.25">
      <c r="M8508" s="46">
        <v>8499</v>
      </c>
      <c r="N8508">
        <v>108.38160964663963</v>
      </c>
    </row>
    <row r="8509" spans="13:14" x14ac:dyDescent="0.25">
      <c r="M8509" s="46">
        <v>8500</v>
      </c>
      <c r="N8509">
        <v>122.34801042801845</v>
      </c>
    </row>
    <row r="8510" spans="13:14" x14ac:dyDescent="0.25">
      <c r="M8510" s="46">
        <v>8501</v>
      </c>
      <c r="N8510">
        <v>101.07898228616348</v>
      </c>
    </row>
    <row r="8511" spans="13:14" x14ac:dyDescent="0.25">
      <c r="M8511" s="46">
        <v>8502</v>
      </c>
      <c r="N8511">
        <v>116.04818399583174</v>
      </c>
    </row>
    <row r="8512" spans="13:14" x14ac:dyDescent="0.25">
      <c r="M8512" s="46">
        <v>8503</v>
      </c>
      <c r="N8512">
        <v>115.94307589040574</v>
      </c>
    </row>
    <row r="8513" spans="13:14" x14ac:dyDescent="0.25">
      <c r="M8513" s="46">
        <v>8504</v>
      </c>
      <c r="N8513">
        <v>103.64246536206892</v>
      </c>
    </row>
    <row r="8514" spans="13:14" x14ac:dyDescent="0.25">
      <c r="M8514" s="46">
        <v>8505</v>
      </c>
      <c r="N8514">
        <v>106.62055287572338</v>
      </c>
    </row>
    <row r="8515" spans="13:14" x14ac:dyDescent="0.25">
      <c r="M8515" s="46">
        <v>8506</v>
      </c>
      <c r="N8515">
        <v>104.22046573758931</v>
      </c>
    </row>
    <row r="8516" spans="13:14" x14ac:dyDescent="0.25">
      <c r="M8516" s="46">
        <v>8507</v>
      </c>
      <c r="N8516">
        <v>109.95876694724467</v>
      </c>
    </row>
    <row r="8517" spans="13:14" x14ac:dyDescent="0.25">
      <c r="M8517" s="46">
        <v>8508</v>
      </c>
      <c r="N8517">
        <v>97.713824733069089</v>
      </c>
    </row>
    <row r="8518" spans="13:14" x14ac:dyDescent="0.25">
      <c r="M8518" s="46">
        <v>8509</v>
      </c>
      <c r="N8518">
        <v>124.66911840502787</v>
      </c>
    </row>
    <row r="8519" spans="13:14" x14ac:dyDescent="0.25">
      <c r="M8519" s="46">
        <v>8510</v>
      </c>
      <c r="N8519">
        <v>125.04856462471342</v>
      </c>
    </row>
    <row r="8520" spans="13:14" x14ac:dyDescent="0.25">
      <c r="M8520" s="46">
        <v>8511</v>
      </c>
      <c r="N8520">
        <v>114.51258678291974</v>
      </c>
    </row>
    <row r="8521" spans="13:14" x14ac:dyDescent="0.25">
      <c r="M8521" s="46">
        <v>8512</v>
      </c>
      <c r="N8521">
        <v>125.19504277213743</v>
      </c>
    </row>
    <row r="8522" spans="13:14" x14ac:dyDescent="0.25">
      <c r="M8522" s="46">
        <v>8513</v>
      </c>
      <c r="N8522">
        <v>115.612714552962</v>
      </c>
    </row>
    <row r="8523" spans="13:14" x14ac:dyDescent="0.25">
      <c r="M8523" s="46">
        <v>8514</v>
      </c>
      <c r="N8523">
        <v>109.52415944086339</v>
      </c>
    </row>
    <row r="8524" spans="13:14" x14ac:dyDescent="0.25">
      <c r="M8524" s="46">
        <v>8515</v>
      </c>
      <c r="N8524">
        <v>96.795744477178602</v>
      </c>
    </row>
    <row r="8525" spans="13:14" x14ac:dyDescent="0.25">
      <c r="M8525" s="46">
        <v>8516</v>
      </c>
      <c r="N8525">
        <v>127.10365969763308</v>
      </c>
    </row>
    <row r="8526" spans="13:14" x14ac:dyDescent="0.25">
      <c r="M8526" s="46">
        <v>8517</v>
      </c>
      <c r="N8526">
        <v>133.90851973180236</v>
      </c>
    </row>
    <row r="8527" spans="13:14" x14ac:dyDescent="0.25">
      <c r="M8527" s="46">
        <v>8518</v>
      </c>
      <c r="N8527">
        <v>124.47244803963871</v>
      </c>
    </row>
    <row r="8528" spans="13:14" x14ac:dyDescent="0.25">
      <c r="M8528" s="46">
        <v>8519</v>
      </c>
      <c r="N8528">
        <v>113.00633850207076</v>
      </c>
    </row>
    <row r="8529" spans="13:14" x14ac:dyDescent="0.25">
      <c r="M8529" s="46">
        <v>8520</v>
      </c>
      <c r="N8529">
        <v>113.88453151627522</v>
      </c>
    </row>
    <row r="8530" spans="13:14" x14ac:dyDescent="0.25">
      <c r="M8530" s="46">
        <v>8521</v>
      </c>
      <c r="N8530">
        <v>104.94323136825986</v>
      </c>
    </row>
    <row r="8531" spans="13:14" x14ac:dyDescent="0.25">
      <c r="M8531" s="46">
        <v>8522</v>
      </c>
      <c r="N8531">
        <v>122.20969901487021</v>
      </c>
    </row>
    <row r="8532" spans="13:14" x14ac:dyDescent="0.25">
      <c r="M8532" s="46">
        <v>8523</v>
      </c>
      <c r="N8532">
        <v>112.26981049549177</v>
      </c>
    </row>
    <row r="8533" spans="13:14" x14ac:dyDescent="0.25">
      <c r="M8533" s="46">
        <v>8524</v>
      </c>
      <c r="N8533">
        <v>122.54575853415847</v>
      </c>
    </row>
    <row r="8534" spans="13:14" x14ac:dyDescent="0.25">
      <c r="M8534" s="46">
        <v>8525</v>
      </c>
      <c r="N8534">
        <v>122.27314903754819</v>
      </c>
    </row>
    <row r="8535" spans="13:14" x14ac:dyDescent="0.25">
      <c r="M8535" s="46">
        <v>8526</v>
      </c>
      <c r="N8535">
        <v>118.97649854515639</v>
      </c>
    </row>
    <row r="8536" spans="13:14" x14ac:dyDescent="0.25">
      <c r="M8536" s="46">
        <v>8527</v>
      </c>
      <c r="N8536">
        <v>107.78704243888117</v>
      </c>
    </row>
    <row r="8537" spans="13:14" x14ac:dyDescent="0.25">
      <c r="M8537" s="46">
        <v>8528</v>
      </c>
      <c r="N8537">
        <v>102.8822975221961</v>
      </c>
    </row>
    <row r="8538" spans="13:14" x14ac:dyDescent="0.25">
      <c r="M8538" s="46">
        <v>8529</v>
      </c>
      <c r="N8538">
        <v>98.386775741561507</v>
      </c>
    </row>
    <row r="8539" spans="13:14" x14ac:dyDescent="0.25">
      <c r="M8539" s="46">
        <v>8530</v>
      </c>
      <c r="N8539">
        <v>102.81363069775027</v>
      </c>
    </row>
    <row r="8540" spans="13:14" x14ac:dyDescent="0.25">
      <c r="M8540" s="46">
        <v>8531</v>
      </c>
      <c r="N8540">
        <v>117.4772015286149</v>
      </c>
    </row>
    <row r="8541" spans="13:14" x14ac:dyDescent="0.25">
      <c r="M8541" s="46">
        <v>8532</v>
      </c>
      <c r="N8541">
        <v>106.64797355682244</v>
      </c>
    </row>
    <row r="8542" spans="13:14" x14ac:dyDescent="0.25">
      <c r="M8542" s="46">
        <v>8533</v>
      </c>
      <c r="N8542">
        <v>124.04185599797486</v>
      </c>
    </row>
    <row r="8543" spans="13:14" x14ac:dyDescent="0.25">
      <c r="M8543" s="46">
        <v>8534</v>
      </c>
      <c r="N8543">
        <v>120.70632283911854</v>
      </c>
    </row>
    <row r="8544" spans="13:14" x14ac:dyDescent="0.25">
      <c r="M8544" s="46">
        <v>8535</v>
      </c>
      <c r="N8544">
        <v>109.2723720983614</v>
      </c>
    </row>
    <row r="8545" spans="13:14" x14ac:dyDescent="0.25">
      <c r="M8545" s="46">
        <v>8536</v>
      </c>
      <c r="N8545">
        <v>111.78255345201724</v>
      </c>
    </row>
    <row r="8546" spans="13:14" x14ac:dyDescent="0.25">
      <c r="M8546" s="46">
        <v>8537</v>
      </c>
      <c r="N8546">
        <v>100.02313242777693</v>
      </c>
    </row>
    <row r="8547" spans="13:14" x14ac:dyDescent="0.25">
      <c r="M8547" s="46">
        <v>8538</v>
      </c>
      <c r="N8547">
        <v>122.10654852214316</v>
      </c>
    </row>
    <row r="8548" spans="13:14" x14ac:dyDescent="0.25">
      <c r="M8548" s="46">
        <v>8539</v>
      </c>
      <c r="N8548">
        <v>109.16442381146663</v>
      </c>
    </row>
    <row r="8549" spans="13:14" x14ac:dyDescent="0.25">
      <c r="M8549" s="46">
        <v>8540</v>
      </c>
      <c r="N8549">
        <v>111.75190127446487</v>
      </c>
    </row>
    <row r="8550" spans="13:14" x14ac:dyDescent="0.25">
      <c r="M8550" s="46">
        <v>8541</v>
      </c>
      <c r="N8550">
        <v>116.61150128674846</v>
      </c>
    </row>
    <row r="8551" spans="13:14" x14ac:dyDescent="0.25">
      <c r="M8551" s="46">
        <v>8542</v>
      </c>
      <c r="N8551">
        <v>112.32046241792536</v>
      </c>
    </row>
    <row r="8552" spans="13:14" x14ac:dyDescent="0.25">
      <c r="M8552" s="46">
        <v>8543</v>
      </c>
      <c r="N8552">
        <v>134.5149342996566</v>
      </c>
    </row>
    <row r="8553" spans="13:14" x14ac:dyDescent="0.25">
      <c r="M8553" s="46">
        <v>8544</v>
      </c>
      <c r="N8553">
        <v>106.08964363389919</v>
      </c>
    </row>
    <row r="8554" spans="13:14" x14ac:dyDescent="0.25">
      <c r="M8554" s="46">
        <v>8545</v>
      </c>
      <c r="N8554">
        <v>98.460021320611276</v>
      </c>
    </row>
    <row r="8555" spans="13:14" x14ac:dyDescent="0.25">
      <c r="M8555" s="46">
        <v>8546</v>
      </c>
      <c r="N8555">
        <v>90.512816549241649</v>
      </c>
    </row>
    <row r="8556" spans="13:14" x14ac:dyDescent="0.25">
      <c r="M8556" s="46">
        <v>8547</v>
      </c>
      <c r="N8556">
        <v>108.04476506576083</v>
      </c>
    </row>
    <row r="8557" spans="13:14" x14ac:dyDescent="0.25">
      <c r="M8557" s="46">
        <v>8548</v>
      </c>
      <c r="N8557">
        <v>99.915622903771492</v>
      </c>
    </row>
    <row r="8558" spans="13:14" x14ac:dyDescent="0.25">
      <c r="M8558" s="46">
        <v>8549</v>
      </c>
      <c r="N8558">
        <v>114.73882728258192</v>
      </c>
    </row>
    <row r="8559" spans="13:14" x14ac:dyDescent="0.25">
      <c r="M8559" s="46">
        <v>8550</v>
      </c>
      <c r="N8559">
        <v>119.26041174342102</v>
      </c>
    </row>
    <row r="8560" spans="13:14" x14ac:dyDescent="0.25">
      <c r="M8560" s="46">
        <v>8551</v>
      </c>
      <c r="N8560">
        <v>125.25204657487156</v>
      </c>
    </row>
    <row r="8561" spans="13:14" x14ac:dyDescent="0.25">
      <c r="M8561" s="46">
        <v>8552</v>
      </c>
      <c r="N8561">
        <v>110.60065399370549</v>
      </c>
    </row>
    <row r="8562" spans="13:14" x14ac:dyDescent="0.25">
      <c r="M8562" s="46">
        <v>8553</v>
      </c>
      <c r="N8562">
        <v>102.85415528124844</v>
      </c>
    </row>
    <row r="8563" spans="13:14" x14ac:dyDescent="0.25">
      <c r="M8563" s="46">
        <v>8554</v>
      </c>
      <c r="N8563">
        <v>98.820410672205426</v>
      </c>
    </row>
    <row r="8564" spans="13:14" x14ac:dyDescent="0.25">
      <c r="M8564" s="46">
        <v>8555</v>
      </c>
      <c r="N8564">
        <v>127.54464169211496</v>
      </c>
    </row>
    <row r="8565" spans="13:14" x14ac:dyDescent="0.25">
      <c r="M8565" s="46">
        <v>8556</v>
      </c>
      <c r="N8565">
        <v>108.72772772381646</v>
      </c>
    </row>
    <row r="8566" spans="13:14" x14ac:dyDescent="0.25">
      <c r="M8566" s="46">
        <v>8557</v>
      </c>
      <c r="N8566">
        <v>100.97831055800407</v>
      </c>
    </row>
    <row r="8567" spans="13:14" x14ac:dyDescent="0.25">
      <c r="M8567" s="46">
        <v>8558</v>
      </c>
      <c r="N8567">
        <v>117.17338515911131</v>
      </c>
    </row>
    <row r="8568" spans="13:14" x14ac:dyDescent="0.25">
      <c r="M8568" s="46">
        <v>8559</v>
      </c>
      <c r="N8568">
        <v>115.95624351854748</v>
      </c>
    </row>
    <row r="8569" spans="13:14" x14ac:dyDescent="0.25">
      <c r="M8569" s="46">
        <v>8560</v>
      </c>
      <c r="N8569">
        <v>102.3699160506315</v>
      </c>
    </row>
    <row r="8570" spans="13:14" x14ac:dyDescent="0.25">
      <c r="M8570" s="46">
        <v>8561</v>
      </c>
      <c r="N8570">
        <v>103.91589433710782</v>
      </c>
    </row>
    <row r="8571" spans="13:14" x14ac:dyDescent="0.25">
      <c r="M8571" s="46">
        <v>8562</v>
      </c>
      <c r="N8571">
        <v>111.36057548613947</v>
      </c>
    </row>
    <row r="8572" spans="13:14" x14ac:dyDescent="0.25">
      <c r="M8572" s="46">
        <v>8563</v>
      </c>
      <c r="N8572">
        <v>95.83762086347113</v>
      </c>
    </row>
    <row r="8573" spans="13:14" x14ac:dyDescent="0.25">
      <c r="M8573" s="46">
        <v>8564</v>
      </c>
      <c r="N8573">
        <v>124.69349311713822</v>
      </c>
    </row>
    <row r="8574" spans="13:14" x14ac:dyDescent="0.25">
      <c r="M8574" s="46">
        <v>8565</v>
      </c>
      <c r="N8574">
        <v>122.33782280309325</v>
      </c>
    </row>
    <row r="8575" spans="13:14" x14ac:dyDescent="0.25">
      <c r="M8575" s="46">
        <v>8566</v>
      </c>
      <c r="N8575">
        <v>113.15977617869228</v>
      </c>
    </row>
    <row r="8576" spans="13:14" x14ac:dyDescent="0.25">
      <c r="M8576" s="46">
        <v>8567</v>
      </c>
      <c r="N8576">
        <v>107.01743588864059</v>
      </c>
    </row>
    <row r="8577" spans="13:14" x14ac:dyDescent="0.25">
      <c r="M8577" s="46">
        <v>8568</v>
      </c>
      <c r="N8577">
        <v>106.42362415467709</v>
      </c>
    </row>
    <row r="8578" spans="13:14" x14ac:dyDescent="0.25">
      <c r="M8578" s="46">
        <v>8569</v>
      </c>
      <c r="N8578">
        <v>109.83498277913978</v>
      </c>
    </row>
    <row r="8579" spans="13:14" x14ac:dyDescent="0.25">
      <c r="M8579" s="46">
        <v>8570</v>
      </c>
      <c r="N8579">
        <v>123.43615243521873</v>
      </c>
    </row>
    <row r="8580" spans="13:14" x14ac:dyDescent="0.25">
      <c r="M8580" s="46">
        <v>8571</v>
      </c>
      <c r="N8580">
        <v>125.55456347276478</v>
      </c>
    </row>
    <row r="8581" spans="13:14" x14ac:dyDescent="0.25">
      <c r="M8581" s="46">
        <v>8572</v>
      </c>
      <c r="N8581">
        <v>102.1564605810122</v>
      </c>
    </row>
    <row r="8582" spans="13:14" x14ac:dyDescent="0.25">
      <c r="M8582" s="46">
        <v>8573</v>
      </c>
      <c r="N8582">
        <v>122.715019842847</v>
      </c>
    </row>
    <row r="8583" spans="13:14" x14ac:dyDescent="0.25">
      <c r="M8583" s="46">
        <v>8574</v>
      </c>
      <c r="N8583">
        <v>99.108735923258919</v>
      </c>
    </row>
    <row r="8584" spans="13:14" x14ac:dyDescent="0.25">
      <c r="M8584" s="46">
        <v>8575</v>
      </c>
      <c r="N8584">
        <v>96.962091500394322</v>
      </c>
    </row>
    <row r="8585" spans="13:14" x14ac:dyDescent="0.25">
      <c r="M8585" s="46">
        <v>8576</v>
      </c>
      <c r="N8585">
        <v>109.84218635857869</v>
      </c>
    </row>
    <row r="8586" spans="13:14" x14ac:dyDescent="0.25">
      <c r="M8586" s="46">
        <v>8577</v>
      </c>
      <c r="N8586">
        <v>97.982299666683332</v>
      </c>
    </row>
    <row r="8587" spans="13:14" x14ac:dyDescent="0.25">
      <c r="M8587" s="46">
        <v>8578</v>
      </c>
      <c r="N8587">
        <v>129.80459543099965</v>
      </c>
    </row>
    <row r="8588" spans="13:14" x14ac:dyDescent="0.25">
      <c r="M8588" s="46">
        <v>8579</v>
      </c>
      <c r="N8588">
        <v>105.7937343191423</v>
      </c>
    </row>
    <row r="8589" spans="13:14" x14ac:dyDescent="0.25">
      <c r="M8589" s="46">
        <v>8580</v>
      </c>
      <c r="N8589">
        <v>97.829424778851973</v>
      </c>
    </row>
    <row r="8590" spans="13:14" x14ac:dyDescent="0.25">
      <c r="M8590" s="46">
        <v>8581</v>
      </c>
      <c r="N8590">
        <v>112.484890656754</v>
      </c>
    </row>
    <row r="8591" spans="13:14" x14ac:dyDescent="0.25">
      <c r="M8591" s="46">
        <v>8582</v>
      </c>
      <c r="N8591">
        <v>127.47956259915178</v>
      </c>
    </row>
    <row r="8592" spans="13:14" x14ac:dyDescent="0.25">
      <c r="M8592" s="46">
        <v>8583</v>
      </c>
      <c r="N8592">
        <v>103.85788143555108</v>
      </c>
    </row>
    <row r="8593" spans="13:14" x14ac:dyDescent="0.25">
      <c r="M8593" s="46">
        <v>8584</v>
      </c>
      <c r="N8593">
        <v>140.86240778993226</v>
      </c>
    </row>
    <row r="8594" spans="13:14" x14ac:dyDescent="0.25">
      <c r="M8594" s="46">
        <v>8585</v>
      </c>
      <c r="N8594">
        <v>114.76877977073778</v>
      </c>
    </row>
    <row r="8595" spans="13:14" x14ac:dyDescent="0.25">
      <c r="M8595" s="46">
        <v>8586</v>
      </c>
      <c r="N8595">
        <v>116.09428294977107</v>
      </c>
    </row>
    <row r="8596" spans="13:14" x14ac:dyDescent="0.25">
      <c r="M8596" s="46">
        <v>8587</v>
      </c>
      <c r="N8596">
        <v>103.19890591016117</v>
      </c>
    </row>
    <row r="8597" spans="13:14" x14ac:dyDescent="0.25">
      <c r="M8597" s="46">
        <v>8588</v>
      </c>
      <c r="N8597">
        <v>123.31823278237096</v>
      </c>
    </row>
    <row r="8598" spans="13:14" x14ac:dyDescent="0.25">
      <c r="M8598" s="46">
        <v>8589</v>
      </c>
      <c r="N8598">
        <v>106.55225087004912</v>
      </c>
    </row>
    <row r="8599" spans="13:14" x14ac:dyDescent="0.25">
      <c r="M8599" s="46">
        <v>8590</v>
      </c>
      <c r="N8599">
        <v>112.33979339166763</v>
      </c>
    </row>
    <row r="8600" spans="13:14" x14ac:dyDescent="0.25">
      <c r="M8600" s="46">
        <v>8591</v>
      </c>
      <c r="N8600">
        <v>108.13486353316848</v>
      </c>
    </row>
    <row r="8601" spans="13:14" x14ac:dyDescent="0.25">
      <c r="M8601" s="46">
        <v>8592</v>
      </c>
      <c r="N8601">
        <v>126.64357032212575</v>
      </c>
    </row>
    <row r="8602" spans="13:14" x14ac:dyDescent="0.25">
      <c r="M8602" s="46">
        <v>8593</v>
      </c>
      <c r="N8602">
        <v>117.80051456933995</v>
      </c>
    </row>
    <row r="8603" spans="13:14" x14ac:dyDescent="0.25">
      <c r="M8603" s="46">
        <v>8594</v>
      </c>
      <c r="N8603">
        <v>106.50503166092545</v>
      </c>
    </row>
    <row r="8604" spans="13:14" x14ac:dyDescent="0.25">
      <c r="M8604" s="46">
        <v>8595</v>
      </c>
      <c r="N8604">
        <v>108.13843366967278</v>
      </c>
    </row>
    <row r="8605" spans="13:14" x14ac:dyDescent="0.25">
      <c r="M8605" s="46">
        <v>8596</v>
      </c>
      <c r="N8605">
        <v>105.79075273244011</v>
      </c>
    </row>
    <row r="8606" spans="13:14" x14ac:dyDescent="0.25">
      <c r="M8606" s="46">
        <v>8597</v>
      </c>
      <c r="N8606">
        <v>99.014707212011757</v>
      </c>
    </row>
    <row r="8607" spans="13:14" x14ac:dyDescent="0.25">
      <c r="M8607" s="46">
        <v>8598</v>
      </c>
      <c r="N8607">
        <v>128.87070823807582</v>
      </c>
    </row>
    <row r="8608" spans="13:14" x14ac:dyDescent="0.25">
      <c r="M8608" s="46">
        <v>8599</v>
      </c>
      <c r="N8608">
        <v>118.00789096337122</v>
      </c>
    </row>
    <row r="8609" spans="13:14" x14ac:dyDescent="0.25">
      <c r="M8609" s="46">
        <v>8600</v>
      </c>
      <c r="N8609">
        <v>115.28651291198665</v>
      </c>
    </row>
    <row r="8610" spans="13:14" x14ac:dyDescent="0.25">
      <c r="M8610" s="46">
        <v>8601</v>
      </c>
      <c r="N8610">
        <v>121.30263804878948</v>
      </c>
    </row>
    <row r="8611" spans="13:14" x14ac:dyDescent="0.25">
      <c r="M8611" s="46">
        <v>8602</v>
      </c>
      <c r="N8611">
        <v>108.90326138720127</v>
      </c>
    </row>
    <row r="8612" spans="13:14" x14ac:dyDescent="0.25">
      <c r="M8612" s="46">
        <v>8603</v>
      </c>
      <c r="N8612">
        <v>118.70248784280524</v>
      </c>
    </row>
    <row r="8613" spans="13:14" x14ac:dyDescent="0.25">
      <c r="M8613" s="46">
        <v>8604</v>
      </c>
      <c r="N8613">
        <v>98.747123019814012</v>
      </c>
    </row>
    <row r="8614" spans="13:14" x14ac:dyDescent="0.25">
      <c r="M8614" s="46">
        <v>8605</v>
      </c>
      <c r="N8614">
        <v>121.19757823955459</v>
      </c>
    </row>
    <row r="8615" spans="13:14" x14ac:dyDescent="0.25">
      <c r="M8615" s="46">
        <v>8606</v>
      </c>
      <c r="N8615">
        <v>118.19955795570425</v>
      </c>
    </row>
    <row r="8616" spans="13:14" x14ac:dyDescent="0.25">
      <c r="M8616" s="46">
        <v>8607</v>
      </c>
      <c r="N8616">
        <v>116.46426582096566</v>
      </c>
    </row>
    <row r="8617" spans="13:14" x14ac:dyDescent="0.25">
      <c r="M8617" s="46">
        <v>8608</v>
      </c>
      <c r="N8617">
        <v>101.8014752824202</v>
      </c>
    </row>
    <row r="8618" spans="13:14" x14ac:dyDescent="0.25">
      <c r="M8618" s="46">
        <v>8609</v>
      </c>
      <c r="N8618">
        <v>124.6265958968721</v>
      </c>
    </row>
    <row r="8619" spans="13:14" x14ac:dyDescent="0.25">
      <c r="M8619" s="46">
        <v>8610</v>
      </c>
      <c r="N8619">
        <v>111.61404941071794</v>
      </c>
    </row>
    <row r="8620" spans="13:14" x14ac:dyDescent="0.25">
      <c r="M8620" s="46">
        <v>8611</v>
      </c>
      <c r="N8620">
        <v>98.104465410075377</v>
      </c>
    </row>
    <row r="8621" spans="13:14" x14ac:dyDescent="0.25">
      <c r="M8621" s="46">
        <v>8612</v>
      </c>
      <c r="N8621">
        <v>127.14144509320508</v>
      </c>
    </row>
    <row r="8622" spans="13:14" x14ac:dyDescent="0.25">
      <c r="M8622" s="46">
        <v>8613</v>
      </c>
      <c r="N8622">
        <v>110.53776500915657</v>
      </c>
    </row>
    <row r="8623" spans="13:14" x14ac:dyDescent="0.25">
      <c r="M8623" s="46">
        <v>8614</v>
      </c>
      <c r="N8623">
        <v>107.59255065883549</v>
      </c>
    </row>
    <row r="8624" spans="13:14" x14ac:dyDescent="0.25">
      <c r="M8624" s="46">
        <v>8615</v>
      </c>
      <c r="N8624">
        <v>111.01076880260797</v>
      </c>
    </row>
    <row r="8625" spans="13:14" x14ac:dyDescent="0.25">
      <c r="M8625" s="46">
        <v>8616</v>
      </c>
      <c r="N8625">
        <v>114.03612206855777</v>
      </c>
    </row>
    <row r="8626" spans="13:14" x14ac:dyDescent="0.25">
      <c r="M8626" s="46">
        <v>8617</v>
      </c>
      <c r="N8626">
        <v>112.33269766283838</v>
      </c>
    </row>
    <row r="8627" spans="13:14" x14ac:dyDescent="0.25">
      <c r="M8627" s="46">
        <v>8618</v>
      </c>
      <c r="N8627">
        <v>114.07700221449569</v>
      </c>
    </row>
    <row r="8628" spans="13:14" x14ac:dyDescent="0.25">
      <c r="M8628" s="46">
        <v>8619</v>
      </c>
      <c r="N8628">
        <v>113.31174923354169</v>
      </c>
    </row>
    <row r="8629" spans="13:14" x14ac:dyDescent="0.25">
      <c r="M8629" s="46">
        <v>8620</v>
      </c>
      <c r="N8629">
        <v>119.23423996748667</v>
      </c>
    </row>
    <row r="8630" spans="13:14" x14ac:dyDescent="0.25">
      <c r="M8630" s="46">
        <v>8621</v>
      </c>
      <c r="N8630">
        <v>115.81962457276347</v>
      </c>
    </row>
    <row r="8631" spans="13:14" x14ac:dyDescent="0.25">
      <c r="M8631" s="46">
        <v>8622</v>
      </c>
      <c r="N8631">
        <v>125.14820620032935</v>
      </c>
    </row>
    <row r="8632" spans="13:14" x14ac:dyDescent="0.25">
      <c r="M8632" s="46">
        <v>8623</v>
      </c>
      <c r="N8632">
        <v>112.11129430433436</v>
      </c>
    </row>
    <row r="8633" spans="13:14" x14ac:dyDescent="0.25">
      <c r="M8633" s="46">
        <v>8624</v>
      </c>
      <c r="N8633">
        <v>108.58937628861952</v>
      </c>
    </row>
    <row r="8634" spans="13:14" x14ac:dyDescent="0.25">
      <c r="M8634" s="46">
        <v>8625</v>
      </c>
      <c r="N8634">
        <v>104.03823202024557</v>
      </c>
    </row>
    <row r="8635" spans="13:14" x14ac:dyDescent="0.25">
      <c r="M8635" s="46">
        <v>8626</v>
      </c>
      <c r="N8635">
        <v>120.74580120063331</v>
      </c>
    </row>
    <row r="8636" spans="13:14" x14ac:dyDescent="0.25">
      <c r="M8636" s="46">
        <v>8627</v>
      </c>
      <c r="N8636">
        <v>109.18547819335417</v>
      </c>
    </row>
    <row r="8637" spans="13:14" x14ac:dyDescent="0.25">
      <c r="M8637" s="46">
        <v>8628</v>
      </c>
      <c r="N8637">
        <v>100.76657475104584</v>
      </c>
    </row>
    <row r="8638" spans="13:14" x14ac:dyDescent="0.25">
      <c r="M8638" s="46">
        <v>8629</v>
      </c>
      <c r="N8638">
        <v>102.37011798176555</v>
      </c>
    </row>
    <row r="8639" spans="13:14" x14ac:dyDescent="0.25">
      <c r="M8639" s="46">
        <v>8630</v>
      </c>
      <c r="N8639">
        <v>114.02016929682783</v>
      </c>
    </row>
    <row r="8640" spans="13:14" x14ac:dyDescent="0.25">
      <c r="M8640" s="46">
        <v>8631</v>
      </c>
      <c r="N8640">
        <v>108.76922486551547</v>
      </c>
    </row>
    <row r="8641" spans="13:14" x14ac:dyDescent="0.25">
      <c r="M8641" s="46">
        <v>8632</v>
      </c>
      <c r="N8641">
        <v>108.69936986475969</v>
      </c>
    </row>
    <row r="8642" spans="13:14" x14ac:dyDescent="0.25">
      <c r="M8642" s="46">
        <v>8633</v>
      </c>
      <c r="N8642">
        <v>117.90516463670416</v>
      </c>
    </row>
    <row r="8643" spans="13:14" x14ac:dyDescent="0.25">
      <c r="M8643" s="46">
        <v>8634</v>
      </c>
      <c r="N8643">
        <v>111.68080880904844</v>
      </c>
    </row>
    <row r="8644" spans="13:14" x14ac:dyDescent="0.25">
      <c r="M8644" s="46">
        <v>8635</v>
      </c>
      <c r="N8644">
        <v>107.15719438405415</v>
      </c>
    </row>
    <row r="8645" spans="13:14" x14ac:dyDescent="0.25">
      <c r="M8645" s="46">
        <v>8636</v>
      </c>
      <c r="N8645">
        <v>108.60735579514632</v>
      </c>
    </row>
    <row r="8646" spans="13:14" x14ac:dyDescent="0.25">
      <c r="M8646" s="46">
        <v>8637</v>
      </c>
      <c r="N8646">
        <v>124.65890053223542</v>
      </c>
    </row>
    <row r="8647" spans="13:14" x14ac:dyDescent="0.25">
      <c r="M8647" s="46">
        <v>8638</v>
      </c>
      <c r="N8647">
        <v>121.29900998422293</v>
      </c>
    </row>
    <row r="8648" spans="13:14" x14ac:dyDescent="0.25">
      <c r="M8648" s="46">
        <v>8639</v>
      </c>
      <c r="N8648">
        <v>100.99726738675821</v>
      </c>
    </row>
    <row r="8649" spans="13:14" x14ac:dyDescent="0.25">
      <c r="M8649" s="46">
        <v>8640</v>
      </c>
      <c r="N8649">
        <v>118.78553512942469</v>
      </c>
    </row>
    <row r="8650" spans="13:14" x14ac:dyDescent="0.25">
      <c r="M8650" s="46">
        <v>8641</v>
      </c>
      <c r="N8650">
        <v>110.15367450521349</v>
      </c>
    </row>
    <row r="8651" spans="13:14" x14ac:dyDescent="0.25">
      <c r="M8651" s="46">
        <v>8642</v>
      </c>
      <c r="N8651">
        <v>104.23531519239357</v>
      </c>
    </row>
    <row r="8652" spans="13:14" x14ac:dyDescent="0.25">
      <c r="M8652" s="46">
        <v>8643</v>
      </c>
      <c r="N8652">
        <v>110.81288995221819</v>
      </c>
    </row>
    <row r="8653" spans="13:14" x14ac:dyDescent="0.25">
      <c r="M8653" s="46">
        <v>8644</v>
      </c>
      <c r="N8653">
        <v>119.68436108576401</v>
      </c>
    </row>
    <row r="8654" spans="13:14" x14ac:dyDescent="0.25">
      <c r="M8654" s="46">
        <v>8645</v>
      </c>
      <c r="N8654">
        <v>124.31589563516462</v>
      </c>
    </row>
    <row r="8655" spans="13:14" x14ac:dyDescent="0.25">
      <c r="M8655" s="46">
        <v>8646</v>
      </c>
      <c r="N8655">
        <v>106.73265903353018</v>
      </c>
    </row>
    <row r="8656" spans="13:14" x14ac:dyDescent="0.25">
      <c r="M8656" s="46">
        <v>8647</v>
      </c>
      <c r="N8656">
        <v>114.01576432559253</v>
      </c>
    </row>
    <row r="8657" spans="13:14" x14ac:dyDescent="0.25">
      <c r="M8657" s="46">
        <v>8648</v>
      </c>
      <c r="N8657">
        <v>84.645768027514066</v>
      </c>
    </row>
    <row r="8658" spans="13:14" x14ac:dyDescent="0.25">
      <c r="M8658" s="46">
        <v>8649</v>
      </c>
      <c r="N8658">
        <v>111.91768676420712</v>
      </c>
    </row>
    <row r="8659" spans="13:14" x14ac:dyDescent="0.25">
      <c r="M8659" s="46">
        <v>8650</v>
      </c>
      <c r="N8659">
        <v>105.5591686252661</v>
      </c>
    </row>
    <row r="8660" spans="13:14" x14ac:dyDescent="0.25">
      <c r="M8660" s="46">
        <v>8651</v>
      </c>
      <c r="N8660">
        <v>112.30752138460367</v>
      </c>
    </row>
    <row r="8661" spans="13:14" x14ac:dyDescent="0.25">
      <c r="M8661" s="46">
        <v>8652</v>
      </c>
      <c r="N8661">
        <v>121.32749559390041</v>
      </c>
    </row>
    <row r="8662" spans="13:14" x14ac:dyDescent="0.25">
      <c r="M8662" s="46">
        <v>8653</v>
      </c>
      <c r="N8662">
        <v>108.15833031209101</v>
      </c>
    </row>
    <row r="8663" spans="13:14" x14ac:dyDescent="0.25">
      <c r="M8663" s="46">
        <v>8654</v>
      </c>
      <c r="N8663">
        <v>102.2306418838311</v>
      </c>
    </row>
    <row r="8664" spans="13:14" x14ac:dyDescent="0.25">
      <c r="M8664" s="46">
        <v>8655</v>
      </c>
      <c r="N8664">
        <v>106.52092672121876</v>
      </c>
    </row>
    <row r="8665" spans="13:14" x14ac:dyDescent="0.25">
      <c r="M8665" s="46">
        <v>8656</v>
      </c>
      <c r="N8665">
        <v>118.69857048380342</v>
      </c>
    </row>
    <row r="8666" spans="13:14" x14ac:dyDescent="0.25">
      <c r="M8666" s="46">
        <v>8657</v>
      </c>
      <c r="N8666">
        <v>114.55235798807404</v>
      </c>
    </row>
    <row r="8667" spans="13:14" x14ac:dyDescent="0.25">
      <c r="M8667" s="46">
        <v>8658</v>
      </c>
      <c r="N8667">
        <v>116.16484556362803</v>
      </c>
    </row>
    <row r="8668" spans="13:14" x14ac:dyDescent="0.25">
      <c r="M8668" s="46">
        <v>8659</v>
      </c>
      <c r="N8668">
        <v>103.87735057184904</v>
      </c>
    </row>
    <row r="8669" spans="13:14" x14ac:dyDescent="0.25">
      <c r="M8669" s="46">
        <v>8660</v>
      </c>
      <c r="N8669">
        <v>104.44405198810938</v>
      </c>
    </row>
    <row r="8670" spans="13:14" x14ac:dyDescent="0.25">
      <c r="M8670" s="46">
        <v>8661</v>
      </c>
      <c r="N8670">
        <v>114.95294673539757</v>
      </c>
    </row>
    <row r="8671" spans="13:14" x14ac:dyDescent="0.25">
      <c r="M8671" s="46">
        <v>8662</v>
      </c>
      <c r="N8671">
        <v>118.825851708621</v>
      </c>
    </row>
    <row r="8672" spans="13:14" x14ac:dyDescent="0.25">
      <c r="M8672" s="46">
        <v>8663</v>
      </c>
      <c r="N8672">
        <v>117.89025546757799</v>
      </c>
    </row>
    <row r="8673" spans="13:14" x14ac:dyDescent="0.25">
      <c r="M8673" s="46">
        <v>8664</v>
      </c>
      <c r="N8673">
        <v>104.68342514556632</v>
      </c>
    </row>
    <row r="8674" spans="13:14" x14ac:dyDescent="0.25">
      <c r="M8674" s="46">
        <v>8665</v>
      </c>
      <c r="N8674">
        <v>130.70529940936385</v>
      </c>
    </row>
    <row r="8675" spans="13:14" x14ac:dyDescent="0.25">
      <c r="M8675" s="46">
        <v>8666</v>
      </c>
      <c r="N8675">
        <v>126.87832839096919</v>
      </c>
    </row>
    <row r="8676" spans="13:14" x14ac:dyDescent="0.25">
      <c r="M8676" s="46">
        <v>8667</v>
      </c>
      <c r="N8676">
        <v>116.05470339668808</v>
      </c>
    </row>
    <row r="8677" spans="13:14" x14ac:dyDescent="0.25">
      <c r="M8677" s="46">
        <v>8668</v>
      </c>
      <c r="N8677">
        <v>123.25392142006703</v>
      </c>
    </row>
    <row r="8678" spans="13:14" x14ac:dyDescent="0.25">
      <c r="M8678" s="46">
        <v>8669</v>
      </c>
      <c r="N8678">
        <v>104.75163423786999</v>
      </c>
    </row>
    <row r="8679" spans="13:14" x14ac:dyDescent="0.25">
      <c r="M8679" s="46">
        <v>8670</v>
      </c>
      <c r="N8679">
        <v>128.62803129889815</v>
      </c>
    </row>
    <row r="8680" spans="13:14" x14ac:dyDescent="0.25">
      <c r="M8680" s="46">
        <v>8671</v>
      </c>
      <c r="N8680">
        <v>101.60667486539595</v>
      </c>
    </row>
    <row r="8681" spans="13:14" x14ac:dyDescent="0.25">
      <c r="M8681" s="46">
        <v>8672</v>
      </c>
      <c r="N8681">
        <v>96.144473151371173</v>
      </c>
    </row>
    <row r="8682" spans="13:14" x14ac:dyDescent="0.25">
      <c r="M8682" s="46">
        <v>8673</v>
      </c>
      <c r="N8682">
        <v>103.29483135447433</v>
      </c>
    </row>
    <row r="8683" spans="13:14" x14ac:dyDescent="0.25">
      <c r="M8683" s="46">
        <v>8674</v>
      </c>
      <c r="N8683">
        <v>108.72123977426405</v>
      </c>
    </row>
    <row r="8684" spans="13:14" x14ac:dyDescent="0.25">
      <c r="M8684" s="46">
        <v>8675</v>
      </c>
      <c r="N8684">
        <v>104.23704289698996</v>
      </c>
    </row>
    <row r="8685" spans="13:14" x14ac:dyDescent="0.25">
      <c r="M8685" s="46">
        <v>8676</v>
      </c>
      <c r="N8685">
        <v>112.19939761390833</v>
      </c>
    </row>
    <row r="8686" spans="13:14" x14ac:dyDescent="0.25">
      <c r="M8686" s="46">
        <v>8677</v>
      </c>
      <c r="N8686">
        <v>121.23012583299976</v>
      </c>
    </row>
    <row r="8687" spans="13:14" x14ac:dyDescent="0.25">
      <c r="M8687" s="46">
        <v>8678</v>
      </c>
      <c r="N8687">
        <v>99.031490550314786</v>
      </c>
    </row>
    <row r="8688" spans="13:14" x14ac:dyDescent="0.25">
      <c r="M8688" s="46">
        <v>8679</v>
      </c>
      <c r="N8688">
        <v>121.11776547380001</v>
      </c>
    </row>
    <row r="8689" spans="13:14" x14ac:dyDescent="0.25">
      <c r="M8689" s="46">
        <v>8680</v>
      </c>
      <c r="N8689">
        <v>121.67944853517766</v>
      </c>
    </row>
    <row r="8690" spans="13:14" x14ac:dyDescent="0.25">
      <c r="M8690" s="46">
        <v>8681</v>
      </c>
      <c r="N8690">
        <v>106.69486117055722</v>
      </c>
    </row>
    <row r="8691" spans="13:14" x14ac:dyDescent="0.25">
      <c r="M8691" s="46">
        <v>8682</v>
      </c>
      <c r="N8691">
        <v>107.04790485466816</v>
      </c>
    </row>
    <row r="8692" spans="13:14" x14ac:dyDescent="0.25">
      <c r="M8692" s="46">
        <v>8683</v>
      </c>
      <c r="N8692">
        <v>108.41582777397306</v>
      </c>
    </row>
    <row r="8693" spans="13:14" x14ac:dyDescent="0.25">
      <c r="M8693" s="46">
        <v>8684</v>
      </c>
      <c r="N8693">
        <v>111.57307680869329</v>
      </c>
    </row>
    <row r="8694" spans="13:14" x14ac:dyDescent="0.25">
      <c r="M8694" s="46">
        <v>8685</v>
      </c>
      <c r="N8694">
        <v>106.88832631136778</v>
      </c>
    </row>
    <row r="8695" spans="13:14" x14ac:dyDescent="0.25">
      <c r="M8695" s="46">
        <v>8686</v>
      </c>
      <c r="N8695">
        <v>95.880070084244139</v>
      </c>
    </row>
    <row r="8696" spans="13:14" x14ac:dyDescent="0.25">
      <c r="M8696" s="46">
        <v>8687</v>
      </c>
      <c r="N8696">
        <v>114.65683390921274</v>
      </c>
    </row>
    <row r="8697" spans="13:14" x14ac:dyDescent="0.25">
      <c r="M8697" s="46">
        <v>8688</v>
      </c>
      <c r="N8697">
        <v>121.40357653843689</v>
      </c>
    </row>
    <row r="8698" spans="13:14" x14ac:dyDescent="0.25">
      <c r="M8698" s="46">
        <v>8689</v>
      </c>
      <c r="N8698">
        <v>100.63759281403541</v>
      </c>
    </row>
    <row r="8699" spans="13:14" x14ac:dyDescent="0.25">
      <c r="M8699" s="46">
        <v>8690</v>
      </c>
      <c r="N8699">
        <v>114.69716675260537</v>
      </c>
    </row>
    <row r="8700" spans="13:14" x14ac:dyDescent="0.25">
      <c r="M8700" s="46">
        <v>8691</v>
      </c>
      <c r="N8700">
        <v>121.14498113600503</v>
      </c>
    </row>
    <row r="8701" spans="13:14" x14ac:dyDescent="0.25">
      <c r="M8701" s="46">
        <v>8692</v>
      </c>
      <c r="N8701">
        <v>109.81693133667062</v>
      </c>
    </row>
    <row r="8702" spans="13:14" x14ac:dyDescent="0.25">
      <c r="M8702" s="46">
        <v>8693</v>
      </c>
      <c r="N8702">
        <v>120.47760732572323</v>
      </c>
    </row>
    <row r="8703" spans="13:14" x14ac:dyDescent="0.25">
      <c r="M8703" s="46">
        <v>8694</v>
      </c>
      <c r="N8703">
        <v>124.39998848400477</v>
      </c>
    </row>
    <row r="8704" spans="13:14" x14ac:dyDescent="0.25">
      <c r="M8704" s="46">
        <v>8695</v>
      </c>
      <c r="N8704">
        <v>136.19644534459655</v>
      </c>
    </row>
    <row r="8705" spans="13:14" x14ac:dyDescent="0.25">
      <c r="M8705" s="46">
        <v>8696</v>
      </c>
      <c r="N8705">
        <v>120.22276905954024</v>
      </c>
    </row>
    <row r="8706" spans="13:14" x14ac:dyDescent="0.25">
      <c r="M8706" s="46">
        <v>8697</v>
      </c>
      <c r="N8706">
        <v>101.47845886670193</v>
      </c>
    </row>
    <row r="8707" spans="13:14" x14ac:dyDescent="0.25">
      <c r="M8707" s="46">
        <v>8698</v>
      </c>
      <c r="N8707">
        <v>105.73337712664281</v>
      </c>
    </row>
    <row r="8708" spans="13:14" x14ac:dyDescent="0.25">
      <c r="M8708" s="46">
        <v>8699</v>
      </c>
      <c r="N8708">
        <v>115.29411316060131</v>
      </c>
    </row>
    <row r="8709" spans="13:14" x14ac:dyDescent="0.25">
      <c r="M8709" s="46">
        <v>8700</v>
      </c>
      <c r="N8709">
        <v>104.51733648572706</v>
      </c>
    </row>
    <row r="8710" spans="13:14" x14ac:dyDescent="0.25">
      <c r="M8710" s="46">
        <v>8701</v>
      </c>
      <c r="N8710">
        <v>106.90074884295625</v>
      </c>
    </row>
    <row r="8711" spans="13:14" x14ac:dyDescent="0.25">
      <c r="M8711" s="46">
        <v>8702</v>
      </c>
      <c r="N8711">
        <v>115.80004037926864</v>
      </c>
    </row>
    <row r="8712" spans="13:14" x14ac:dyDescent="0.25">
      <c r="M8712" s="46">
        <v>8703</v>
      </c>
      <c r="N8712">
        <v>117.69619276517909</v>
      </c>
    </row>
    <row r="8713" spans="13:14" x14ac:dyDescent="0.25">
      <c r="M8713" s="46">
        <v>8704</v>
      </c>
      <c r="N8713">
        <v>119.80610592987664</v>
      </c>
    </row>
    <row r="8714" spans="13:14" x14ac:dyDescent="0.25">
      <c r="M8714" s="46">
        <v>8705</v>
      </c>
      <c r="N8714">
        <v>106.91620176861454</v>
      </c>
    </row>
    <row r="8715" spans="13:14" x14ac:dyDescent="0.25">
      <c r="M8715" s="46">
        <v>8706</v>
      </c>
      <c r="N8715">
        <v>102.38363058692052</v>
      </c>
    </row>
    <row r="8716" spans="13:14" x14ac:dyDescent="0.25">
      <c r="M8716" s="46">
        <v>8707</v>
      </c>
      <c r="N8716">
        <v>106.32239665977821</v>
      </c>
    </row>
    <row r="8717" spans="13:14" x14ac:dyDescent="0.25">
      <c r="M8717" s="46">
        <v>8708</v>
      </c>
      <c r="N8717">
        <v>132.79341500919782</v>
      </c>
    </row>
    <row r="8718" spans="13:14" x14ac:dyDescent="0.25">
      <c r="M8718" s="46">
        <v>8709</v>
      </c>
      <c r="N8718">
        <v>115.69810526287625</v>
      </c>
    </row>
    <row r="8719" spans="13:14" x14ac:dyDescent="0.25">
      <c r="M8719" s="46">
        <v>8710</v>
      </c>
      <c r="N8719">
        <v>136.89310388816085</v>
      </c>
    </row>
    <row r="8720" spans="13:14" x14ac:dyDescent="0.25">
      <c r="M8720" s="46">
        <v>8711</v>
      </c>
      <c r="N8720">
        <v>110.58426109655448</v>
      </c>
    </row>
    <row r="8721" spans="13:14" x14ac:dyDescent="0.25">
      <c r="M8721" s="46">
        <v>8712</v>
      </c>
      <c r="N8721">
        <v>103.06494227818152</v>
      </c>
    </row>
    <row r="8722" spans="13:14" x14ac:dyDescent="0.25">
      <c r="M8722" s="46">
        <v>8713</v>
      </c>
      <c r="N8722">
        <v>129.39030337546092</v>
      </c>
    </row>
    <row r="8723" spans="13:14" x14ac:dyDescent="0.25">
      <c r="M8723" s="46">
        <v>8714</v>
      </c>
      <c r="N8723">
        <v>115.35947225340368</v>
      </c>
    </row>
    <row r="8724" spans="13:14" x14ac:dyDescent="0.25">
      <c r="M8724" s="46">
        <v>8715</v>
      </c>
      <c r="N8724">
        <v>115.4418133228974</v>
      </c>
    </row>
    <row r="8725" spans="13:14" x14ac:dyDescent="0.25">
      <c r="M8725" s="46">
        <v>8716</v>
      </c>
      <c r="N8725">
        <v>110.32457193235082</v>
      </c>
    </row>
    <row r="8726" spans="13:14" x14ac:dyDescent="0.25">
      <c r="M8726" s="46">
        <v>8717</v>
      </c>
      <c r="N8726">
        <v>117.37049173909189</v>
      </c>
    </row>
    <row r="8727" spans="13:14" x14ac:dyDescent="0.25">
      <c r="M8727" s="46">
        <v>8718</v>
      </c>
      <c r="N8727">
        <v>122.58921450344522</v>
      </c>
    </row>
    <row r="8728" spans="13:14" x14ac:dyDescent="0.25">
      <c r="M8728" s="46">
        <v>8719</v>
      </c>
      <c r="N8728">
        <v>122.59748498644782</v>
      </c>
    </row>
    <row r="8729" spans="13:14" x14ac:dyDescent="0.25">
      <c r="M8729" s="46">
        <v>8720</v>
      </c>
      <c r="N8729">
        <v>104.06933602495451</v>
      </c>
    </row>
    <row r="8730" spans="13:14" x14ac:dyDescent="0.25">
      <c r="M8730" s="46">
        <v>8721</v>
      </c>
      <c r="N8730">
        <v>98.599531028287572</v>
      </c>
    </row>
    <row r="8731" spans="13:14" x14ac:dyDescent="0.25">
      <c r="M8731" s="46">
        <v>8722</v>
      </c>
      <c r="N8731">
        <v>94.153296894322139</v>
      </c>
    </row>
    <row r="8732" spans="13:14" x14ac:dyDescent="0.25">
      <c r="M8732" s="46">
        <v>8723</v>
      </c>
      <c r="N8732">
        <v>116.72276514281457</v>
      </c>
    </row>
    <row r="8733" spans="13:14" x14ac:dyDescent="0.25">
      <c r="M8733" s="46">
        <v>8724</v>
      </c>
      <c r="N8733">
        <v>80.566879631815681</v>
      </c>
    </row>
    <row r="8734" spans="13:14" x14ac:dyDescent="0.25">
      <c r="M8734" s="46">
        <v>8725</v>
      </c>
      <c r="N8734">
        <v>113.93604128234456</v>
      </c>
    </row>
    <row r="8735" spans="13:14" x14ac:dyDescent="0.25">
      <c r="M8735" s="46">
        <v>8726</v>
      </c>
      <c r="N8735">
        <v>122.35057162182913</v>
      </c>
    </row>
    <row r="8736" spans="13:14" x14ac:dyDescent="0.25">
      <c r="M8736" s="46">
        <v>8727</v>
      </c>
      <c r="N8736">
        <v>130.9965689670729</v>
      </c>
    </row>
    <row r="8737" spans="13:14" x14ac:dyDescent="0.25">
      <c r="M8737" s="46">
        <v>8728</v>
      </c>
      <c r="N8737">
        <v>105.7556734206905</v>
      </c>
    </row>
    <row r="8738" spans="13:14" x14ac:dyDescent="0.25">
      <c r="M8738" s="46">
        <v>8729</v>
      </c>
      <c r="N8738">
        <v>120.59473263897277</v>
      </c>
    </row>
    <row r="8739" spans="13:14" x14ac:dyDescent="0.25">
      <c r="M8739" s="46">
        <v>8730</v>
      </c>
      <c r="N8739">
        <v>131.36724388607806</v>
      </c>
    </row>
    <row r="8740" spans="13:14" x14ac:dyDescent="0.25">
      <c r="M8740" s="46">
        <v>8731</v>
      </c>
      <c r="N8740">
        <v>104.3194306144361</v>
      </c>
    </row>
    <row r="8741" spans="13:14" x14ac:dyDescent="0.25">
      <c r="M8741" s="46">
        <v>8732</v>
      </c>
      <c r="N8741">
        <v>108.31133407445989</v>
      </c>
    </row>
    <row r="8742" spans="13:14" x14ac:dyDescent="0.25">
      <c r="M8742" s="46">
        <v>8733</v>
      </c>
      <c r="N8742">
        <v>115.83005268297489</v>
      </c>
    </row>
    <row r="8743" spans="13:14" x14ac:dyDescent="0.25">
      <c r="M8743" s="46">
        <v>8734</v>
      </c>
      <c r="N8743">
        <v>104.7250366414699</v>
      </c>
    </row>
    <row r="8744" spans="13:14" x14ac:dyDescent="0.25">
      <c r="M8744" s="46">
        <v>8735</v>
      </c>
      <c r="N8744">
        <v>117.63001922749562</v>
      </c>
    </row>
    <row r="8745" spans="13:14" x14ac:dyDescent="0.25">
      <c r="M8745" s="46">
        <v>8736</v>
      </c>
      <c r="N8745">
        <v>109.37360000238874</v>
      </c>
    </row>
    <row r="8746" spans="13:14" x14ac:dyDescent="0.25">
      <c r="M8746" s="46">
        <v>8737</v>
      </c>
      <c r="N8746">
        <v>121.81430440003555</v>
      </c>
    </row>
    <row r="8747" spans="13:14" x14ac:dyDescent="0.25">
      <c r="M8747" s="46">
        <v>8738</v>
      </c>
      <c r="N8747">
        <v>112.27799705410146</v>
      </c>
    </row>
    <row r="8748" spans="13:14" x14ac:dyDescent="0.25">
      <c r="M8748" s="46">
        <v>8739</v>
      </c>
      <c r="N8748">
        <v>91.378144828457479</v>
      </c>
    </row>
    <row r="8749" spans="13:14" x14ac:dyDescent="0.25">
      <c r="M8749" s="46">
        <v>8740</v>
      </c>
      <c r="N8749">
        <v>122.17464995537104</v>
      </c>
    </row>
    <row r="8750" spans="13:14" x14ac:dyDescent="0.25">
      <c r="M8750" s="46">
        <v>8741</v>
      </c>
      <c r="N8750">
        <v>120.91904569267892</v>
      </c>
    </row>
    <row r="8751" spans="13:14" x14ac:dyDescent="0.25">
      <c r="M8751" s="46">
        <v>8742</v>
      </c>
      <c r="N8751">
        <v>109.60791410101895</v>
      </c>
    </row>
    <row r="8752" spans="13:14" x14ac:dyDescent="0.25">
      <c r="M8752" s="46">
        <v>8743</v>
      </c>
      <c r="N8752">
        <v>105.41014956943206</v>
      </c>
    </row>
    <row r="8753" spans="13:14" x14ac:dyDescent="0.25">
      <c r="M8753" s="46">
        <v>8744</v>
      </c>
      <c r="N8753">
        <v>91.199285389613593</v>
      </c>
    </row>
    <row r="8754" spans="13:14" x14ac:dyDescent="0.25">
      <c r="M8754" s="46">
        <v>8745</v>
      </c>
      <c r="N8754">
        <v>108.83907118724306</v>
      </c>
    </row>
    <row r="8755" spans="13:14" x14ac:dyDescent="0.25">
      <c r="M8755" s="46">
        <v>8746</v>
      </c>
      <c r="N8755">
        <v>116.424039472834</v>
      </c>
    </row>
    <row r="8756" spans="13:14" x14ac:dyDescent="0.25">
      <c r="M8756" s="46">
        <v>8747</v>
      </c>
      <c r="N8756">
        <v>126.18235939485454</v>
      </c>
    </row>
    <row r="8757" spans="13:14" x14ac:dyDescent="0.25">
      <c r="M8757" s="46">
        <v>8748</v>
      </c>
      <c r="N8757">
        <v>116.69437822227344</v>
      </c>
    </row>
    <row r="8758" spans="13:14" x14ac:dyDescent="0.25">
      <c r="M8758" s="46">
        <v>8749</v>
      </c>
      <c r="N8758">
        <v>100.27682159284068</v>
      </c>
    </row>
    <row r="8759" spans="13:14" x14ac:dyDescent="0.25">
      <c r="M8759" s="46">
        <v>8750</v>
      </c>
      <c r="N8759">
        <v>101.34192710271878</v>
      </c>
    </row>
    <row r="8760" spans="13:14" x14ac:dyDescent="0.25">
      <c r="M8760" s="46">
        <v>8751</v>
      </c>
      <c r="N8760">
        <v>119.84127724174364</v>
      </c>
    </row>
    <row r="8761" spans="13:14" x14ac:dyDescent="0.25">
      <c r="M8761" s="46">
        <v>8752</v>
      </c>
      <c r="N8761">
        <v>103.16781192843906</v>
      </c>
    </row>
    <row r="8762" spans="13:14" x14ac:dyDescent="0.25">
      <c r="M8762" s="46">
        <v>8753</v>
      </c>
      <c r="N8762">
        <v>109.9660632599219</v>
      </c>
    </row>
    <row r="8763" spans="13:14" x14ac:dyDescent="0.25">
      <c r="M8763" s="46">
        <v>8754</v>
      </c>
      <c r="N8763">
        <v>132.47391991747935</v>
      </c>
    </row>
    <row r="8764" spans="13:14" x14ac:dyDescent="0.25">
      <c r="M8764" s="46">
        <v>8755</v>
      </c>
      <c r="N8764">
        <v>110.52692171994171</v>
      </c>
    </row>
    <row r="8765" spans="13:14" x14ac:dyDescent="0.25">
      <c r="M8765" s="46">
        <v>8756</v>
      </c>
      <c r="N8765">
        <v>90.359457887180184</v>
      </c>
    </row>
    <row r="8766" spans="13:14" x14ac:dyDescent="0.25">
      <c r="M8766" s="46">
        <v>8757</v>
      </c>
      <c r="N8766">
        <v>124.44667143427398</v>
      </c>
    </row>
    <row r="8767" spans="13:14" x14ac:dyDescent="0.25">
      <c r="M8767" s="46">
        <v>8758</v>
      </c>
      <c r="N8767">
        <v>119.33626104933377</v>
      </c>
    </row>
    <row r="8768" spans="13:14" x14ac:dyDescent="0.25">
      <c r="M8768" s="46">
        <v>8759</v>
      </c>
      <c r="N8768">
        <v>136.60858229342469</v>
      </c>
    </row>
    <row r="8769" spans="13:14" x14ac:dyDescent="0.25">
      <c r="M8769" s="46">
        <v>8760</v>
      </c>
      <c r="N8769">
        <v>120.05458385247697</v>
      </c>
    </row>
    <row r="8770" spans="13:14" x14ac:dyDescent="0.25">
      <c r="M8770" s="46">
        <v>8761</v>
      </c>
      <c r="N8770">
        <v>113.18857070130315</v>
      </c>
    </row>
    <row r="8771" spans="13:14" x14ac:dyDescent="0.25">
      <c r="M8771" s="46">
        <v>8762</v>
      </c>
      <c r="N8771">
        <v>105.24393770936781</v>
      </c>
    </row>
    <row r="8772" spans="13:14" x14ac:dyDescent="0.25">
      <c r="M8772" s="46">
        <v>8763</v>
      </c>
      <c r="N8772">
        <v>89.150834056096187</v>
      </c>
    </row>
    <row r="8773" spans="13:14" x14ac:dyDescent="0.25">
      <c r="M8773" s="46">
        <v>8764</v>
      </c>
      <c r="N8773">
        <v>114.83612868711545</v>
      </c>
    </row>
    <row r="8774" spans="13:14" x14ac:dyDescent="0.25">
      <c r="M8774" s="46">
        <v>8765</v>
      </c>
      <c r="N8774">
        <v>115.52659438770056</v>
      </c>
    </row>
    <row r="8775" spans="13:14" x14ac:dyDescent="0.25">
      <c r="M8775" s="46">
        <v>8766</v>
      </c>
      <c r="N8775">
        <v>118.57788418178058</v>
      </c>
    </row>
    <row r="8776" spans="13:14" x14ac:dyDescent="0.25">
      <c r="M8776" s="46">
        <v>8767</v>
      </c>
      <c r="N8776">
        <v>105.45979922226012</v>
      </c>
    </row>
    <row r="8777" spans="13:14" x14ac:dyDescent="0.25">
      <c r="M8777" s="46">
        <v>8768</v>
      </c>
      <c r="N8777">
        <v>110.05192973117332</v>
      </c>
    </row>
    <row r="8778" spans="13:14" x14ac:dyDescent="0.25">
      <c r="M8778" s="46">
        <v>8769</v>
      </c>
      <c r="N8778">
        <v>105.76884284732874</v>
      </c>
    </row>
    <row r="8779" spans="13:14" x14ac:dyDescent="0.25">
      <c r="M8779" s="46">
        <v>8770</v>
      </c>
      <c r="N8779">
        <v>105.79277378892226</v>
      </c>
    </row>
    <row r="8780" spans="13:14" x14ac:dyDescent="0.25">
      <c r="M8780" s="46">
        <v>8771</v>
      </c>
      <c r="N8780">
        <v>113.05340217700565</v>
      </c>
    </row>
    <row r="8781" spans="13:14" x14ac:dyDescent="0.25">
      <c r="M8781" s="46">
        <v>8772</v>
      </c>
      <c r="N8781">
        <v>89.476645973376776</v>
      </c>
    </row>
    <row r="8782" spans="13:14" x14ac:dyDescent="0.25">
      <c r="M8782" s="46">
        <v>8773</v>
      </c>
      <c r="N8782">
        <v>109.80329321722343</v>
      </c>
    </row>
    <row r="8783" spans="13:14" x14ac:dyDescent="0.25">
      <c r="M8783" s="46">
        <v>8774</v>
      </c>
      <c r="N8783">
        <v>113.80924995355663</v>
      </c>
    </row>
    <row r="8784" spans="13:14" x14ac:dyDescent="0.25">
      <c r="M8784" s="46">
        <v>8775</v>
      </c>
      <c r="N8784">
        <v>112.85684481760616</v>
      </c>
    </row>
    <row r="8785" spans="13:14" x14ac:dyDescent="0.25">
      <c r="M8785" s="46">
        <v>8776</v>
      </c>
      <c r="N8785">
        <v>95.96598531315918</v>
      </c>
    </row>
    <row r="8786" spans="13:14" x14ac:dyDescent="0.25">
      <c r="M8786" s="46">
        <v>8777</v>
      </c>
      <c r="N8786">
        <v>118.06043941387112</v>
      </c>
    </row>
    <row r="8787" spans="13:14" x14ac:dyDescent="0.25">
      <c r="M8787" s="46">
        <v>8778</v>
      </c>
      <c r="N8787">
        <v>102.81581680450533</v>
      </c>
    </row>
    <row r="8788" spans="13:14" x14ac:dyDescent="0.25">
      <c r="M8788" s="46">
        <v>8779</v>
      </c>
      <c r="N8788">
        <v>108.63157544901149</v>
      </c>
    </row>
    <row r="8789" spans="13:14" x14ac:dyDescent="0.25">
      <c r="M8789" s="46">
        <v>8780</v>
      </c>
      <c r="N8789">
        <v>106.83270907500849</v>
      </c>
    </row>
    <row r="8790" spans="13:14" x14ac:dyDescent="0.25">
      <c r="M8790" s="46">
        <v>8781</v>
      </c>
      <c r="N8790">
        <v>116.06612873150885</v>
      </c>
    </row>
    <row r="8791" spans="13:14" x14ac:dyDescent="0.25">
      <c r="M8791" s="46">
        <v>8782</v>
      </c>
      <c r="N8791">
        <v>132.87102274486665</v>
      </c>
    </row>
    <row r="8792" spans="13:14" x14ac:dyDescent="0.25">
      <c r="M8792" s="46">
        <v>8783</v>
      </c>
      <c r="N8792">
        <v>126.00896084507652</v>
      </c>
    </row>
    <row r="8793" spans="13:14" x14ac:dyDescent="0.25">
      <c r="M8793" s="46">
        <v>8784</v>
      </c>
      <c r="N8793">
        <v>117.17255322603363</v>
      </c>
    </row>
    <row r="8794" spans="13:14" x14ac:dyDescent="0.25">
      <c r="M8794" s="46">
        <v>8785</v>
      </c>
      <c r="N8794">
        <v>108.99161631232036</v>
      </c>
    </row>
    <row r="8795" spans="13:14" x14ac:dyDescent="0.25">
      <c r="M8795" s="46">
        <v>8786</v>
      </c>
      <c r="N8795">
        <v>119.91720783046701</v>
      </c>
    </row>
    <row r="8796" spans="13:14" x14ac:dyDescent="0.25">
      <c r="M8796" s="46">
        <v>8787</v>
      </c>
      <c r="N8796">
        <v>114.99679785081322</v>
      </c>
    </row>
    <row r="8797" spans="13:14" x14ac:dyDescent="0.25">
      <c r="M8797" s="46">
        <v>8788</v>
      </c>
      <c r="N8797">
        <v>111.79465917773668</v>
      </c>
    </row>
    <row r="8798" spans="13:14" x14ac:dyDescent="0.25">
      <c r="M8798" s="46">
        <v>8789</v>
      </c>
      <c r="N8798">
        <v>106.71206606180661</v>
      </c>
    </row>
    <row r="8799" spans="13:14" x14ac:dyDescent="0.25">
      <c r="M8799" s="46">
        <v>8790</v>
      </c>
      <c r="N8799">
        <v>111.08395142451076</v>
      </c>
    </row>
    <row r="8800" spans="13:14" x14ac:dyDescent="0.25">
      <c r="M8800" s="46">
        <v>8791</v>
      </c>
      <c r="N8800">
        <v>109.95979154930203</v>
      </c>
    </row>
    <row r="8801" spans="13:14" x14ac:dyDescent="0.25">
      <c r="M8801" s="46">
        <v>8792</v>
      </c>
      <c r="N8801">
        <v>102.63150759533332</v>
      </c>
    </row>
    <row r="8802" spans="13:14" x14ac:dyDescent="0.25">
      <c r="M8802" s="46">
        <v>8793</v>
      </c>
      <c r="N8802">
        <v>109.56767646048317</v>
      </c>
    </row>
    <row r="8803" spans="13:14" x14ac:dyDescent="0.25">
      <c r="M8803" s="46">
        <v>8794</v>
      </c>
      <c r="N8803">
        <v>106.3820702040579</v>
      </c>
    </row>
    <row r="8804" spans="13:14" x14ac:dyDescent="0.25">
      <c r="M8804" s="46">
        <v>8795</v>
      </c>
      <c r="N8804">
        <v>116.95902008350382</v>
      </c>
    </row>
    <row r="8805" spans="13:14" x14ac:dyDescent="0.25">
      <c r="M8805" s="46">
        <v>8796</v>
      </c>
      <c r="N8805">
        <v>108.03632316635287</v>
      </c>
    </row>
    <row r="8806" spans="13:14" x14ac:dyDescent="0.25">
      <c r="M8806" s="46">
        <v>8797</v>
      </c>
      <c r="N8806" s="1">
        <v>117.9138643192272</v>
      </c>
    </row>
    <row r="8807" spans="13:14" x14ac:dyDescent="0.25">
      <c r="M8807" s="46">
        <v>8798</v>
      </c>
      <c r="N8807" s="1">
        <v>102.25426333668312</v>
      </c>
    </row>
    <row r="8808" spans="13:14" x14ac:dyDescent="0.25">
      <c r="M8808" s="46">
        <v>8799</v>
      </c>
      <c r="N8808" s="1">
        <v>109.87875986751017</v>
      </c>
    </row>
    <row r="8809" spans="13:14" x14ac:dyDescent="0.25">
      <c r="M8809" s="46">
        <v>8800</v>
      </c>
      <c r="N8809" s="1">
        <v>97.681925698877521</v>
      </c>
    </row>
    <row r="8810" spans="13:14" x14ac:dyDescent="0.25">
      <c r="M8810" s="46">
        <v>8801</v>
      </c>
      <c r="N8810" s="1">
        <v>122.15299059969391</v>
      </c>
    </row>
    <row r="8811" spans="13:14" x14ac:dyDescent="0.25">
      <c r="M8811" s="46">
        <v>8802</v>
      </c>
      <c r="N8811" s="1">
        <v>127.9796423009853</v>
      </c>
    </row>
    <row r="8812" spans="13:14" x14ac:dyDescent="0.25">
      <c r="M8812" s="46">
        <v>8803</v>
      </c>
      <c r="N8812" s="1">
        <v>101.65077556782707</v>
      </c>
    </row>
    <row r="8813" spans="13:14" x14ac:dyDescent="0.25">
      <c r="M8813" s="46">
        <v>8804</v>
      </c>
      <c r="N8813" s="1">
        <v>110.41597240414519</v>
      </c>
    </row>
    <row r="8814" spans="13:14" x14ac:dyDescent="0.25">
      <c r="M8814" s="46">
        <v>8805</v>
      </c>
      <c r="N8814" s="1">
        <v>109.0052978312401</v>
      </c>
    </row>
    <row r="8815" spans="13:14" x14ac:dyDescent="0.25">
      <c r="M8815" s="46">
        <v>8806</v>
      </c>
      <c r="N8815" s="1">
        <v>123.0633329884857</v>
      </c>
    </row>
    <row r="8816" spans="13:14" x14ac:dyDescent="0.25">
      <c r="M8816" s="46">
        <v>8807</v>
      </c>
      <c r="N8816" s="1">
        <v>124.25844534926084</v>
      </c>
    </row>
    <row r="8817" spans="13:14" x14ac:dyDescent="0.25">
      <c r="M8817" s="46">
        <v>8808</v>
      </c>
      <c r="N8817" s="1">
        <v>105.21775830343601</v>
      </c>
    </row>
    <row r="8818" spans="13:14" x14ac:dyDescent="0.25">
      <c r="M8818" s="46">
        <v>8809</v>
      </c>
      <c r="N8818" s="1">
        <v>126.2720428338113</v>
      </c>
    </row>
    <row r="8819" spans="13:14" x14ac:dyDescent="0.25">
      <c r="M8819" s="46">
        <v>8810</v>
      </c>
      <c r="N8819" s="1">
        <v>114.42497256863193</v>
      </c>
    </row>
    <row r="8820" spans="13:14" x14ac:dyDescent="0.25">
      <c r="M8820" s="46">
        <v>8811</v>
      </c>
      <c r="N8820" s="1">
        <v>118.52966653306581</v>
      </c>
    </row>
    <row r="8821" spans="13:14" x14ac:dyDescent="0.25">
      <c r="M8821" s="46">
        <v>8812</v>
      </c>
      <c r="N8821" s="1">
        <v>107.94494043078632</v>
      </c>
    </row>
    <row r="8822" spans="13:14" x14ac:dyDescent="0.25">
      <c r="M8822" s="46">
        <v>8813</v>
      </c>
      <c r="N8822" s="1">
        <v>99.260221424017544</v>
      </c>
    </row>
    <row r="8823" spans="13:14" x14ac:dyDescent="0.25">
      <c r="M8823" s="46">
        <v>8814</v>
      </c>
      <c r="N8823" s="1">
        <v>122.42643518168623</v>
      </c>
    </row>
    <row r="8824" spans="13:14" x14ac:dyDescent="0.25">
      <c r="M8824" s="46">
        <v>8815</v>
      </c>
      <c r="N8824" s="1">
        <v>108.09389511392531</v>
      </c>
    </row>
    <row r="8825" spans="13:14" x14ac:dyDescent="0.25">
      <c r="M8825" s="46">
        <v>8816</v>
      </c>
      <c r="N8825" s="1">
        <v>107.50217859529675</v>
      </c>
    </row>
    <row r="8826" spans="13:14" x14ac:dyDescent="0.25">
      <c r="M8826" s="46">
        <v>8817</v>
      </c>
      <c r="N8826" s="1">
        <v>115.05305451662872</v>
      </c>
    </row>
    <row r="8827" spans="13:14" x14ac:dyDescent="0.25">
      <c r="M8827" s="46">
        <v>8818</v>
      </c>
      <c r="N8827" s="1">
        <v>97.579676218480117</v>
      </c>
    </row>
    <row r="8828" spans="13:14" x14ac:dyDescent="0.25">
      <c r="M8828" s="46">
        <v>8819</v>
      </c>
      <c r="N8828" s="1">
        <v>116.12497007939571</v>
      </c>
    </row>
    <row r="8829" spans="13:14" x14ac:dyDescent="0.25">
      <c r="M8829" s="46">
        <v>8820</v>
      </c>
      <c r="N8829" s="1">
        <v>109.09624720258729</v>
      </c>
    </row>
    <row r="8830" spans="13:14" x14ac:dyDescent="0.25">
      <c r="M8830" s="46">
        <v>8821</v>
      </c>
      <c r="N8830" s="1">
        <v>106.87975821667219</v>
      </c>
    </row>
    <row r="8831" spans="13:14" x14ac:dyDescent="0.25">
      <c r="M8831" s="46">
        <v>8822</v>
      </c>
      <c r="N8831" s="1">
        <v>111.90119167437268</v>
      </c>
    </row>
    <row r="8832" spans="13:14" x14ac:dyDescent="0.25">
      <c r="M8832" s="46">
        <v>8823</v>
      </c>
      <c r="N8832" s="1">
        <v>118.68050101546216</v>
      </c>
    </row>
    <row r="8833" spans="13:14" x14ac:dyDescent="0.25">
      <c r="M8833" s="46">
        <v>8824</v>
      </c>
      <c r="N8833" s="1">
        <v>119.15790050281844</v>
      </c>
    </row>
    <row r="8834" spans="13:14" x14ac:dyDescent="0.25">
      <c r="M8834" s="46">
        <v>8825</v>
      </c>
      <c r="N8834" s="1">
        <v>122.79997389950891</v>
      </c>
    </row>
    <row r="8835" spans="13:14" x14ac:dyDescent="0.25">
      <c r="M8835" s="46">
        <v>8826</v>
      </c>
      <c r="N8835" s="1">
        <v>124.65943156967478</v>
      </c>
    </row>
    <row r="8836" spans="13:14" x14ac:dyDescent="0.25">
      <c r="M8836" s="46">
        <v>8827</v>
      </c>
      <c r="N8836" s="1">
        <v>106.90864721271154</v>
      </c>
    </row>
    <row r="8837" spans="13:14" x14ac:dyDescent="0.25">
      <c r="M8837" s="46">
        <v>8828</v>
      </c>
      <c r="N8837" s="1">
        <v>87.219390270402158</v>
      </c>
    </row>
    <row r="8838" spans="13:14" x14ac:dyDescent="0.25">
      <c r="M8838" s="46">
        <v>8829</v>
      </c>
      <c r="N8838" s="1">
        <v>117.25502660874926</v>
      </c>
    </row>
    <row r="8839" spans="13:14" x14ac:dyDescent="0.25">
      <c r="M8839" s="46">
        <v>8830</v>
      </c>
      <c r="N8839" s="1">
        <v>111.68454219281305</v>
      </c>
    </row>
    <row r="8840" spans="13:14" x14ac:dyDescent="0.25">
      <c r="M8840" s="46">
        <v>8831</v>
      </c>
      <c r="N8840" s="1">
        <v>111.80189862026782</v>
      </c>
    </row>
    <row r="8841" spans="13:14" x14ac:dyDescent="0.25">
      <c r="M8841" s="46">
        <v>8832</v>
      </c>
      <c r="N8841" s="1">
        <v>115.23446475536244</v>
      </c>
    </row>
    <row r="8842" spans="13:14" x14ac:dyDescent="0.25">
      <c r="M8842" s="46">
        <v>8833</v>
      </c>
      <c r="N8842" s="1">
        <v>112.66275184701361</v>
      </c>
    </row>
    <row r="8843" spans="13:14" x14ac:dyDescent="0.25">
      <c r="M8843" s="46">
        <v>8834</v>
      </c>
      <c r="N8843" s="1">
        <v>103.60337009299433</v>
      </c>
    </row>
    <row r="8844" spans="13:14" x14ac:dyDescent="0.25">
      <c r="M8844" s="46">
        <v>8835</v>
      </c>
      <c r="N8844" s="1">
        <v>113.83370020720449</v>
      </c>
    </row>
    <row r="8845" spans="13:14" x14ac:dyDescent="0.25">
      <c r="M8845" s="46">
        <v>8836</v>
      </c>
      <c r="N8845" s="1">
        <v>99.133094887291065</v>
      </c>
    </row>
    <row r="8846" spans="13:14" x14ac:dyDescent="0.25">
      <c r="M8846" s="46">
        <v>8837</v>
      </c>
      <c r="N8846" s="1">
        <v>105.16843052109745</v>
      </c>
    </row>
    <row r="8847" spans="13:14" x14ac:dyDescent="0.25">
      <c r="M8847" s="46">
        <v>8838</v>
      </c>
      <c r="N8847" s="1">
        <v>100.67367436960691</v>
      </c>
    </row>
    <row r="8848" spans="13:14" x14ac:dyDescent="0.25">
      <c r="M8848" s="46">
        <v>8839</v>
      </c>
      <c r="N8848" s="1">
        <v>106.87613131798729</v>
      </c>
    </row>
    <row r="8849" spans="13:14" x14ac:dyDescent="0.25">
      <c r="M8849" s="46">
        <v>8840</v>
      </c>
      <c r="N8849" s="1">
        <v>111.61877430700383</v>
      </c>
    </row>
    <row r="8850" spans="13:14" x14ac:dyDescent="0.25">
      <c r="M8850" s="46">
        <v>8841</v>
      </c>
      <c r="N8850" s="1">
        <v>97.645999352743672</v>
      </c>
    </row>
    <row r="8851" spans="13:14" x14ac:dyDescent="0.25">
      <c r="M8851" s="46">
        <v>8842</v>
      </c>
      <c r="N8851" s="1">
        <v>113.94463032799425</v>
      </c>
    </row>
    <row r="8852" spans="13:14" x14ac:dyDescent="0.25">
      <c r="M8852" s="46">
        <v>8843</v>
      </c>
      <c r="N8852" s="1">
        <v>113.56342331727072</v>
      </c>
    </row>
    <row r="8853" spans="13:14" x14ac:dyDescent="0.25">
      <c r="M8853" s="46">
        <v>8844</v>
      </c>
      <c r="N8853" s="1">
        <v>113.79550205878596</v>
      </c>
    </row>
    <row r="8854" spans="13:14" x14ac:dyDescent="0.25">
      <c r="M8854" s="46">
        <v>8845</v>
      </c>
      <c r="N8854" s="1">
        <v>94.091412441584254</v>
      </c>
    </row>
    <row r="8855" spans="13:14" x14ac:dyDescent="0.25">
      <c r="M8855" s="46">
        <v>8846</v>
      </c>
      <c r="N8855" s="1">
        <v>137.2086605449403</v>
      </c>
    </row>
    <row r="8856" spans="13:14" x14ac:dyDescent="0.25">
      <c r="M8856" s="46">
        <v>8847</v>
      </c>
      <c r="N8856" s="1">
        <v>129.42663545452564</v>
      </c>
    </row>
    <row r="8857" spans="13:14" x14ac:dyDescent="0.25">
      <c r="M8857" s="46">
        <v>8848</v>
      </c>
      <c r="N8857" s="1">
        <v>125.5411225957878</v>
      </c>
    </row>
    <row r="8858" spans="13:14" x14ac:dyDescent="0.25">
      <c r="M8858" s="46">
        <v>8849</v>
      </c>
      <c r="N8858" s="1">
        <v>112.49926166184851</v>
      </c>
    </row>
    <row r="8859" spans="13:14" x14ac:dyDescent="0.25">
      <c r="M8859" s="46">
        <v>8850</v>
      </c>
      <c r="N8859" s="1">
        <v>125.64777760590896</v>
      </c>
    </row>
    <row r="8860" spans="13:14" x14ac:dyDescent="0.25">
      <c r="M8860" s="46">
        <v>8851</v>
      </c>
      <c r="N8860" s="1">
        <v>113.61346021441918</v>
      </c>
    </row>
    <row r="8861" spans="13:14" x14ac:dyDescent="0.25">
      <c r="M8861" s="46">
        <v>8852</v>
      </c>
      <c r="N8861" s="1">
        <v>116.10079727160166</v>
      </c>
    </row>
    <row r="8862" spans="13:14" x14ac:dyDescent="0.25">
      <c r="M8862" s="46">
        <v>8853</v>
      </c>
      <c r="N8862" s="1">
        <v>103.86995937289065</v>
      </c>
    </row>
    <row r="8863" spans="13:14" x14ac:dyDescent="0.25">
      <c r="M8863" s="46">
        <v>8854</v>
      </c>
      <c r="N8863" s="1">
        <v>114.96051879238027</v>
      </c>
    </row>
    <row r="8864" spans="13:14" x14ac:dyDescent="0.25">
      <c r="M8864" s="46">
        <v>8855</v>
      </c>
      <c r="N8864" s="1">
        <v>118.65311191493977</v>
      </c>
    </row>
    <row r="8865" spans="13:14" x14ac:dyDescent="0.25">
      <c r="M8865" s="46">
        <v>8856</v>
      </c>
      <c r="N8865" s="1">
        <v>110.04032989592653</v>
      </c>
    </row>
    <row r="8866" spans="13:14" x14ac:dyDescent="0.25">
      <c r="M8866" s="46">
        <v>8857</v>
      </c>
      <c r="N8866" s="1">
        <v>116.56785767829662</v>
      </c>
    </row>
    <row r="8867" spans="13:14" x14ac:dyDescent="0.25">
      <c r="M8867" s="46">
        <v>8858</v>
      </c>
      <c r="N8867" s="1">
        <v>103.95688354267301</v>
      </c>
    </row>
    <row r="8868" spans="13:14" x14ac:dyDescent="0.25">
      <c r="M8868" s="46">
        <v>8859</v>
      </c>
      <c r="N8868" s="1">
        <v>134.40135599234696</v>
      </c>
    </row>
    <row r="8869" spans="13:14" x14ac:dyDescent="0.25">
      <c r="M8869" s="46">
        <v>8860</v>
      </c>
      <c r="N8869" s="1">
        <v>129.86510301954371</v>
      </c>
    </row>
    <row r="8870" spans="13:14" x14ac:dyDescent="0.25">
      <c r="M8870" s="46">
        <v>8861</v>
      </c>
      <c r="N8870" s="1">
        <v>102.95326312052572</v>
      </c>
    </row>
    <row r="8871" spans="13:14" x14ac:dyDescent="0.25">
      <c r="M8871" s="46">
        <v>8862</v>
      </c>
      <c r="N8871" s="1">
        <v>114.41205193466332</v>
      </c>
    </row>
    <row r="8872" spans="13:14" x14ac:dyDescent="0.25">
      <c r="M8872" s="46">
        <v>8863</v>
      </c>
      <c r="N8872" s="1">
        <v>97.335787438315336</v>
      </c>
    </row>
    <row r="8873" spans="13:14" x14ac:dyDescent="0.25">
      <c r="M8873" s="46">
        <v>8864</v>
      </c>
      <c r="N8873" s="1">
        <v>125.76394552282693</v>
      </c>
    </row>
    <row r="8874" spans="13:14" x14ac:dyDescent="0.25">
      <c r="M8874" s="46">
        <v>8865</v>
      </c>
      <c r="N8874" s="1">
        <v>113.67771761337244</v>
      </c>
    </row>
    <row r="8875" spans="13:14" x14ac:dyDescent="0.25">
      <c r="M8875" s="46">
        <v>8866</v>
      </c>
      <c r="N8875" s="1">
        <v>100.96105491644592</v>
      </c>
    </row>
    <row r="8876" spans="13:14" x14ac:dyDescent="0.25">
      <c r="M8876" s="46">
        <v>8867</v>
      </c>
      <c r="N8876" s="1">
        <v>121.46340963965606</v>
      </c>
    </row>
    <row r="8877" spans="13:14" x14ac:dyDescent="0.25">
      <c r="M8877" s="46">
        <v>8868</v>
      </c>
      <c r="N8877" s="1">
        <v>91.416031855346787</v>
      </c>
    </row>
    <row r="8878" spans="13:14" x14ac:dyDescent="0.25">
      <c r="M8878" s="46">
        <v>8869</v>
      </c>
      <c r="N8878" s="1">
        <v>118.71061645479429</v>
      </c>
    </row>
    <row r="8879" spans="13:14" x14ac:dyDescent="0.25">
      <c r="M8879" s="46">
        <v>8870</v>
      </c>
      <c r="N8879" s="1">
        <v>95.255940452339757</v>
      </c>
    </row>
    <row r="8880" spans="13:14" x14ac:dyDescent="0.25">
      <c r="M8880" s="46">
        <v>8871</v>
      </c>
      <c r="N8880" s="1">
        <v>108.22620149310659</v>
      </c>
    </row>
    <row r="8881" spans="13:14" x14ac:dyDescent="0.25">
      <c r="M8881" s="46">
        <v>8872</v>
      </c>
      <c r="N8881" s="1">
        <v>102.07137879659635</v>
      </c>
    </row>
    <row r="8882" spans="13:14" x14ac:dyDescent="0.25">
      <c r="M8882" s="46">
        <v>8873</v>
      </c>
      <c r="N8882" s="1">
        <v>97.708044353402983</v>
      </c>
    </row>
    <row r="8883" spans="13:14" x14ac:dyDescent="0.25">
      <c r="M8883" s="46">
        <v>8874</v>
      </c>
      <c r="N8883" s="1">
        <v>110.3577946304092</v>
      </c>
    </row>
    <row r="8884" spans="13:14" x14ac:dyDescent="0.25">
      <c r="M8884" s="46">
        <v>8875</v>
      </c>
      <c r="N8884" s="1">
        <v>117.13008584075257</v>
      </c>
    </row>
    <row r="8885" spans="13:14" x14ac:dyDescent="0.25">
      <c r="M8885" s="46">
        <v>8876</v>
      </c>
      <c r="N8885" s="1">
        <v>109.04154235909944</v>
      </c>
    </row>
    <row r="8886" spans="13:14" x14ac:dyDescent="0.25">
      <c r="M8886" s="46">
        <v>8877</v>
      </c>
      <c r="N8886" s="1">
        <v>113.49617522528995</v>
      </c>
    </row>
    <row r="8887" spans="13:14" x14ac:dyDescent="0.25">
      <c r="M8887" s="46">
        <v>8878</v>
      </c>
      <c r="N8887" s="1">
        <v>101.69354738426244</v>
      </c>
    </row>
    <row r="8888" spans="13:14" x14ac:dyDescent="0.25">
      <c r="M8888" s="46">
        <v>8879</v>
      </c>
      <c r="N8888" s="1">
        <v>119.28262731277725</v>
      </c>
    </row>
    <row r="8889" spans="13:14" x14ac:dyDescent="0.25">
      <c r="M8889" s="46">
        <v>8880</v>
      </c>
      <c r="N8889" s="1">
        <v>118.26774721304858</v>
      </c>
    </row>
    <row r="8890" spans="13:14" x14ac:dyDescent="0.25">
      <c r="M8890" s="46">
        <v>8881</v>
      </c>
      <c r="N8890" s="1">
        <v>113.16140513992715</v>
      </c>
    </row>
    <row r="8891" spans="13:14" x14ac:dyDescent="0.25">
      <c r="M8891" s="46">
        <v>8882</v>
      </c>
      <c r="N8891" s="1">
        <v>119.5819448581579</v>
      </c>
    </row>
    <row r="8892" spans="13:14" x14ac:dyDescent="0.25">
      <c r="M8892" s="46">
        <v>8883</v>
      </c>
      <c r="N8892" s="1">
        <v>127.64432036999254</v>
      </c>
    </row>
    <row r="8893" spans="13:14" x14ac:dyDescent="0.25">
      <c r="M8893" s="46">
        <v>8884</v>
      </c>
      <c r="N8893" s="1">
        <v>116.03299730160283</v>
      </c>
    </row>
    <row r="8894" spans="13:14" x14ac:dyDescent="0.25">
      <c r="M8894" s="46">
        <v>8885</v>
      </c>
      <c r="N8894" s="1">
        <v>117.17325921126638</v>
      </c>
    </row>
    <row r="8895" spans="13:14" x14ac:dyDescent="0.25">
      <c r="M8895" s="46">
        <v>8886</v>
      </c>
      <c r="N8895" s="1">
        <v>109.30637167643458</v>
      </c>
    </row>
    <row r="8896" spans="13:14" x14ac:dyDescent="0.25">
      <c r="M8896" s="46">
        <v>8887</v>
      </c>
      <c r="N8896" s="1">
        <v>106.01382115467057</v>
      </c>
    </row>
    <row r="8897" spans="13:14" x14ac:dyDescent="0.25">
      <c r="M8897" s="46">
        <v>8888</v>
      </c>
      <c r="N8897" s="1">
        <v>109.43313804683797</v>
      </c>
    </row>
    <row r="8898" spans="13:14" x14ac:dyDescent="0.25">
      <c r="M8898" s="46">
        <v>8889</v>
      </c>
      <c r="N8898" s="1">
        <v>116.62125173105308</v>
      </c>
    </row>
    <row r="8899" spans="13:14" x14ac:dyDescent="0.25">
      <c r="M8899" s="46">
        <v>8890</v>
      </c>
      <c r="N8899" s="1">
        <v>114.56044465285616</v>
      </c>
    </row>
    <row r="8900" spans="13:14" x14ac:dyDescent="0.25">
      <c r="M8900" s="46">
        <v>8891</v>
      </c>
      <c r="N8900" s="1">
        <v>122.90190955418957</v>
      </c>
    </row>
    <row r="8901" spans="13:14" x14ac:dyDescent="0.25">
      <c r="M8901" s="46">
        <v>8892</v>
      </c>
      <c r="N8901" s="1">
        <v>104.10394078622397</v>
      </c>
    </row>
    <row r="8902" spans="13:14" x14ac:dyDescent="0.25">
      <c r="M8902" s="46">
        <v>8893</v>
      </c>
      <c r="N8902" s="1">
        <v>84.696020411258488</v>
      </c>
    </row>
    <row r="8903" spans="13:14" x14ac:dyDescent="0.25">
      <c r="M8903" s="46">
        <v>8894</v>
      </c>
      <c r="N8903" s="1">
        <v>121.74248716676198</v>
      </c>
    </row>
    <row r="8904" spans="13:14" x14ac:dyDescent="0.25">
      <c r="M8904" s="46">
        <v>8895</v>
      </c>
      <c r="N8904" s="1">
        <v>121.47453600774909</v>
      </c>
    </row>
    <row r="8905" spans="13:14" x14ac:dyDescent="0.25">
      <c r="M8905" s="46">
        <v>8896</v>
      </c>
      <c r="N8905" s="1">
        <v>120.39172040481549</v>
      </c>
    </row>
    <row r="8906" spans="13:14" x14ac:dyDescent="0.25">
      <c r="M8906" s="46">
        <v>8897</v>
      </c>
      <c r="N8906" s="1">
        <v>108.3135004908454</v>
      </c>
    </row>
    <row r="8907" spans="13:14" x14ac:dyDescent="0.25">
      <c r="M8907" s="46">
        <v>8898</v>
      </c>
      <c r="N8907" s="1">
        <v>95.953073184498962</v>
      </c>
    </row>
    <row r="8908" spans="13:14" x14ac:dyDescent="0.25">
      <c r="M8908" s="46">
        <v>8899</v>
      </c>
      <c r="N8908" s="1">
        <v>113.82593381310768</v>
      </c>
    </row>
    <row r="8909" spans="13:14" x14ac:dyDescent="0.25">
      <c r="M8909" s="46">
        <v>8900</v>
      </c>
      <c r="N8909" s="1">
        <v>99.471692515770798</v>
      </c>
    </row>
    <row r="8910" spans="13:14" x14ac:dyDescent="0.25">
      <c r="M8910" s="46">
        <v>8901</v>
      </c>
      <c r="N8910" s="1">
        <v>132.71318801091093</v>
      </c>
    </row>
    <row r="8911" spans="13:14" x14ac:dyDescent="0.25">
      <c r="M8911" s="46">
        <v>8902</v>
      </c>
      <c r="N8911" s="1">
        <v>97.544771494808302</v>
      </c>
    </row>
    <row r="8912" spans="13:14" x14ac:dyDescent="0.25">
      <c r="M8912" s="46">
        <v>8903</v>
      </c>
      <c r="N8912" s="1">
        <v>116.79800834041956</v>
      </c>
    </row>
    <row r="8913" spans="13:14" x14ac:dyDescent="0.25">
      <c r="M8913" s="46">
        <v>8904</v>
      </c>
      <c r="N8913" s="1">
        <v>102.33677581590237</v>
      </c>
    </row>
    <row r="8914" spans="13:14" x14ac:dyDescent="0.25">
      <c r="M8914" s="46">
        <v>8905</v>
      </c>
      <c r="N8914" s="1">
        <v>103.26920087535683</v>
      </c>
    </row>
    <row r="8915" spans="13:14" x14ac:dyDescent="0.25">
      <c r="M8915" s="46">
        <v>8906</v>
      </c>
      <c r="N8915" s="1">
        <v>113.50403686659074</v>
      </c>
    </row>
    <row r="8916" spans="13:14" x14ac:dyDescent="0.25">
      <c r="M8916" s="46">
        <v>8907</v>
      </c>
      <c r="N8916" s="1">
        <v>111.72801280570273</v>
      </c>
    </row>
    <row r="8917" spans="13:14" x14ac:dyDescent="0.25">
      <c r="M8917" s="46">
        <v>8908</v>
      </c>
      <c r="N8917" s="1">
        <v>106.44540266419421</v>
      </c>
    </row>
    <row r="8918" spans="13:14" x14ac:dyDescent="0.25">
      <c r="M8918" s="46">
        <v>8909</v>
      </c>
      <c r="N8918" s="1">
        <v>118.82499973669722</v>
      </c>
    </row>
    <row r="8919" spans="13:14" x14ac:dyDescent="0.25">
      <c r="M8919" s="46">
        <v>8910</v>
      </c>
      <c r="N8919" s="1">
        <v>118.28250505179545</v>
      </c>
    </row>
    <row r="8920" spans="13:14" x14ac:dyDescent="0.25">
      <c r="M8920" s="46">
        <v>8911</v>
      </c>
      <c r="N8920" s="1">
        <v>99.608606071442523</v>
      </c>
    </row>
    <row r="8921" spans="13:14" x14ac:dyDescent="0.25">
      <c r="M8921" s="46">
        <v>8912</v>
      </c>
      <c r="N8921" s="1">
        <v>113.34710910607994</v>
      </c>
    </row>
    <row r="8922" spans="13:14" x14ac:dyDescent="0.25">
      <c r="M8922" s="46">
        <v>8913</v>
      </c>
      <c r="N8922" s="1">
        <v>112.42535836116252</v>
      </c>
    </row>
    <row r="8923" spans="13:14" x14ac:dyDescent="0.25">
      <c r="M8923" s="46">
        <v>8914</v>
      </c>
      <c r="N8923" s="1">
        <v>107.74046656480165</v>
      </c>
    </row>
    <row r="8924" spans="13:14" x14ac:dyDescent="0.25">
      <c r="M8924" s="46">
        <v>8915</v>
      </c>
      <c r="N8924" s="1">
        <v>117.97880494182571</v>
      </c>
    </row>
    <row r="8925" spans="13:14" x14ac:dyDescent="0.25">
      <c r="M8925" s="46">
        <v>8916</v>
      </c>
      <c r="N8925" s="1">
        <v>105.06412607704772</v>
      </c>
    </row>
    <row r="8926" spans="13:14" x14ac:dyDescent="0.25">
      <c r="M8926" s="46">
        <v>8917</v>
      </c>
      <c r="N8926" s="1">
        <v>101.19755808773238</v>
      </c>
    </row>
    <row r="8927" spans="13:14" x14ac:dyDescent="0.25">
      <c r="M8927" s="46">
        <v>8918</v>
      </c>
      <c r="N8927" s="1">
        <v>109.64958160495823</v>
      </c>
    </row>
    <row r="8928" spans="13:14" x14ac:dyDescent="0.25">
      <c r="M8928" s="46">
        <v>8919</v>
      </c>
      <c r="N8928" s="1">
        <v>121.21157673281803</v>
      </c>
    </row>
    <row r="8929" spans="13:14" x14ac:dyDescent="0.25">
      <c r="M8929" s="46">
        <v>8920</v>
      </c>
      <c r="N8929" s="1">
        <v>114.46016803775308</v>
      </c>
    </row>
    <row r="8930" spans="13:14" x14ac:dyDescent="0.25">
      <c r="M8930" s="46">
        <v>8921</v>
      </c>
      <c r="N8930" s="1">
        <v>108.69253283753193</v>
      </c>
    </row>
    <row r="8931" spans="13:14" x14ac:dyDescent="0.25">
      <c r="M8931" s="46">
        <v>8922</v>
      </c>
      <c r="N8931" s="1">
        <v>101.2744822632955</v>
      </c>
    </row>
    <row r="8932" spans="13:14" x14ac:dyDescent="0.25">
      <c r="M8932" s="46">
        <v>8923</v>
      </c>
      <c r="N8932" s="1">
        <v>117.48150129482757</v>
      </c>
    </row>
    <row r="8933" spans="13:14" x14ac:dyDescent="0.25">
      <c r="M8933" s="46">
        <v>8924</v>
      </c>
      <c r="N8933" s="1">
        <v>122.75267794494685</v>
      </c>
    </row>
    <row r="8934" spans="13:14" x14ac:dyDescent="0.25">
      <c r="M8934" s="46">
        <v>8925</v>
      </c>
      <c r="N8934" s="1">
        <v>106.52633340204063</v>
      </c>
    </row>
    <row r="8935" spans="13:14" x14ac:dyDescent="0.25">
      <c r="M8935" s="46">
        <v>8926</v>
      </c>
      <c r="N8935" s="1">
        <v>98.981535004003661</v>
      </c>
    </row>
    <row r="8936" spans="13:14" x14ac:dyDescent="0.25">
      <c r="M8936" s="46">
        <v>8927</v>
      </c>
      <c r="N8936" s="1">
        <v>102.47285014586447</v>
      </c>
    </row>
    <row r="8937" spans="13:14" x14ac:dyDescent="0.25">
      <c r="M8937" s="46">
        <v>8928</v>
      </c>
      <c r="N8937" s="1">
        <v>132.51662450040615</v>
      </c>
    </row>
    <row r="8938" spans="13:14" x14ac:dyDescent="0.25">
      <c r="M8938" s="46">
        <v>8929</v>
      </c>
      <c r="N8938" s="1">
        <v>106.82408644452094</v>
      </c>
    </row>
    <row r="8939" spans="13:14" x14ac:dyDescent="0.25">
      <c r="M8939" s="46">
        <v>8930</v>
      </c>
      <c r="N8939" s="1">
        <v>99.825217995270719</v>
      </c>
    </row>
    <row r="8940" spans="13:14" x14ac:dyDescent="0.25">
      <c r="M8940" s="46">
        <v>8931</v>
      </c>
      <c r="N8940" s="1">
        <v>117.27514149024337</v>
      </c>
    </row>
    <row r="8941" spans="13:14" x14ac:dyDescent="0.25">
      <c r="M8941" s="46">
        <v>8932</v>
      </c>
      <c r="N8941" s="1">
        <v>132.42512125485783</v>
      </c>
    </row>
    <row r="8942" spans="13:14" x14ac:dyDescent="0.25">
      <c r="M8942" s="46">
        <v>8933</v>
      </c>
      <c r="N8942" s="1">
        <v>124.89423498874852</v>
      </c>
    </row>
    <row r="8943" spans="13:14" x14ac:dyDescent="0.25">
      <c r="M8943" s="46">
        <v>8934</v>
      </c>
      <c r="N8943" s="1">
        <v>126.10848922412684</v>
      </c>
    </row>
    <row r="8944" spans="13:14" x14ac:dyDescent="0.25">
      <c r="M8944" s="46">
        <v>8935</v>
      </c>
      <c r="N8944" s="1">
        <v>103.06661738527859</v>
      </c>
    </row>
    <row r="8945" spans="13:14" x14ac:dyDescent="0.25">
      <c r="M8945" s="46">
        <v>8936</v>
      </c>
      <c r="N8945" s="1">
        <v>120.01449281230128</v>
      </c>
    </row>
    <row r="8946" spans="13:14" x14ac:dyDescent="0.25">
      <c r="M8946" s="46">
        <v>8937</v>
      </c>
      <c r="N8946" s="1">
        <v>116.66915476312168</v>
      </c>
    </row>
    <row r="8947" spans="13:14" x14ac:dyDescent="0.25">
      <c r="M8947" s="46">
        <v>8938</v>
      </c>
      <c r="N8947" s="1">
        <v>114.04503173187578</v>
      </c>
    </row>
    <row r="8948" spans="13:14" x14ac:dyDescent="0.25">
      <c r="M8948" s="46">
        <v>8939</v>
      </c>
      <c r="N8948" s="1">
        <v>100.63663398084799</v>
      </c>
    </row>
    <row r="8949" spans="13:14" x14ac:dyDescent="0.25">
      <c r="M8949" s="46">
        <v>8940</v>
      </c>
      <c r="N8949" s="1">
        <v>111.16551675904336</v>
      </c>
    </row>
    <row r="8950" spans="13:14" x14ac:dyDescent="0.25">
      <c r="M8950" s="46">
        <v>8941</v>
      </c>
      <c r="N8950" s="1">
        <v>119.11143362878173</v>
      </c>
    </row>
    <row r="8951" spans="13:14" x14ac:dyDescent="0.25">
      <c r="M8951" s="46">
        <v>8942</v>
      </c>
      <c r="N8951" s="1">
        <v>106.80729417981617</v>
      </c>
    </row>
    <row r="8952" spans="13:14" x14ac:dyDescent="0.25">
      <c r="M8952" s="46">
        <v>8943</v>
      </c>
      <c r="N8952" s="1">
        <v>133.51282327309804</v>
      </c>
    </row>
    <row r="8953" spans="13:14" x14ac:dyDescent="0.25">
      <c r="M8953" s="46">
        <v>8944</v>
      </c>
      <c r="N8953" s="1">
        <v>113.79481498112385</v>
      </c>
    </row>
    <row r="8954" spans="13:14" x14ac:dyDescent="0.25">
      <c r="M8954" s="46">
        <v>8945</v>
      </c>
      <c r="N8954" s="1">
        <v>125.25888539061567</v>
      </c>
    </row>
    <row r="8955" spans="13:14" x14ac:dyDescent="0.25">
      <c r="M8955" s="46">
        <v>8946</v>
      </c>
      <c r="N8955" s="1">
        <v>106.45327899730809</v>
      </c>
    </row>
    <row r="8956" spans="13:14" x14ac:dyDescent="0.25">
      <c r="M8956" s="46">
        <v>8947</v>
      </c>
      <c r="N8956" s="1">
        <v>105.54227294852632</v>
      </c>
    </row>
    <row r="8957" spans="13:14" x14ac:dyDescent="0.25">
      <c r="M8957" s="46">
        <v>8948</v>
      </c>
      <c r="N8957" s="1">
        <v>108.53843976206481</v>
      </c>
    </row>
    <row r="8958" spans="13:14" x14ac:dyDescent="0.25">
      <c r="M8958" s="46">
        <v>8949</v>
      </c>
      <c r="N8958" s="1">
        <v>118.37307117793759</v>
      </c>
    </row>
    <row r="8959" spans="13:14" x14ac:dyDescent="0.25">
      <c r="M8959" s="46">
        <v>8950</v>
      </c>
      <c r="N8959" s="1">
        <v>115.09168302462437</v>
      </c>
    </row>
    <row r="8960" spans="13:14" x14ac:dyDescent="0.25">
      <c r="M8960" s="46">
        <v>8951</v>
      </c>
      <c r="N8960" s="1">
        <v>104.4043275067277</v>
      </c>
    </row>
    <row r="8961" spans="13:14" x14ac:dyDescent="0.25">
      <c r="M8961" s="46">
        <v>8952</v>
      </c>
      <c r="N8961" s="1">
        <v>93.184879387242873</v>
      </c>
    </row>
    <row r="8962" spans="13:14" x14ac:dyDescent="0.25">
      <c r="M8962" s="46">
        <v>8953</v>
      </c>
      <c r="N8962" s="1">
        <v>114.95994715571121</v>
      </c>
    </row>
    <row r="8963" spans="13:14" x14ac:dyDescent="0.25">
      <c r="M8963" s="46">
        <v>8954</v>
      </c>
      <c r="N8963" s="1">
        <v>98.761594180025952</v>
      </c>
    </row>
    <row r="8964" spans="13:14" x14ac:dyDescent="0.25">
      <c r="M8964" s="46">
        <v>8955</v>
      </c>
      <c r="N8964" s="1">
        <v>112.2584698135897</v>
      </c>
    </row>
    <row r="8965" spans="13:14" x14ac:dyDescent="0.25">
      <c r="M8965" s="46">
        <v>8956</v>
      </c>
      <c r="N8965" s="1">
        <v>108.2613923323399</v>
      </c>
    </row>
    <row r="8966" spans="13:14" x14ac:dyDescent="0.25">
      <c r="M8966" s="46">
        <v>8957</v>
      </c>
      <c r="N8966" s="1">
        <v>109.97732566494379</v>
      </c>
    </row>
    <row r="8967" spans="13:14" x14ac:dyDescent="0.25">
      <c r="M8967" s="46">
        <v>8958</v>
      </c>
      <c r="N8967" s="1">
        <v>119.99780522502128</v>
      </c>
    </row>
    <row r="8968" spans="13:14" x14ac:dyDescent="0.25">
      <c r="M8968" s="46">
        <v>8959</v>
      </c>
      <c r="N8968" s="1">
        <v>121.90661566274382</v>
      </c>
    </row>
    <row r="8969" spans="13:14" x14ac:dyDescent="0.25">
      <c r="M8969" s="46">
        <v>8960</v>
      </c>
      <c r="N8969" s="1">
        <v>124.50048814750161</v>
      </c>
    </row>
    <row r="8970" spans="13:14" x14ac:dyDescent="0.25">
      <c r="M8970" s="46">
        <v>8961</v>
      </c>
      <c r="N8970" s="1">
        <v>102.03136897652486</v>
      </c>
    </row>
    <row r="8971" spans="13:14" x14ac:dyDescent="0.25">
      <c r="M8971" s="46">
        <v>8962</v>
      </c>
      <c r="N8971" s="1">
        <v>118.89969487835904</v>
      </c>
    </row>
    <row r="8972" spans="13:14" x14ac:dyDescent="0.25">
      <c r="M8972" s="46">
        <v>8963</v>
      </c>
      <c r="N8972" s="1">
        <v>119.8095302836327</v>
      </c>
    </row>
    <row r="8973" spans="13:14" x14ac:dyDescent="0.25">
      <c r="M8973" s="46">
        <v>8964</v>
      </c>
      <c r="N8973" s="1">
        <v>103.46441850231867</v>
      </c>
    </row>
    <row r="8974" spans="13:14" x14ac:dyDescent="0.25">
      <c r="M8974" s="46">
        <v>8965</v>
      </c>
      <c r="N8974" s="1">
        <v>101.95320538621087</v>
      </c>
    </row>
    <row r="8975" spans="13:14" x14ac:dyDescent="0.25">
      <c r="M8975" s="46">
        <v>8966</v>
      </c>
      <c r="N8975" s="1">
        <v>103.2760010954697</v>
      </c>
    </row>
    <row r="8976" spans="13:14" x14ac:dyDescent="0.25">
      <c r="M8976" s="46">
        <v>8967</v>
      </c>
      <c r="N8976" s="1">
        <v>124.89102403560435</v>
      </c>
    </row>
    <row r="8977" spans="13:14" x14ac:dyDescent="0.25">
      <c r="M8977" s="46">
        <v>8968</v>
      </c>
      <c r="N8977" s="1">
        <v>104.33905463844991</v>
      </c>
    </row>
    <row r="8978" spans="13:14" x14ac:dyDescent="0.25">
      <c r="M8978" s="46">
        <v>8969</v>
      </c>
      <c r="N8978" s="1">
        <v>115.38728640296026</v>
      </c>
    </row>
    <row r="8979" spans="13:14" x14ac:dyDescent="0.25">
      <c r="M8979" s="46">
        <v>8970</v>
      </c>
      <c r="N8979" s="1">
        <v>106.58014629717478</v>
      </c>
    </row>
    <row r="8980" spans="13:14" x14ac:dyDescent="0.25">
      <c r="M8980" s="46">
        <v>8971</v>
      </c>
      <c r="N8980" s="1">
        <v>103.42516016284765</v>
      </c>
    </row>
    <row r="8981" spans="13:14" x14ac:dyDescent="0.25">
      <c r="M8981" s="46">
        <v>8972</v>
      </c>
      <c r="N8981" s="1">
        <v>125.32546957468332</v>
      </c>
    </row>
    <row r="8982" spans="13:14" x14ac:dyDescent="0.25">
      <c r="M8982" s="46">
        <v>8973</v>
      </c>
      <c r="N8982" s="1">
        <v>111.63121764076759</v>
      </c>
    </row>
    <row r="8983" spans="13:14" x14ac:dyDescent="0.25">
      <c r="M8983" s="46">
        <v>8974</v>
      </c>
      <c r="N8983" s="1">
        <v>113.17656210594942</v>
      </c>
    </row>
    <row r="8984" spans="13:14" x14ac:dyDescent="0.25">
      <c r="M8984" s="46">
        <v>8975</v>
      </c>
      <c r="N8984" s="1">
        <v>108.52705458478535</v>
      </c>
    </row>
    <row r="8985" spans="13:14" x14ac:dyDescent="0.25">
      <c r="M8985" s="46">
        <v>8976</v>
      </c>
      <c r="N8985" s="1">
        <v>99.558349665340614</v>
      </c>
    </row>
    <row r="8986" spans="13:14" x14ac:dyDescent="0.25">
      <c r="M8986" s="46">
        <v>8977</v>
      </c>
      <c r="N8986" s="1">
        <v>109.83278232185893</v>
      </c>
    </row>
    <row r="8987" spans="13:14" x14ac:dyDescent="0.25">
      <c r="M8987" s="46">
        <v>8978</v>
      </c>
      <c r="N8987" s="1">
        <v>114.52576044751736</v>
      </c>
    </row>
    <row r="8988" spans="13:14" x14ac:dyDescent="0.25">
      <c r="M8988" s="46">
        <v>8979</v>
      </c>
      <c r="N8988" s="1">
        <v>110.44235392367057</v>
      </c>
    </row>
    <row r="8989" spans="13:14" x14ac:dyDescent="0.25">
      <c r="M8989" s="46">
        <v>8980</v>
      </c>
      <c r="N8989" s="1">
        <v>96.502240092755301</v>
      </c>
    </row>
    <row r="8990" spans="13:14" x14ac:dyDescent="0.25">
      <c r="M8990" s="46">
        <v>8981</v>
      </c>
      <c r="N8990" s="1">
        <v>121.57543562804953</v>
      </c>
    </row>
    <row r="8991" spans="13:14" x14ac:dyDescent="0.25">
      <c r="M8991" s="46">
        <v>8982</v>
      </c>
      <c r="N8991" s="1">
        <v>111.43131684389027</v>
      </c>
    </row>
    <row r="8992" spans="13:14" x14ac:dyDescent="0.25">
      <c r="M8992" s="46">
        <v>8983</v>
      </c>
      <c r="N8992" s="1">
        <v>114.59832055878972</v>
      </c>
    </row>
    <row r="8993" spans="13:14" x14ac:dyDescent="0.25">
      <c r="M8993" s="46">
        <v>8984</v>
      </c>
      <c r="N8993" s="1">
        <v>101.23086542213944</v>
      </c>
    </row>
    <row r="8994" spans="13:14" x14ac:dyDescent="0.25">
      <c r="M8994" s="46">
        <v>8985</v>
      </c>
      <c r="N8994" s="1">
        <v>123.43423721777694</v>
      </c>
    </row>
    <row r="8995" spans="13:14" x14ac:dyDescent="0.25">
      <c r="M8995" s="46">
        <v>8986</v>
      </c>
      <c r="N8995" s="1">
        <v>111.89164151052817</v>
      </c>
    </row>
    <row r="8996" spans="13:14" x14ac:dyDescent="0.25">
      <c r="M8996" s="46">
        <v>8987</v>
      </c>
      <c r="N8996" s="1">
        <v>116.26025583136861</v>
      </c>
    </row>
    <row r="8997" spans="13:14" x14ac:dyDescent="0.25">
      <c r="M8997" s="46">
        <v>8988</v>
      </c>
      <c r="N8997" s="1">
        <v>95.570885167972094</v>
      </c>
    </row>
    <row r="8998" spans="13:14" x14ac:dyDescent="0.25">
      <c r="M8998" s="46">
        <v>8989</v>
      </c>
      <c r="N8998" s="1">
        <v>97.145556009793054</v>
      </c>
    </row>
    <row r="8999" spans="13:14" x14ac:dyDescent="0.25">
      <c r="M8999" s="46">
        <v>8990</v>
      </c>
      <c r="N8999" s="1">
        <v>125.49541836193143</v>
      </c>
    </row>
    <row r="9000" spans="13:14" x14ac:dyDescent="0.25">
      <c r="M9000" s="46">
        <v>8991</v>
      </c>
      <c r="N9000" s="1">
        <v>106.58823917402046</v>
      </c>
    </row>
    <row r="9001" spans="13:14" x14ac:dyDescent="0.25">
      <c r="M9001" s="46">
        <v>8992</v>
      </c>
      <c r="N9001" s="1">
        <v>110.61235206041181</v>
      </c>
    </row>
    <row r="9002" spans="13:14" x14ac:dyDescent="0.25">
      <c r="M9002" s="46">
        <v>8993</v>
      </c>
      <c r="N9002" s="1">
        <v>116.69069731322594</v>
      </c>
    </row>
    <row r="9003" spans="13:14" x14ac:dyDescent="0.25">
      <c r="M9003" s="46">
        <v>8994</v>
      </c>
      <c r="N9003" s="1">
        <v>99.791343596557667</v>
      </c>
    </row>
    <row r="9004" spans="13:14" x14ac:dyDescent="0.25">
      <c r="M9004" s="46">
        <v>8995</v>
      </c>
      <c r="N9004" s="1">
        <v>126.54926436727128</v>
      </c>
    </row>
    <row r="9005" spans="13:14" x14ac:dyDescent="0.25">
      <c r="M9005" s="46">
        <v>8996</v>
      </c>
      <c r="N9005" s="1">
        <v>102.28404505629497</v>
      </c>
    </row>
    <row r="9006" spans="13:14" x14ac:dyDescent="0.25">
      <c r="M9006" s="46">
        <v>8997</v>
      </c>
      <c r="N9006" s="1">
        <v>132.2804338106009</v>
      </c>
    </row>
    <row r="9007" spans="13:14" x14ac:dyDescent="0.25">
      <c r="M9007" s="46">
        <v>8998</v>
      </c>
      <c r="N9007" s="1">
        <v>113.66489054422128</v>
      </c>
    </row>
    <row r="9008" spans="13:14" x14ac:dyDescent="0.25">
      <c r="M9008" s="46">
        <v>8999</v>
      </c>
      <c r="N9008" s="1">
        <v>117.43769156438249</v>
      </c>
    </row>
    <row r="9009" spans="13:14" x14ac:dyDescent="0.25">
      <c r="M9009" s="46">
        <v>9000</v>
      </c>
      <c r="N9009" s="1">
        <v>119.224634665553</v>
      </c>
    </row>
    <row r="9010" spans="13:14" x14ac:dyDescent="0.25">
      <c r="M9010" s="46">
        <v>9001</v>
      </c>
      <c r="N9010" s="1">
        <v>118.95298906539102</v>
      </c>
    </row>
    <row r="9011" spans="13:14" x14ac:dyDescent="0.25">
      <c r="M9011" s="46">
        <v>9002</v>
      </c>
      <c r="N9011" s="1">
        <v>123.7624154886913</v>
      </c>
    </row>
    <row r="9012" spans="13:14" x14ac:dyDescent="0.25">
      <c r="M9012" s="46">
        <v>9003</v>
      </c>
      <c r="N9012" s="1">
        <v>106.88614046785968</v>
      </c>
    </row>
    <row r="9013" spans="13:14" x14ac:dyDescent="0.25">
      <c r="M9013" s="46">
        <v>9004</v>
      </c>
      <c r="N9013" s="1">
        <v>100.12181650949252</v>
      </c>
    </row>
    <row r="9014" spans="13:14" x14ac:dyDescent="0.25">
      <c r="M9014" s="46">
        <v>9005</v>
      </c>
      <c r="N9014" s="1">
        <v>105.68092334148309</v>
      </c>
    </row>
    <row r="9015" spans="13:14" x14ac:dyDescent="0.25">
      <c r="M9015" s="46">
        <v>9006</v>
      </c>
      <c r="N9015" s="1">
        <v>102.37898157732279</v>
      </c>
    </row>
    <row r="9016" spans="13:14" x14ac:dyDescent="0.25">
      <c r="M9016" s="46">
        <v>9007</v>
      </c>
      <c r="N9016" s="1">
        <v>115.14741491368474</v>
      </c>
    </row>
    <row r="9017" spans="13:14" x14ac:dyDescent="0.25">
      <c r="M9017" s="46">
        <v>9008</v>
      </c>
      <c r="N9017" s="1">
        <v>110.63666414291492</v>
      </c>
    </row>
    <row r="9018" spans="13:14" x14ac:dyDescent="0.25">
      <c r="M9018" s="46">
        <v>9009</v>
      </c>
      <c r="N9018" s="1">
        <v>109.07255336702504</v>
      </c>
    </row>
    <row r="9019" spans="13:14" x14ac:dyDescent="0.25">
      <c r="M9019" s="46">
        <v>9010</v>
      </c>
      <c r="N9019" s="1">
        <v>97.18839771843588</v>
      </c>
    </row>
    <row r="9020" spans="13:14" x14ac:dyDescent="0.25">
      <c r="M9020" s="46">
        <v>9011</v>
      </c>
      <c r="N9020" s="1">
        <v>115.03102866397114</v>
      </c>
    </row>
    <row r="9021" spans="13:14" x14ac:dyDescent="0.25">
      <c r="M9021" s="46">
        <v>9012</v>
      </c>
      <c r="N9021" s="1">
        <v>107.26514621362681</v>
      </c>
    </row>
    <row r="9022" spans="13:14" x14ac:dyDescent="0.25">
      <c r="M9022" s="46">
        <v>9013</v>
      </c>
      <c r="N9022" s="1">
        <v>97.553687888436727</v>
      </c>
    </row>
    <row r="9023" spans="13:14" x14ac:dyDescent="0.25">
      <c r="M9023" s="46">
        <v>9014</v>
      </c>
      <c r="N9023" s="1">
        <v>119.57427936492941</v>
      </c>
    </row>
    <row r="9024" spans="13:14" x14ac:dyDescent="0.25">
      <c r="M9024" s="46">
        <v>9015</v>
      </c>
      <c r="N9024" s="1">
        <v>111.65215383516902</v>
      </c>
    </row>
    <row r="9025" spans="13:14" x14ac:dyDescent="0.25">
      <c r="M9025" s="46">
        <v>9016</v>
      </c>
      <c r="N9025" s="1">
        <v>116.51779616784602</v>
      </c>
    </row>
    <row r="9026" spans="13:14" x14ac:dyDescent="0.25">
      <c r="M9026" s="46">
        <v>9017</v>
      </c>
      <c r="N9026" s="1">
        <v>107.02315508634885</v>
      </c>
    </row>
    <row r="9027" spans="13:14" x14ac:dyDescent="0.25">
      <c r="M9027" s="46">
        <v>9018</v>
      </c>
      <c r="N9027" s="1">
        <v>110.94909674988614</v>
      </c>
    </row>
    <row r="9028" spans="13:14" x14ac:dyDescent="0.25">
      <c r="M9028" s="46">
        <v>9019</v>
      </c>
      <c r="N9028" s="1">
        <v>104.76490958967709</v>
      </c>
    </row>
    <row r="9029" spans="13:14" x14ac:dyDescent="0.25">
      <c r="M9029" s="46">
        <v>9020</v>
      </c>
      <c r="N9029" s="1">
        <v>99.142358562068864</v>
      </c>
    </row>
    <row r="9030" spans="13:14" x14ac:dyDescent="0.25">
      <c r="M9030" s="46">
        <v>9021</v>
      </c>
      <c r="N9030" s="1">
        <v>107.08106785401414</v>
      </c>
    </row>
    <row r="9031" spans="13:14" x14ac:dyDescent="0.25">
      <c r="M9031" s="46">
        <v>9022</v>
      </c>
      <c r="N9031" s="1">
        <v>105.15716634666875</v>
      </c>
    </row>
    <row r="9032" spans="13:14" x14ac:dyDescent="0.25">
      <c r="M9032" s="46">
        <v>9023</v>
      </c>
      <c r="N9032" s="1">
        <v>105.51668575164474</v>
      </c>
    </row>
    <row r="9033" spans="13:14" x14ac:dyDescent="0.25">
      <c r="M9033" s="46">
        <v>9024</v>
      </c>
      <c r="N9033" s="1">
        <v>137.42064425867031</v>
      </c>
    </row>
    <row r="9034" spans="13:14" x14ac:dyDescent="0.25">
      <c r="M9034" s="46">
        <v>9025</v>
      </c>
      <c r="N9034" s="1">
        <v>107.56869334912915</v>
      </c>
    </row>
    <row r="9035" spans="13:14" x14ac:dyDescent="0.25">
      <c r="M9035" s="46">
        <v>9026</v>
      </c>
      <c r="N9035" s="1">
        <v>139.65114694508111</v>
      </c>
    </row>
    <row r="9036" spans="13:14" x14ac:dyDescent="0.25">
      <c r="M9036" s="46">
        <v>9027</v>
      </c>
      <c r="N9036" s="1">
        <v>125.45573088477454</v>
      </c>
    </row>
    <row r="9037" spans="13:14" x14ac:dyDescent="0.25">
      <c r="M9037" s="46">
        <v>9028</v>
      </c>
      <c r="N9037" s="1">
        <v>119.10868064391165</v>
      </c>
    </row>
    <row r="9038" spans="13:14" x14ac:dyDescent="0.25">
      <c r="M9038" s="46">
        <v>9029</v>
      </c>
      <c r="N9038" s="1">
        <v>108.58567765050931</v>
      </c>
    </row>
    <row r="9039" spans="13:14" x14ac:dyDescent="0.25">
      <c r="M9039" s="46">
        <v>9030</v>
      </c>
      <c r="N9039" s="1">
        <v>131.87999523244332</v>
      </c>
    </row>
    <row r="9040" spans="13:14" x14ac:dyDescent="0.25">
      <c r="M9040" s="46">
        <v>9031</v>
      </c>
      <c r="N9040" s="1">
        <v>111.0103918499684</v>
      </c>
    </row>
    <row r="9041" spans="13:14" x14ac:dyDescent="0.25">
      <c r="M9041" s="46">
        <v>9032</v>
      </c>
      <c r="N9041" s="1">
        <v>112.27638266076852</v>
      </c>
    </row>
    <row r="9042" spans="13:14" x14ac:dyDescent="0.25">
      <c r="M9042" s="46">
        <v>9033</v>
      </c>
      <c r="N9042" s="1">
        <v>109.84123387612297</v>
      </c>
    </row>
    <row r="9043" spans="13:14" x14ac:dyDescent="0.25">
      <c r="M9043" s="46">
        <v>9034</v>
      </c>
      <c r="N9043" s="1">
        <v>130.13987833994304</v>
      </c>
    </row>
    <row r="9044" spans="13:14" x14ac:dyDescent="0.25">
      <c r="M9044" s="46">
        <v>9035</v>
      </c>
      <c r="N9044" s="1">
        <v>116.28676679984649</v>
      </c>
    </row>
    <row r="9045" spans="13:14" x14ac:dyDescent="0.25">
      <c r="M9045" s="46">
        <v>9036</v>
      </c>
      <c r="N9045" s="1">
        <v>106.30200198403159</v>
      </c>
    </row>
    <row r="9046" spans="13:14" x14ac:dyDescent="0.25">
      <c r="M9046" s="46">
        <v>9037</v>
      </c>
      <c r="N9046" s="1">
        <v>109.30236922221039</v>
      </c>
    </row>
    <row r="9047" spans="13:14" x14ac:dyDescent="0.25">
      <c r="M9047" s="46">
        <v>9038</v>
      </c>
      <c r="N9047" s="1">
        <v>113.82887841097308</v>
      </c>
    </row>
    <row r="9048" spans="13:14" x14ac:dyDescent="0.25">
      <c r="M9048" s="46">
        <v>9039</v>
      </c>
      <c r="N9048" s="1">
        <v>93.623517020333679</v>
      </c>
    </row>
    <row r="9049" spans="13:14" x14ac:dyDescent="0.25">
      <c r="M9049" s="46">
        <v>9040</v>
      </c>
      <c r="N9049" s="1">
        <v>105.12418337135713</v>
      </c>
    </row>
    <row r="9050" spans="13:14" x14ac:dyDescent="0.25">
      <c r="M9050" s="46">
        <v>9041</v>
      </c>
      <c r="N9050" s="1">
        <v>116.96262801289741</v>
      </c>
    </row>
    <row r="9051" spans="13:14" x14ac:dyDescent="0.25">
      <c r="M9051" s="46">
        <v>9042</v>
      </c>
      <c r="N9051" s="1">
        <v>97.509591321923651</v>
      </c>
    </row>
    <row r="9052" spans="13:14" x14ac:dyDescent="0.25">
      <c r="M9052" s="46">
        <v>9043</v>
      </c>
      <c r="N9052" s="1">
        <v>116.29305930512511</v>
      </c>
    </row>
    <row r="9053" spans="13:14" x14ac:dyDescent="0.25">
      <c r="M9053" s="46">
        <v>9044</v>
      </c>
      <c r="N9053" s="1">
        <v>105.09356263039601</v>
      </c>
    </row>
    <row r="9054" spans="13:14" x14ac:dyDescent="0.25">
      <c r="M9054" s="46">
        <v>9045</v>
      </c>
      <c r="N9054" s="1">
        <v>115.53802262672531</v>
      </c>
    </row>
    <row r="9055" spans="13:14" x14ac:dyDescent="0.25">
      <c r="M9055" s="46">
        <v>9046</v>
      </c>
      <c r="N9055" s="1">
        <v>101.24612037516282</v>
      </c>
    </row>
    <row r="9056" spans="13:14" x14ac:dyDescent="0.25">
      <c r="M9056" s="46">
        <v>9047</v>
      </c>
      <c r="N9056" s="1">
        <v>122.34490669681333</v>
      </c>
    </row>
    <row r="9057" spans="13:14" x14ac:dyDescent="0.25">
      <c r="M9057" s="46">
        <v>9048</v>
      </c>
      <c r="N9057" s="1">
        <v>104.26692109425134</v>
      </c>
    </row>
    <row r="9058" spans="13:14" x14ac:dyDescent="0.25">
      <c r="M9058" s="46">
        <v>9049</v>
      </c>
      <c r="N9058" s="1">
        <v>103.70472245509823</v>
      </c>
    </row>
    <row r="9059" spans="13:14" x14ac:dyDescent="0.25">
      <c r="M9059" s="46">
        <v>9050</v>
      </c>
      <c r="N9059" s="1">
        <v>105.2421322770595</v>
      </c>
    </row>
    <row r="9060" spans="13:14" x14ac:dyDescent="0.25">
      <c r="M9060" s="46">
        <v>9051</v>
      </c>
      <c r="N9060" s="1">
        <v>118.05830031707796</v>
      </c>
    </row>
    <row r="9061" spans="13:14" x14ac:dyDescent="0.25">
      <c r="M9061" s="46">
        <v>9052</v>
      </c>
      <c r="N9061" s="1">
        <v>114.05342269240319</v>
      </c>
    </row>
    <row r="9062" spans="13:14" x14ac:dyDescent="0.25">
      <c r="M9062" s="46">
        <v>9053</v>
      </c>
      <c r="N9062" s="1">
        <v>96.528646211032665</v>
      </c>
    </row>
    <row r="9063" spans="13:14" x14ac:dyDescent="0.25">
      <c r="M9063" s="46">
        <v>9054</v>
      </c>
      <c r="N9063" s="1">
        <v>103.59548567091508</v>
      </c>
    </row>
    <row r="9064" spans="13:14" x14ac:dyDescent="0.25">
      <c r="M9064" s="46">
        <v>9055</v>
      </c>
      <c r="N9064" s="1">
        <v>98.457501877946811</v>
      </c>
    </row>
    <row r="9065" spans="13:14" x14ac:dyDescent="0.25">
      <c r="M9065" s="46">
        <v>9056</v>
      </c>
      <c r="N9065" s="1">
        <v>111.26466782440933</v>
      </c>
    </row>
    <row r="9066" spans="13:14" x14ac:dyDescent="0.25">
      <c r="M9066" s="46">
        <v>9057</v>
      </c>
      <c r="N9066" s="1">
        <v>103.80647729807205</v>
      </c>
    </row>
    <row r="9067" spans="13:14" x14ac:dyDescent="0.25">
      <c r="M9067" s="46">
        <v>9058</v>
      </c>
      <c r="N9067" s="1">
        <v>135.73327165798577</v>
      </c>
    </row>
    <row r="9068" spans="13:14" x14ac:dyDescent="0.25">
      <c r="M9068" s="46">
        <v>9059</v>
      </c>
      <c r="N9068" s="1">
        <v>100.92530898009275</v>
      </c>
    </row>
    <row r="9069" spans="13:14" x14ac:dyDescent="0.25">
      <c r="M9069" s="46">
        <v>9060</v>
      </c>
      <c r="N9069" s="1">
        <v>94.373063337075024</v>
      </c>
    </row>
    <row r="9070" spans="13:14" x14ac:dyDescent="0.25">
      <c r="M9070" s="46">
        <v>9061</v>
      </c>
      <c r="N9070" s="1">
        <v>107.61557261293878</v>
      </c>
    </row>
    <row r="9071" spans="13:14" x14ac:dyDescent="0.25">
      <c r="M9071" s="46">
        <v>9062</v>
      </c>
      <c r="N9071" s="1">
        <v>109.30664385474327</v>
      </c>
    </row>
    <row r="9072" spans="13:14" x14ac:dyDescent="0.25">
      <c r="M9072" s="46">
        <v>9063</v>
      </c>
      <c r="N9072" s="1">
        <v>116.9920454430045</v>
      </c>
    </row>
    <row r="9073" spans="13:14" x14ac:dyDescent="0.25">
      <c r="M9073" s="46">
        <v>9064</v>
      </c>
      <c r="N9073" s="1">
        <v>100.74334654445144</v>
      </c>
    </row>
    <row r="9074" spans="13:14" x14ac:dyDescent="0.25">
      <c r="M9074" s="46">
        <v>9065</v>
      </c>
      <c r="N9074" s="1">
        <v>120.38181138589077</v>
      </c>
    </row>
    <row r="9075" spans="13:14" x14ac:dyDescent="0.25">
      <c r="M9075" s="46">
        <v>9066</v>
      </c>
      <c r="N9075" s="1">
        <v>109.83207116989742</v>
      </c>
    </row>
    <row r="9076" spans="13:14" x14ac:dyDescent="0.25">
      <c r="M9076" s="46">
        <v>9067</v>
      </c>
      <c r="N9076" s="1">
        <v>110.93264570997478</v>
      </c>
    </row>
    <row r="9077" spans="13:14" x14ac:dyDescent="0.25">
      <c r="M9077" s="46">
        <v>9068</v>
      </c>
      <c r="N9077" s="1">
        <v>106.92834881428597</v>
      </c>
    </row>
    <row r="9078" spans="13:14" x14ac:dyDescent="0.25">
      <c r="M9078" s="46">
        <v>9069</v>
      </c>
      <c r="N9078" s="1">
        <v>112.77587997359281</v>
      </c>
    </row>
    <row r="9079" spans="13:14" x14ac:dyDescent="0.25">
      <c r="M9079" s="46">
        <v>9070</v>
      </c>
      <c r="N9079" s="1">
        <v>103.52300264508939</v>
      </c>
    </row>
    <row r="9080" spans="13:14" x14ac:dyDescent="0.25">
      <c r="M9080" s="46">
        <v>9071</v>
      </c>
      <c r="N9080" s="1">
        <v>102.77781475534931</v>
      </c>
    </row>
    <row r="9081" spans="13:14" x14ac:dyDescent="0.25">
      <c r="M9081" s="46">
        <v>9072</v>
      </c>
      <c r="N9081" s="1">
        <v>108.36723740372496</v>
      </c>
    </row>
    <row r="9082" spans="13:14" x14ac:dyDescent="0.25">
      <c r="M9082" s="46">
        <v>9073</v>
      </c>
      <c r="N9082" s="1">
        <v>114.10269958081032</v>
      </c>
    </row>
    <row r="9083" spans="13:14" x14ac:dyDescent="0.25">
      <c r="M9083" s="46">
        <v>9074</v>
      </c>
      <c r="N9083" s="1">
        <v>93.117455980489424</v>
      </c>
    </row>
    <row r="9084" spans="13:14" x14ac:dyDescent="0.25">
      <c r="M9084" s="46">
        <v>9075</v>
      </c>
      <c r="N9084" s="1">
        <v>109.95660725146261</v>
      </c>
    </row>
    <row r="9085" spans="13:14" x14ac:dyDescent="0.25">
      <c r="M9085" s="46">
        <v>9076</v>
      </c>
      <c r="N9085" s="1">
        <v>93.305192801552295</v>
      </c>
    </row>
    <row r="9086" spans="13:14" x14ac:dyDescent="0.25">
      <c r="M9086" s="46">
        <v>9077</v>
      </c>
      <c r="N9086" s="1">
        <v>105.37106153988601</v>
      </c>
    </row>
    <row r="9087" spans="13:14" x14ac:dyDescent="0.25">
      <c r="M9087" s="46">
        <v>9078</v>
      </c>
      <c r="N9087" s="1">
        <v>97.720744273413942</v>
      </c>
    </row>
    <row r="9088" spans="13:14" x14ac:dyDescent="0.25">
      <c r="M9088" s="46">
        <v>9079</v>
      </c>
      <c r="N9088" s="1">
        <v>111.8829098225779</v>
      </c>
    </row>
    <row r="9089" spans="13:14" x14ac:dyDescent="0.25">
      <c r="M9089" s="46">
        <v>9080</v>
      </c>
      <c r="N9089" s="1">
        <v>105.33727903535491</v>
      </c>
    </row>
    <row r="9090" spans="13:14" x14ac:dyDescent="0.25">
      <c r="M9090" s="46">
        <v>9081</v>
      </c>
      <c r="N9090" s="1">
        <v>103.28556438727425</v>
      </c>
    </row>
    <row r="9091" spans="13:14" x14ac:dyDescent="0.25">
      <c r="M9091" s="46">
        <v>9082</v>
      </c>
      <c r="N9091" s="1">
        <v>120.63495673852945</v>
      </c>
    </row>
    <row r="9092" spans="13:14" x14ac:dyDescent="0.25">
      <c r="M9092" s="46">
        <v>9083</v>
      </c>
      <c r="N9092" s="1">
        <v>91.54816478334871</v>
      </c>
    </row>
    <row r="9093" spans="13:14" x14ac:dyDescent="0.25">
      <c r="M9093" s="46">
        <v>9084</v>
      </c>
      <c r="N9093" s="1">
        <v>86.030430270049692</v>
      </c>
    </row>
    <row r="9094" spans="13:14" x14ac:dyDescent="0.25">
      <c r="M9094" s="46">
        <v>9085</v>
      </c>
      <c r="N9094" s="1">
        <v>111.74013171274073</v>
      </c>
    </row>
    <row r="9095" spans="13:14" x14ac:dyDescent="0.25">
      <c r="M9095" s="46">
        <v>9086</v>
      </c>
      <c r="N9095" s="1">
        <v>113.50694918181134</v>
      </c>
    </row>
    <row r="9096" spans="13:14" x14ac:dyDescent="0.25">
      <c r="M9096" s="46">
        <v>9087</v>
      </c>
      <c r="N9096" s="1">
        <v>120.36992325362752</v>
      </c>
    </row>
    <row r="9097" spans="13:14" x14ac:dyDescent="0.25">
      <c r="M9097" s="46">
        <v>9088</v>
      </c>
      <c r="N9097" s="1">
        <v>103.42267960591502</v>
      </c>
    </row>
    <row r="9098" spans="13:14" x14ac:dyDescent="0.25">
      <c r="M9098" s="46">
        <v>9089</v>
      </c>
      <c r="N9098" s="1">
        <v>105.382551628323</v>
      </c>
    </row>
    <row r="9099" spans="13:14" x14ac:dyDescent="0.25">
      <c r="M9099" s="46">
        <v>9090</v>
      </c>
      <c r="N9099" s="1">
        <v>108.27640574653809</v>
      </c>
    </row>
    <row r="9100" spans="13:14" x14ac:dyDescent="0.25">
      <c r="M9100" s="46">
        <v>9091</v>
      </c>
      <c r="N9100" s="1">
        <v>124.6082804920155</v>
      </c>
    </row>
    <row r="9101" spans="13:14" x14ac:dyDescent="0.25">
      <c r="M9101" s="46">
        <v>9092</v>
      </c>
      <c r="N9101" s="1">
        <v>111.2621211859653</v>
      </c>
    </row>
    <row r="9102" spans="13:14" x14ac:dyDescent="0.25">
      <c r="M9102" s="46">
        <v>9093</v>
      </c>
      <c r="N9102" s="1">
        <v>95.277687815509623</v>
      </c>
    </row>
    <row r="9103" spans="13:14" x14ac:dyDescent="0.25">
      <c r="M9103" s="46">
        <v>9094</v>
      </c>
      <c r="N9103" s="1">
        <v>100.62609574910121</v>
      </c>
    </row>
    <row r="9104" spans="13:14" x14ac:dyDescent="0.25">
      <c r="M9104" s="46">
        <v>9095</v>
      </c>
      <c r="N9104" s="1">
        <v>108.3421562345099</v>
      </c>
    </row>
    <row r="9105" spans="13:14" x14ac:dyDescent="0.25">
      <c r="M9105" s="46">
        <v>9096</v>
      </c>
      <c r="N9105" s="1">
        <v>116.19099077498221</v>
      </c>
    </row>
    <row r="9106" spans="13:14" x14ac:dyDescent="0.25">
      <c r="M9106" s="46">
        <v>9097</v>
      </c>
      <c r="N9106" s="1">
        <v>124.83044041413264</v>
      </c>
    </row>
    <row r="9107" spans="13:14" x14ac:dyDescent="0.25">
      <c r="M9107" s="46">
        <v>9098</v>
      </c>
      <c r="N9107" s="1">
        <v>121.5572671353877</v>
      </c>
    </row>
    <row r="9108" spans="13:14" x14ac:dyDescent="0.25">
      <c r="M9108" s="46">
        <v>9099</v>
      </c>
      <c r="N9108" s="1">
        <v>105.32102351345772</v>
      </c>
    </row>
    <row r="9109" spans="13:14" x14ac:dyDescent="0.25">
      <c r="M9109" s="46">
        <v>9100</v>
      </c>
      <c r="N9109" s="1">
        <v>117.77254953047468</v>
      </c>
    </row>
    <row r="9110" spans="13:14" x14ac:dyDescent="0.25">
      <c r="M9110" s="46">
        <v>9101</v>
      </c>
      <c r="N9110" s="1">
        <v>112.33726198710858</v>
      </c>
    </row>
    <row r="9111" spans="13:14" x14ac:dyDescent="0.25">
      <c r="M9111" s="46">
        <v>9102</v>
      </c>
      <c r="N9111" s="1">
        <v>108.26267390107836</v>
      </c>
    </row>
    <row r="9112" spans="13:14" x14ac:dyDescent="0.25">
      <c r="M9112" s="46">
        <v>9103</v>
      </c>
      <c r="N9112" s="1">
        <v>96.946168454972508</v>
      </c>
    </row>
    <row r="9113" spans="13:14" x14ac:dyDescent="0.25">
      <c r="M9113" s="46">
        <v>9104</v>
      </c>
      <c r="N9113" s="1">
        <v>114.46911021771956</v>
      </c>
    </row>
    <row r="9114" spans="13:14" x14ac:dyDescent="0.25">
      <c r="M9114" s="46">
        <v>9105</v>
      </c>
      <c r="N9114" s="1">
        <v>110.07271175050641</v>
      </c>
    </row>
    <row r="9115" spans="13:14" x14ac:dyDescent="0.25">
      <c r="M9115" s="46">
        <v>9106</v>
      </c>
      <c r="N9115" s="1">
        <v>118.88774314634119</v>
      </c>
    </row>
    <row r="9116" spans="13:14" x14ac:dyDescent="0.25">
      <c r="M9116" s="46">
        <v>9107</v>
      </c>
      <c r="N9116" s="1">
        <v>115.7929971008667</v>
      </c>
    </row>
    <row r="9117" spans="13:14" x14ac:dyDescent="0.25">
      <c r="M9117" s="46">
        <v>9108</v>
      </c>
      <c r="N9117" s="1">
        <v>113.06927065823035</v>
      </c>
    </row>
    <row r="9118" spans="13:14" x14ac:dyDescent="0.25">
      <c r="M9118" s="46">
        <v>9109</v>
      </c>
      <c r="N9118" s="1">
        <v>106.08569792330518</v>
      </c>
    </row>
    <row r="9119" spans="13:14" x14ac:dyDescent="0.25">
      <c r="M9119" s="46">
        <v>9110</v>
      </c>
      <c r="N9119" s="1">
        <v>96.082021304654603</v>
      </c>
    </row>
    <row r="9120" spans="13:14" x14ac:dyDescent="0.25">
      <c r="M9120" s="46">
        <v>9111</v>
      </c>
      <c r="N9120" s="1">
        <v>104.66041135584953</v>
      </c>
    </row>
    <row r="9121" spans="13:14" x14ac:dyDescent="0.25">
      <c r="M9121" s="46">
        <v>9112</v>
      </c>
      <c r="N9121" s="1">
        <v>101.61261616521742</v>
      </c>
    </row>
    <row r="9122" spans="13:14" x14ac:dyDescent="0.25">
      <c r="M9122" s="46">
        <v>9113</v>
      </c>
      <c r="N9122" s="1">
        <v>108.82065440710575</v>
      </c>
    </row>
    <row r="9123" spans="13:14" x14ac:dyDescent="0.25">
      <c r="M9123" s="46">
        <v>9114</v>
      </c>
      <c r="N9123" s="1">
        <v>115.5315457171117</v>
      </c>
    </row>
    <row r="9124" spans="13:14" x14ac:dyDescent="0.25">
      <c r="M9124" s="46">
        <v>9115</v>
      </c>
      <c r="N9124" s="1">
        <v>106.18300838304616</v>
      </c>
    </row>
    <row r="9125" spans="13:14" x14ac:dyDescent="0.25">
      <c r="M9125" s="46">
        <v>9116</v>
      </c>
      <c r="N9125" s="1">
        <v>117.35245093315451</v>
      </c>
    </row>
    <row r="9126" spans="13:14" x14ac:dyDescent="0.25">
      <c r="M9126" s="46">
        <v>9117</v>
      </c>
      <c r="N9126" s="1">
        <v>106.90752512138521</v>
      </c>
    </row>
    <row r="9127" spans="13:14" x14ac:dyDescent="0.25">
      <c r="M9127" s="46">
        <v>9118</v>
      </c>
      <c r="N9127" s="1">
        <v>121.98281115832738</v>
      </c>
    </row>
    <row r="9128" spans="13:14" x14ac:dyDescent="0.25">
      <c r="M9128" s="46">
        <v>9119</v>
      </c>
      <c r="N9128" s="1">
        <v>115.54507746289322</v>
      </c>
    </row>
    <row r="9129" spans="13:14" x14ac:dyDescent="0.25">
      <c r="M9129" s="46">
        <v>9120</v>
      </c>
      <c r="N9129" s="1">
        <v>126.76460874482258</v>
      </c>
    </row>
    <row r="9130" spans="13:14" x14ac:dyDescent="0.25">
      <c r="M9130" s="46">
        <v>9121</v>
      </c>
      <c r="N9130" s="1">
        <v>112.42289085364781</v>
      </c>
    </row>
    <row r="9131" spans="13:14" x14ac:dyDescent="0.25">
      <c r="M9131" s="46">
        <v>9122</v>
      </c>
      <c r="N9131" s="1">
        <v>108.59173066818049</v>
      </c>
    </row>
    <row r="9132" spans="13:14" x14ac:dyDescent="0.25">
      <c r="M9132" s="46">
        <v>9123</v>
      </c>
      <c r="N9132" s="1">
        <v>115.82776149563031</v>
      </c>
    </row>
    <row r="9133" spans="13:14" x14ac:dyDescent="0.25">
      <c r="M9133" s="46">
        <v>9124</v>
      </c>
      <c r="N9133" s="1">
        <v>105.80839861822938</v>
      </c>
    </row>
    <row r="9134" spans="13:14" x14ac:dyDescent="0.25">
      <c r="M9134" s="46">
        <v>9125</v>
      </c>
      <c r="N9134" s="1">
        <v>105.80391212413048</v>
      </c>
    </row>
    <row r="9135" spans="13:14" x14ac:dyDescent="0.25">
      <c r="M9135" s="46">
        <v>9126</v>
      </c>
      <c r="N9135" s="1">
        <v>110.78375782329678</v>
      </c>
    </row>
    <row r="9136" spans="13:14" x14ac:dyDescent="0.25">
      <c r="M9136" s="46">
        <v>9127</v>
      </c>
      <c r="N9136" s="1">
        <v>124.78730255215733</v>
      </c>
    </row>
    <row r="9137" spans="13:14" x14ac:dyDescent="0.25">
      <c r="M9137" s="46">
        <v>9128</v>
      </c>
      <c r="N9137" s="1">
        <v>111.58138031099188</v>
      </c>
    </row>
    <row r="9138" spans="13:14" x14ac:dyDescent="0.25">
      <c r="M9138" s="46">
        <v>9129</v>
      </c>
      <c r="N9138" s="1">
        <v>102.72341131037676</v>
      </c>
    </row>
    <row r="9139" spans="13:14" x14ac:dyDescent="0.25">
      <c r="M9139" s="46">
        <v>9130</v>
      </c>
      <c r="N9139" s="1">
        <v>115.60959231681339</v>
      </c>
    </row>
    <row r="9140" spans="13:14" x14ac:dyDescent="0.25">
      <c r="M9140" s="46">
        <v>9131</v>
      </c>
      <c r="N9140" s="1">
        <v>108.02257901173721</v>
      </c>
    </row>
    <row r="9141" spans="13:14" x14ac:dyDescent="0.25">
      <c r="M9141" s="46">
        <v>9132</v>
      </c>
      <c r="N9141" s="1">
        <v>103.49232653802478</v>
      </c>
    </row>
    <row r="9142" spans="13:14" x14ac:dyDescent="0.25">
      <c r="M9142" s="46">
        <v>9133</v>
      </c>
      <c r="N9142" s="1">
        <v>101.39395796061775</v>
      </c>
    </row>
    <row r="9143" spans="13:14" x14ac:dyDescent="0.25">
      <c r="M9143" s="46">
        <v>9134</v>
      </c>
      <c r="N9143" s="1">
        <v>104.8276984824526</v>
      </c>
    </row>
    <row r="9144" spans="13:14" x14ac:dyDescent="0.25">
      <c r="M9144" s="46">
        <v>9135</v>
      </c>
      <c r="N9144" s="1">
        <v>137.11122300066057</v>
      </c>
    </row>
    <row r="9145" spans="13:14" x14ac:dyDescent="0.25">
      <c r="M9145" s="46">
        <v>9136</v>
      </c>
      <c r="N9145" s="1">
        <v>119.13632648298389</v>
      </c>
    </row>
    <row r="9146" spans="13:14" x14ac:dyDescent="0.25">
      <c r="M9146" s="46">
        <v>9137</v>
      </c>
      <c r="N9146" s="1">
        <v>96.323505451287517</v>
      </c>
    </row>
    <row r="9147" spans="13:14" x14ac:dyDescent="0.25">
      <c r="M9147" s="46">
        <v>9138</v>
      </c>
      <c r="N9147" s="1">
        <v>125.20380172708809</v>
      </c>
    </row>
    <row r="9148" spans="13:14" x14ac:dyDescent="0.25">
      <c r="M9148" s="46">
        <v>9139</v>
      </c>
      <c r="N9148" s="1">
        <v>103.59965992808722</v>
      </c>
    </row>
    <row r="9149" spans="13:14" x14ac:dyDescent="0.25">
      <c r="M9149" s="46">
        <v>9140</v>
      </c>
      <c r="N9149" s="1">
        <v>113.70519568022854</v>
      </c>
    </row>
    <row r="9150" spans="13:14" x14ac:dyDescent="0.25">
      <c r="M9150" s="46">
        <v>9141</v>
      </c>
      <c r="N9150" s="1">
        <v>114.84991249986864</v>
      </c>
    </row>
    <row r="9151" spans="13:14" x14ac:dyDescent="0.25">
      <c r="M9151" s="46">
        <v>9142</v>
      </c>
      <c r="N9151" s="1">
        <v>108.75614116228286</v>
      </c>
    </row>
    <row r="9152" spans="13:14" x14ac:dyDescent="0.25">
      <c r="M9152" s="46">
        <v>9143</v>
      </c>
      <c r="N9152" s="1">
        <v>123.97730772245922</v>
      </c>
    </row>
    <row r="9153" spans="13:14" x14ac:dyDescent="0.25">
      <c r="M9153" s="46">
        <v>9144</v>
      </c>
      <c r="N9153" s="1">
        <v>121.40011658906332</v>
      </c>
    </row>
    <row r="9154" spans="13:14" x14ac:dyDescent="0.25">
      <c r="M9154" s="46">
        <v>9145</v>
      </c>
      <c r="N9154" s="1">
        <v>99.6930041633983</v>
      </c>
    </row>
    <row r="9155" spans="13:14" x14ac:dyDescent="0.25">
      <c r="M9155" s="46">
        <v>9146</v>
      </c>
      <c r="N9155" s="1">
        <v>123.62699662808781</v>
      </c>
    </row>
    <row r="9156" spans="13:14" x14ac:dyDescent="0.25">
      <c r="M9156" s="46">
        <v>9147</v>
      </c>
      <c r="N9156" s="1">
        <v>112.94534563537492</v>
      </c>
    </row>
    <row r="9157" spans="13:14" x14ac:dyDescent="0.25">
      <c r="M9157" s="46">
        <v>9148</v>
      </c>
      <c r="N9157" s="1">
        <v>116.87728415565961</v>
      </c>
    </row>
    <row r="9158" spans="13:14" x14ac:dyDescent="0.25">
      <c r="M9158" s="46">
        <v>9149</v>
      </c>
      <c r="N9158" s="1">
        <v>127.09860761507885</v>
      </c>
    </row>
    <row r="9159" spans="13:14" x14ac:dyDescent="0.25">
      <c r="M9159" s="46">
        <v>9150</v>
      </c>
      <c r="N9159" s="1">
        <v>125.60681053761601</v>
      </c>
    </row>
    <row r="9160" spans="13:14" x14ac:dyDescent="0.25">
      <c r="M9160" s="46">
        <v>9151</v>
      </c>
      <c r="N9160" s="1">
        <v>116.49302634870861</v>
      </c>
    </row>
    <row r="9161" spans="13:14" x14ac:dyDescent="0.25">
      <c r="M9161" s="46">
        <v>9152</v>
      </c>
      <c r="N9161" s="1">
        <v>104.65879267454588</v>
      </c>
    </row>
    <row r="9162" spans="13:14" x14ac:dyDescent="0.25">
      <c r="M9162" s="46">
        <v>9153</v>
      </c>
      <c r="N9162" s="1">
        <v>107.21548715437267</v>
      </c>
    </row>
    <row r="9163" spans="13:14" x14ac:dyDescent="0.25">
      <c r="M9163" s="46">
        <v>9154</v>
      </c>
      <c r="N9163" s="1">
        <v>112.15565929146508</v>
      </c>
    </row>
    <row r="9164" spans="13:14" x14ac:dyDescent="0.25">
      <c r="M9164" s="46">
        <v>9155</v>
      </c>
      <c r="N9164" s="1">
        <v>122.62898405899257</v>
      </c>
    </row>
    <row r="9165" spans="13:14" x14ac:dyDescent="0.25">
      <c r="M9165" s="46">
        <v>9156</v>
      </c>
      <c r="N9165" s="1">
        <v>110.199833961697</v>
      </c>
    </row>
    <row r="9166" spans="13:14" x14ac:dyDescent="0.25">
      <c r="M9166" s="46">
        <v>9157</v>
      </c>
      <c r="N9166" s="1">
        <v>127.20241594081986</v>
      </c>
    </row>
    <row r="9167" spans="13:14" x14ac:dyDescent="0.25">
      <c r="M9167" s="46">
        <v>9158</v>
      </c>
      <c r="N9167" s="1">
        <v>113.88931131462029</v>
      </c>
    </row>
    <row r="9168" spans="13:14" x14ac:dyDescent="0.25">
      <c r="M9168" s="46">
        <v>9159</v>
      </c>
      <c r="N9168" s="1">
        <v>112.52555555495742</v>
      </c>
    </row>
    <row r="9169" spans="13:14" x14ac:dyDescent="0.25">
      <c r="M9169" s="46">
        <v>9160</v>
      </c>
      <c r="N9169" s="1">
        <v>102.64193150452016</v>
      </c>
    </row>
    <row r="9170" spans="13:14" x14ac:dyDescent="0.25">
      <c r="M9170" s="46">
        <v>9161</v>
      </c>
      <c r="N9170" s="1">
        <v>116.22813834126852</v>
      </c>
    </row>
    <row r="9171" spans="13:14" x14ac:dyDescent="0.25">
      <c r="M9171" s="46">
        <v>9162</v>
      </c>
      <c r="N9171" s="1">
        <v>111.49812302818653</v>
      </c>
    </row>
    <row r="9172" spans="13:14" x14ac:dyDescent="0.25">
      <c r="M9172" s="46">
        <v>9163</v>
      </c>
      <c r="N9172" s="1">
        <v>134.38563337720583</v>
      </c>
    </row>
    <row r="9173" spans="13:14" x14ac:dyDescent="0.25">
      <c r="M9173" s="46">
        <v>9164</v>
      </c>
      <c r="N9173" s="1">
        <v>101.25698796167752</v>
      </c>
    </row>
    <row r="9174" spans="13:14" x14ac:dyDescent="0.25">
      <c r="M9174" s="46">
        <v>9165</v>
      </c>
      <c r="N9174" s="1">
        <v>128.79485816224835</v>
      </c>
    </row>
    <row r="9175" spans="13:14" x14ac:dyDescent="0.25">
      <c r="M9175" s="46">
        <v>9166</v>
      </c>
      <c r="N9175" s="1">
        <v>104.46618047502841</v>
      </c>
    </row>
    <row r="9176" spans="13:14" x14ac:dyDescent="0.25">
      <c r="M9176" s="46">
        <v>9167</v>
      </c>
      <c r="N9176" s="1">
        <v>143.89039414940785</v>
      </c>
    </row>
    <row r="9177" spans="13:14" x14ac:dyDescent="0.25">
      <c r="M9177" s="46">
        <v>9168</v>
      </c>
      <c r="N9177" s="1">
        <v>109.33461266777594</v>
      </c>
    </row>
    <row r="9178" spans="13:14" x14ac:dyDescent="0.25">
      <c r="M9178" s="46">
        <v>9169</v>
      </c>
      <c r="N9178" s="1">
        <v>107.90073388933476</v>
      </c>
    </row>
    <row r="9179" spans="13:14" x14ac:dyDescent="0.25">
      <c r="M9179" s="46">
        <v>9170</v>
      </c>
      <c r="N9179" s="1">
        <v>119.24678109564472</v>
      </c>
    </row>
    <row r="9180" spans="13:14" x14ac:dyDescent="0.25">
      <c r="M9180" s="46">
        <v>9171</v>
      </c>
      <c r="N9180" s="1">
        <v>112.13298472336304</v>
      </c>
    </row>
    <row r="9181" spans="13:14" x14ac:dyDescent="0.25">
      <c r="M9181" s="46">
        <v>9172</v>
      </c>
      <c r="N9181" s="1">
        <v>105.34653087982842</v>
      </c>
    </row>
    <row r="9182" spans="13:14" x14ac:dyDescent="0.25">
      <c r="M9182" s="46">
        <v>9173</v>
      </c>
      <c r="N9182" s="1">
        <v>124.41355166195321</v>
      </c>
    </row>
    <row r="9183" spans="13:14" x14ac:dyDescent="0.25">
      <c r="M9183" s="46">
        <v>9174</v>
      </c>
      <c r="N9183" s="1">
        <v>114.67361167939492</v>
      </c>
    </row>
    <row r="9184" spans="13:14" x14ac:dyDescent="0.25">
      <c r="M9184" s="46">
        <v>9175</v>
      </c>
      <c r="N9184" s="1">
        <v>103.31787883409596</v>
      </c>
    </row>
    <row r="9185" spans="13:14" x14ac:dyDescent="0.25">
      <c r="M9185" s="46">
        <v>9176</v>
      </c>
      <c r="N9185" s="1">
        <v>119.51209404566244</v>
      </c>
    </row>
    <row r="9186" spans="13:14" x14ac:dyDescent="0.25">
      <c r="M9186" s="46">
        <v>9177</v>
      </c>
      <c r="N9186" s="1">
        <v>102.74289492530367</v>
      </c>
    </row>
    <row r="9187" spans="13:14" x14ac:dyDescent="0.25">
      <c r="M9187" s="46">
        <v>9178</v>
      </c>
      <c r="N9187" s="1">
        <v>117.69986219629286</v>
      </c>
    </row>
    <row r="9188" spans="13:14" x14ac:dyDescent="0.25">
      <c r="M9188" s="46">
        <v>9179</v>
      </c>
      <c r="N9188" s="1">
        <v>122.87653393451325</v>
      </c>
    </row>
    <row r="9189" spans="13:14" x14ac:dyDescent="0.25">
      <c r="M9189" s="46">
        <v>9180</v>
      </c>
      <c r="N9189" s="1">
        <v>104.2970229265088</v>
      </c>
    </row>
    <row r="9190" spans="13:14" x14ac:dyDescent="0.25">
      <c r="M9190" s="46">
        <v>9181</v>
      </c>
      <c r="N9190" s="1">
        <v>104.88035920017727</v>
      </c>
    </row>
    <row r="9191" spans="13:14" x14ac:dyDescent="0.25">
      <c r="M9191" s="46">
        <v>9182</v>
      </c>
      <c r="N9191" s="1">
        <v>114.34132081095602</v>
      </c>
    </row>
    <row r="9192" spans="13:14" x14ac:dyDescent="0.25">
      <c r="M9192" s="46">
        <v>9183</v>
      </c>
      <c r="N9192" s="1">
        <v>117.00512269509542</v>
      </c>
    </row>
    <row r="9193" spans="13:14" x14ac:dyDescent="0.25">
      <c r="M9193" s="46">
        <v>9184</v>
      </c>
      <c r="N9193" s="1">
        <v>118.38924547139283</v>
      </c>
    </row>
    <row r="9194" spans="13:14" x14ac:dyDescent="0.25">
      <c r="M9194" s="46">
        <v>9185</v>
      </c>
      <c r="N9194" s="1">
        <v>114.95611731675264</v>
      </c>
    </row>
    <row r="9195" spans="13:14" x14ac:dyDescent="0.25">
      <c r="M9195" s="46">
        <v>9186</v>
      </c>
      <c r="N9195" s="1">
        <v>125.1104622666189</v>
      </c>
    </row>
    <row r="9196" spans="13:14" x14ac:dyDescent="0.25">
      <c r="M9196" s="46">
        <v>9187</v>
      </c>
      <c r="N9196" s="1">
        <v>121.62644056955487</v>
      </c>
    </row>
    <row r="9197" spans="13:14" x14ac:dyDescent="0.25">
      <c r="M9197" s="46">
        <v>9188</v>
      </c>
      <c r="N9197" s="1">
        <v>106.67963361307856</v>
      </c>
    </row>
    <row r="9198" spans="13:14" x14ac:dyDescent="0.25">
      <c r="M9198" s="46">
        <v>9189</v>
      </c>
      <c r="N9198" s="1">
        <v>117.63223274186474</v>
      </c>
    </row>
    <row r="9199" spans="13:14" x14ac:dyDescent="0.25">
      <c r="M9199" s="46">
        <v>9190</v>
      </c>
      <c r="N9199" s="1">
        <v>137.39863090633193</v>
      </c>
    </row>
    <row r="9200" spans="13:14" x14ac:dyDescent="0.25">
      <c r="M9200" s="46">
        <v>9191</v>
      </c>
      <c r="N9200" s="1">
        <v>127.33174720995372</v>
      </c>
    </row>
    <row r="9201" spans="13:14" x14ac:dyDescent="0.25">
      <c r="M9201" s="46">
        <v>9192</v>
      </c>
      <c r="N9201" s="1">
        <v>115.82643586751242</v>
      </c>
    </row>
    <row r="9202" spans="13:14" x14ac:dyDescent="0.25">
      <c r="M9202" s="46">
        <v>9193</v>
      </c>
      <c r="N9202" s="1">
        <v>110.8881291281479</v>
      </c>
    </row>
    <row r="9203" spans="13:14" x14ac:dyDescent="0.25">
      <c r="M9203" s="46">
        <v>9194</v>
      </c>
      <c r="N9203" s="1">
        <v>112.56268259202329</v>
      </c>
    </row>
    <row r="9204" spans="13:14" x14ac:dyDescent="0.25">
      <c r="M9204" s="46">
        <v>9195</v>
      </c>
      <c r="N9204" s="1">
        <v>111.66907594359272</v>
      </c>
    </row>
    <row r="9205" spans="13:14" x14ac:dyDescent="0.25">
      <c r="M9205" s="46">
        <v>9196</v>
      </c>
      <c r="N9205" s="1">
        <v>113.40901050853076</v>
      </c>
    </row>
    <row r="9206" spans="13:14" x14ac:dyDescent="0.25">
      <c r="M9206" s="46">
        <v>9197</v>
      </c>
      <c r="N9206" s="1">
        <v>116.88507652919878</v>
      </c>
    </row>
    <row r="9207" spans="13:14" x14ac:dyDescent="0.25">
      <c r="M9207" s="46">
        <v>9198</v>
      </c>
      <c r="N9207" s="1">
        <v>94.908061797592254</v>
      </c>
    </row>
    <row r="9208" spans="13:14" x14ac:dyDescent="0.25">
      <c r="M9208" s="46">
        <v>9199</v>
      </c>
      <c r="N9208" s="1">
        <v>114.57934438231477</v>
      </c>
    </row>
    <row r="9209" spans="13:14" x14ac:dyDescent="0.25">
      <c r="M9209" s="46">
        <v>9200</v>
      </c>
      <c r="N9209" s="1">
        <v>103.92481420866554</v>
      </c>
    </row>
    <row r="9210" spans="13:14" x14ac:dyDescent="0.25">
      <c r="M9210" s="46">
        <v>9201</v>
      </c>
      <c r="N9210" s="1">
        <v>140.1965364925874</v>
      </c>
    </row>
    <row r="9211" spans="13:14" x14ac:dyDescent="0.25">
      <c r="M9211" s="46">
        <v>9202</v>
      </c>
      <c r="N9211" s="1">
        <v>129.48639103428161</v>
      </c>
    </row>
    <row r="9212" spans="13:14" x14ac:dyDescent="0.25">
      <c r="M9212" s="46">
        <v>9203</v>
      </c>
      <c r="N9212" s="1">
        <v>109.24943532590839</v>
      </c>
    </row>
    <row r="9213" spans="13:14" x14ac:dyDescent="0.25">
      <c r="M9213" s="46">
        <v>9204</v>
      </c>
      <c r="N9213" s="1">
        <v>108.55445774090086</v>
      </c>
    </row>
    <row r="9214" spans="13:14" x14ac:dyDescent="0.25">
      <c r="M9214" s="46">
        <v>9205</v>
      </c>
      <c r="N9214" s="1">
        <v>121.93698028523654</v>
      </c>
    </row>
    <row r="9215" spans="13:14" x14ac:dyDescent="0.25">
      <c r="M9215" s="46">
        <v>9206</v>
      </c>
      <c r="N9215" s="1">
        <v>109.92628867372514</v>
      </c>
    </row>
    <row r="9216" spans="13:14" x14ac:dyDescent="0.25">
      <c r="M9216" s="46">
        <v>9207</v>
      </c>
      <c r="N9216" s="1">
        <v>105.23978035169795</v>
      </c>
    </row>
    <row r="9217" spans="13:14" x14ac:dyDescent="0.25">
      <c r="M9217" s="46">
        <v>9208</v>
      </c>
      <c r="N9217" s="1">
        <v>103.35949998161099</v>
      </c>
    </row>
    <row r="9218" spans="13:14" x14ac:dyDescent="0.25">
      <c r="M9218" s="46">
        <v>9209</v>
      </c>
      <c r="N9218" s="1">
        <v>114.64102069435441</v>
      </c>
    </row>
    <row r="9219" spans="13:14" x14ac:dyDescent="0.25">
      <c r="M9219" s="46">
        <v>9210</v>
      </c>
      <c r="N9219" s="1">
        <v>115.41780135321443</v>
      </c>
    </row>
    <row r="9220" spans="13:14" x14ac:dyDescent="0.25">
      <c r="M9220" s="46">
        <v>9211</v>
      </c>
      <c r="N9220" s="1">
        <v>114.05536913108227</v>
      </c>
    </row>
    <row r="9221" spans="13:14" x14ac:dyDescent="0.25">
      <c r="M9221" s="46">
        <v>9212</v>
      </c>
      <c r="N9221" s="1">
        <v>107.58981427443263</v>
      </c>
    </row>
    <row r="9222" spans="13:14" x14ac:dyDescent="0.25">
      <c r="M9222" s="46">
        <v>9213</v>
      </c>
      <c r="N9222" s="1">
        <v>110.46682907624653</v>
      </c>
    </row>
    <row r="9223" spans="13:14" x14ac:dyDescent="0.25">
      <c r="M9223" s="46">
        <v>9214</v>
      </c>
      <c r="N9223" s="1">
        <v>103.47609228100572</v>
      </c>
    </row>
    <row r="9224" spans="13:14" x14ac:dyDescent="0.25">
      <c r="M9224" s="46">
        <v>9215</v>
      </c>
      <c r="N9224" s="1">
        <v>96.954158908459277</v>
      </c>
    </row>
    <row r="9225" spans="13:14" x14ac:dyDescent="0.25">
      <c r="M9225" s="46">
        <v>9216</v>
      </c>
      <c r="N9225" s="1">
        <v>111.04586118075353</v>
      </c>
    </row>
    <row r="9226" spans="13:14" x14ac:dyDescent="0.25">
      <c r="M9226" s="46">
        <v>9217</v>
      </c>
      <c r="N9226" s="1">
        <v>106.75443389017639</v>
      </c>
    </row>
    <row r="9227" spans="13:14" x14ac:dyDescent="0.25">
      <c r="M9227" s="46">
        <v>9218</v>
      </c>
      <c r="N9227" s="1">
        <v>111.70938408545813</v>
      </c>
    </row>
    <row r="9228" spans="13:14" x14ac:dyDescent="0.25">
      <c r="M9228" s="46">
        <v>9219</v>
      </c>
      <c r="N9228" s="1">
        <v>116.97763254256807</v>
      </c>
    </row>
    <row r="9229" spans="13:14" x14ac:dyDescent="0.25">
      <c r="M9229" s="46">
        <v>9220</v>
      </c>
      <c r="N9229" s="1">
        <v>126.69714155774555</v>
      </c>
    </row>
    <row r="9230" spans="13:14" x14ac:dyDescent="0.25">
      <c r="M9230" s="46">
        <v>9221</v>
      </c>
      <c r="N9230" s="1">
        <v>111.16178614856454</v>
      </c>
    </row>
    <row r="9231" spans="13:14" x14ac:dyDescent="0.25">
      <c r="M9231" s="46">
        <v>9222</v>
      </c>
      <c r="N9231" s="1">
        <v>132.15566426361718</v>
      </c>
    </row>
    <row r="9232" spans="13:14" x14ac:dyDescent="0.25">
      <c r="M9232" s="46">
        <v>9223</v>
      </c>
      <c r="N9232" s="1">
        <v>122.16609663198618</v>
      </c>
    </row>
    <row r="9233" spans="13:14" x14ac:dyDescent="0.25">
      <c r="M9233" s="46">
        <v>9224</v>
      </c>
      <c r="N9233" s="1">
        <v>125.45209808971961</v>
      </c>
    </row>
    <row r="9234" spans="13:14" x14ac:dyDescent="0.25">
      <c r="M9234" s="46">
        <v>9225</v>
      </c>
      <c r="N9234" s="1">
        <v>119.72662907767661</v>
      </c>
    </row>
    <row r="9235" spans="13:14" x14ac:dyDescent="0.25">
      <c r="M9235" s="46">
        <v>9226</v>
      </c>
      <c r="N9235" s="1">
        <v>122.70208538430985</v>
      </c>
    </row>
    <row r="9236" spans="13:14" x14ac:dyDescent="0.25">
      <c r="M9236" s="46">
        <v>9227</v>
      </c>
      <c r="N9236" s="1">
        <v>117.48310816996904</v>
      </c>
    </row>
    <row r="9237" spans="13:14" x14ac:dyDescent="0.25">
      <c r="M9237" s="46">
        <v>9228</v>
      </c>
      <c r="N9237" s="1">
        <v>119.55449828360537</v>
      </c>
    </row>
    <row r="9238" spans="13:14" x14ac:dyDescent="0.25">
      <c r="M9238" s="46">
        <v>9229</v>
      </c>
      <c r="N9238" s="1">
        <v>108.77525861976375</v>
      </c>
    </row>
    <row r="9239" spans="13:14" x14ac:dyDescent="0.25">
      <c r="M9239" s="46">
        <v>9230</v>
      </c>
      <c r="N9239" s="1">
        <v>112.40986040256711</v>
      </c>
    </row>
    <row r="9240" spans="13:14" x14ac:dyDescent="0.25">
      <c r="M9240" s="46">
        <v>9231</v>
      </c>
      <c r="N9240" s="1">
        <v>113.60279490574523</v>
      </c>
    </row>
    <row r="9241" spans="13:14" x14ac:dyDescent="0.25">
      <c r="M9241" s="46">
        <v>9232</v>
      </c>
      <c r="N9241" s="1">
        <v>117.7279364120791</v>
      </c>
    </row>
    <row r="9242" spans="13:14" x14ac:dyDescent="0.25">
      <c r="M9242" s="46">
        <v>9233</v>
      </c>
      <c r="N9242" s="1">
        <v>99.985362005611705</v>
      </c>
    </row>
    <row r="9243" spans="13:14" x14ac:dyDescent="0.25">
      <c r="M9243" s="46">
        <v>9234</v>
      </c>
      <c r="N9243" s="1">
        <v>107.25627675931712</v>
      </c>
    </row>
    <row r="9244" spans="13:14" x14ac:dyDescent="0.25">
      <c r="M9244" s="46">
        <v>9235</v>
      </c>
      <c r="N9244" s="1">
        <v>96.403346956455195</v>
      </c>
    </row>
    <row r="9245" spans="13:14" x14ac:dyDescent="0.25">
      <c r="M9245" s="46">
        <v>9236</v>
      </c>
      <c r="N9245" s="1">
        <v>109.72273923458323</v>
      </c>
    </row>
    <row r="9246" spans="13:14" x14ac:dyDescent="0.25">
      <c r="M9246" s="46">
        <v>9237</v>
      </c>
      <c r="N9246" s="1">
        <v>120.13401230773265</v>
      </c>
    </row>
    <row r="9247" spans="13:14" x14ac:dyDescent="0.25">
      <c r="M9247" s="46">
        <v>9238</v>
      </c>
      <c r="N9247" s="1">
        <v>96.048948521872902</v>
      </c>
    </row>
    <row r="9248" spans="13:14" x14ac:dyDescent="0.25">
      <c r="M9248" s="46">
        <v>9239</v>
      </c>
      <c r="N9248" s="1">
        <v>118.09613522675647</v>
      </c>
    </row>
    <row r="9249" spans="13:14" x14ac:dyDescent="0.25">
      <c r="M9249" s="46">
        <v>9240</v>
      </c>
      <c r="N9249" s="1">
        <v>115.02858352588922</v>
      </c>
    </row>
    <row r="9250" spans="13:14" x14ac:dyDescent="0.25">
      <c r="M9250" s="46">
        <v>9241</v>
      </c>
      <c r="N9250" s="1">
        <v>99.383040912009619</v>
      </c>
    </row>
    <row r="9251" spans="13:14" x14ac:dyDescent="0.25">
      <c r="M9251" s="46">
        <v>9242</v>
      </c>
      <c r="N9251" s="1">
        <v>96.484251186808081</v>
      </c>
    </row>
    <row r="9252" spans="13:14" x14ac:dyDescent="0.25">
      <c r="M9252" s="46">
        <v>9243</v>
      </c>
      <c r="N9252" s="1">
        <v>119.27284782955182</v>
      </c>
    </row>
    <row r="9253" spans="13:14" x14ac:dyDescent="0.25">
      <c r="M9253" s="46">
        <v>9244</v>
      </c>
      <c r="N9253" s="1">
        <v>116.99360087091566</v>
      </c>
    </row>
    <row r="9254" spans="13:14" x14ac:dyDescent="0.25">
      <c r="M9254" s="46">
        <v>9245</v>
      </c>
      <c r="N9254" s="1">
        <v>92.223096950398187</v>
      </c>
    </row>
    <row r="9255" spans="13:14" x14ac:dyDescent="0.25">
      <c r="M9255" s="46">
        <v>9246</v>
      </c>
      <c r="N9255" s="1">
        <v>109.06657022716485</v>
      </c>
    </row>
    <row r="9256" spans="13:14" x14ac:dyDescent="0.25">
      <c r="M9256" s="46">
        <v>9247</v>
      </c>
      <c r="N9256" s="1">
        <v>128.0485850880826</v>
      </c>
    </row>
    <row r="9257" spans="13:14" x14ac:dyDescent="0.25">
      <c r="M9257" s="46">
        <v>9248</v>
      </c>
      <c r="N9257" s="1">
        <v>111.90502218065583</v>
      </c>
    </row>
    <row r="9258" spans="13:14" x14ac:dyDescent="0.25">
      <c r="M9258" s="46">
        <v>9249</v>
      </c>
      <c r="N9258" s="1">
        <v>99.35012218265085</v>
      </c>
    </row>
    <row r="9259" spans="13:14" x14ac:dyDescent="0.25">
      <c r="M9259" s="46">
        <v>9250</v>
      </c>
      <c r="N9259" s="1">
        <v>109.56727156394628</v>
      </c>
    </row>
    <row r="9260" spans="13:14" x14ac:dyDescent="0.25">
      <c r="M9260" s="46">
        <v>9251</v>
      </c>
      <c r="N9260" s="1">
        <v>105.14414387392183</v>
      </c>
    </row>
    <row r="9261" spans="13:14" x14ac:dyDescent="0.25">
      <c r="M9261" s="46">
        <v>9252</v>
      </c>
      <c r="N9261" s="1">
        <v>106.30938301813859</v>
      </c>
    </row>
    <row r="9262" spans="13:14" x14ac:dyDescent="0.25">
      <c r="M9262" s="46">
        <v>9253</v>
      </c>
      <c r="N9262" s="1">
        <v>106.98125860597779</v>
      </c>
    </row>
    <row r="9263" spans="13:14" x14ac:dyDescent="0.25">
      <c r="M9263" s="46">
        <v>9254</v>
      </c>
      <c r="N9263" s="1">
        <v>96.304922984828394</v>
      </c>
    </row>
    <row r="9264" spans="13:14" x14ac:dyDescent="0.25">
      <c r="M9264" s="46">
        <v>9255</v>
      </c>
      <c r="N9264" s="1">
        <v>124.50016214317303</v>
      </c>
    </row>
    <row r="9265" spans="13:14" x14ac:dyDescent="0.25">
      <c r="M9265" s="46">
        <v>9256</v>
      </c>
      <c r="N9265" s="1">
        <v>118.17447375967274</v>
      </c>
    </row>
    <row r="9266" spans="13:14" x14ac:dyDescent="0.25">
      <c r="M9266" s="46">
        <v>9257</v>
      </c>
      <c r="N9266" s="1">
        <v>110.61198472652164</v>
      </c>
    </row>
    <row r="9267" spans="13:14" x14ac:dyDescent="0.25">
      <c r="M9267" s="46">
        <v>9258</v>
      </c>
      <c r="N9267" s="1">
        <v>117.2351252459479</v>
      </c>
    </row>
    <row r="9268" spans="13:14" x14ac:dyDescent="0.25">
      <c r="M9268" s="46">
        <v>9259</v>
      </c>
      <c r="N9268" s="1">
        <v>125.87751549534786</v>
      </c>
    </row>
    <row r="9269" spans="13:14" x14ac:dyDescent="0.25">
      <c r="M9269" s="46">
        <v>9260</v>
      </c>
      <c r="N9269" s="1">
        <v>115.86208081817948</v>
      </c>
    </row>
    <row r="9270" spans="13:14" x14ac:dyDescent="0.25">
      <c r="M9270" s="46">
        <v>9261</v>
      </c>
      <c r="N9270" s="1">
        <v>122.24642815905543</v>
      </c>
    </row>
    <row r="9271" spans="13:14" x14ac:dyDescent="0.25">
      <c r="M9271" s="46">
        <v>9262</v>
      </c>
      <c r="N9271" s="1">
        <v>98.651497669333168</v>
      </c>
    </row>
    <row r="9272" spans="13:14" x14ac:dyDescent="0.25">
      <c r="M9272" s="46">
        <v>9263</v>
      </c>
      <c r="N9272" s="1">
        <v>91.432193724580841</v>
      </c>
    </row>
    <row r="9273" spans="13:14" x14ac:dyDescent="0.25">
      <c r="M9273" s="46">
        <v>9264</v>
      </c>
      <c r="N9273" s="1">
        <v>119.48435848120647</v>
      </c>
    </row>
    <row r="9274" spans="13:14" x14ac:dyDescent="0.25">
      <c r="M9274" s="46">
        <v>9265</v>
      </c>
      <c r="N9274" s="1">
        <v>111.37518794505338</v>
      </c>
    </row>
    <row r="9275" spans="13:14" x14ac:dyDescent="0.25">
      <c r="M9275" s="46">
        <v>9266</v>
      </c>
      <c r="N9275" s="1">
        <v>109.27868650188937</v>
      </c>
    </row>
    <row r="9276" spans="13:14" x14ac:dyDescent="0.25">
      <c r="M9276" s="46">
        <v>9267</v>
      </c>
      <c r="N9276" s="1">
        <v>111.81309586160421</v>
      </c>
    </row>
    <row r="9277" spans="13:14" x14ac:dyDescent="0.25">
      <c r="M9277" s="46">
        <v>9268</v>
      </c>
      <c r="N9277" s="1">
        <v>111.87941832239197</v>
      </c>
    </row>
    <row r="9278" spans="13:14" x14ac:dyDescent="0.25">
      <c r="M9278" s="46">
        <v>9269</v>
      </c>
      <c r="N9278" s="1">
        <v>110.63173302983034</v>
      </c>
    </row>
    <row r="9279" spans="13:14" x14ac:dyDescent="0.25">
      <c r="M9279" s="46">
        <v>9270</v>
      </c>
      <c r="N9279" s="1">
        <v>111.65437646478985</v>
      </c>
    </row>
    <row r="9280" spans="13:14" x14ac:dyDescent="0.25">
      <c r="M9280" s="46">
        <v>9271</v>
      </c>
      <c r="N9280" s="1">
        <v>114.55909200745842</v>
      </c>
    </row>
    <row r="9281" spans="13:14" x14ac:dyDescent="0.25">
      <c r="M9281" s="46">
        <v>9272</v>
      </c>
      <c r="N9281" s="1">
        <v>101.47771211278071</v>
      </c>
    </row>
    <row r="9282" spans="13:14" x14ac:dyDescent="0.25">
      <c r="M9282" s="46">
        <v>9273</v>
      </c>
      <c r="N9282" s="1">
        <v>103.33570991832319</v>
      </c>
    </row>
    <row r="9283" spans="13:14" x14ac:dyDescent="0.25">
      <c r="M9283" s="46">
        <v>9274</v>
      </c>
      <c r="N9283" s="1">
        <v>107.66521396251666</v>
      </c>
    </row>
    <row r="9284" spans="13:14" x14ac:dyDescent="0.25">
      <c r="M9284" s="46">
        <v>9275</v>
      </c>
      <c r="N9284" s="1">
        <v>112.34070849110471</v>
      </c>
    </row>
    <row r="9285" spans="13:14" x14ac:dyDescent="0.25">
      <c r="M9285" s="46">
        <v>9276</v>
      </c>
      <c r="N9285" s="1">
        <v>126.77332864774469</v>
      </c>
    </row>
    <row r="9286" spans="13:14" x14ac:dyDescent="0.25">
      <c r="M9286" s="46">
        <v>9277</v>
      </c>
      <c r="N9286" s="1">
        <v>110.16886281187568</v>
      </c>
    </row>
    <row r="9287" spans="13:14" x14ac:dyDescent="0.25">
      <c r="M9287" s="46">
        <v>9278</v>
      </c>
      <c r="N9287" s="1">
        <v>105.79821017066428</v>
      </c>
    </row>
    <row r="9288" spans="13:14" x14ac:dyDescent="0.25">
      <c r="M9288" s="46">
        <v>9279</v>
      </c>
      <c r="N9288" s="1">
        <v>122.33980242456994</v>
      </c>
    </row>
    <row r="9289" spans="13:14" x14ac:dyDescent="0.25">
      <c r="M9289" s="46">
        <v>9280</v>
      </c>
      <c r="N9289" s="1">
        <v>98.044614158265077</v>
      </c>
    </row>
    <row r="9290" spans="13:14" x14ac:dyDescent="0.25">
      <c r="M9290" s="46">
        <v>9281</v>
      </c>
      <c r="N9290" s="1">
        <v>100.97976524451148</v>
      </c>
    </row>
    <row r="9291" spans="13:14" x14ac:dyDescent="0.25">
      <c r="M9291" s="46">
        <v>9282</v>
      </c>
      <c r="N9291" s="1">
        <v>116.51395312647101</v>
      </c>
    </row>
    <row r="9292" spans="13:14" x14ac:dyDescent="0.25">
      <c r="M9292" s="46">
        <v>9283</v>
      </c>
      <c r="N9292" s="1">
        <v>109.37577626684863</v>
      </c>
    </row>
    <row r="9293" spans="13:14" x14ac:dyDescent="0.25">
      <c r="M9293" s="46">
        <v>9284</v>
      </c>
      <c r="N9293" s="1">
        <v>107.78164641946485</v>
      </c>
    </row>
    <row r="9294" spans="13:14" x14ac:dyDescent="0.25">
      <c r="M9294" s="46">
        <v>9285</v>
      </c>
      <c r="N9294" s="1">
        <v>105.97331781250884</v>
      </c>
    </row>
    <row r="9295" spans="13:14" x14ac:dyDescent="0.25">
      <c r="M9295" s="46">
        <v>9286</v>
      </c>
      <c r="N9295" s="1">
        <v>121.83074260044361</v>
      </c>
    </row>
    <row r="9296" spans="13:14" x14ac:dyDescent="0.25">
      <c r="M9296" s="46">
        <v>9287</v>
      </c>
      <c r="N9296" s="1">
        <v>113.44913475539086</v>
      </c>
    </row>
    <row r="9297" spans="13:14" x14ac:dyDescent="0.25">
      <c r="M9297" s="46">
        <v>9288</v>
      </c>
      <c r="N9297" s="1">
        <v>104.33786867232743</v>
      </c>
    </row>
    <row r="9298" spans="13:14" x14ac:dyDescent="0.25">
      <c r="M9298" s="46">
        <v>9289</v>
      </c>
      <c r="N9298" s="1">
        <v>118.24557154618614</v>
      </c>
    </row>
    <row r="9299" spans="13:14" x14ac:dyDescent="0.25">
      <c r="M9299" s="46">
        <v>9290</v>
      </c>
      <c r="N9299" s="1">
        <v>108.21437224464634</v>
      </c>
    </row>
    <row r="9300" spans="13:14" x14ac:dyDescent="0.25">
      <c r="M9300" s="46">
        <v>9291</v>
      </c>
      <c r="N9300" s="1">
        <v>103.94571435997999</v>
      </c>
    </row>
    <row r="9301" spans="13:14" x14ac:dyDescent="0.25">
      <c r="M9301" s="46">
        <v>9292</v>
      </c>
      <c r="N9301" s="1">
        <v>114.3128982537837</v>
      </c>
    </row>
    <row r="9302" spans="13:14" x14ac:dyDescent="0.25">
      <c r="M9302" s="46">
        <v>9293</v>
      </c>
      <c r="N9302" s="1">
        <v>113.42091267127887</v>
      </c>
    </row>
    <row r="9303" spans="13:14" x14ac:dyDescent="0.25">
      <c r="M9303" s="46">
        <v>9294</v>
      </c>
      <c r="N9303" s="1">
        <v>127.66427726476255</v>
      </c>
    </row>
    <row r="9304" spans="13:14" x14ac:dyDescent="0.25">
      <c r="M9304" s="46">
        <v>9295</v>
      </c>
      <c r="N9304" s="1">
        <v>111.92308253088432</v>
      </c>
    </row>
    <row r="9305" spans="13:14" x14ac:dyDescent="0.25">
      <c r="M9305" s="46">
        <v>9296</v>
      </c>
      <c r="N9305" s="1">
        <v>122.9896025047439</v>
      </c>
    </row>
    <row r="9306" spans="13:14" x14ac:dyDescent="0.25">
      <c r="M9306" s="46">
        <v>9297</v>
      </c>
      <c r="N9306" s="1">
        <v>94.681649069372654</v>
      </c>
    </row>
    <row r="9307" spans="13:14" x14ac:dyDescent="0.25">
      <c r="M9307" s="46">
        <v>9298</v>
      </c>
      <c r="N9307" s="1">
        <v>100.78492229037002</v>
      </c>
    </row>
    <row r="9308" spans="13:14" x14ac:dyDescent="0.25">
      <c r="M9308" s="46">
        <v>9299</v>
      </c>
      <c r="N9308" s="1">
        <v>113.27973727981794</v>
      </c>
    </row>
    <row r="9309" spans="13:14" x14ac:dyDescent="0.25">
      <c r="M9309" s="46">
        <v>9300</v>
      </c>
      <c r="N9309" s="1">
        <v>103.42926379222801</v>
      </c>
    </row>
    <row r="9310" spans="13:14" x14ac:dyDescent="0.25">
      <c r="M9310" s="46">
        <v>9301</v>
      </c>
      <c r="N9310" s="1">
        <v>97.715469851522286</v>
      </c>
    </row>
    <row r="9311" spans="13:14" x14ac:dyDescent="0.25">
      <c r="M9311" s="46">
        <v>9302</v>
      </c>
      <c r="N9311" s="1">
        <v>109.0101784271159</v>
      </c>
    </row>
    <row r="9312" spans="13:14" x14ac:dyDescent="0.25">
      <c r="M9312" s="46">
        <v>9303</v>
      </c>
      <c r="N9312" s="1">
        <v>112.92110908401435</v>
      </c>
    </row>
    <row r="9313" spans="13:14" x14ac:dyDescent="0.25">
      <c r="M9313" s="46">
        <v>9304</v>
      </c>
      <c r="N9313" s="1">
        <v>91.634259070637725</v>
      </c>
    </row>
    <row r="9314" spans="13:14" x14ac:dyDescent="0.25">
      <c r="M9314" s="46">
        <v>9305</v>
      </c>
      <c r="N9314" s="1">
        <v>121.14739943365038</v>
      </c>
    </row>
    <row r="9315" spans="13:14" x14ac:dyDescent="0.25">
      <c r="M9315" s="46">
        <v>9306</v>
      </c>
      <c r="N9315" s="1">
        <v>107.31714662050607</v>
      </c>
    </row>
    <row r="9316" spans="13:14" x14ac:dyDescent="0.25">
      <c r="M9316" s="46">
        <v>9307</v>
      </c>
      <c r="N9316" s="1">
        <v>116.82581670922478</v>
      </c>
    </row>
    <row r="9317" spans="13:14" x14ac:dyDescent="0.25">
      <c r="M9317" s="46">
        <v>9308</v>
      </c>
      <c r="N9317" s="1">
        <v>108.0501998648257</v>
      </c>
    </row>
    <row r="9318" spans="13:14" x14ac:dyDescent="0.25">
      <c r="M9318" s="46">
        <v>9309</v>
      </c>
      <c r="N9318" s="1">
        <v>112.48302681661693</v>
      </c>
    </row>
    <row r="9319" spans="13:14" x14ac:dyDescent="0.25">
      <c r="M9319" s="46">
        <v>9310</v>
      </c>
      <c r="N9319" s="1">
        <v>127.37354748336594</v>
      </c>
    </row>
    <row r="9320" spans="13:14" x14ac:dyDescent="0.25">
      <c r="M9320" s="46">
        <v>9311</v>
      </c>
      <c r="N9320" s="1">
        <v>106.46141255721062</v>
      </c>
    </row>
    <row r="9321" spans="13:14" x14ac:dyDescent="0.25">
      <c r="M9321" s="46">
        <v>9312</v>
      </c>
      <c r="N9321" s="1">
        <v>112.40815947275134</v>
      </c>
    </row>
    <row r="9322" spans="13:14" x14ac:dyDescent="0.25">
      <c r="M9322" s="46">
        <v>9313</v>
      </c>
      <c r="N9322" s="1">
        <v>119.79104520559557</v>
      </c>
    </row>
    <row r="9323" spans="13:14" x14ac:dyDescent="0.25">
      <c r="M9323" s="46">
        <v>9314</v>
      </c>
      <c r="N9323" s="1">
        <v>104.40585260468634</v>
      </c>
    </row>
    <row r="9324" spans="13:14" x14ac:dyDescent="0.25">
      <c r="M9324" s="46">
        <v>9315</v>
      </c>
      <c r="N9324" s="1">
        <v>123.01277578782819</v>
      </c>
    </row>
    <row r="9325" spans="13:14" x14ac:dyDescent="0.25">
      <c r="M9325" s="46">
        <v>9316</v>
      </c>
      <c r="N9325" s="1">
        <v>123.93648247249676</v>
      </c>
    </row>
    <row r="9326" spans="13:14" x14ac:dyDescent="0.25">
      <c r="M9326" s="46">
        <v>9317</v>
      </c>
      <c r="N9326" s="1">
        <v>114.68666891050084</v>
      </c>
    </row>
    <row r="9327" spans="13:14" x14ac:dyDescent="0.25">
      <c r="M9327" s="46">
        <v>9318</v>
      </c>
      <c r="N9327" s="1">
        <v>116.05020948919349</v>
      </c>
    </row>
    <row r="9328" spans="13:14" x14ac:dyDescent="0.25">
      <c r="M9328" s="46">
        <v>9319</v>
      </c>
      <c r="N9328" s="1">
        <v>112.42223310509114</v>
      </c>
    </row>
    <row r="9329" spans="13:14" x14ac:dyDescent="0.25">
      <c r="M9329" s="46">
        <v>9320</v>
      </c>
      <c r="N9329" s="1">
        <v>87.907226957350588</v>
      </c>
    </row>
    <row r="9330" spans="13:14" x14ac:dyDescent="0.25">
      <c r="M9330" s="46">
        <v>9321</v>
      </c>
      <c r="N9330" s="1">
        <v>119.51568099395735</v>
      </c>
    </row>
    <row r="9331" spans="13:14" x14ac:dyDescent="0.25">
      <c r="M9331" s="46">
        <v>9322</v>
      </c>
      <c r="N9331" s="1">
        <v>105.49320648902645</v>
      </c>
    </row>
    <row r="9332" spans="13:14" x14ac:dyDescent="0.25">
      <c r="M9332" s="46">
        <v>9323</v>
      </c>
      <c r="N9332" s="1">
        <v>128.43131438673731</v>
      </c>
    </row>
    <row r="9333" spans="13:14" x14ac:dyDescent="0.25">
      <c r="M9333" s="46">
        <v>9324</v>
      </c>
      <c r="N9333" s="1">
        <v>136.66668509906773</v>
      </c>
    </row>
    <row r="9334" spans="13:14" x14ac:dyDescent="0.25">
      <c r="M9334" s="46">
        <v>9325</v>
      </c>
      <c r="N9334" s="1">
        <v>99.007142987003277</v>
      </c>
    </row>
    <row r="9335" spans="13:14" x14ac:dyDescent="0.25">
      <c r="M9335" s="46">
        <v>9326</v>
      </c>
      <c r="N9335" s="1">
        <v>100.9369720839284</v>
      </c>
    </row>
    <row r="9336" spans="13:14" x14ac:dyDescent="0.25">
      <c r="M9336" s="46">
        <v>9327</v>
      </c>
      <c r="N9336" s="1">
        <v>109.70312766996162</v>
      </c>
    </row>
    <row r="9337" spans="13:14" x14ac:dyDescent="0.25">
      <c r="M9337" s="46">
        <v>9328</v>
      </c>
      <c r="N9337" s="1">
        <v>93.667724806078084</v>
      </c>
    </row>
    <row r="9338" spans="13:14" x14ac:dyDescent="0.25">
      <c r="M9338" s="46">
        <v>9329</v>
      </c>
      <c r="N9338" s="1">
        <v>98.375294971043829</v>
      </c>
    </row>
    <row r="9339" spans="13:14" x14ac:dyDescent="0.25">
      <c r="M9339" s="46">
        <v>9330</v>
      </c>
      <c r="N9339" s="1">
        <v>117.92671954986659</v>
      </c>
    </row>
    <row r="9340" spans="13:14" x14ac:dyDescent="0.25">
      <c r="M9340" s="46">
        <v>9331</v>
      </c>
      <c r="N9340" s="1">
        <v>113.79374948428148</v>
      </c>
    </row>
    <row r="9341" spans="13:14" x14ac:dyDescent="0.25">
      <c r="M9341" s="46">
        <v>9332</v>
      </c>
      <c r="N9341" s="1">
        <v>116.53844737144316</v>
      </c>
    </row>
    <row r="9342" spans="13:14" x14ac:dyDescent="0.25">
      <c r="M9342" s="46">
        <v>9333</v>
      </c>
      <c r="N9342" s="1">
        <v>132.76773637047356</v>
      </c>
    </row>
    <row r="9343" spans="13:14" x14ac:dyDescent="0.25">
      <c r="M9343" s="46">
        <v>9334</v>
      </c>
      <c r="N9343" s="1">
        <v>119.15056016608845</v>
      </c>
    </row>
    <row r="9344" spans="13:14" x14ac:dyDescent="0.25">
      <c r="M9344" s="46">
        <v>9335</v>
      </c>
      <c r="N9344" s="1">
        <v>102.19546175727562</v>
      </c>
    </row>
    <row r="9345" spans="13:14" x14ac:dyDescent="0.25">
      <c r="M9345" s="46">
        <v>9336</v>
      </c>
      <c r="N9345" s="1">
        <v>109.64467589173778</v>
      </c>
    </row>
    <row r="9346" spans="13:14" x14ac:dyDescent="0.25">
      <c r="M9346" s="46">
        <v>9337</v>
      </c>
      <c r="N9346" s="1">
        <v>114.27155789587002</v>
      </c>
    </row>
    <row r="9347" spans="13:14" x14ac:dyDescent="0.25">
      <c r="M9347" s="46">
        <v>9338</v>
      </c>
      <c r="N9347" s="1">
        <v>125.03916675202998</v>
      </c>
    </row>
    <row r="9348" spans="13:14" x14ac:dyDescent="0.25">
      <c r="M9348" s="46">
        <v>9339</v>
      </c>
      <c r="N9348" s="1">
        <v>115.02595397571294</v>
      </c>
    </row>
    <row r="9349" spans="13:14" x14ac:dyDescent="0.25">
      <c r="M9349" s="46">
        <v>9340</v>
      </c>
      <c r="N9349" s="1">
        <v>125.37632680084727</v>
      </c>
    </row>
    <row r="9350" spans="13:14" x14ac:dyDescent="0.25">
      <c r="M9350" s="46">
        <v>9341</v>
      </c>
      <c r="N9350" s="1">
        <v>108.51745370988208</v>
      </c>
    </row>
    <row r="9351" spans="13:14" x14ac:dyDescent="0.25">
      <c r="M9351" s="46">
        <v>9342</v>
      </c>
      <c r="N9351" s="1">
        <v>116.31269581846614</v>
      </c>
    </row>
    <row r="9352" spans="13:14" x14ac:dyDescent="0.25">
      <c r="M9352" s="46">
        <v>9343</v>
      </c>
      <c r="N9352" s="1">
        <v>126.29124808404102</v>
      </c>
    </row>
    <row r="9353" spans="13:14" x14ac:dyDescent="0.25">
      <c r="M9353" s="46">
        <v>9344</v>
      </c>
      <c r="N9353" s="1">
        <v>110.24901825781882</v>
      </c>
    </row>
    <row r="9354" spans="13:14" x14ac:dyDescent="0.25">
      <c r="M9354" s="46">
        <v>9345</v>
      </c>
      <c r="N9354" s="1">
        <v>106.65148860628632</v>
      </c>
    </row>
    <row r="9355" spans="13:14" x14ac:dyDescent="0.25">
      <c r="M9355" s="46">
        <v>9346</v>
      </c>
      <c r="N9355" s="1">
        <v>113.83491617392569</v>
      </c>
    </row>
    <row r="9356" spans="13:14" x14ac:dyDescent="0.25">
      <c r="M9356" s="46">
        <v>9347</v>
      </c>
      <c r="N9356" s="1">
        <v>123.62267448935617</v>
      </c>
    </row>
    <row r="9357" spans="13:14" x14ac:dyDescent="0.25">
      <c r="M9357" s="46">
        <v>9348</v>
      </c>
      <c r="N9357" s="1">
        <v>112.05024528551296</v>
      </c>
    </row>
    <row r="9358" spans="13:14" x14ac:dyDescent="0.25">
      <c r="M9358" s="46">
        <v>9349</v>
      </c>
      <c r="N9358" s="1">
        <v>111.52513162925618</v>
      </c>
    </row>
    <row r="9359" spans="13:14" x14ac:dyDescent="0.25">
      <c r="M9359" s="46">
        <v>9350</v>
      </c>
      <c r="N9359" s="1">
        <v>129.16382519379064</v>
      </c>
    </row>
    <row r="9360" spans="13:14" x14ac:dyDescent="0.25">
      <c r="M9360" s="46">
        <v>9351</v>
      </c>
      <c r="N9360" s="1">
        <v>126.09074973018014</v>
      </c>
    </row>
    <row r="9361" spans="13:14" x14ac:dyDescent="0.25">
      <c r="M9361" s="46">
        <v>9352</v>
      </c>
      <c r="N9361" s="1">
        <v>121.07102328752991</v>
      </c>
    </row>
    <row r="9362" spans="13:14" x14ac:dyDescent="0.25">
      <c r="M9362" s="46">
        <v>9353</v>
      </c>
      <c r="N9362" s="1">
        <v>109.6489608951287</v>
      </c>
    </row>
    <row r="9363" spans="13:14" x14ac:dyDescent="0.25">
      <c r="M9363" s="46">
        <v>9354</v>
      </c>
      <c r="N9363" s="1">
        <v>124.97328003510806</v>
      </c>
    </row>
    <row r="9364" spans="13:14" x14ac:dyDescent="0.25">
      <c r="M9364" s="46">
        <v>9355</v>
      </c>
      <c r="N9364" s="1">
        <v>133.77264904023025</v>
      </c>
    </row>
    <row r="9365" spans="13:14" x14ac:dyDescent="0.25">
      <c r="M9365" s="46">
        <v>9356</v>
      </c>
      <c r="N9365" s="1">
        <v>107.67047101463749</v>
      </c>
    </row>
    <row r="9366" spans="13:14" x14ac:dyDescent="0.25">
      <c r="M9366" s="46">
        <v>9357</v>
      </c>
      <c r="N9366" s="1">
        <v>116.80501124691148</v>
      </c>
    </row>
    <row r="9367" spans="13:14" x14ac:dyDescent="0.25">
      <c r="M9367" s="46">
        <v>9358</v>
      </c>
      <c r="N9367" s="1">
        <v>104.9587337228832</v>
      </c>
    </row>
    <row r="9368" spans="13:14" x14ac:dyDescent="0.25">
      <c r="M9368" s="46">
        <v>9359</v>
      </c>
      <c r="N9368" s="1">
        <v>118.73212725018463</v>
      </c>
    </row>
    <row r="9369" spans="13:14" x14ac:dyDescent="0.25">
      <c r="M9369" s="46">
        <v>9360</v>
      </c>
      <c r="N9369" s="1">
        <v>114.26536264123729</v>
      </c>
    </row>
    <row r="9370" spans="13:14" x14ac:dyDescent="0.25">
      <c r="M9370" s="46">
        <v>9361</v>
      </c>
      <c r="N9370" s="1">
        <v>128.13592912317981</v>
      </c>
    </row>
    <row r="9371" spans="13:14" x14ac:dyDescent="0.25">
      <c r="M9371" s="46">
        <v>9362</v>
      </c>
      <c r="N9371" s="1">
        <v>114.01547725329738</v>
      </c>
    </row>
    <row r="9372" spans="13:14" x14ac:dyDescent="0.25">
      <c r="M9372" s="46">
        <v>9363</v>
      </c>
      <c r="N9372" s="1">
        <v>117.97797376857005</v>
      </c>
    </row>
    <row r="9373" spans="13:14" x14ac:dyDescent="0.25">
      <c r="M9373" s="46">
        <v>9364</v>
      </c>
      <c r="N9373" s="1">
        <v>111.83483996708095</v>
      </c>
    </row>
    <row r="9374" spans="13:14" x14ac:dyDescent="0.25">
      <c r="M9374" s="46">
        <v>9365</v>
      </c>
      <c r="N9374" s="1">
        <v>109.48991473618499</v>
      </c>
    </row>
    <row r="9375" spans="13:14" x14ac:dyDescent="0.25">
      <c r="M9375" s="46">
        <v>9366</v>
      </c>
      <c r="N9375" s="1">
        <v>108.32195299809668</v>
      </c>
    </row>
    <row r="9376" spans="13:14" x14ac:dyDescent="0.25">
      <c r="M9376" s="46">
        <v>9367</v>
      </c>
      <c r="N9376" s="1">
        <v>109.37199837030192</v>
      </c>
    </row>
    <row r="9377" spans="13:14" x14ac:dyDescent="0.25">
      <c r="M9377" s="46">
        <v>9368</v>
      </c>
      <c r="N9377" s="1">
        <v>115.78764773550333</v>
      </c>
    </row>
    <row r="9378" spans="13:14" x14ac:dyDescent="0.25">
      <c r="M9378" s="46">
        <v>9369</v>
      </c>
      <c r="N9378" s="1">
        <v>118.45637879222051</v>
      </c>
    </row>
    <row r="9379" spans="13:14" x14ac:dyDescent="0.25">
      <c r="M9379" s="46">
        <v>9370</v>
      </c>
      <c r="N9379" s="1">
        <v>120.92855111806111</v>
      </c>
    </row>
    <row r="9380" spans="13:14" x14ac:dyDescent="0.25">
      <c r="M9380" s="46">
        <v>9371</v>
      </c>
      <c r="N9380" s="1">
        <v>111.19165702890085</v>
      </c>
    </row>
    <row r="9381" spans="13:14" x14ac:dyDescent="0.25">
      <c r="M9381" s="46">
        <v>9372</v>
      </c>
      <c r="N9381" s="1">
        <v>117.32888047611291</v>
      </c>
    </row>
    <row r="9382" spans="13:14" x14ac:dyDescent="0.25">
      <c r="M9382" s="46">
        <v>9373</v>
      </c>
      <c r="N9382" s="1">
        <v>106.42213902205435</v>
      </c>
    </row>
    <row r="9383" spans="13:14" x14ac:dyDescent="0.25">
      <c r="M9383" s="46">
        <v>9374</v>
      </c>
      <c r="N9383" s="1">
        <v>113.5708475218309</v>
      </c>
    </row>
    <row r="9384" spans="13:14" x14ac:dyDescent="0.25">
      <c r="M9384" s="46">
        <v>9375</v>
      </c>
      <c r="N9384" s="1">
        <v>124.42563718381538</v>
      </c>
    </row>
    <row r="9385" spans="13:14" x14ac:dyDescent="0.25">
      <c r="M9385" s="46">
        <v>9376</v>
      </c>
      <c r="N9385" s="1">
        <v>99.321804433462916</v>
      </c>
    </row>
    <row r="9386" spans="13:14" x14ac:dyDescent="0.25">
      <c r="M9386" s="46">
        <v>9377</v>
      </c>
      <c r="N9386" s="1">
        <v>115.55530380892934</v>
      </c>
    </row>
    <row r="9387" spans="13:14" x14ac:dyDescent="0.25">
      <c r="M9387" s="46">
        <v>9378</v>
      </c>
      <c r="N9387" s="1">
        <v>110.93524507603344</v>
      </c>
    </row>
    <row r="9388" spans="13:14" x14ac:dyDescent="0.25">
      <c r="M9388" s="46">
        <v>9379</v>
      </c>
      <c r="N9388" s="1">
        <v>112.17112780380538</v>
      </c>
    </row>
    <row r="9389" spans="13:14" x14ac:dyDescent="0.25">
      <c r="M9389" s="46">
        <v>9380</v>
      </c>
      <c r="N9389" s="1">
        <v>124.14165132162866</v>
      </c>
    </row>
    <row r="9390" spans="13:14" x14ac:dyDescent="0.25">
      <c r="M9390" s="46">
        <v>9381</v>
      </c>
      <c r="N9390" s="1">
        <v>102.70462448882452</v>
      </c>
    </row>
    <row r="9391" spans="13:14" x14ac:dyDescent="0.25">
      <c r="M9391" s="46">
        <v>9382</v>
      </c>
      <c r="N9391" s="1">
        <v>106.40953214795137</v>
      </c>
    </row>
    <row r="9392" spans="13:14" x14ac:dyDescent="0.25">
      <c r="M9392" s="46">
        <v>9383</v>
      </c>
      <c r="N9392" s="1">
        <v>91.865073607873299</v>
      </c>
    </row>
    <row r="9393" spans="13:14" x14ac:dyDescent="0.25">
      <c r="M9393" s="46">
        <v>9384</v>
      </c>
      <c r="N9393" s="1">
        <v>102.51990437180373</v>
      </c>
    </row>
    <row r="9394" spans="13:14" x14ac:dyDescent="0.25">
      <c r="M9394" s="46">
        <v>9385</v>
      </c>
      <c r="N9394" s="1">
        <v>131.44174205101433</v>
      </c>
    </row>
    <row r="9395" spans="13:14" x14ac:dyDescent="0.25">
      <c r="M9395" s="46">
        <v>9386</v>
      </c>
      <c r="N9395" s="1">
        <v>120.49768546472164</v>
      </c>
    </row>
    <row r="9396" spans="13:14" x14ac:dyDescent="0.25">
      <c r="M9396" s="46">
        <v>9387</v>
      </c>
      <c r="N9396" s="1">
        <v>100.60606268329583</v>
      </c>
    </row>
    <row r="9397" spans="13:14" x14ac:dyDescent="0.25">
      <c r="M9397" s="46">
        <v>9388</v>
      </c>
      <c r="N9397" s="1">
        <v>111.28329011824108</v>
      </c>
    </row>
    <row r="9398" spans="13:14" x14ac:dyDescent="0.25">
      <c r="M9398" s="46">
        <v>9389</v>
      </c>
      <c r="N9398" s="1">
        <v>119.60662069993326</v>
      </c>
    </row>
    <row r="9399" spans="13:14" x14ac:dyDescent="0.25">
      <c r="M9399" s="46">
        <v>9390</v>
      </c>
      <c r="N9399" s="1">
        <v>123.34960791321278</v>
      </c>
    </row>
    <row r="9400" spans="13:14" x14ac:dyDescent="0.25">
      <c r="M9400" s="46">
        <v>9391</v>
      </c>
      <c r="N9400" s="1">
        <v>102.60376062272589</v>
      </c>
    </row>
    <row r="9401" spans="13:14" x14ac:dyDescent="0.25">
      <c r="M9401" s="46">
        <v>9392</v>
      </c>
      <c r="N9401" s="1">
        <v>96.585230523681872</v>
      </c>
    </row>
    <row r="9402" spans="13:14" x14ac:dyDescent="0.25">
      <c r="M9402" s="46">
        <v>9393</v>
      </c>
      <c r="N9402" s="1">
        <v>125.93620612001796</v>
      </c>
    </row>
    <row r="9403" spans="13:14" x14ac:dyDescent="0.25">
      <c r="M9403" s="46">
        <v>9394</v>
      </c>
      <c r="N9403" s="1">
        <v>102.95453487871633</v>
      </c>
    </row>
    <row r="9404" spans="13:14" x14ac:dyDescent="0.25">
      <c r="M9404" s="46">
        <v>9395</v>
      </c>
      <c r="N9404" s="1">
        <v>125.23165430500107</v>
      </c>
    </row>
    <row r="9405" spans="13:14" x14ac:dyDescent="0.25">
      <c r="M9405" s="46">
        <v>9396</v>
      </c>
      <c r="N9405" s="1">
        <v>109.6524223276935</v>
      </c>
    </row>
    <row r="9406" spans="13:14" x14ac:dyDescent="0.25">
      <c r="M9406" s="46">
        <v>9397</v>
      </c>
      <c r="N9406" s="1">
        <v>127.91198861371846</v>
      </c>
    </row>
    <row r="9407" spans="13:14" x14ac:dyDescent="0.25">
      <c r="M9407" s="46">
        <v>9398</v>
      </c>
      <c r="N9407" s="1">
        <v>122.72640975475274</v>
      </c>
    </row>
    <row r="9408" spans="13:14" x14ac:dyDescent="0.25">
      <c r="M9408" s="46">
        <v>9399</v>
      </c>
      <c r="N9408" s="1">
        <v>115.64648088725383</v>
      </c>
    </row>
    <row r="9409" spans="13:14" x14ac:dyDescent="0.25">
      <c r="M9409" s="46">
        <v>9400</v>
      </c>
      <c r="N9409" s="1">
        <v>103.21229557673627</v>
      </c>
    </row>
    <row r="9410" spans="13:14" x14ac:dyDescent="0.25">
      <c r="M9410" s="46">
        <v>9401</v>
      </c>
      <c r="N9410" s="1">
        <v>109.86054276783845</v>
      </c>
    </row>
    <row r="9411" spans="13:14" x14ac:dyDescent="0.25">
      <c r="M9411" s="46">
        <v>9402</v>
      </c>
      <c r="N9411" s="1">
        <v>106.39014438511485</v>
      </c>
    </row>
    <row r="9412" spans="13:14" x14ac:dyDescent="0.25">
      <c r="M9412" s="46">
        <v>9403</v>
      </c>
      <c r="N9412" s="1">
        <v>125.53285485260129</v>
      </c>
    </row>
    <row r="9413" spans="13:14" x14ac:dyDescent="0.25">
      <c r="M9413" s="46">
        <v>9404</v>
      </c>
      <c r="N9413" s="1">
        <v>104.50356626809469</v>
      </c>
    </row>
    <row r="9414" spans="13:14" x14ac:dyDescent="0.25">
      <c r="M9414" s="46">
        <v>9405</v>
      </c>
      <c r="N9414" s="1">
        <v>102.83018048346958</v>
      </c>
    </row>
    <row r="9415" spans="13:14" x14ac:dyDescent="0.25">
      <c r="M9415" s="46">
        <v>9406</v>
      </c>
      <c r="N9415" s="1">
        <v>102.22812275714357</v>
      </c>
    </row>
    <row r="9416" spans="13:14" x14ac:dyDescent="0.25">
      <c r="M9416" s="46">
        <v>9407</v>
      </c>
      <c r="N9416" s="1">
        <v>115.83905414101811</v>
      </c>
    </row>
    <row r="9417" spans="13:14" x14ac:dyDescent="0.25">
      <c r="M9417" s="46">
        <v>9408</v>
      </c>
      <c r="N9417" s="1">
        <v>109.45130256107205</v>
      </c>
    </row>
    <row r="9418" spans="13:14" x14ac:dyDescent="0.25">
      <c r="M9418" s="46">
        <v>9409</v>
      </c>
      <c r="N9418" s="1">
        <v>125.3637886085789</v>
      </c>
    </row>
    <row r="9419" spans="13:14" x14ac:dyDescent="0.25">
      <c r="M9419" s="46">
        <v>9410</v>
      </c>
      <c r="N9419" s="1">
        <v>103.49896488620635</v>
      </c>
    </row>
    <row r="9420" spans="13:14" x14ac:dyDescent="0.25">
      <c r="M9420" s="46">
        <v>9411</v>
      </c>
      <c r="N9420" s="1">
        <v>105.68392154337924</v>
      </c>
    </row>
    <row r="9421" spans="13:14" x14ac:dyDescent="0.25">
      <c r="M9421" s="46">
        <v>9412</v>
      </c>
      <c r="N9421" s="1">
        <v>114.37753378523968</v>
      </c>
    </row>
    <row r="9422" spans="13:14" x14ac:dyDescent="0.25">
      <c r="M9422" s="46">
        <v>9413</v>
      </c>
      <c r="N9422" s="1">
        <v>113.94826530335625</v>
      </c>
    </row>
    <row r="9423" spans="13:14" x14ac:dyDescent="0.25">
      <c r="M9423" s="46">
        <v>9414</v>
      </c>
      <c r="N9423" s="1">
        <v>101.08223848839489</v>
      </c>
    </row>
    <row r="9424" spans="13:14" x14ac:dyDescent="0.25">
      <c r="M9424" s="46">
        <v>9415</v>
      </c>
      <c r="N9424" s="1">
        <v>120.60279291416647</v>
      </c>
    </row>
    <row r="9425" spans="13:14" x14ac:dyDescent="0.25">
      <c r="M9425" s="46">
        <v>9416</v>
      </c>
      <c r="N9425" s="1">
        <v>113.39354803241679</v>
      </c>
    </row>
    <row r="9426" spans="13:14" x14ac:dyDescent="0.25">
      <c r="M9426" s="46">
        <v>9417</v>
      </c>
      <c r="N9426" s="1">
        <v>118.60129968108066</v>
      </c>
    </row>
    <row r="9427" spans="13:14" x14ac:dyDescent="0.25">
      <c r="M9427" s="46">
        <v>9418</v>
      </c>
      <c r="N9427" s="1">
        <v>101.53929844867726</v>
      </c>
    </row>
    <row r="9428" spans="13:14" x14ac:dyDescent="0.25">
      <c r="M9428" s="46">
        <v>9419</v>
      </c>
      <c r="N9428" s="1">
        <v>98.401092327604331</v>
      </c>
    </row>
    <row r="9429" spans="13:14" x14ac:dyDescent="0.25">
      <c r="M9429" s="46">
        <v>9420</v>
      </c>
      <c r="N9429" s="1">
        <v>119.1152098312654</v>
      </c>
    </row>
    <row r="9430" spans="13:14" x14ac:dyDescent="0.25">
      <c r="M9430" s="46">
        <v>9421</v>
      </c>
      <c r="N9430" s="1">
        <v>112.14726192690091</v>
      </c>
    </row>
    <row r="9431" spans="13:14" x14ac:dyDescent="0.25">
      <c r="M9431" s="46">
        <v>9422</v>
      </c>
      <c r="N9431" s="1">
        <v>115.30129029712165</v>
      </c>
    </row>
    <row r="9432" spans="13:14" x14ac:dyDescent="0.25">
      <c r="M9432" s="46">
        <v>9423</v>
      </c>
      <c r="N9432" s="1">
        <v>108.84236640407747</v>
      </c>
    </row>
    <row r="9433" spans="13:14" x14ac:dyDescent="0.25">
      <c r="M9433" s="46">
        <v>9424</v>
      </c>
      <c r="N9433" s="1">
        <v>110.8613392811402</v>
      </c>
    </row>
    <row r="9434" spans="13:14" x14ac:dyDescent="0.25">
      <c r="M9434" s="46">
        <v>9425</v>
      </c>
      <c r="N9434" s="1">
        <v>100.75256965436007</v>
      </c>
    </row>
    <row r="9435" spans="13:14" x14ac:dyDescent="0.25">
      <c r="M9435" s="46">
        <v>9426</v>
      </c>
      <c r="N9435" s="1">
        <v>112.99731089734034</v>
      </c>
    </row>
    <row r="9436" spans="13:14" x14ac:dyDescent="0.25">
      <c r="M9436" s="46">
        <v>9427</v>
      </c>
      <c r="N9436" s="1">
        <v>106.33620211345389</v>
      </c>
    </row>
    <row r="9437" spans="13:14" x14ac:dyDescent="0.25">
      <c r="M9437" s="46">
        <v>9428</v>
      </c>
      <c r="N9437" s="1">
        <v>105.83329561221633</v>
      </c>
    </row>
    <row r="9438" spans="13:14" x14ac:dyDescent="0.25">
      <c r="M9438" s="46">
        <v>9429</v>
      </c>
      <c r="N9438" s="1">
        <v>102.41375370287483</v>
      </c>
    </row>
    <row r="9439" spans="13:14" x14ac:dyDescent="0.25">
      <c r="M9439" s="46">
        <v>9430</v>
      </c>
      <c r="N9439" s="1">
        <v>111.46656535752844</v>
      </c>
    </row>
    <row r="9440" spans="13:14" x14ac:dyDescent="0.25">
      <c r="M9440" s="46">
        <v>9431</v>
      </c>
      <c r="N9440" s="1">
        <v>106.23262866824886</v>
      </c>
    </row>
    <row r="9441" spans="13:14" x14ac:dyDescent="0.25">
      <c r="M9441" s="46">
        <v>9432</v>
      </c>
      <c r="N9441" s="1">
        <v>104.52555907115008</v>
      </c>
    </row>
    <row r="9442" spans="13:14" x14ac:dyDescent="0.25">
      <c r="M9442" s="46">
        <v>9433</v>
      </c>
      <c r="N9442" s="1">
        <v>101.12104050947826</v>
      </c>
    </row>
    <row r="9443" spans="13:14" x14ac:dyDescent="0.25">
      <c r="M9443" s="46">
        <v>9434</v>
      </c>
      <c r="N9443" s="1">
        <v>116.51270115208118</v>
      </c>
    </row>
    <row r="9444" spans="13:14" x14ac:dyDescent="0.25">
      <c r="M9444" s="46">
        <v>9435</v>
      </c>
      <c r="N9444" s="1">
        <v>111.31282208089436</v>
      </c>
    </row>
    <row r="9445" spans="13:14" x14ac:dyDescent="0.25">
      <c r="M9445" s="46">
        <v>9436</v>
      </c>
      <c r="N9445" s="1">
        <v>124.86236442386945</v>
      </c>
    </row>
    <row r="9446" spans="13:14" x14ac:dyDescent="0.25">
      <c r="M9446" s="46">
        <v>9437</v>
      </c>
      <c r="N9446" s="1">
        <v>114.1474616067721</v>
      </c>
    </row>
    <row r="9447" spans="13:14" x14ac:dyDescent="0.25">
      <c r="M9447" s="46">
        <v>9438</v>
      </c>
      <c r="N9447" s="1">
        <v>103.7053647921046</v>
      </c>
    </row>
    <row r="9448" spans="13:14" x14ac:dyDescent="0.25">
      <c r="M9448" s="46">
        <v>9439</v>
      </c>
      <c r="N9448" s="1">
        <v>103.71256026947771</v>
      </c>
    </row>
    <row r="9449" spans="13:14" x14ac:dyDescent="0.25">
      <c r="M9449" s="46">
        <v>9440</v>
      </c>
      <c r="N9449" s="1">
        <v>110.26932645825104</v>
      </c>
    </row>
    <row r="9450" spans="13:14" x14ac:dyDescent="0.25">
      <c r="M9450" s="46">
        <v>9441</v>
      </c>
      <c r="N9450" s="1">
        <v>102.44041963141773</v>
      </c>
    </row>
    <row r="9451" spans="13:14" x14ac:dyDescent="0.25">
      <c r="M9451" s="46">
        <v>9442</v>
      </c>
      <c r="N9451" s="1">
        <v>141.16472888020209</v>
      </c>
    </row>
    <row r="9452" spans="13:14" x14ac:dyDescent="0.25">
      <c r="M9452" s="46">
        <v>9443</v>
      </c>
      <c r="N9452" s="1">
        <v>93.128890649574629</v>
      </c>
    </row>
    <row r="9453" spans="13:14" x14ac:dyDescent="0.25">
      <c r="M9453" s="46">
        <v>9444</v>
      </c>
      <c r="N9453" s="1">
        <v>123.3038594027899</v>
      </c>
    </row>
    <row r="9454" spans="13:14" x14ac:dyDescent="0.25">
      <c r="M9454" s="46">
        <v>9445</v>
      </c>
      <c r="N9454" s="1">
        <v>106.5124293343072</v>
      </c>
    </row>
    <row r="9455" spans="13:14" x14ac:dyDescent="0.25">
      <c r="M9455" s="46">
        <v>9446</v>
      </c>
      <c r="N9455" s="1">
        <v>118.00632751375547</v>
      </c>
    </row>
    <row r="9456" spans="13:14" x14ac:dyDescent="0.25">
      <c r="M9456" s="46">
        <v>9447</v>
      </c>
      <c r="N9456" s="1">
        <v>105.61830208307816</v>
      </c>
    </row>
    <row r="9457" spans="13:14" x14ac:dyDescent="0.25">
      <c r="M9457" s="46">
        <v>9448</v>
      </c>
      <c r="N9457" s="1">
        <v>121.06997249165902</v>
      </c>
    </row>
    <row r="9458" spans="13:14" x14ac:dyDescent="0.25">
      <c r="M9458" s="46">
        <v>9449</v>
      </c>
      <c r="N9458" s="1">
        <v>102.15180047569211</v>
      </c>
    </row>
    <row r="9459" spans="13:14" x14ac:dyDescent="0.25">
      <c r="M9459" s="46">
        <v>9450</v>
      </c>
      <c r="N9459" s="1">
        <v>106.37184390500934</v>
      </c>
    </row>
    <row r="9460" spans="13:14" x14ac:dyDescent="0.25">
      <c r="M9460" s="46">
        <v>9451</v>
      </c>
      <c r="N9460" s="1">
        <v>126.63558663764877</v>
      </c>
    </row>
    <row r="9461" spans="13:14" x14ac:dyDescent="0.25">
      <c r="M9461" s="46">
        <v>9452</v>
      </c>
      <c r="N9461" s="1">
        <v>99.981587988464824</v>
      </c>
    </row>
    <row r="9462" spans="13:14" x14ac:dyDescent="0.25">
      <c r="M9462" s="46">
        <v>9453</v>
      </c>
      <c r="N9462" s="1">
        <v>122.99539116323172</v>
      </c>
    </row>
    <row r="9463" spans="13:14" x14ac:dyDescent="0.25">
      <c r="M9463" s="46">
        <v>9454</v>
      </c>
      <c r="N9463" s="1">
        <v>123.06149190498496</v>
      </c>
    </row>
    <row r="9464" spans="13:14" x14ac:dyDescent="0.25">
      <c r="M9464" s="46">
        <v>9455</v>
      </c>
      <c r="N9464" s="1">
        <v>125.61025536606395</v>
      </c>
    </row>
    <row r="9465" spans="13:14" x14ac:dyDescent="0.25">
      <c r="M9465" s="46">
        <v>9456</v>
      </c>
      <c r="N9465" s="1">
        <v>112.88408488445289</v>
      </c>
    </row>
    <row r="9466" spans="13:14" x14ac:dyDescent="0.25">
      <c r="M9466" s="46">
        <v>9457</v>
      </c>
      <c r="N9466" s="1">
        <v>104.4015650048372</v>
      </c>
    </row>
    <row r="9467" spans="13:14" x14ac:dyDescent="0.25">
      <c r="M9467" s="46">
        <v>9458</v>
      </c>
      <c r="N9467" s="1">
        <v>127.31339040706699</v>
      </c>
    </row>
    <row r="9468" spans="13:14" x14ac:dyDescent="0.25">
      <c r="M9468" s="46">
        <v>9459</v>
      </c>
      <c r="N9468" s="1">
        <v>117.00741863235257</v>
      </c>
    </row>
    <row r="9469" spans="13:14" x14ac:dyDescent="0.25">
      <c r="M9469" s="46">
        <v>9460</v>
      </c>
      <c r="N9469" s="1">
        <v>113.01577483140666</v>
      </c>
    </row>
    <row r="9470" spans="13:14" x14ac:dyDescent="0.25">
      <c r="M9470" s="46">
        <v>9461</v>
      </c>
      <c r="N9470" s="1">
        <v>123.88045172808094</v>
      </c>
    </row>
    <row r="9471" spans="13:14" x14ac:dyDescent="0.25">
      <c r="M9471" s="46">
        <v>9462</v>
      </c>
      <c r="N9471" s="1">
        <v>112.33306953224655</v>
      </c>
    </row>
    <row r="9472" spans="13:14" x14ac:dyDescent="0.25">
      <c r="M9472" s="46">
        <v>9463</v>
      </c>
      <c r="N9472" s="1">
        <v>130.31006603056434</v>
      </c>
    </row>
    <row r="9473" spans="13:14" x14ac:dyDescent="0.25">
      <c r="M9473" s="46">
        <v>9464</v>
      </c>
      <c r="N9473" s="1">
        <v>109.82483337266939</v>
      </c>
    </row>
    <row r="9474" spans="13:14" x14ac:dyDescent="0.25">
      <c r="M9474" s="46">
        <v>9465</v>
      </c>
      <c r="N9474" s="1">
        <v>107.42080118516671</v>
      </c>
    </row>
    <row r="9475" spans="13:14" x14ac:dyDescent="0.25">
      <c r="M9475" s="46">
        <v>9466</v>
      </c>
      <c r="N9475" s="1">
        <v>127.9820443248568</v>
      </c>
    </row>
    <row r="9476" spans="13:14" x14ac:dyDescent="0.25">
      <c r="M9476" s="46">
        <v>9467</v>
      </c>
      <c r="N9476" s="1">
        <v>109.2120477598737</v>
      </c>
    </row>
    <row r="9477" spans="13:14" x14ac:dyDescent="0.25">
      <c r="M9477" s="46">
        <v>9468</v>
      </c>
      <c r="N9477" s="1">
        <v>121.20686628414506</v>
      </c>
    </row>
    <row r="9478" spans="13:14" x14ac:dyDescent="0.25">
      <c r="M9478" s="46">
        <v>9469</v>
      </c>
      <c r="N9478" s="1">
        <v>109.04115967300237</v>
      </c>
    </row>
    <row r="9479" spans="13:14" x14ac:dyDescent="0.25">
      <c r="M9479" s="46">
        <v>9470</v>
      </c>
      <c r="N9479" s="1">
        <v>111.41836304051358</v>
      </c>
    </row>
    <row r="9480" spans="13:14" x14ac:dyDescent="0.25">
      <c r="M9480" s="46">
        <v>9471</v>
      </c>
      <c r="N9480" s="1">
        <v>105.87873328710268</v>
      </c>
    </row>
    <row r="9481" spans="13:14" x14ac:dyDescent="0.25">
      <c r="M9481" s="46">
        <v>9472</v>
      </c>
      <c r="N9481" s="1">
        <v>108.88881010086774</v>
      </c>
    </row>
    <row r="9482" spans="13:14" x14ac:dyDescent="0.25">
      <c r="M9482" s="46">
        <v>9473</v>
      </c>
      <c r="N9482" s="1">
        <v>111.62448848593721</v>
      </c>
    </row>
    <row r="9483" spans="13:14" x14ac:dyDescent="0.25">
      <c r="M9483" s="46">
        <v>9474</v>
      </c>
      <c r="N9483" s="1">
        <v>125.76457602587178</v>
      </c>
    </row>
    <row r="9484" spans="13:14" x14ac:dyDescent="0.25">
      <c r="M9484" s="46">
        <v>9475</v>
      </c>
      <c r="N9484" s="1">
        <v>93.113034304871249</v>
      </c>
    </row>
    <row r="9485" spans="13:14" x14ac:dyDescent="0.25">
      <c r="M9485" s="46">
        <v>9476</v>
      </c>
      <c r="N9485" s="1">
        <v>109.80246066044583</v>
      </c>
    </row>
    <row r="9486" spans="13:14" x14ac:dyDescent="0.25">
      <c r="M9486" s="46">
        <v>9477</v>
      </c>
      <c r="N9486" s="1">
        <v>98.354833705624856</v>
      </c>
    </row>
    <row r="9487" spans="13:14" x14ac:dyDescent="0.25">
      <c r="M9487" s="46">
        <v>9478</v>
      </c>
      <c r="N9487" s="1">
        <v>97.346028124491383</v>
      </c>
    </row>
    <row r="9488" spans="13:14" x14ac:dyDescent="0.25">
      <c r="M9488" s="46">
        <v>9479</v>
      </c>
      <c r="N9488" s="1">
        <v>127.22286719817788</v>
      </c>
    </row>
    <row r="9489" spans="13:14" x14ac:dyDescent="0.25">
      <c r="M9489" s="46">
        <v>9480</v>
      </c>
      <c r="N9489" s="1">
        <v>116.13335963564987</v>
      </c>
    </row>
    <row r="9490" spans="13:14" x14ac:dyDescent="0.25">
      <c r="M9490" s="46">
        <v>9481</v>
      </c>
      <c r="N9490" s="1">
        <v>114.31034890985069</v>
      </c>
    </row>
    <row r="9491" spans="13:14" x14ac:dyDescent="0.25">
      <c r="M9491" s="46">
        <v>9482</v>
      </c>
      <c r="N9491" s="1">
        <v>104.61042592858981</v>
      </c>
    </row>
    <row r="9492" spans="13:14" x14ac:dyDescent="0.25">
      <c r="M9492" s="46">
        <v>9483</v>
      </c>
      <c r="N9492" s="1">
        <v>113.09174663251103</v>
      </c>
    </row>
    <row r="9493" spans="13:14" x14ac:dyDescent="0.25">
      <c r="M9493" s="46">
        <v>9484</v>
      </c>
      <c r="N9493" s="1">
        <v>111.59650988544</v>
      </c>
    </row>
    <row r="9494" spans="13:14" x14ac:dyDescent="0.25">
      <c r="M9494" s="46">
        <v>9485</v>
      </c>
      <c r="N9494" s="1">
        <v>109.65731797667166</v>
      </c>
    </row>
    <row r="9495" spans="13:14" x14ac:dyDescent="0.25">
      <c r="M9495" s="46">
        <v>9486</v>
      </c>
      <c r="N9495" s="1">
        <v>106.92374120736821</v>
      </c>
    </row>
    <row r="9496" spans="13:14" x14ac:dyDescent="0.25">
      <c r="M9496" s="46">
        <v>9487</v>
      </c>
      <c r="N9496" s="1">
        <v>121.47387977513304</v>
      </c>
    </row>
    <row r="9497" spans="13:14" x14ac:dyDescent="0.25">
      <c r="M9497" s="46">
        <v>9488</v>
      </c>
      <c r="N9497" s="1">
        <v>108.4974362257912</v>
      </c>
    </row>
    <row r="9498" spans="13:14" x14ac:dyDescent="0.25">
      <c r="M9498" s="46">
        <v>9489</v>
      </c>
      <c r="N9498" s="1">
        <v>100.55647714045651</v>
      </c>
    </row>
    <row r="9499" spans="13:14" x14ac:dyDescent="0.25">
      <c r="M9499" s="46">
        <v>9490</v>
      </c>
      <c r="N9499" s="1">
        <v>115.34112678242219</v>
      </c>
    </row>
    <row r="9500" spans="13:14" x14ac:dyDescent="0.25">
      <c r="M9500" s="46">
        <v>9491</v>
      </c>
      <c r="N9500" s="1">
        <v>109.76900269979481</v>
      </c>
    </row>
    <row r="9501" spans="13:14" x14ac:dyDescent="0.25">
      <c r="M9501" s="46">
        <v>9492</v>
      </c>
      <c r="N9501" s="1">
        <v>114.21788229265181</v>
      </c>
    </row>
    <row r="9502" spans="13:14" x14ac:dyDescent="0.25">
      <c r="M9502" s="46">
        <v>9493</v>
      </c>
      <c r="N9502" s="1">
        <v>119.13284299605441</v>
      </c>
    </row>
    <row r="9503" spans="13:14" x14ac:dyDescent="0.25">
      <c r="M9503" s="46">
        <v>9494</v>
      </c>
      <c r="N9503" s="1">
        <v>92.768131566803888</v>
      </c>
    </row>
    <row r="9504" spans="13:14" x14ac:dyDescent="0.25">
      <c r="M9504" s="46">
        <v>9495</v>
      </c>
      <c r="N9504" s="1">
        <v>105.92580096740578</v>
      </c>
    </row>
    <row r="9505" spans="13:14" x14ac:dyDescent="0.25">
      <c r="M9505" s="46">
        <v>9496</v>
      </c>
      <c r="N9505" s="1">
        <v>115.25724015516762</v>
      </c>
    </row>
    <row r="9506" spans="13:14" x14ac:dyDescent="0.25">
      <c r="M9506" s="46">
        <v>9497</v>
      </c>
      <c r="N9506" s="1">
        <v>111.12567536823373</v>
      </c>
    </row>
    <row r="9507" spans="13:14" x14ac:dyDescent="0.25">
      <c r="M9507" s="46">
        <v>9498</v>
      </c>
      <c r="N9507" s="1">
        <v>124.08366000289365</v>
      </c>
    </row>
    <row r="9508" spans="13:14" x14ac:dyDescent="0.25">
      <c r="M9508" s="46">
        <v>9499</v>
      </c>
      <c r="N9508" s="1">
        <v>100.45073357997694</v>
      </c>
    </row>
    <row r="9509" spans="13:14" x14ac:dyDescent="0.25">
      <c r="M9509" s="46">
        <v>9500</v>
      </c>
      <c r="N9509" s="1">
        <v>120.00754880468426</v>
      </c>
    </row>
    <row r="9510" spans="13:14" x14ac:dyDescent="0.25">
      <c r="M9510" s="46">
        <v>9501</v>
      </c>
      <c r="N9510" s="1">
        <v>107.85040620733288</v>
      </c>
    </row>
    <row r="9511" spans="13:14" x14ac:dyDescent="0.25">
      <c r="M9511" s="46">
        <v>9502</v>
      </c>
      <c r="N9511" s="1">
        <v>113.48631939567613</v>
      </c>
    </row>
    <row r="9512" spans="13:14" x14ac:dyDescent="0.25">
      <c r="M9512" s="46">
        <v>9503</v>
      </c>
      <c r="N9512" s="1">
        <v>100.56243106115832</v>
      </c>
    </row>
    <row r="9513" spans="13:14" x14ac:dyDescent="0.25">
      <c r="M9513" s="46">
        <v>9504</v>
      </c>
      <c r="N9513" s="1">
        <v>111.50833486746141</v>
      </c>
    </row>
    <row r="9514" spans="13:14" x14ac:dyDescent="0.25">
      <c r="M9514" s="46">
        <v>9505</v>
      </c>
      <c r="N9514" s="1">
        <v>119.15029180496768</v>
      </c>
    </row>
    <row r="9515" spans="13:14" x14ac:dyDescent="0.25">
      <c r="M9515" s="46">
        <v>9506</v>
      </c>
      <c r="N9515" s="1">
        <v>96.333147521937619</v>
      </c>
    </row>
    <row r="9516" spans="13:14" x14ac:dyDescent="0.25">
      <c r="M9516" s="46">
        <v>9507</v>
      </c>
      <c r="N9516" s="1">
        <v>135.30069793595098</v>
      </c>
    </row>
    <row r="9517" spans="13:14" x14ac:dyDescent="0.25">
      <c r="M9517" s="46">
        <v>9508</v>
      </c>
      <c r="N9517" s="1">
        <v>116.08524459821481</v>
      </c>
    </row>
    <row r="9518" spans="13:14" x14ac:dyDescent="0.25">
      <c r="M9518" s="46">
        <v>9509</v>
      </c>
      <c r="N9518" s="1">
        <v>91.457189834722627</v>
      </c>
    </row>
    <row r="9519" spans="13:14" x14ac:dyDescent="0.25">
      <c r="M9519" s="46">
        <v>9510</v>
      </c>
      <c r="N9519" s="1">
        <v>108.99062631035605</v>
      </c>
    </row>
    <row r="9520" spans="13:14" x14ac:dyDescent="0.25">
      <c r="M9520" s="46">
        <v>9511</v>
      </c>
      <c r="N9520" s="1">
        <v>118.54398739517816</v>
      </c>
    </row>
    <row r="9521" spans="13:14" x14ac:dyDescent="0.25">
      <c r="M9521" s="46">
        <v>9512</v>
      </c>
      <c r="N9521" s="1">
        <v>112.59336493700798</v>
      </c>
    </row>
    <row r="9522" spans="13:14" x14ac:dyDescent="0.25">
      <c r="M9522" s="46">
        <v>9513</v>
      </c>
      <c r="N9522" s="1">
        <v>117.45686772541225</v>
      </c>
    </row>
    <row r="9523" spans="13:14" x14ac:dyDescent="0.25">
      <c r="M9523" s="46">
        <v>9514</v>
      </c>
      <c r="N9523" s="1">
        <v>114.06715682304755</v>
      </c>
    </row>
    <row r="9524" spans="13:14" x14ac:dyDescent="0.25">
      <c r="M9524" s="46">
        <v>9515</v>
      </c>
      <c r="N9524" s="1">
        <v>124.71192369532272</v>
      </c>
    </row>
    <row r="9525" spans="13:14" x14ac:dyDescent="0.25">
      <c r="M9525" s="46">
        <v>9516</v>
      </c>
      <c r="N9525" s="1">
        <v>122.24981613141907</v>
      </c>
    </row>
    <row r="9526" spans="13:14" x14ac:dyDescent="0.25">
      <c r="M9526" s="46">
        <v>9517</v>
      </c>
      <c r="N9526" s="1">
        <v>123.03497029473232</v>
      </c>
    </row>
    <row r="9527" spans="13:14" x14ac:dyDescent="0.25">
      <c r="M9527" s="46">
        <v>9518</v>
      </c>
      <c r="N9527" s="1">
        <v>114.74622727872617</v>
      </c>
    </row>
    <row r="9528" spans="13:14" x14ac:dyDescent="0.25">
      <c r="M9528" s="46">
        <v>9519</v>
      </c>
      <c r="N9528" s="1">
        <v>122.40861696366605</v>
      </c>
    </row>
    <row r="9529" spans="13:14" x14ac:dyDescent="0.25">
      <c r="M9529" s="46">
        <v>9520</v>
      </c>
      <c r="N9529" s="1">
        <v>106.06253194959574</v>
      </c>
    </row>
    <row r="9530" spans="13:14" x14ac:dyDescent="0.25">
      <c r="M9530" s="46">
        <v>9521</v>
      </c>
      <c r="N9530" s="1">
        <v>129.57893872562528</v>
      </c>
    </row>
    <row r="9531" spans="13:14" x14ac:dyDescent="0.25">
      <c r="M9531" s="46">
        <v>9522</v>
      </c>
      <c r="N9531" s="1">
        <v>105.07923009039988</v>
      </c>
    </row>
    <row r="9532" spans="13:14" x14ac:dyDescent="0.25">
      <c r="M9532" s="46">
        <v>9523</v>
      </c>
      <c r="N9532" s="1">
        <v>115.05452684099939</v>
      </c>
    </row>
    <row r="9533" spans="13:14" x14ac:dyDescent="0.25">
      <c r="M9533" s="46">
        <v>9524</v>
      </c>
      <c r="N9533" s="1">
        <v>125.77316948660112</v>
      </c>
    </row>
    <row r="9534" spans="13:14" x14ac:dyDescent="0.25">
      <c r="M9534" s="46">
        <v>9525</v>
      </c>
      <c r="N9534" s="1">
        <v>102.09875727297229</v>
      </c>
    </row>
    <row r="9535" spans="13:14" x14ac:dyDescent="0.25">
      <c r="M9535" s="46">
        <v>9526</v>
      </c>
      <c r="N9535" s="1">
        <v>109.59064234758013</v>
      </c>
    </row>
    <row r="9536" spans="13:14" x14ac:dyDescent="0.25">
      <c r="M9536" s="46">
        <v>9527</v>
      </c>
      <c r="N9536" s="1">
        <v>105.67136159425189</v>
      </c>
    </row>
    <row r="9537" spans="13:14" x14ac:dyDescent="0.25">
      <c r="M9537" s="46">
        <v>9528</v>
      </c>
      <c r="N9537" s="1">
        <v>111.80775692628097</v>
      </c>
    </row>
    <row r="9538" spans="13:14" x14ac:dyDescent="0.25">
      <c r="M9538" s="46">
        <v>9529</v>
      </c>
      <c r="N9538" s="1">
        <v>118.06180917834801</v>
      </c>
    </row>
    <row r="9539" spans="13:14" x14ac:dyDescent="0.25">
      <c r="M9539" s="46">
        <v>9530</v>
      </c>
      <c r="N9539" s="1">
        <v>115.89985916290729</v>
      </c>
    </row>
    <row r="9540" spans="13:14" x14ac:dyDescent="0.25">
      <c r="M9540" s="46">
        <v>9531</v>
      </c>
      <c r="N9540" s="1">
        <v>116.77685358348484</v>
      </c>
    </row>
    <row r="9541" spans="13:14" x14ac:dyDescent="0.25">
      <c r="M9541" s="46">
        <v>9532</v>
      </c>
      <c r="N9541" s="1">
        <v>113.19470078939275</v>
      </c>
    </row>
    <row r="9542" spans="13:14" x14ac:dyDescent="0.25">
      <c r="M9542" s="46">
        <v>9533</v>
      </c>
      <c r="N9542" s="1">
        <v>113.2133043815071</v>
      </c>
    </row>
    <row r="9543" spans="13:14" x14ac:dyDescent="0.25">
      <c r="M9543" s="46">
        <v>9534</v>
      </c>
      <c r="N9543" s="1">
        <v>118.6461448694556</v>
      </c>
    </row>
    <row r="9544" spans="13:14" x14ac:dyDescent="0.25">
      <c r="M9544" s="46">
        <v>9535</v>
      </c>
      <c r="N9544" s="1">
        <v>106.79368104921038</v>
      </c>
    </row>
    <row r="9545" spans="13:14" x14ac:dyDescent="0.25">
      <c r="M9545" s="46">
        <v>9536</v>
      </c>
      <c r="N9545" s="1">
        <v>116.08860500830316</v>
      </c>
    </row>
    <row r="9546" spans="13:14" x14ac:dyDescent="0.25">
      <c r="M9546" s="46">
        <v>9537</v>
      </c>
      <c r="N9546" s="1">
        <v>105.47440564301083</v>
      </c>
    </row>
    <row r="9547" spans="13:14" x14ac:dyDescent="0.25">
      <c r="M9547" s="46">
        <v>9538</v>
      </c>
      <c r="N9547" s="1">
        <v>108.19914616316008</v>
      </c>
    </row>
    <row r="9548" spans="13:14" x14ac:dyDescent="0.25">
      <c r="M9548" s="46">
        <v>9539</v>
      </c>
      <c r="N9548" s="1">
        <v>104.7823327694602</v>
      </c>
    </row>
    <row r="9549" spans="13:14" x14ac:dyDescent="0.25">
      <c r="M9549" s="46">
        <v>9540</v>
      </c>
      <c r="N9549" s="1">
        <v>117.86668887512957</v>
      </c>
    </row>
    <row r="9550" spans="13:14" x14ac:dyDescent="0.25">
      <c r="M9550" s="46">
        <v>9541</v>
      </c>
      <c r="N9550" s="1">
        <v>107.42609832580926</v>
      </c>
    </row>
    <row r="9551" spans="13:14" x14ac:dyDescent="0.25">
      <c r="M9551" s="46">
        <v>9542</v>
      </c>
      <c r="N9551" s="1">
        <v>122.79242269070365</v>
      </c>
    </row>
    <row r="9552" spans="13:14" x14ac:dyDescent="0.25">
      <c r="M9552" s="46">
        <v>9543</v>
      </c>
      <c r="N9552" s="1">
        <v>111.76110869369577</v>
      </c>
    </row>
    <row r="9553" spans="13:14" x14ac:dyDescent="0.25">
      <c r="M9553" s="46">
        <v>9544</v>
      </c>
      <c r="N9553" s="1">
        <v>111.99700110230475</v>
      </c>
    </row>
    <row r="9554" spans="13:14" x14ac:dyDescent="0.25">
      <c r="M9554" s="46">
        <v>9545</v>
      </c>
      <c r="N9554" s="1">
        <v>105.77344751064192</v>
      </c>
    </row>
    <row r="9555" spans="13:14" x14ac:dyDescent="0.25">
      <c r="M9555" s="46">
        <v>9546</v>
      </c>
      <c r="N9555" s="1">
        <v>107.21768328474857</v>
      </c>
    </row>
    <row r="9556" spans="13:14" x14ac:dyDescent="0.25">
      <c r="M9556" s="46">
        <v>9547</v>
      </c>
      <c r="N9556" s="1">
        <v>108.4581032775164</v>
      </c>
    </row>
    <row r="9557" spans="13:14" x14ac:dyDescent="0.25">
      <c r="M9557" s="46">
        <v>9548</v>
      </c>
      <c r="N9557" s="1">
        <v>108.19882237571447</v>
      </c>
    </row>
    <row r="9558" spans="13:14" x14ac:dyDescent="0.25">
      <c r="M9558" s="46">
        <v>9549</v>
      </c>
      <c r="N9558" s="1">
        <v>107.3969325575486</v>
      </c>
    </row>
    <row r="9559" spans="13:14" x14ac:dyDescent="0.25">
      <c r="M9559" s="46">
        <v>9550</v>
      </c>
      <c r="N9559" s="1">
        <v>110.64576535278138</v>
      </c>
    </row>
    <row r="9560" spans="13:14" x14ac:dyDescent="0.25">
      <c r="M9560" s="46">
        <v>9551</v>
      </c>
      <c r="N9560" s="1">
        <v>113.37432269742538</v>
      </c>
    </row>
    <row r="9561" spans="13:14" x14ac:dyDescent="0.25">
      <c r="M9561" s="46">
        <v>9552</v>
      </c>
      <c r="N9561" s="1">
        <v>102.8116123246235</v>
      </c>
    </row>
    <row r="9562" spans="13:14" x14ac:dyDescent="0.25">
      <c r="M9562" s="46">
        <v>9553</v>
      </c>
      <c r="N9562" s="1">
        <v>101.25425982453693</v>
      </c>
    </row>
    <row r="9563" spans="13:14" x14ac:dyDescent="0.25">
      <c r="M9563" s="46">
        <v>9554</v>
      </c>
      <c r="N9563" s="1">
        <v>92.141408699328849</v>
      </c>
    </row>
    <row r="9564" spans="13:14" x14ac:dyDescent="0.25">
      <c r="M9564" s="46">
        <v>9555</v>
      </c>
      <c r="N9564" s="1">
        <v>123.07180234544856</v>
      </c>
    </row>
    <row r="9565" spans="13:14" x14ac:dyDescent="0.25">
      <c r="M9565" s="46">
        <v>9556</v>
      </c>
      <c r="N9565" s="1">
        <v>121.91459927913529</v>
      </c>
    </row>
    <row r="9566" spans="13:14" x14ac:dyDescent="0.25">
      <c r="M9566" s="46">
        <v>9557</v>
      </c>
      <c r="N9566" s="1">
        <v>103.62069150243398</v>
      </c>
    </row>
    <row r="9567" spans="13:14" x14ac:dyDescent="0.25">
      <c r="M9567" s="46">
        <v>9558</v>
      </c>
      <c r="N9567" s="1">
        <v>103.05719665665457</v>
      </c>
    </row>
    <row r="9568" spans="13:14" x14ac:dyDescent="0.25">
      <c r="M9568" s="46">
        <v>9559</v>
      </c>
      <c r="N9568" s="1">
        <v>109.05396305362865</v>
      </c>
    </row>
    <row r="9569" spans="13:14" x14ac:dyDescent="0.25">
      <c r="M9569" s="46">
        <v>9560</v>
      </c>
      <c r="N9569" s="1">
        <v>101.89433772813197</v>
      </c>
    </row>
    <row r="9570" spans="13:14" x14ac:dyDescent="0.25">
      <c r="M9570" s="46">
        <v>9561</v>
      </c>
      <c r="N9570" s="1">
        <v>113.8765550793683</v>
      </c>
    </row>
    <row r="9571" spans="13:14" x14ac:dyDescent="0.25">
      <c r="M9571" s="46">
        <v>9562</v>
      </c>
      <c r="N9571" s="1">
        <v>110.26305802459855</v>
      </c>
    </row>
    <row r="9572" spans="13:14" x14ac:dyDescent="0.25">
      <c r="M9572" s="46">
        <v>9563</v>
      </c>
      <c r="N9572" s="1">
        <v>138.50041670922616</v>
      </c>
    </row>
    <row r="9573" spans="13:14" x14ac:dyDescent="0.25">
      <c r="M9573" s="46">
        <v>9564</v>
      </c>
      <c r="N9573" s="1">
        <v>121.13726386006607</v>
      </c>
    </row>
    <row r="9574" spans="13:14" x14ac:dyDescent="0.25">
      <c r="M9574" s="46">
        <v>9565</v>
      </c>
      <c r="N9574" s="1">
        <v>115.55220177767728</v>
      </c>
    </row>
    <row r="9575" spans="13:14" x14ac:dyDescent="0.25">
      <c r="M9575" s="46">
        <v>9566</v>
      </c>
      <c r="N9575" s="1">
        <v>116.39989608952972</v>
      </c>
    </row>
    <row r="9576" spans="13:14" x14ac:dyDescent="0.25">
      <c r="M9576" s="46">
        <v>9567</v>
      </c>
      <c r="N9576" s="1">
        <v>119.02338870667644</v>
      </c>
    </row>
    <row r="9577" spans="13:14" x14ac:dyDescent="0.25">
      <c r="M9577" s="46">
        <v>9568</v>
      </c>
      <c r="N9577" s="1">
        <v>103.66995141823085</v>
      </c>
    </row>
    <row r="9578" spans="13:14" x14ac:dyDescent="0.25">
      <c r="M9578" s="46">
        <v>9569</v>
      </c>
      <c r="N9578" s="1">
        <v>105.13549388736067</v>
      </c>
    </row>
    <row r="9579" spans="13:14" x14ac:dyDescent="0.25">
      <c r="M9579" s="46">
        <v>9570</v>
      </c>
      <c r="N9579" s="1">
        <v>120.20047263044734</v>
      </c>
    </row>
    <row r="9580" spans="13:14" x14ac:dyDescent="0.25">
      <c r="M9580" s="46">
        <v>9571</v>
      </c>
      <c r="N9580" s="1">
        <v>111.99837640221813</v>
      </c>
    </row>
    <row r="9581" spans="13:14" x14ac:dyDescent="0.25">
      <c r="M9581" s="46">
        <v>9572</v>
      </c>
      <c r="N9581" s="1">
        <v>108.80217106469796</v>
      </c>
    </row>
    <row r="9582" spans="13:14" x14ac:dyDescent="0.25">
      <c r="M9582" s="46">
        <v>9573</v>
      </c>
      <c r="N9582" s="1">
        <v>126.32471891274081</v>
      </c>
    </row>
    <row r="9583" spans="13:14" x14ac:dyDescent="0.25">
      <c r="M9583" s="46">
        <v>9574</v>
      </c>
      <c r="N9583" s="1">
        <v>103.29331858163071</v>
      </c>
    </row>
    <row r="9584" spans="13:14" x14ac:dyDescent="0.25">
      <c r="M9584" s="46">
        <v>9575</v>
      </c>
      <c r="N9584" s="1">
        <v>126.60786843137647</v>
      </c>
    </row>
    <row r="9585" spans="13:14" x14ac:dyDescent="0.25">
      <c r="M9585" s="46">
        <v>9576</v>
      </c>
      <c r="N9585" s="1">
        <v>115.01042268764206</v>
      </c>
    </row>
    <row r="9586" spans="13:14" x14ac:dyDescent="0.25">
      <c r="M9586" s="46">
        <v>9577</v>
      </c>
      <c r="N9586" s="1">
        <v>113.59957905210418</v>
      </c>
    </row>
    <row r="9587" spans="13:14" x14ac:dyDescent="0.25">
      <c r="M9587" s="46">
        <v>9578</v>
      </c>
      <c r="N9587" s="1">
        <v>100.84203322439409</v>
      </c>
    </row>
    <row r="9588" spans="13:14" x14ac:dyDescent="0.25">
      <c r="M9588" s="46">
        <v>9579</v>
      </c>
      <c r="N9588" s="1">
        <v>105.45072891822528</v>
      </c>
    </row>
    <row r="9589" spans="13:14" x14ac:dyDescent="0.25">
      <c r="M9589" s="46">
        <v>9580</v>
      </c>
      <c r="N9589" s="1">
        <v>106.71293203559301</v>
      </c>
    </row>
    <row r="9590" spans="13:14" x14ac:dyDescent="0.25">
      <c r="M9590" s="46">
        <v>9581</v>
      </c>
      <c r="N9590" s="1">
        <v>122.1822552126346</v>
      </c>
    </row>
    <row r="9591" spans="13:14" x14ac:dyDescent="0.25">
      <c r="M9591" s="46">
        <v>9582</v>
      </c>
      <c r="N9591" s="1">
        <v>120.74670141079467</v>
      </c>
    </row>
    <row r="9592" spans="13:14" x14ac:dyDescent="0.25">
      <c r="M9592" s="46">
        <v>9583</v>
      </c>
      <c r="N9592" s="1">
        <v>102.81326331219169</v>
      </c>
    </row>
    <row r="9593" spans="13:14" x14ac:dyDescent="0.25">
      <c r="M9593" s="46">
        <v>9584</v>
      </c>
      <c r="N9593" s="1">
        <v>114.73260001026443</v>
      </c>
    </row>
    <row r="9594" spans="13:14" x14ac:dyDescent="0.25">
      <c r="M9594" s="46">
        <v>9585</v>
      </c>
      <c r="N9594" s="1">
        <v>108.3961664642236</v>
      </c>
    </row>
    <row r="9595" spans="13:14" x14ac:dyDescent="0.25">
      <c r="M9595" s="46">
        <v>9586</v>
      </c>
      <c r="N9595" s="1">
        <v>106.39213658140973</v>
      </c>
    </row>
    <row r="9596" spans="13:14" x14ac:dyDescent="0.25">
      <c r="M9596" s="46">
        <v>9587</v>
      </c>
      <c r="N9596" s="1">
        <v>105.82803712598823</v>
      </c>
    </row>
    <row r="9597" spans="13:14" x14ac:dyDescent="0.25">
      <c r="M9597" s="46">
        <v>9588</v>
      </c>
      <c r="N9597" s="1">
        <v>112.53119052222733</v>
      </c>
    </row>
    <row r="9598" spans="13:14" x14ac:dyDescent="0.25">
      <c r="M9598" s="46">
        <v>9589</v>
      </c>
      <c r="N9598" s="1">
        <v>121.80590974117085</v>
      </c>
    </row>
    <row r="9599" spans="13:14" x14ac:dyDescent="0.25">
      <c r="M9599" s="46">
        <v>9590</v>
      </c>
      <c r="N9599" s="1">
        <v>104.43947766298032</v>
      </c>
    </row>
    <row r="9600" spans="13:14" x14ac:dyDescent="0.25">
      <c r="M9600" s="46">
        <v>9591</v>
      </c>
      <c r="N9600" s="1">
        <v>118.552715571948</v>
      </c>
    </row>
    <row r="9601" spans="13:14" x14ac:dyDescent="0.25">
      <c r="M9601" s="46">
        <v>9592</v>
      </c>
      <c r="N9601" s="1">
        <v>116.76936256809883</v>
      </c>
    </row>
    <row r="9602" spans="13:14" x14ac:dyDescent="0.25">
      <c r="M9602" s="46">
        <v>9593</v>
      </c>
      <c r="N9602" s="1">
        <v>106.6197213300251</v>
      </c>
    </row>
    <row r="9603" spans="13:14" x14ac:dyDescent="0.25">
      <c r="M9603" s="46">
        <v>9594</v>
      </c>
      <c r="N9603" s="1">
        <v>142.05233075719778</v>
      </c>
    </row>
    <row r="9604" spans="13:14" x14ac:dyDescent="0.25">
      <c r="M9604" s="46">
        <v>9595</v>
      </c>
      <c r="N9604" s="1">
        <v>126.22575390388648</v>
      </c>
    </row>
    <row r="9605" spans="13:14" x14ac:dyDescent="0.25">
      <c r="M9605" s="46">
        <v>9596</v>
      </c>
      <c r="N9605" s="1">
        <v>105.31368761587976</v>
      </c>
    </row>
    <row r="9606" spans="13:14" x14ac:dyDescent="0.25">
      <c r="M9606" s="46">
        <v>9597</v>
      </c>
      <c r="N9606" s="1">
        <v>108.69236495254403</v>
      </c>
    </row>
    <row r="9607" spans="13:14" x14ac:dyDescent="0.25">
      <c r="M9607" s="46">
        <v>9598</v>
      </c>
      <c r="N9607" s="1">
        <v>115.39456247634939</v>
      </c>
    </row>
    <row r="9608" spans="13:14" x14ac:dyDescent="0.25">
      <c r="M9608" s="46">
        <v>9599</v>
      </c>
      <c r="N9608" s="1">
        <v>112.96004962440938</v>
      </c>
    </row>
    <row r="9609" spans="13:14" x14ac:dyDescent="0.25">
      <c r="M9609" s="46">
        <v>9600</v>
      </c>
      <c r="N9609" s="1">
        <v>107.51606459836115</v>
      </c>
    </row>
    <row r="9610" spans="13:14" x14ac:dyDescent="0.25">
      <c r="M9610" s="46">
        <v>9601</v>
      </c>
      <c r="N9610" s="1">
        <v>113.80697568053685</v>
      </c>
    </row>
    <row r="9611" spans="13:14" x14ac:dyDescent="0.25">
      <c r="M9611" s="46">
        <v>9602</v>
      </c>
      <c r="N9611" s="1">
        <v>106.61258995387513</v>
      </c>
    </row>
    <row r="9612" spans="13:14" x14ac:dyDescent="0.25">
      <c r="M9612" s="46">
        <v>9603</v>
      </c>
      <c r="N9612" s="1">
        <v>133.10475903608119</v>
      </c>
    </row>
    <row r="9613" spans="13:14" x14ac:dyDescent="0.25">
      <c r="M9613" s="46">
        <v>9604</v>
      </c>
      <c r="N9613" s="1">
        <v>111.99832430332623</v>
      </c>
    </row>
    <row r="9614" spans="13:14" x14ac:dyDescent="0.25">
      <c r="M9614" s="46">
        <v>9605</v>
      </c>
      <c r="N9614" s="1">
        <v>106.05465407651774</v>
      </c>
    </row>
    <row r="9615" spans="13:14" x14ac:dyDescent="0.25">
      <c r="M9615" s="46">
        <v>9606</v>
      </c>
      <c r="N9615" s="1">
        <v>88.937528757334562</v>
      </c>
    </row>
    <row r="9616" spans="13:14" x14ac:dyDescent="0.25">
      <c r="M9616" s="46">
        <v>9607</v>
      </c>
      <c r="N9616" s="1">
        <v>119.46672964403325</v>
      </c>
    </row>
    <row r="9617" spans="13:14" x14ac:dyDescent="0.25">
      <c r="M9617" s="46">
        <v>9608</v>
      </c>
      <c r="N9617" s="1">
        <v>128.46589535475454</v>
      </c>
    </row>
    <row r="9618" spans="13:14" x14ac:dyDescent="0.25">
      <c r="M9618" s="46">
        <v>9609</v>
      </c>
      <c r="N9618" s="1">
        <v>115.12191823850317</v>
      </c>
    </row>
    <row r="9619" spans="13:14" x14ac:dyDescent="0.25">
      <c r="M9619" s="46">
        <v>9610</v>
      </c>
      <c r="N9619" s="1">
        <v>115.33733804174268</v>
      </c>
    </row>
    <row r="9620" spans="13:14" x14ac:dyDescent="0.25">
      <c r="M9620" s="46">
        <v>9611</v>
      </c>
      <c r="N9620">
        <v>100.53709337287894</v>
      </c>
    </row>
    <row r="9621" spans="13:14" x14ac:dyDescent="0.25">
      <c r="M9621" s="46">
        <v>9612</v>
      </c>
      <c r="N9621">
        <v>131.52127350031569</v>
      </c>
    </row>
    <row r="9622" spans="13:14" x14ac:dyDescent="0.25">
      <c r="M9622" s="46">
        <v>9613</v>
      </c>
      <c r="N9622">
        <v>111.65703473437308</v>
      </c>
    </row>
    <row r="9623" spans="13:14" x14ac:dyDescent="0.25">
      <c r="M9623" s="46">
        <v>9614</v>
      </c>
      <c r="N9623">
        <v>93.328267073653379</v>
      </c>
    </row>
    <row r="9624" spans="13:14" x14ac:dyDescent="0.25">
      <c r="M9624" s="46">
        <v>9615</v>
      </c>
      <c r="N9624">
        <v>123.73664256449892</v>
      </c>
    </row>
    <row r="9625" spans="13:14" x14ac:dyDescent="0.25">
      <c r="M9625" s="46">
        <v>9616</v>
      </c>
      <c r="N9625">
        <v>115.63462927789571</v>
      </c>
    </row>
    <row r="9626" spans="13:14" x14ac:dyDescent="0.25">
      <c r="M9626" s="46">
        <v>9617</v>
      </c>
      <c r="N9626">
        <v>109.1369887215503</v>
      </c>
    </row>
    <row r="9627" spans="13:14" x14ac:dyDescent="0.25">
      <c r="M9627" s="46">
        <v>9618</v>
      </c>
      <c r="N9627">
        <v>117.57952170206229</v>
      </c>
    </row>
    <row r="9628" spans="13:14" x14ac:dyDescent="0.25">
      <c r="M9628" s="46">
        <v>9619</v>
      </c>
      <c r="N9628">
        <v>96.48361330997507</v>
      </c>
    </row>
    <row r="9629" spans="13:14" x14ac:dyDescent="0.25">
      <c r="M9629" s="46">
        <v>9620</v>
      </c>
      <c r="N9629">
        <v>105.21974570762812</v>
      </c>
    </row>
    <row r="9630" spans="13:14" x14ac:dyDescent="0.25">
      <c r="M9630" s="46">
        <v>9621</v>
      </c>
      <c r="N9630">
        <v>101.59489872111631</v>
      </c>
    </row>
    <row r="9631" spans="13:14" x14ac:dyDescent="0.25">
      <c r="M9631" s="46">
        <v>9622</v>
      </c>
      <c r="N9631">
        <v>108.05715333681664</v>
      </c>
    </row>
    <row r="9632" spans="13:14" x14ac:dyDescent="0.25">
      <c r="M9632" s="46">
        <v>9623</v>
      </c>
      <c r="N9632">
        <v>116.80797586443155</v>
      </c>
    </row>
    <row r="9633" spans="13:14" x14ac:dyDescent="0.25">
      <c r="M9633" s="46">
        <v>9624</v>
      </c>
      <c r="N9633">
        <v>112.34523879789127</v>
      </c>
    </row>
    <row r="9634" spans="13:14" x14ac:dyDescent="0.25">
      <c r="M9634" s="46">
        <v>9625</v>
      </c>
      <c r="N9634">
        <v>112.29586911427899</v>
      </c>
    </row>
    <row r="9635" spans="13:14" x14ac:dyDescent="0.25">
      <c r="M9635" s="46">
        <v>9626</v>
      </c>
      <c r="N9635">
        <v>118.38028017567787</v>
      </c>
    </row>
    <row r="9636" spans="13:14" x14ac:dyDescent="0.25">
      <c r="M9636" s="46">
        <v>9627</v>
      </c>
      <c r="N9636">
        <v>120.91479326443904</v>
      </c>
    </row>
    <row r="9637" spans="13:14" x14ac:dyDescent="0.25">
      <c r="M9637" s="46">
        <v>9628</v>
      </c>
      <c r="N9637">
        <v>117.50848736769584</v>
      </c>
    </row>
    <row r="9638" spans="13:14" x14ac:dyDescent="0.25">
      <c r="M9638" s="46">
        <v>9629</v>
      </c>
      <c r="N9638">
        <v>97.904126025954881</v>
      </c>
    </row>
    <row r="9639" spans="13:14" x14ac:dyDescent="0.25">
      <c r="M9639" s="46">
        <v>9630</v>
      </c>
      <c r="N9639">
        <v>111.99124032959072</v>
      </c>
    </row>
    <row r="9640" spans="13:14" x14ac:dyDescent="0.25">
      <c r="M9640" s="46">
        <v>9631</v>
      </c>
      <c r="N9640">
        <v>143.83297771951149</v>
      </c>
    </row>
    <row r="9641" spans="13:14" x14ac:dyDescent="0.25">
      <c r="M9641" s="46">
        <v>9632</v>
      </c>
      <c r="N9641">
        <v>121.7544259787453</v>
      </c>
    </row>
    <row r="9642" spans="13:14" x14ac:dyDescent="0.25">
      <c r="M9642" s="46">
        <v>9633</v>
      </c>
      <c r="N9642">
        <v>134.95577174184405</v>
      </c>
    </row>
    <row r="9643" spans="13:14" x14ac:dyDescent="0.25">
      <c r="M9643" s="46">
        <v>9634</v>
      </c>
      <c r="N9643">
        <v>121.2282131867526</v>
      </c>
    </row>
    <row r="9644" spans="13:14" x14ac:dyDescent="0.25">
      <c r="M9644" s="46">
        <v>9635</v>
      </c>
      <c r="N9644">
        <v>117.45155931006916</v>
      </c>
    </row>
    <row r="9645" spans="13:14" x14ac:dyDescent="0.25">
      <c r="M9645" s="46">
        <v>9636</v>
      </c>
      <c r="N9645">
        <v>109.10999009790648</v>
      </c>
    </row>
    <row r="9646" spans="13:14" x14ac:dyDescent="0.25">
      <c r="M9646" s="46">
        <v>9637</v>
      </c>
      <c r="N9646">
        <v>92.315106052616116</v>
      </c>
    </row>
    <row r="9647" spans="13:14" x14ac:dyDescent="0.25">
      <c r="M9647" s="46">
        <v>9638</v>
      </c>
      <c r="N9647">
        <v>110.44402920994084</v>
      </c>
    </row>
    <row r="9648" spans="13:14" x14ac:dyDescent="0.25">
      <c r="M9648" s="46">
        <v>9639</v>
      </c>
      <c r="N9648">
        <v>107.17950189248107</v>
      </c>
    </row>
    <row r="9649" spans="13:14" x14ac:dyDescent="0.25">
      <c r="M9649" s="46">
        <v>9640</v>
      </c>
      <c r="N9649">
        <v>110.226074653078</v>
      </c>
    </row>
    <row r="9650" spans="13:14" x14ac:dyDescent="0.25">
      <c r="M9650" s="46">
        <v>9641</v>
      </c>
      <c r="N9650">
        <v>110.3085522170344</v>
      </c>
    </row>
    <row r="9651" spans="13:14" x14ac:dyDescent="0.25">
      <c r="M9651" s="46">
        <v>9642</v>
      </c>
      <c r="N9651">
        <v>106.35617095571536</v>
      </c>
    </row>
    <row r="9652" spans="13:14" x14ac:dyDescent="0.25">
      <c r="M9652" s="46">
        <v>9643</v>
      </c>
      <c r="N9652">
        <v>119.2728569131997</v>
      </c>
    </row>
    <row r="9653" spans="13:14" x14ac:dyDescent="0.25">
      <c r="M9653" s="46">
        <v>9644</v>
      </c>
      <c r="N9653">
        <v>104.28054463526084</v>
      </c>
    </row>
    <row r="9654" spans="13:14" x14ac:dyDescent="0.25">
      <c r="M9654" s="46">
        <v>9645</v>
      </c>
      <c r="N9654">
        <v>95.485413105049119</v>
      </c>
    </row>
    <row r="9655" spans="13:14" x14ac:dyDescent="0.25">
      <c r="M9655" s="46">
        <v>9646</v>
      </c>
      <c r="N9655">
        <v>104.98201226472909</v>
      </c>
    </row>
    <row r="9656" spans="13:14" x14ac:dyDescent="0.25">
      <c r="M9656" s="46">
        <v>9647</v>
      </c>
      <c r="N9656">
        <v>87.498156312710265</v>
      </c>
    </row>
    <row r="9657" spans="13:14" x14ac:dyDescent="0.25">
      <c r="M9657" s="46">
        <v>9648</v>
      </c>
      <c r="N9657">
        <v>99.435577029947723</v>
      </c>
    </row>
    <row r="9658" spans="13:14" x14ac:dyDescent="0.25">
      <c r="M9658" s="46">
        <v>9649</v>
      </c>
      <c r="N9658">
        <v>118.17505844037009</v>
      </c>
    </row>
    <row r="9659" spans="13:14" x14ac:dyDescent="0.25">
      <c r="M9659" s="46">
        <v>9650</v>
      </c>
      <c r="N9659">
        <v>104.67163708128683</v>
      </c>
    </row>
    <row r="9660" spans="13:14" x14ac:dyDescent="0.25">
      <c r="M9660" s="46">
        <v>9651</v>
      </c>
      <c r="N9660">
        <v>112.99230510417988</v>
      </c>
    </row>
    <row r="9661" spans="13:14" x14ac:dyDescent="0.25">
      <c r="M9661" s="46">
        <v>9652</v>
      </c>
      <c r="N9661">
        <v>111.20630905736873</v>
      </c>
    </row>
    <row r="9662" spans="13:14" x14ac:dyDescent="0.25">
      <c r="M9662" s="46">
        <v>9653</v>
      </c>
      <c r="N9662">
        <v>104.28671246877202</v>
      </c>
    </row>
    <row r="9663" spans="13:14" x14ac:dyDescent="0.25">
      <c r="M9663" s="46">
        <v>9654</v>
      </c>
      <c r="N9663">
        <v>123.42212368861169</v>
      </c>
    </row>
    <row r="9664" spans="13:14" x14ac:dyDescent="0.25">
      <c r="M9664" s="46">
        <v>9655</v>
      </c>
      <c r="N9664">
        <v>111.38348499341456</v>
      </c>
    </row>
    <row r="9665" spans="13:14" x14ac:dyDescent="0.25">
      <c r="M9665" s="46">
        <v>9656</v>
      </c>
      <c r="N9665">
        <v>98.007434799878709</v>
      </c>
    </row>
    <row r="9666" spans="13:14" x14ac:dyDescent="0.25">
      <c r="M9666" s="46">
        <v>9657</v>
      </c>
      <c r="N9666">
        <v>113.70665511371277</v>
      </c>
    </row>
    <row r="9667" spans="13:14" x14ac:dyDescent="0.25">
      <c r="M9667" s="46">
        <v>9658</v>
      </c>
      <c r="N9667">
        <v>103.1309355451497</v>
      </c>
    </row>
    <row r="9668" spans="13:14" x14ac:dyDescent="0.25">
      <c r="M9668" s="46">
        <v>9659</v>
      </c>
      <c r="N9668">
        <v>107.34581947113604</v>
      </c>
    </row>
    <row r="9669" spans="13:14" x14ac:dyDescent="0.25">
      <c r="M9669" s="46">
        <v>9660</v>
      </c>
      <c r="N9669">
        <v>106.99402412831024</v>
      </c>
    </row>
    <row r="9670" spans="13:14" x14ac:dyDescent="0.25">
      <c r="M9670" s="46">
        <v>9661</v>
      </c>
      <c r="N9670">
        <v>101.8525131192567</v>
      </c>
    </row>
    <row r="9671" spans="13:14" x14ac:dyDescent="0.25">
      <c r="M9671" s="46">
        <v>9662</v>
      </c>
      <c r="N9671">
        <v>114.01354109735433</v>
      </c>
    </row>
    <row r="9672" spans="13:14" x14ac:dyDescent="0.25">
      <c r="M9672" s="46">
        <v>9663</v>
      </c>
      <c r="N9672">
        <v>110.6652053745824</v>
      </c>
    </row>
    <row r="9673" spans="13:14" x14ac:dyDescent="0.25">
      <c r="M9673" s="46">
        <v>9664</v>
      </c>
      <c r="N9673">
        <v>103.08039998820976</v>
      </c>
    </row>
    <row r="9674" spans="13:14" x14ac:dyDescent="0.25">
      <c r="M9674" s="46">
        <v>9665</v>
      </c>
      <c r="N9674">
        <v>100.3935090975895</v>
      </c>
    </row>
    <row r="9675" spans="13:14" x14ac:dyDescent="0.25">
      <c r="M9675" s="46">
        <v>9666</v>
      </c>
      <c r="N9675">
        <v>122.83146155157985</v>
      </c>
    </row>
    <row r="9676" spans="13:14" x14ac:dyDescent="0.25">
      <c r="M9676" s="46">
        <v>9667</v>
      </c>
      <c r="N9676">
        <v>118.73946439906726</v>
      </c>
    </row>
    <row r="9677" spans="13:14" x14ac:dyDescent="0.25">
      <c r="M9677" s="46">
        <v>9668</v>
      </c>
      <c r="N9677">
        <v>131.32800975501212</v>
      </c>
    </row>
    <row r="9678" spans="13:14" x14ac:dyDescent="0.25">
      <c r="M9678" s="46">
        <v>9669</v>
      </c>
      <c r="N9678">
        <v>114.04043643134159</v>
      </c>
    </row>
    <row r="9679" spans="13:14" x14ac:dyDescent="0.25">
      <c r="M9679" s="46">
        <v>9670</v>
      </c>
      <c r="N9679">
        <v>109.88412369049931</v>
      </c>
    </row>
    <row r="9680" spans="13:14" x14ac:dyDescent="0.25">
      <c r="M9680" s="46">
        <v>9671</v>
      </c>
      <c r="N9680">
        <v>116.40336897819563</v>
      </c>
    </row>
    <row r="9681" spans="13:14" x14ac:dyDescent="0.25">
      <c r="M9681" s="46">
        <v>9672</v>
      </c>
      <c r="N9681">
        <v>96.268257033551478</v>
      </c>
    </row>
    <row r="9682" spans="13:14" x14ac:dyDescent="0.25">
      <c r="M9682" s="46">
        <v>9673</v>
      </c>
      <c r="N9682">
        <v>107.54919625393195</v>
      </c>
    </row>
    <row r="9683" spans="13:14" x14ac:dyDescent="0.25">
      <c r="M9683" s="46">
        <v>9674</v>
      </c>
      <c r="N9683">
        <v>122.51564347948297</v>
      </c>
    </row>
    <row r="9684" spans="13:14" x14ac:dyDescent="0.25">
      <c r="M9684" s="46">
        <v>9675</v>
      </c>
      <c r="N9684">
        <v>103.34244551325449</v>
      </c>
    </row>
    <row r="9685" spans="13:14" x14ac:dyDescent="0.25">
      <c r="M9685" s="46">
        <v>9676</v>
      </c>
      <c r="N9685">
        <v>122.13807237415402</v>
      </c>
    </row>
    <row r="9686" spans="13:14" x14ac:dyDescent="0.25">
      <c r="M9686" s="46">
        <v>9677</v>
      </c>
      <c r="N9686">
        <v>97.266832290427047</v>
      </c>
    </row>
    <row r="9687" spans="13:14" x14ac:dyDescent="0.25">
      <c r="M9687" s="46">
        <v>9678</v>
      </c>
      <c r="N9687">
        <v>120.46995434884936</v>
      </c>
    </row>
    <row r="9688" spans="13:14" x14ac:dyDescent="0.25">
      <c r="M9688" s="46">
        <v>9679</v>
      </c>
      <c r="N9688">
        <v>130.11057256898133</v>
      </c>
    </row>
    <row r="9689" spans="13:14" x14ac:dyDescent="0.25">
      <c r="M9689" s="46">
        <v>9680</v>
      </c>
      <c r="N9689">
        <v>100.48525575625254</v>
      </c>
    </row>
    <row r="9690" spans="13:14" x14ac:dyDescent="0.25">
      <c r="M9690" s="46">
        <v>9681</v>
      </c>
      <c r="N9690">
        <v>114.28525119904499</v>
      </c>
    </row>
    <row r="9691" spans="13:14" x14ac:dyDescent="0.25">
      <c r="M9691" s="46">
        <v>9682</v>
      </c>
      <c r="N9691">
        <v>119.4830472963846</v>
      </c>
    </row>
    <row r="9692" spans="13:14" x14ac:dyDescent="0.25">
      <c r="M9692" s="46">
        <v>9683</v>
      </c>
      <c r="N9692">
        <v>113.46453523348555</v>
      </c>
    </row>
    <row r="9693" spans="13:14" x14ac:dyDescent="0.25">
      <c r="M9693" s="46">
        <v>9684</v>
      </c>
      <c r="N9693">
        <v>112.33759134583823</v>
      </c>
    </row>
    <row r="9694" spans="13:14" x14ac:dyDescent="0.25">
      <c r="M9694" s="46">
        <v>9685</v>
      </c>
      <c r="N9694">
        <v>122.13855223850989</v>
      </c>
    </row>
    <row r="9695" spans="13:14" x14ac:dyDescent="0.25">
      <c r="M9695" s="46">
        <v>9686</v>
      </c>
      <c r="N9695">
        <v>109.94701313590957</v>
      </c>
    </row>
    <row r="9696" spans="13:14" x14ac:dyDescent="0.25">
      <c r="M9696" s="46">
        <v>9687</v>
      </c>
      <c r="N9696">
        <v>122.76680978001862</v>
      </c>
    </row>
    <row r="9697" spans="13:14" x14ac:dyDescent="0.25">
      <c r="M9697" s="46">
        <v>9688</v>
      </c>
      <c r="N9697">
        <v>127.56467461798185</v>
      </c>
    </row>
    <row r="9698" spans="13:14" x14ac:dyDescent="0.25">
      <c r="M9698" s="46">
        <v>9689</v>
      </c>
      <c r="N9698">
        <v>126.94363828265104</v>
      </c>
    </row>
    <row r="9699" spans="13:14" x14ac:dyDescent="0.25">
      <c r="M9699" s="46">
        <v>9690</v>
      </c>
      <c r="N9699">
        <v>80.870923090987702</v>
      </c>
    </row>
    <row r="9700" spans="13:14" x14ac:dyDescent="0.25">
      <c r="M9700" s="46">
        <v>9691</v>
      </c>
      <c r="N9700">
        <v>116.90752555118785</v>
      </c>
    </row>
    <row r="9701" spans="13:14" x14ac:dyDescent="0.25">
      <c r="M9701" s="46">
        <v>9692</v>
      </c>
      <c r="N9701">
        <v>115.02901926167955</v>
      </c>
    </row>
    <row r="9702" spans="13:14" x14ac:dyDescent="0.25">
      <c r="M9702" s="46">
        <v>9693</v>
      </c>
      <c r="N9702">
        <v>106.90316032443728</v>
      </c>
    </row>
    <row r="9703" spans="13:14" x14ac:dyDescent="0.25">
      <c r="M9703" s="46">
        <v>9694</v>
      </c>
      <c r="N9703">
        <v>112.22095248405697</v>
      </c>
    </row>
    <row r="9704" spans="13:14" x14ac:dyDescent="0.25">
      <c r="M9704" s="46">
        <v>9695</v>
      </c>
      <c r="N9704">
        <v>105.76990047957648</v>
      </c>
    </row>
    <row r="9705" spans="13:14" x14ac:dyDescent="0.25">
      <c r="M9705" s="46">
        <v>9696</v>
      </c>
      <c r="N9705">
        <v>114.17608168771325</v>
      </c>
    </row>
    <row r="9706" spans="13:14" x14ac:dyDescent="0.25">
      <c r="M9706" s="46">
        <v>9697</v>
      </c>
      <c r="N9706">
        <v>109.6624777505728</v>
      </c>
    </row>
    <row r="9707" spans="13:14" x14ac:dyDescent="0.25">
      <c r="M9707" s="46">
        <v>9698</v>
      </c>
      <c r="N9707">
        <v>125.9442059869932</v>
      </c>
    </row>
    <row r="9708" spans="13:14" x14ac:dyDescent="0.25">
      <c r="M9708" s="46">
        <v>9699</v>
      </c>
      <c r="N9708">
        <v>122.61297159784479</v>
      </c>
    </row>
    <row r="9709" spans="13:14" x14ac:dyDescent="0.25">
      <c r="M9709" s="46">
        <v>9700</v>
      </c>
      <c r="N9709">
        <v>99.262990848089487</v>
      </c>
    </row>
    <row r="9710" spans="13:14" x14ac:dyDescent="0.25">
      <c r="M9710" s="46">
        <v>9701</v>
      </c>
      <c r="N9710">
        <v>114.433838767401</v>
      </c>
    </row>
    <row r="9711" spans="13:14" x14ac:dyDescent="0.25">
      <c r="M9711" s="46">
        <v>9702</v>
      </c>
      <c r="N9711">
        <v>128.61667350047719</v>
      </c>
    </row>
    <row r="9712" spans="13:14" x14ac:dyDescent="0.25">
      <c r="M9712" s="46">
        <v>9703</v>
      </c>
      <c r="N9712">
        <v>105.92985371783823</v>
      </c>
    </row>
    <row r="9713" spans="13:14" x14ac:dyDescent="0.25">
      <c r="M9713" s="46">
        <v>9704</v>
      </c>
      <c r="N9713">
        <v>121.11988138278575</v>
      </c>
    </row>
    <row r="9714" spans="13:14" x14ac:dyDescent="0.25">
      <c r="M9714" s="46">
        <v>9705</v>
      </c>
      <c r="N9714">
        <v>121.28832469832597</v>
      </c>
    </row>
    <row r="9715" spans="13:14" x14ac:dyDescent="0.25">
      <c r="M9715" s="46">
        <v>9706</v>
      </c>
      <c r="N9715">
        <v>94.540784814124024</v>
      </c>
    </row>
    <row r="9716" spans="13:14" x14ac:dyDescent="0.25">
      <c r="M9716" s="46">
        <v>9707</v>
      </c>
      <c r="N9716">
        <v>99.656850150754607</v>
      </c>
    </row>
    <row r="9717" spans="13:14" x14ac:dyDescent="0.25">
      <c r="M9717" s="46">
        <v>9708</v>
      </c>
      <c r="N9717">
        <v>99.919919486428668</v>
      </c>
    </row>
    <row r="9718" spans="13:14" x14ac:dyDescent="0.25">
      <c r="M9718" s="46">
        <v>9709</v>
      </c>
      <c r="N9718">
        <v>118.09821935114945</v>
      </c>
    </row>
    <row r="9719" spans="13:14" x14ac:dyDescent="0.25">
      <c r="M9719" s="46">
        <v>9710</v>
      </c>
      <c r="N9719">
        <v>120.2206222335352</v>
      </c>
    </row>
    <row r="9720" spans="13:14" x14ac:dyDescent="0.25">
      <c r="M9720" s="46">
        <v>9711</v>
      </c>
      <c r="N9720">
        <v>108.2792361698497</v>
      </c>
    </row>
    <row r="9721" spans="13:14" x14ac:dyDescent="0.25">
      <c r="M9721" s="46">
        <v>9712</v>
      </c>
      <c r="N9721">
        <v>114.06783649611667</v>
      </c>
    </row>
    <row r="9722" spans="13:14" x14ac:dyDescent="0.25">
      <c r="M9722" s="46">
        <v>9713</v>
      </c>
      <c r="N9722">
        <v>124.62376490351369</v>
      </c>
    </row>
    <row r="9723" spans="13:14" x14ac:dyDescent="0.25">
      <c r="M9723" s="46">
        <v>9714</v>
      </c>
      <c r="N9723">
        <v>121.57162085965291</v>
      </c>
    </row>
    <row r="9724" spans="13:14" x14ac:dyDescent="0.25">
      <c r="M9724" s="46">
        <v>9715</v>
      </c>
      <c r="N9724">
        <v>105.53489847195664</v>
      </c>
    </row>
    <row r="9725" spans="13:14" x14ac:dyDescent="0.25">
      <c r="M9725" s="46">
        <v>9716</v>
      </c>
      <c r="N9725">
        <v>102.88805747728655</v>
      </c>
    </row>
    <row r="9726" spans="13:14" x14ac:dyDescent="0.25">
      <c r="M9726" s="46">
        <v>9717</v>
      </c>
      <c r="N9726">
        <v>134.44401700932909</v>
      </c>
    </row>
    <row r="9727" spans="13:14" x14ac:dyDescent="0.25">
      <c r="M9727" s="46">
        <v>9718</v>
      </c>
      <c r="N9727">
        <v>99.212846439081432</v>
      </c>
    </row>
    <row r="9728" spans="13:14" x14ac:dyDescent="0.25">
      <c r="M9728" s="46">
        <v>9719</v>
      </c>
      <c r="N9728">
        <v>112.89092761760199</v>
      </c>
    </row>
    <row r="9729" spans="13:14" x14ac:dyDescent="0.25">
      <c r="M9729" s="46">
        <v>9720</v>
      </c>
      <c r="N9729">
        <v>118.98475496225363</v>
      </c>
    </row>
    <row r="9730" spans="13:14" x14ac:dyDescent="0.25">
      <c r="M9730" s="46">
        <v>9721</v>
      </c>
      <c r="N9730">
        <v>99.802765281596649</v>
      </c>
    </row>
    <row r="9731" spans="13:14" x14ac:dyDescent="0.25">
      <c r="M9731" s="46">
        <v>9722</v>
      </c>
      <c r="N9731">
        <v>90.728307721378968</v>
      </c>
    </row>
    <row r="9732" spans="13:14" x14ac:dyDescent="0.25">
      <c r="M9732" s="46">
        <v>9723</v>
      </c>
      <c r="N9732">
        <v>110.5778816854655</v>
      </c>
    </row>
    <row r="9733" spans="13:14" x14ac:dyDescent="0.25">
      <c r="M9733" s="46">
        <v>9724</v>
      </c>
      <c r="N9733">
        <v>110.49566505818176</v>
      </c>
    </row>
    <row r="9734" spans="13:14" x14ac:dyDescent="0.25">
      <c r="M9734" s="46">
        <v>9725</v>
      </c>
      <c r="N9734">
        <v>113.73769593608544</v>
      </c>
    </row>
    <row r="9735" spans="13:14" x14ac:dyDescent="0.25">
      <c r="M9735" s="46">
        <v>9726</v>
      </c>
      <c r="N9735">
        <v>101.78216537637695</v>
      </c>
    </row>
    <row r="9736" spans="13:14" x14ac:dyDescent="0.25">
      <c r="M9736" s="46">
        <v>9727</v>
      </c>
      <c r="N9736">
        <v>107.16003412662238</v>
      </c>
    </row>
    <row r="9737" spans="13:14" x14ac:dyDescent="0.25">
      <c r="M9737" s="46">
        <v>9728</v>
      </c>
      <c r="N9737">
        <v>106.91241540056674</v>
      </c>
    </row>
    <row r="9738" spans="13:14" x14ac:dyDescent="0.25">
      <c r="M9738" s="46">
        <v>9729</v>
      </c>
      <c r="N9738">
        <v>112.30403826882885</v>
      </c>
    </row>
    <row r="9739" spans="13:14" x14ac:dyDescent="0.25">
      <c r="M9739" s="46">
        <v>9730</v>
      </c>
      <c r="N9739">
        <v>108.49794623560096</v>
      </c>
    </row>
    <row r="9740" spans="13:14" x14ac:dyDescent="0.25">
      <c r="M9740" s="46">
        <v>9731</v>
      </c>
      <c r="N9740">
        <v>115.84490525177102</v>
      </c>
    </row>
    <row r="9741" spans="13:14" x14ac:dyDescent="0.25">
      <c r="M9741" s="46">
        <v>9732</v>
      </c>
      <c r="N9741">
        <v>130.03703219040017</v>
      </c>
    </row>
    <row r="9742" spans="13:14" x14ac:dyDescent="0.25">
      <c r="M9742" s="46">
        <v>9733</v>
      </c>
      <c r="N9742">
        <v>115.4562123515574</v>
      </c>
    </row>
    <row r="9743" spans="13:14" x14ac:dyDescent="0.25">
      <c r="M9743" s="46">
        <v>9734</v>
      </c>
      <c r="N9743">
        <v>120.20706195264142</v>
      </c>
    </row>
    <row r="9744" spans="13:14" x14ac:dyDescent="0.25">
      <c r="M9744" s="46">
        <v>9735</v>
      </c>
      <c r="N9744">
        <v>108.26779452861983</v>
      </c>
    </row>
    <row r="9745" spans="13:14" x14ac:dyDescent="0.25">
      <c r="M9745" s="46">
        <v>9736</v>
      </c>
      <c r="N9745">
        <v>124.09113719642794</v>
      </c>
    </row>
    <row r="9746" spans="13:14" x14ac:dyDescent="0.25">
      <c r="M9746" s="46">
        <v>9737</v>
      </c>
      <c r="N9746">
        <v>106.97020258948811</v>
      </c>
    </row>
    <row r="9747" spans="13:14" x14ac:dyDescent="0.25">
      <c r="M9747" s="46">
        <v>9738</v>
      </c>
      <c r="N9747">
        <v>113.30815931321949</v>
      </c>
    </row>
    <row r="9748" spans="13:14" x14ac:dyDescent="0.25">
      <c r="M9748" s="46">
        <v>9739</v>
      </c>
      <c r="N9748">
        <v>100.95753202203107</v>
      </c>
    </row>
    <row r="9749" spans="13:14" x14ac:dyDescent="0.25">
      <c r="M9749" s="46">
        <v>9740</v>
      </c>
      <c r="N9749">
        <v>107.182787548134</v>
      </c>
    </row>
    <row r="9750" spans="13:14" x14ac:dyDescent="0.25">
      <c r="M9750" s="46">
        <v>9741</v>
      </c>
      <c r="N9750">
        <v>108.03307998064005</v>
      </c>
    </row>
    <row r="9751" spans="13:14" x14ac:dyDescent="0.25">
      <c r="M9751" s="46">
        <v>9742</v>
      </c>
      <c r="N9751">
        <v>96.10298791735471</v>
      </c>
    </row>
    <row r="9752" spans="13:14" x14ac:dyDescent="0.25">
      <c r="M9752" s="46">
        <v>9743</v>
      </c>
      <c r="N9752">
        <v>130.37026665915633</v>
      </c>
    </row>
    <row r="9753" spans="13:14" x14ac:dyDescent="0.25">
      <c r="M9753" s="46">
        <v>9744</v>
      </c>
      <c r="N9753">
        <v>112.53024305608456</v>
      </c>
    </row>
    <row r="9754" spans="13:14" x14ac:dyDescent="0.25">
      <c r="M9754" s="46">
        <v>9745</v>
      </c>
      <c r="N9754">
        <v>117.62530581267923</v>
      </c>
    </row>
    <row r="9755" spans="13:14" x14ac:dyDescent="0.25">
      <c r="M9755" s="46">
        <v>9746</v>
      </c>
      <c r="N9755">
        <v>99.151965163381561</v>
      </c>
    </row>
    <row r="9756" spans="13:14" x14ac:dyDescent="0.25">
      <c r="M9756" s="46">
        <v>9747</v>
      </c>
      <c r="N9756">
        <v>116.01327969543567</v>
      </c>
    </row>
    <row r="9757" spans="13:14" x14ac:dyDescent="0.25">
      <c r="M9757" s="46">
        <v>9748</v>
      </c>
      <c r="N9757">
        <v>114.1838615071015</v>
      </c>
    </row>
    <row r="9758" spans="13:14" x14ac:dyDescent="0.25">
      <c r="M9758" s="46">
        <v>9749</v>
      </c>
      <c r="N9758">
        <v>108.27499097988436</v>
      </c>
    </row>
    <row r="9759" spans="13:14" x14ac:dyDescent="0.25">
      <c r="M9759" s="46">
        <v>9750</v>
      </c>
      <c r="N9759">
        <v>113.65863012622782</v>
      </c>
    </row>
    <row r="9760" spans="13:14" x14ac:dyDescent="0.25">
      <c r="M9760" s="46">
        <v>9751</v>
      </c>
      <c r="N9760">
        <v>111.14863379986855</v>
      </c>
    </row>
    <row r="9761" spans="13:14" x14ac:dyDescent="0.25">
      <c r="M9761" s="46">
        <v>9752</v>
      </c>
      <c r="N9761">
        <v>123.51260170817267</v>
      </c>
    </row>
    <row r="9762" spans="13:14" x14ac:dyDescent="0.25">
      <c r="M9762" s="46">
        <v>9753</v>
      </c>
      <c r="N9762">
        <v>104.96577778515082</v>
      </c>
    </row>
    <row r="9763" spans="13:14" x14ac:dyDescent="0.25">
      <c r="M9763" s="46">
        <v>9754</v>
      </c>
      <c r="N9763">
        <v>108.34639999474139</v>
      </c>
    </row>
    <row r="9764" spans="13:14" x14ac:dyDescent="0.25">
      <c r="M9764" s="46">
        <v>9755</v>
      </c>
      <c r="N9764">
        <v>111.11035883148473</v>
      </c>
    </row>
    <row r="9765" spans="13:14" x14ac:dyDescent="0.25">
      <c r="M9765" s="46">
        <v>9756</v>
      </c>
      <c r="N9765">
        <v>117.18988475063654</v>
      </c>
    </row>
    <row r="9766" spans="13:14" x14ac:dyDescent="0.25">
      <c r="M9766" s="46">
        <v>9757</v>
      </c>
      <c r="N9766">
        <v>132.27795404942691</v>
      </c>
    </row>
    <row r="9767" spans="13:14" x14ac:dyDescent="0.25">
      <c r="M9767" s="46">
        <v>9758</v>
      </c>
      <c r="N9767">
        <v>111.44924532786123</v>
      </c>
    </row>
    <row r="9768" spans="13:14" x14ac:dyDescent="0.25">
      <c r="M9768" s="46">
        <v>9759</v>
      </c>
      <c r="N9768">
        <v>88.400571477191576</v>
      </c>
    </row>
    <row r="9769" spans="13:14" x14ac:dyDescent="0.25">
      <c r="M9769" s="46">
        <v>9760</v>
      </c>
      <c r="N9769">
        <v>96.242372781171852</v>
      </c>
    </row>
    <row r="9770" spans="13:14" x14ac:dyDescent="0.25">
      <c r="M9770" s="46">
        <v>9761</v>
      </c>
      <c r="N9770">
        <v>103.77196331457559</v>
      </c>
    </row>
    <row r="9771" spans="13:14" x14ac:dyDescent="0.25">
      <c r="M9771" s="46">
        <v>9762</v>
      </c>
      <c r="N9771">
        <v>100.17838441686945</v>
      </c>
    </row>
    <row r="9772" spans="13:14" x14ac:dyDescent="0.25">
      <c r="M9772" s="46">
        <v>9763</v>
      </c>
      <c r="N9772">
        <v>119.69919021083689</v>
      </c>
    </row>
    <row r="9773" spans="13:14" x14ac:dyDescent="0.25">
      <c r="M9773" s="46">
        <v>9764</v>
      </c>
      <c r="N9773">
        <v>126.81892817140074</v>
      </c>
    </row>
    <row r="9774" spans="13:14" x14ac:dyDescent="0.25">
      <c r="M9774" s="46">
        <v>9765</v>
      </c>
      <c r="N9774">
        <v>121.89557196769728</v>
      </c>
    </row>
    <row r="9775" spans="13:14" x14ac:dyDescent="0.25">
      <c r="M9775" s="46">
        <v>9766</v>
      </c>
      <c r="N9775">
        <v>124.68631834977171</v>
      </c>
    </row>
    <row r="9776" spans="13:14" x14ac:dyDescent="0.25">
      <c r="M9776" s="46">
        <v>9767</v>
      </c>
      <c r="N9776">
        <v>112.60387964239479</v>
      </c>
    </row>
    <row r="9777" spans="13:14" x14ac:dyDescent="0.25">
      <c r="M9777" s="46">
        <v>9768</v>
      </c>
      <c r="N9777">
        <v>125.6244953215471</v>
      </c>
    </row>
    <row r="9778" spans="13:14" x14ac:dyDescent="0.25">
      <c r="M9778" s="46">
        <v>9769</v>
      </c>
      <c r="N9778">
        <v>97.420608180447942</v>
      </c>
    </row>
    <row r="9779" spans="13:14" x14ac:dyDescent="0.25">
      <c r="M9779" s="46">
        <v>9770</v>
      </c>
      <c r="N9779">
        <v>99.314278471169828</v>
      </c>
    </row>
    <row r="9780" spans="13:14" x14ac:dyDescent="0.25">
      <c r="M9780" s="46">
        <v>9771</v>
      </c>
      <c r="N9780">
        <v>96.178628073862214</v>
      </c>
    </row>
    <row r="9781" spans="13:14" x14ac:dyDescent="0.25">
      <c r="M9781" s="46">
        <v>9772</v>
      </c>
      <c r="N9781">
        <v>107.30804575911387</v>
      </c>
    </row>
    <row r="9782" spans="13:14" x14ac:dyDescent="0.25">
      <c r="M9782" s="46">
        <v>9773</v>
      </c>
      <c r="N9782">
        <v>101.71019532174093</v>
      </c>
    </row>
    <row r="9783" spans="13:14" x14ac:dyDescent="0.25">
      <c r="M9783" s="46">
        <v>9774</v>
      </c>
      <c r="N9783">
        <v>109.58445101261594</v>
      </c>
    </row>
    <row r="9784" spans="13:14" x14ac:dyDescent="0.25">
      <c r="M9784" s="46">
        <v>9775</v>
      </c>
      <c r="N9784">
        <v>136.45703895729201</v>
      </c>
    </row>
    <row r="9785" spans="13:14" x14ac:dyDescent="0.25">
      <c r="M9785" s="46">
        <v>9776</v>
      </c>
      <c r="N9785">
        <v>112.87431801743087</v>
      </c>
    </row>
    <row r="9786" spans="13:14" x14ac:dyDescent="0.25">
      <c r="M9786" s="46">
        <v>9777</v>
      </c>
      <c r="N9786">
        <v>123.11588941183737</v>
      </c>
    </row>
    <row r="9787" spans="13:14" x14ac:dyDescent="0.25">
      <c r="M9787" s="46">
        <v>9778</v>
      </c>
      <c r="N9787">
        <v>112.30208963536698</v>
      </c>
    </row>
    <row r="9788" spans="13:14" x14ac:dyDescent="0.25">
      <c r="M9788" s="46">
        <v>9779</v>
      </c>
      <c r="N9788">
        <v>106.87501694498518</v>
      </c>
    </row>
    <row r="9789" spans="13:14" x14ac:dyDescent="0.25">
      <c r="M9789" s="46">
        <v>9780</v>
      </c>
      <c r="N9789">
        <v>101.363752854699</v>
      </c>
    </row>
    <row r="9790" spans="13:14" x14ac:dyDescent="0.25">
      <c r="M9790" s="46">
        <v>9781</v>
      </c>
      <c r="N9790">
        <v>109.06554913421273</v>
      </c>
    </row>
    <row r="9791" spans="13:14" x14ac:dyDescent="0.25">
      <c r="M9791" s="46">
        <v>9782</v>
      </c>
      <c r="N9791">
        <v>105.07006484804053</v>
      </c>
    </row>
    <row r="9792" spans="13:14" x14ac:dyDescent="0.25">
      <c r="M9792" s="46">
        <v>9783</v>
      </c>
      <c r="N9792">
        <v>118.53122076236178</v>
      </c>
    </row>
    <row r="9793" spans="13:14" x14ac:dyDescent="0.25">
      <c r="M9793" s="46">
        <v>9784</v>
      </c>
      <c r="N9793">
        <v>93.118432193858382</v>
      </c>
    </row>
    <row r="9794" spans="13:14" x14ac:dyDescent="0.25">
      <c r="M9794" s="46">
        <v>9785</v>
      </c>
      <c r="N9794">
        <v>98.313839961442312</v>
      </c>
    </row>
    <row r="9795" spans="13:14" x14ac:dyDescent="0.25">
      <c r="M9795" s="46">
        <v>9786</v>
      </c>
      <c r="N9795">
        <v>109.65026486521356</v>
      </c>
    </row>
    <row r="9796" spans="13:14" x14ac:dyDescent="0.25">
      <c r="M9796" s="46">
        <v>9787</v>
      </c>
      <c r="N9796">
        <v>103.94778264218795</v>
      </c>
    </row>
    <row r="9797" spans="13:14" x14ac:dyDescent="0.25">
      <c r="M9797" s="46">
        <v>9788</v>
      </c>
      <c r="N9797">
        <v>116.79573734279784</v>
      </c>
    </row>
    <row r="9798" spans="13:14" x14ac:dyDescent="0.25">
      <c r="M9798" s="46">
        <v>9789</v>
      </c>
      <c r="N9798">
        <v>106.87673430457917</v>
      </c>
    </row>
    <row r="9799" spans="13:14" x14ac:dyDescent="0.25">
      <c r="M9799" s="46">
        <v>9790</v>
      </c>
      <c r="N9799">
        <v>116.99778602511461</v>
      </c>
    </row>
    <row r="9800" spans="13:14" x14ac:dyDescent="0.25">
      <c r="M9800" s="46">
        <v>9791</v>
      </c>
      <c r="N9800">
        <v>115.77481451217808</v>
      </c>
    </row>
    <row r="9801" spans="13:14" x14ac:dyDescent="0.25">
      <c r="M9801" s="46">
        <v>9792</v>
      </c>
      <c r="N9801">
        <v>122.49590489321028</v>
      </c>
    </row>
    <row r="9802" spans="13:14" x14ac:dyDescent="0.25">
      <c r="M9802" s="46">
        <v>9793</v>
      </c>
      <c r="N9802">
        <v>107.31963563240862</v>
      </c>
    </row>
    <row r="9803" spans="13:14" x14ac:dyDescent="0.25">
      <c r="M9803" s="46">
        <v>9794</v>
      </c>
      <c r="N9803">
        <v>106.47888742326953</v>
      </c>
    </row>
    <row r="9804" spans="13:14" x14ac:dyDescent="0.25">
      <c r="M9804" s="46">
        <v>9795</v>
      </c>
      <c r="N9804">
        <v>117.17650254840055</v>
      </c>
    </row>
    <row r="9805" spans="13:14" x14ac:dyDescent="0.25">
      <c r="M9805" s="46">
        <v>9796</v>
      </c>
      <c r="N9805">
        <v>108.7255284595434</v>
      </c>
    </row>
    <row r="9806" spans="13:14" x14ac:dyDescent="0.25">
      <c r="M9806" s="46">
        <v>9797</v>
      </c>
      <c r="N9806">
        <v>103.94902194569292</v>
      </c>
    </row>
    <row r="9807" spans="13:14" x14ac:dyDescent="0.25">
      <c r="M9807" s="46">
        <v>9798</v>
      </c>
      <c r="N9807">
        <v>117.43996032763289</v>
      </c>
    </row>
    <row r="9808" spans="13:14" x14ac:dyDescent="0.25">
      <c r="M9808" s="46">
        <v>9799</v>
      </c>
      <c r="N9808">
        <v>98.114775086078836</v>
      </c>
    </row>
    <row r="9809" spans="13:14" x14ac:dyDescent="0.25">
      <c r="M9809" s="46">
        <v>9800</v>
      </c>
      <c r="N9809">
        <v>119.907486943226</v>
      </c>
    </row>
    <row r="9810" spans="13:14" x14ac:dyDescent="0.25">
      <c r="M9810" s="46">
        <v>9801</v>
      </c>
      <c r="N9810">
        <v>103.37986623955801</v>
      </c>
    </row>
    <row r="9811" spans="13:14" x14ac:dyDescent="0.25">
      <c r="M9811" s="46">
        <v>9802</v>
      </c>
      <c r="N9811">
        <v>121.27055931366129</v>
      </c>
    </row>
    <row r="9812" spans="13:14" x14ac:dyDescent="0.25">
      <c r="M9812" s="46">
        <v>9803</v>
      </c>
      <c r="N9812">
        <v>112.14698507947216</v>
      </c>
    </row>
    <row r="9813" spans="13:14" x14ac:dyDescent="0.25">
      <c r="M9813" s="46">
        <v>9804</v>
      </c>
      <c r="N9813">
        <v>112.45826923517282</v>
      </c>
    </row>
    <row r="9814" spans="13:14" x14ac:dyDescent="0.25">
      <c r="M9814" s="46">
        <v>9805</v>
      </c>
      <c r="N9814">
        <v>114.08462905733612</v>
      </c>
    </row>
    <row r="9815" spans="13:14" x14ac:dyDescent="0.25">
      <c r="M9815" s="46">
        <v>9806</v>
      </c>
      <c r="N9815">
        <v>116.48025655028412</v>
      </c>
    </row>
    <row r="9816" spans="13:14" x14ac:dyDescent="0.25">
      <c r="M9816" s="46">
        <v>9807</v>
      </c>
      <c r="N9816">
        <v>121.54503928012122</v>
      </c>
    </row>
    <row r="9817" spans="13:14" x14ac:dyDescent="0.25">
      <c r="M9817" s="46">
        <v>9808</v>
      </c>
      <c r="N9817">
        <v>111.01569446413585</v>
      </c>
    </row>
    <row r="9818" spans="13:14" x14ac:dyDescent="0.25">
      <c r="M9818" s="46">
        <v>9809</v>
      </c>
      <c r="N9818">
        <v>112.02403244518086</v>
      </c>
    </row>
    <row r="9819" spans="13:14" x14ac:dyDescent="0.25">
      <c r="M9819" s="46">
        <v>9810</v>
      </c>
      <c r="N9819">
        <v>100.94370012966405</v>
      </c>
    </row>
    <row r="9820" spans="13:14" x14ac:dyDescent="0.25">
      <c r="M9820" s="46">
        <v>9811</v>
      </c>
      <c r="N9820">
        <v>107.66482745647187</v>
      </c>
    </row>
    <row r="9821" spans="13:14" x14ac:dyDescent="0.25">
      <c r="M9821" s="46">
        <v>9812</v>
      </c>
      <c r="N9821">
        <v>118.16332843364408</v>
      </c>
    </row>
    <row r="9822" spans="13:14" x14ac:dyDescent="0.25">
      <c r="M9822" s="46">
        <v>9813</v>
      </c>
      <c r="N9822">
        <v>110.87244667257006</v>
      </c>
    </row>
    <row r="9823" spans="13:14" x14ac:dyDescent="0.25">
      <c r="M9823" s="46">
        <v>9814</v>
      </c>
      <c r="N9823">
        <v>114.68177976003373</v>
      </c>
    </row>
    <row r="9824" spans="13:14" x14ac:dyDescent="0.25">
      <c r="M9824" s="46">
        <v>9815</v>
      </c>
      <c r="N9824">
        <v>121.86672009427824</v>
      </c>
    </row>
    <row r="9825" spans="13:14" x14ac:dyDescent="0.25">
      <c r="M9825" s="46">
        <v>9816</v>
      </c>
      <c r="N9825">
        <v>104.90608340567593</v>
      </c>
    </row>
    <row r="9826" spans="13:14" x14ac:dyDescent="0.25">
      <c r="M9826" s="46">
        <v>9817</v>
      </c>
      <c r="N9826">
        <v>118.71729070790602</v>
      </c>
    </row>
    <row r="9827" spans="13:14" x14ac:dyDescent="0.25">
      <c r="M9827" s="46">
        <v>9818</v>
      </c>
      <c r="N9827">
        <v>112.34465177652635</v>
      </c>
    </row>
    <row r="9828" spans="13:14" x14ac:dyDescent="0.25">
      <c r="M9828" s="46">
        <v>9819</v>
      </c>
      <c r="N9828">
        <v>120.01738350450263</v>
      </c>
    </row>
    <row r="9829" spans="13:14" x14ac:dyDescent="0.25">
      <c r="M9829" s="46">
        <v>9820</v>
      </c>
      <c r="N9829">
        <v>117.22344092055208</v>
      </c>
    </row>
    <row r="9830" spans="13:14" x14ac:dyDescent="0.25">
      <c r="M9830" s="46">
        <v>9821</v>
      </c>
      <c r="N9830">
        <v>108.89571623968529</v>
      </c>
    </row>
    <row r="9831" spans="13:14" x14ac:dyDescent="0.25">
      <c r="M9831" s="46">
        <v>9822</v>
      </c>
      <c r="N9831">
        <v>116.14777154408486</v>
      </c>
    </row>
    <row r="9832" spans="13:14" x14ac:dyDescent="0.25">
      <c r="M9832" s="46">
        <v>9823</v>
      </c>
      <c r="N9832">
        <v>112.77881691761326</v>
      </c>
    </row>
    <row r="9833" spans="13:14" x14ac:dyDescent="0.25">
      <c r="M9833" s="46">
        <v>9824</v>
      </c>
      <c r="N9833">
        <v>93.569887533035285</v>
      </c>
    </row>
    <row r="9834" spans="13:14" x14ac:dyDescent="0.25">
      <c r="M9834" s="46">
        <v>9825</v>
      </c>
      <c r="N9834">
        <v>98.962944483361284</v>
      </c>
    </row>
    <row r="9835" spans="13:14" x14ac:dyDescent="0.25">
      <c r="M9835" s="46">
        <v>9826</v>
      </c>
      <c r="N9835">
        <v>117.26563241970398</v>
      </c>
    </row>
    <row r="9836" spans="13:14" x14ac:dyDescent="0.25">
      <c r="M9836" s="46">
        <v>9827</v>
      </c>
      <c r="N9836">
        <v>118.24606881488852</v>
      </c>
    </row>
    <row r="9837" spans="13:14" x14ac:dyDescent="0.25">
      <c r="M9837" s="46">
        <v>9828</v>
      </c>
      <c r="N9837">
        <v>104.46538834967481</v>
      </c>
    </row>
    <row r="9838" spans="13:14" x14ac:dyDescent="0.25">
      <c r="M9838" s="46">
        <v>9829</v>
      </c>
      <c r="N9838">
        <v>114.86851482974458</v>
      </c>
    </row>
    <row r="9839" spans="13:14" x14ac:dyDescent="0.25">
      <c r="M9839" s="46">
        <v>9830</v>
      </c>
      <c r="N9839">
        <v>90.363883581727052</v>
      </c>
    </row>
    <row r="9840" spans="13:14" x14ac:dyDescent="0.25">
      <c r="M9840" s="46">
        <v>9831</v>
      </c>
      <c r="N9840">
        <v>101.97524961748005</v>
      </c>
    </row>
    <row r="9841" spans="13:14" x14ac:dyDescent="0.25">
      <c r="M9841" s="46">
        <v>9832</v>
      </c>
      <c r="N9841">
        <v>111.03874356780868</v>
      </c>
    </row>
    <row r="9842" spans="13:14" x14ac:dyDescent="0.25">
      <c r="M9842" s="46">
        <v>9833</v>
      </c>
      <c r="N9842">
        <v>115.55194149950609</v>
      </c>
    </row>
    <row r="9843" spans="13:14" x14ac:dyDescent="0.25">
      <c r="M9843" s="46">
        <v>9834</v>
      </c>
      <c r="N9843">
        <v>89.853004429886226</v>
      </c>
    </row>
    <row r="9844" spans="13:14" x14ac:dyDescent="0.25">
      <c r="M9844" s="46">
        <v>9835</v>
      </c>
      <c r="N9844">
        <v>142.82219001641997</v>
      </c>
    </row>
    <row r="9845" spans="13:14" x14ac:dyDescent="0.25">
      <c r="M9845" s="46">
        <v>9836</v>
      </c>
      <c r="N9845">
        <v>102.43508116902342</v>
      </c>
    </row>
    <row r="9846" spans="13:14" x14ac:dyDescent="0.25">
      <c r="M9846" s="46">
        <v>9837</v>
      </c>
      <c r="N9846">
        <v>108.18578772433581</v>
      </c>
    </row>
    <row r="9847" spans="13:14" x14ac:dyDescent="0.25">
      <c r="M9847" s="46">
        <v>9838</v>
      </c>
      <c r="N9847">
        <v>109.6659791667051</v>
      </c>
    </row>
    <row r="9848" spans="13:14" x14ac:dyDescent="0.25">
      <c r="M9848" s="46">
        <v>9839</v>
      </c>
      <c r="N9848">
        <v>119.50950946585276</v>
      </c>
    </row>
    <row r="9849" spans="13:14" x14ac:dyDescent="0.25">
      <c r="M9849" s="46">
        <v>9840</v>
      </c>
      <c r="N9849">
        <v>105.98798350159856</v>
      </c>
    </row>
    <row r="9850" spans="13:14" x14ac:dyDescent="0.25">
      <c r="M9850" s="46">
        <v>9841</v>
      </c>
      <c r="N9850">
        <v>111.95518215619812</v>
      </c>
    </row>
    <row r="9851" spans="13:14" x14ac:dyDescent="0.25">
      <c r="M9851" s="46">
        <v>9842</v>
      </c>
      <c r="N9851">
        <v>115.88825724449235</v>
      </c>
    </row>
    <row r="9852" spans="13:14" x14ac:dyDescent="0.25">
      <c r="M9852" s="46">
        <v>9843</v>
      </c>
      <c r="N9852">
        <v>106.39071155775494</v>
      </c>
    </row>
    <row r="9853" spans="13:14" x14ac:dyDescent="0.25">
      <c r="M9853" s="46">
        <v>9844</v>
      </c>
      <c r="N9853">
        <v>104.50756545352681</v>
      </c>
    </row>
    <row r="9854" spans="13:14" x14ac:dyDescent="0.25">
      <c r="M9854" s="46">
        <v>9845</v>
      </c>
      <c r="N9854">
        <v>114.4242910014831</v>
      </c>
    </row>
    <row r="9855" spans="13:14" x14ac:dyDescent="0.25">
      <c r="M9855" s="46">
        <v>9846</v>
      </c>
      <c r="N9855">
        <v>116.19430765128381</v>
      </c>
    </row>
    <row r="9856" spans="13:14" x14ac:dyDescent="0.25">
      <c r="M9856" s="46">
        <v>9847</v>
      </c>
      <c r="N9856">
        <v>96.714542231172388</v>
      </c>
    </row>
    <row r="9857" spans="13:14" x14ac:dyDescent="0.25">
      <c r="M9857" s="46">
        <v>9848</v>
      </c>
      <c r="N9857">
        <v>110.96462029196097</v>
      </c>
    </row>
    <row r="9858" spans="13:14" x14ac:dyDescent="0.25">
      <c r="M9858" s="46">
        <v>9849</v>
      </c>
      <c r="N9858">
        <v>121.6353217097742</v>
      </c>
    </row>
    <row r="9859" spans="13:14" x14ac:dyDescent="0.25">
      <c r="M9859" s="46">
        <v>9850</v>
      </c>
      <c r="N9859">
        <v>106.58580138451107</v>
      </c>
    </row>
    <row r="9860" spans="13:14" x14ac:dyDescent="0.25">
      <c r="M9860" s="46">
        <v>9851</v>
      </c>
      <c r="N9860">
        <v>115.29312005288163</v>
      </c>
    </row>
    <row r="9861" spans="13:14" x14ac:dyDescent="0.25">
      <c r="M9861" s="46">
        <v>9852</v>
      </c>
      <c r="N9861">
        <v>118.96700189737946</v>
      </c>
    </row>
    <row r="9862" spans="13:14" x14ac:dyDescent="0.25">
      <c r="M9862" s="46">
        <v>9853</v>
      </c>
      <c r="N9862">
        <v>106.56292406707688</v>
      </c>
    </row>
    <row r="9863" spans="13:14" x14ac:dyDescent="0.25">
      <c r="M9863" s="46">
        <v>9854</v>
      </c>
      <c r="N9863">
        <v>105.16938153209317</v>
      </c>
    </row>
    <row r="9864" spans="13:14" x14ac:dyDescent="0.25">
      <c r="M9864" s="46">
        <v>9855</v>
      </c>
      <c r="N9864">
        <v>102.91717363402536</v>
      </c>
    </row>
    <row r="9865" spans="13:14" x14ac:dyDescent="0.25">
      <c r="M9865" s="46">
        <v>9856</v>
      </c>
      <c r="N9865">
        <v>119.4490257523222</v>
      </c>
    </row>
    <row r="9866" spans="13:14" x14ac:dyDescent="0.25">
      <c r="M9866" s="46">
        <v>9857</v>
      </c>
      <c r="N9866">
        <v>115.22960438395991</v>
      </c>
    </row>
    <row r="9867" spans="13:14" x14ac:dyDescent="0.25">
      <c r="M9867" s="46">
        <v>9858</v>
      </c>
      <c r="N9867">
        <v>112.77605414300983</v>
      </c>
    </row>
    <row r="9868" spans="13:14" x14ac:dyDescent="0.25">
      <c r="M9868" s="46">
        <v>9859</v>
      </c>
      <c r="N9868">
        <v>105.06986484212852</v>
      </c>
    </row>
    <row r="9869" spans="13:14" x14ac:dyDescent="0.25">
      <c r="M9869" s="46">
        <v>9860</v>
      </c>
      <c r="N9869">
        <v>108.95513163389965</v>
      </c>
    </row>
    <row r="9870" spans="13:14" x14ac:dyDescent="0.25">
      <c r="M9870" s="46">
        <v>9861</v>
      </c>
      <c r="N9870">
        <v>115.88251920223755</v>
      </c>
    </row>
    <row r="9871" spans="13:14" x14ac:dyDescent="0.25">
      <c r="M9871" s="46">
        <v>9862</v>
      </c>
      <c r="N9871">
        <v>98.336310845409571</v>
      </c>
    </row>
    <row r="9872" spans="13:14" x14ac:dyDescent="0.25">
      <c r="M9872" s="46">
        <v>9863</v>
      </c>
      <c r="N9872">
        <v>117.45169754628762</v>
      </c>
    </row>
    <row r="9873" spans="13:14" x14ac:dyDescent="0.25">
      <c r="M9873" s="46">
        <v>9864</v>
      </c>
      <c r="N9873">
        <v>108.23040344493249</v>
      </c>
    </row>
    <row r="9874" spans="13:14" x14ac:dyDescent="0.25">
      <c r="M9874" s="46">
        <v>9865</v>
      </c>
      <c r="N9874">
        <v>105.88485748059868</v>
      </c>
    </row>
    <row r="9875" spans="13:14" x14ac:dyDescent="0.25">
      <c r="M9875" s="46">
        <v>9866</v>
      </c>
      <c r="N9875">
        <v>108.00581356168425</v>
      </c>
    </row>
    <row r="9876" spans="13:14" x14ac:dyDescent="0.25">
      <c r="M9876" s="46">
        <v>9867</v>
      </c>
      <c r="N9876">
        <v>99.640622829895619</v>
      </c>
    </row>
    <row r="9877" spans="13:14" x14ac:dyDescent="0.25">
      <c r="M9877" s="46">
        <v>9868</v>
      </c>
      <c r="N9877">
        <v>110.58748171630525</v>
      </c>
    </row>
    <row r="9878" spans="13:14" x14ac:dyDescent="0.25">
      <c r="M9878" s="46">
        <v>9869</v>
      </c>
      <c r="N9878">
        <v>122.03750507238854</v>
      </c>
    </row>
    <row r="9879" spans="13:14" x14ac:dyDescent="0.25">
      <c r="M9879" s="46">
        <v>9870</v>
      </c>
      <c r="N9879">
        <v>118.79445689734742</v>
      </c>
    </row>
    <row r="9880" spans="13:14" x14ac:dyDescent="0.25">
      <c r="M9880" s="46">
        <v>9871</v>
      </c>
      <c r="N9880">
        <v>112.83630965372311</v>
      </c>
    </row>
    <row r="9881" spans="13:14" x14ac:dyDescent="0.25">
      <c r="M9881" s="46">
        <v>9872</v>
      </c>
      <c r="N9881">
        <v>104.3245150770305</v>
      </c>
    </row>
    <row r="9882" spans="13:14" x14ac:dyDescent="0.25">
      <c r="M9882" s="46">
        <v>9873</v>
      </c>
      <c r="N9882">
        <v>102.13956269164926</v>
      </c>
    </row>
    <row r="9883" spans="13:14" x14ac:dyDescent="0.25">
      <c r="M9883" s="46">
        <v>9874</v>
      </c>
      <c r="N9883">
        <v>117.68750801862318</v>
      </c>
    </row>
    <row r="9884" spans="13:14" x14ac:dyDescent="0.25">
      <c r="M9884" s="46">
        <v>9875</v>
      </c>
      <c r="N9884">
        <v>114.64806564278072</v>
      </c>
    </row>
    <row r="9885" spans="13:14" x14ac:dyDescent="0.25">
      <c r="M9885" s="46">
        <v>9876</v>
      </c>
      <c r="N9885">
        <v>117.76054296754639</v>
      </c>
    </row>
    <row r="9886" spans="13:14" x14ac:dyDescent="0.25">
      <c r="M9886" s="46">
        <v>9877</v>
      </c>
      <c r="N9886">
        <v>108.90605573942651</v>
      </c>
    </row>
    <row r="9887" spans="13:14" x14ac:dyDescent="0.25">
      <c r="M9887" s="46">
        <v>9878</v>
      </c>
      <c r="N9887">
        <v>125.42789060129085</v>
      </c>
    </row>
    <row r="9888" spans="13:14" x14ac:dyDescent="0.25">
      <c r="M9888" s="46">
        <v>9879</v>
      </c>
      <c r="N9888">
        <v>109.64603730249331</v>
      </c>
    </row>
    <row r="9889" spans="13:14" x14ac:dyDescent="0.25">
      <c r="M9889" s="46">
        <v>9880</v>
      </c>
      <c r="N9889">
        <v>128.03499692579973</v>
      </c>
    </row>
    <row r="9890" spans="13:14" x14ac:dyDescent="0.25">
      <c r="M9890" s="46">
        <v>9881</v>
      </c>
      <c r="N9890">
        <v>103.84869978007609</v>
      </c>
    </row>
    <row r="9891" spans="13:14" x14ac:dyDescent="0.25">
      <c r="M9891" s="46">
        <v>9882</v>
      </c>
      <c r="N9891">
        <v>114.59908374943473</v>
      </c>
    </row>
    <row r="9892" spans="13:14" x14ac:dyDescent="0.25">
      <c r="M9892" s="46">
        <v>9883</v>
      </c>
      <c r="N9892">
        <v>130.56237469090044</v>
      </c>
    </row>
    <row r="9893" spans="13:14" x14ac:dyDescent="0.25">
      <c r="M9893" s="46">
        <v>9884</v>
      </c>
      <c r="N9893">
        <v>116.58074507254813</v>
      </c>
    </row>
    <row r="9894" spans="13:14" x14ac:dyDescent="0.25">
      <c r="M9894" s="46">
        <v>9885</v>
      </c>
      <c r="N9894">
        <v>96.098502070486575</v>
      </c>
    </row>
    <row r="9895" spans="13:14" x14ac:dyDescent="0.25">
      <c r="M9895" s="46">
        <v>9886</v>
      </c>
      <c r="N9895">
        <v>107.93983010646734</v>
      </c>
    </row>
    <row r="9896" spans="13:14" x14ac:dyDescent="0.25">
      <c r="M9896" s="46">
        <v>9887</v>
      </c>
      <c r="N9896">
        <v>94.513677083492112</v>
      </c>
    </row>
    <row r="9897" spans="13:14" x14ac:dyDescent="0.25">
      <c r="M9897" s="46">
        <v>9888</v>
      </c>
      <c r="N9897">
        <v>108.07997648121797</v>
      </c>
    </row>
    <row r="9898" spans="13:14" x14ac:dyDescent="0.25">
      <c r="M9898" s="46">
        <v>9889</v>
      </c>
      <c r="N9898">
        <v>107.19494841742797</v>
      </c>
    </row>
    <row r="9899" spans="13:14" x14ac:dyDescent="0.25">
      <c r="M9899" s="46">
        <v>9890</v>
      </c>
      <c r="N9899">
        <v>109.55962304247809</v>
      </c>
    </row>
    <row r="9900" spans="13:14" x14ac:dyDescent="0.25">
      <c r="M9900" s="46">
        <v>9891</v>
      </c>
      <c r="N9900">
        <v>97.241563640888671</v>
      </c>
    </row>
    <row r="9901" spans="13:14" x14ac:dyDescent="0.25">
      <c r="M9901" s="46">
        <v>9892</v>
      </c>
      <c r="N9901">
        <v>120.52467952786056</v>
      </c>
    </row>
    <row r="9902" spans="13:14" x14ac:dyDescent="0.25">
      <c r="M9902" s="46">
        <v>9893</v>
      </c>
      <c r="N9902">
        <v>98.699170791915208</v>
      </c>
    </row>
    <row r="9903" spans="13:14" x14ac:dyDescent="0.25">
      <c r="M9903" s="46">
        <v>9894</v>
      </c>
      <c r="N9903">
        <v>119.61738849822036</v>
      </c>
    </row>
    <row r="9904" spans="13:14" x14ac:dyDescent="0.25">
      <c r="M9904" s="46">
        <v>9895</v>
      </c>
      <c r="N9904">
        <v>121.9628285376079</v>
      </c>
    </row>
    <row r="9905" spans="13:14" x14ac:dyDescent="0.25">
      <c r="M9905" s="46">
        <v>9896</v>
      </c>
      <c r="N9905">
        <v>129.43782699414311</v>
      </c>
    </row>
    <row r="9906" spans="13:14" x14ac:dyDescent="0.25">
      <c r="M9906" s="46">
        <v>9897</v>
      </c>
      <c r="N9906">
        <v>109.92330108240871</v>
      </c>
    </row>
    <row r="9907" spans="13:14" x14ac:dyDescent="0.25">
      <c r="M9907" s="46">
        <v>9898</v>
      </c>
      <c r="N9907">
        <v>115.57035194230217</v>
      </c>
    </row>
    <row r="9908" spans="13:14" x14ac:dyDescent="0.25">
      <c r="M9908" s="46">
        <v>9899</v>
      </c>
      <c r="N9908">
        <v>113.78668964197057</v>
      </c>
    </row>
    <row r="9909" spans="13:14" x14ac:dyDescent="0.25">
      <c r="M9909" s="46">
        <v>9900</v>
      </c>
      <c r="N9909">
        <v>91.890830303103471</v>
      </c>
    </row>
    <row r="9910" spans="13:14" x14ac:dyDescent="0.25">
      <c r="M9910" s="46">
        <v>9901</v>
      </c>
      <c r="N9910">
        <v>100.55453629480316</v>
      </c>
    </row>
    <row r="9911" spans="13:14" x14ac:dyDescent="0.25">
      <c r="M9911" s="46">
        <v>9902</v>
      </c>
      <c r="N9911">
        <v>94.839023909413186</v>
      </c>
    </row>
    <row r="9912" spans="13:14" x14ac:dyDescent="0.25">
      <c r="M9912" s="46">
        <v>9903</v>
      </c>
      <c r="N9912">
        <v>99.976477577108412</v>
      </c>
    </row>
    <row r="9913" spans="13:14" x14ac:dyDescent="0.25">
      <c r="M9913" s="46">
        <v>9904</v>
      </c>
      <c r="N9913">
        <v>107.96327067337988</v>
      </c>
    </row>
    <row r="9914" spans="13:14" x14ac:dyDescent="0.25">
      <c r="M9914" s="46">
        <v>9905</v>
      </c>
      <c r="N9914">
        <v>117.78491404022378</v>
      </c>
    </row>
    <row r="9915" spans="13:14" x14ac:dyDescent="0.25">
      <c r="M9915" s="46">
        <v>9906</v>
      </c>
      <c r="N9915">
        <v>115.16359242819928</v>
      </c>
    </row>
    <row r="9916" spans="13:14" x14ac:dyDescent="0.25">
      <c r="M9916" s="46">
        <v>9907</v>
      </c>
      <c r="N9916">
        <v>100.66648454870008</v>
      </c>
    </row>
    <row r="9917" spans="13:14" x14ac:dyDescent="0.25">
      <c r="M9917" s="46">
        <v>9908</v>
      </c>
      <c r="N9917">
        <v>97.217415895232193</v>
      </c>
    </row>
    <row r="9918" spans="13:14" x14ac:dyDescent="0.25">
      <c r="M9918" s="46">
        <v>9909</v>
      </c>
      <c r="N9918">
        <v>101.99357854079705</v>
      </c>
    </row>
    <row r="9919" spans="13:14" x14ac:dyDescent="0.25">
      <c r="M9919" s="46">
        <v>9910</v>
      </c>
      <c r="N9919">
        <v>108.98717935921262</v>
      </c>
    </row>
    <row r="9920" spans="13:14" x14ac:dyDescent="0.25">
      <c r="M9920" s="46">
        <v>9911</v>
      </c>
      <c r="N9920">
        <v>120.43337370591962</v>
      </c>
    </row>
    <row r="9921" spans="13:14" x14ac:dyDescent="0.25">
      <c r="M9921" s="46">
        <v>9912</v>
      </c>
      <c r="N9921">
        <v>121.39301764610903</v>
      </c>
    </row>
    <row r="9922" spans="13:14" x14ac:dyDescent="0.25">
      <c r="M9922" s="46">
        <v>9913</v>
      </c>
      <c r="N9922">
        <v>120.69024344710239</v>
      </c>
    </row>
    <row r="9923" spans="13:14" x14ac:dyDescent="0.25">
      <c r="M9923" s="46">
        <v>9914</v>
      </c>
      <c r="N9923">
        <v>125.60479049739037</v>
      </c>
    </row>
    <row r="9924" spans="13:14" x14ac:dyDescent="0.25">
      <c r="M9924" s="46">
        <v>9915</v>
      </c>
      <c r="N9924">
        <v>123.25639693676895</v>
      </c>
    </row>
    <row r="9925" spans="13:14" x14ac:dyDescent="0.25">
      <c r="M9925" s="46">
        <v>9916</v>
      </c>
      <c r="N9925">
        <v>111.45756907390837</v>
      </c>
    </row>
    <row r="9926" spans="13:14" x14ac:dyDescent="0.25">
      <c r="M9926" s="46">
        <v>9917</v>
      </c>
      <c r="N9926">
        <v>89.377451818057111</v>
      </c>
    </row>
    <row r="9927" spans="13:14" x14ac:dyDescent="0.25">
      <c r="M9927" s="46">
        <v>9918</v>
      </c>
      <c r="N9927">
        <v>126.79700487783659</v>
      </c>
    </row>
    <row r="9928" spans="13:14" x14ac:dyDescent="0.25">
      <c r="M9928" s="46">
        <v>9919</v>
      </c>
      <c r="N9928">
        <v>108.3086101913881</v>
      </c>
    </row>
    <row r="9929" spans="13:14" x14ac:dyDescent="0.25">
      <c r="M9929" s="46">
        <v>9920</v>
      </c>
      <c r="N9929">
        <v>108.37704266563044</v>
      </c>
    </row>
    <row r="9930" spans="13:14" x14ac:dyDescent="0.25">
      <c r="M9930" s="46">
        <v>9921</v>
      </c>
      <c r="N9930">
        <v>128.37030858117984</v>
      </c>
    </row>
    <row r="9931" spans="13:14" x14ac:dyDescent="0.25">
      <c r="M9931" s="46">
        <v>9922</v>
      </c>
      <c r="N9931">
        <v>99.23653829784719</v>
      </c>
    </row>
    <row r="9932" spans="13:14" x14ac:dyDescent="0.25">
      <c r="M9932" s="46">
        <v>9923</v>
      </c>
      <c r="N9932">
        <v>96.983336217291168</v>
      </c>
    </row>
    <row r="9933" spans="13:14" x14ac:dyDescent="0.25">
      <c r="M9933" s="46">
        <v>9924</v>
      </c>
      <c r="N9933">
        <v>109.7912310761823</v>
      </c>
    </row>
    <row r="9934" spans="13:14" x14ac:dyDescent="0.25">
      <c r="M9934" s="46">
        <v>9925</v>
      </c>
      <c r="N9934">
        <v>123.83146492575696</v>
      </c>
    </row>
    <row r="9935" spans="13:14" x14ac:dyDescent="0.25">
      <c r="M9935" s="46">
        <v>9926</v>
      </c>
      <c r="N9935">
        <v>100.49444233741319</v>
      </c>
    </row>
    <row r="9936" spans="13:14" x14ac:dyDescent="0.25">
      <c r="M9936" s="46">
        <v>9927</v>
      </c>
      <c r="N9936">
        <v>113.37693647185603</v>
      </c>
    </row>
    <row r="9937" spans="13:14" x14ac:dyDescent="0.25">
      <c r="M9937" s="46">
        <v>9928</v>
      </c>
      <c r="N9937">
        <v>125.88896022366899</v>
      </c>
    </row>
    <row r="9938" spans="13:14" x14ac:dyDescent="0.25">
      <c r="M9938" s="46">
        <v>9929</v>
      </c>
      <c r="N9938">
        <v>129.70799602836453</v>
      </c>
    </row>
    <row r="9939" spans="13:14" x14ac:dyDescent="0.25">
      <c r="M9939" s="46">
        <v>9930</v>
      </c>
      <c r="N9939">
        <v>96.868268754302662</v>
      </c>
    </row>
    <row r="9940" spans="13:14" x14ac:dyDescent="0.25">
      <c r="M9940" s="46">
        <v>9931</v>
      </c>
      <c r="N9940">
        <v>103.38686149734929</v>
      </c>
    </row>
    <row r="9941" spans="13:14" x14ac:dyDescent="0.25">
      <c r="M9941" s="46">
        <v>9932</v>
      </c>
      <c r="N9941">
        <v>113.49656091235492</v>
      </c>
    </row>
    <row r="9942" spans="13:14" x14ac:dyDescent="0.25">
      <c r="M9942" s="46">
        <v>9933</v>
      </c>
      <c r="N9942">
        <v>121.8754592715968</v>
      </c>
    </row>
    <row r="9943" spans="13:14" x14ac:dyDescent="0.25">
      <c r="M9943" s="46">
        <v>9934</v>
      </c>
      <c r="N9943">
        <v>101.95218046809565</v>
      </c>
    </row>
    <row r="9944" spans="13:14" x14ac:dyDescent="0.25">
      <c r="M9944" s="46">
        <v>9935</v>
      </c>
      <c r="N9944">
        <v>120.48480107552261</v>
      </c>
    </row>
    <row r="9945" spans="13:14" x14ac:dyDescent="0.25">
      <c r="M9945" s="46">
        <v>9936</v>
      </c>
      <c r="N9945">
        <v>121.76231670429527</v>
      </c>
    </row>
    <row r="9946" spans="13:14" x14ac:dyDescent="0.25">
      <c r="M9946" s="46">
        <v>9937</v>
      </c>
      <c r="N9946">
        <v>107.66533401681322</v>
      </c>
    </row>
    <row r="9947" spans="13:14" x14ac:dyDescent="0.25">
      <c r="M9947" s="46">
        <v>9938</v>
      </c>
      <c r="N9947">
        <v>100.46618101124882</v>
      </c>
    </row>
    <row r="9948" spans="13:14" x14ac:dyDescent="0.25">
      <c r="M9948" s="46">
        <v>9939</v>
      </c>
      <c r="N9948">
        <v>138.09075156806318</v>
      </c>
    </row>
    <row r="9949" spans="13:14" x14ac:dyDescent="0.25">
      <c r="M9949" s="46">
        <v>9940</v>
      </c>
      <c r="N9949">
        <v>99.704995498335649</v>
      </c>
    </row>
    <row r="9950" spans="13:14" x14ac:dyDescent="0.25">
      <c r="M9950" s="46">
        <v>9941</v>
      </c>
      <c r="N9950">
        <v>109.90447162987259</v>
      </c>
    </row>
    <row r="9951" spans="13:14" x14ac:dyDescent="0.25">
      <c r="M9951" s="46">
        <v>9942</v>
      </c>
      <c r="N9951">
        <v>103.82720231999011</v>
      </c>
    </row>
    <row r="9952" spans="13:14" x14ac:dyDescent="0.25">
      <c r="M9952" s="46">
        <v>9943</v>
      </c>
      <c r="N9952">
        <v>110.18694823746118</v>
      </c>
    </row>
    <row r="9953" spans="13:14" x14ac:dyDescent="0.25">
      <c r="M9953" s="46">
        <v>9944</v>
      </c>
      <c r="N9953">
        <v>102.70770818477909</v>
      </c>
    </row>
    <row r="9954" spans="13:14" x14ac:dyDescent="0.25">
      <c r="M9954" s="46">
        <v>9945</v>
      </c>
      <c r="N9954">
        <v>123.69568235337184</v>
      </c>
    </row>
    <row r="9955" spans="13:14" x14ac:dyDescent="0.25">
      <c r="M9955" s="46">
        <v>9946</v>
      </c>
      <c r="N9955">
        <v>123.70134702399166</v>
      </c>
    </row>
    <row r="9956" spans="13:14" x14ac:dyDescent="0.25">
      <c r="M9956" s="46">
        <v>9947</v>
      </c>
      <c r="N9956">
        <v>118.59693427107985</v>
      </c>
    </row>
    <row r="9957" spans="13:14" x14ac:dyDescent="0.25">
      <c r="M9957" s="46">
        <v>9948</v>
      </c>
      <c r="N9957">
        <v>115.42667558502245</v>
      </c>
    </row>
    <row r="9958" spans="13:14" x14ac:dyDescent="0.25">
      <c r="M9958" s="46">
        <v>9949</v>
      </c>
      <c r="N9958">
        <v>112.15785741655188</v>
      </c>
    </row>
    <row r="9959" spans="13:14" x14ac:dyDescent="0.25">
      <c r="M9959" s="46">
        <v>9950</v>
      </c>
      <c r="N9959">
        <v>115.35313475768731</v>
      </c>
    </row>
    <row r="9960" spans="13:14" x14ac:dyDescent="0.25">
      <c r="M9960" s="46">
        <v>9951</v>
      </c>
      <c r="N9960">
        <v>122.65653803911516</v>
      </c>
    </row>
    <row r="9961" spans="13:14" x14ac:dyDescent="0.25">
      <c r="M9961" s="46">
        <v>9952</v>
      </c>
      <c r="N9961">
        <v>114.55602810352548</v>
      </c>
    </row>
    <row r="9962" spans="13:14" x14ac:dyDescent="0.25">
      <c r="M9962" s="46">
        <v>9953</v>
      </c>
      <c r="N9962">
        <v>110.13993230088347</v>
      </c>
    </row>
    <row r="9963" spans="13:14" x14ac:dyDescent="0.25">
      <c r="M9963" s="46">
        <v>9954</v>
      </c>
      <c r="N9963">
        <v>117.62652155944868</v>
      </c>
    </row>
    <row r="9964" spans="13:14" x14ac:dyDescent="0.25">
      <c r="M9964" s="46">
        <v>9955</v>
      </c>
      <c r="N9964">
        <v>112.88864019902961</v>
      </c>
    </row>
    <row r="9965" spans="13:14" x14ac:dyDescent="0.25">
      <c r="M9965" s="46">
        <v>9956</v>
      </c>
      <c r="N9965">
        <v>108.55811142679129</v>
      </c>
    </row>
    <row r="9966" spans="13:14" x14ac:dyDescent="0.25">
      <c r="M9966" s="46">
        <v>9957</v>
      </c>
      <c r="N9966">
        <v>120.80043552827388</v>
      </c>
    </row>
    <row r="9967" spans="13:14" x14ac:dyDescent="0.25">
      <c r="M9967" s="46">
        <v>9958</v>
      </c>
      <c r="N9967">
        <v>121.18473467632724</v>
      </c>
    </row>
    <row r="9968" spans="13:14" x14ac:dyDescent="0.25">
      <c r="M9968" s="46">
        <v>9959</v>
      </c>
      <c r="N9968">
        <v>126.69654835878931</v>
      </c>
    </row>
    <row r="9969" spans="13:14" x14ac:dyDescent="0.25">
      <c r="M9969" s="46">
        <v>9960</v>
      </c>
      <c r="N9969">
        <v>116.14683311139025</v>
      </c>
    </row>
    <row r="9970" spans="13:14" x14ac:dyDescent="0.25">
      <c r="M9970" s="46">
        <v>9961</v>
      </c>
      <c r="N9970">
        <v>115.9706996582275</v>
      </c>
    </row>
    <row r="9971" spans="13:14" x14ac:dyDescent="0.25">
      <c r="M9971" s="46">
        <v>9962</v>
      </c>
      <c r="N9971">
        <v>105.33802169122293</v>
      </c>
    </row>
    <row r="9972" spans="13:14" x14ac:dyDescent="0.25">
      <c r="M9972" s="46">
        <v>9963</v>
      </c>
      <c r="N9972">
        <v>112.2813331753031</v>
      </c>
    </row>
    <row r="9973" spans="13:14" x14ac:dyDescent="0.25">
      <c r="M9973" s="46">
        <v>9964</v>
      </c>
      <c r="N9973">
        <v>119.49961404763123</v>
      </c>
    </row>
    <row r="9974" spans="13:14" x14ac:dyDescent="0.25">
      <c r="M9974" s="46">
        <v>9965</v>
      </c>
      <c r="N9974">
        <v>112.88509744298763</v>
      </c>
    </row>
    <row r="9975" spans="13:14" x14ac:dyDescent="0.25">
      <c r="M9975" s="46">
        <v>9966</v>
      </c>
      <c r="N9975">
        <v>110.9950994920539</v>
      </c>
    </row>
    <row r="9976" spans="13:14" x14ac:dyDescent="0.25">
      <c r="M9976" s="46">
        <v>9967</v>
      </c>
      <c r="N9976">
        <v>100.51261494220633</v>
      </c>
    </row>
    <row r="9977" spans="13:14" x14ac:dyDescent="0.25">
      <c r="M9977" s="46">
        <v>9968</v>
      </c>
      <c r="N9977">
        <v>99.08485469690909</v>
      </c>
    </row>
    <row r="9978" spans="13:14" x14ac:dyDescent="0.25">
      <c r="M9978" s="46">
        <v>9969</v>
      </c>
      <c r="N9978">
        <v>142.14887270297447</v>
      </c>
    </row>
    <row r="9979" spans="13:14" x14ac:dyDescent="0.25">
      <c r="M9979" s="46">
        <v>9970</v>
      </c>
      <c r="N9979">
        <v>94.044759924261754</v>
      </c>
    </row>
    <row r="9980" spans="13:14" x14ac:dyDescent="0.25">
      <c r="M9980" s="46">
        <v>9971</v>
      </c>
      <c r="N9980">
        <v>103.62050666280209</v>
      </c>
    </row>
    <row r="9981" spans="13:14" x14ac:dyDescent="0.25">
      <c r="M9981" s="46">
        <v>9972</v>
      </c>
      <c r="N9981">
        <v>99.632525217595045</v>
      </c>
    </row>
    <row r="9982" spans="13:14" x14ac:dyDescent="0.25">
      <c r="M9982" s="46">
        <v>9973</v>
      </c>
      <c r="N9982">
        <v>110.96027610056578</v>
      </c>
    </row>
    <row r="9983" spans="13:14" x14ac:dyDescent="0.25">
      <c r="M9983" s="46">
        <v>9974</v>
      </c>
      <c r="N9983">
        <v>127.11554109604435</v>
      </c>
    </row>
    <row r="9984" spans="13:14" x14ac:dyDescent="0.25">
      <c r="M9984" s="46">
        <v>9975</v>
      </c>
      <c r="N9984">
        <v>94.145282514556115</v>
      </c>
    </row>
    <row r="9985" spans="13:14" x14ac:dyDescent="0.25">
      <c r="M9985" s="46">
        <v>9976</v>
      </c>
      <c r="N9985">
        <v>121.3556435207243</v>
      </c>
    </row>
    <row r="9986" spans="13:14" x14ac:dyDescent="0.25">
      <c r="M9986" s="46">
        <v>9977</v>
      </c>
      <c r="N9986">
        <v>121.43106028160247</v>
      </c>
    </row>
    <row r="9987" spans="13:14" x14ac:dyDescent="0.25">
      <c r="M9987" s="46">
        <v>9978</v>
      </c>
      <c r="N9987">
        <v>112.97010862838525</v>
      </c>
    </row>
    <row r="9988" spans="13:14" x14ac:dyDescent="0.25">
      <c r="M9988" s="46">
        <v>9979</v>
      </c>
      <c r="N9988">
        <v>125.31402158408956</v>
      </c>
    </row>
    <row r="9989" spans="13:14" x14ac:dyDescent="0.25">
      <c r="M9989" s="46">
        <v>9980</v>
      </c>
      <c r="N9989">
        <v>118.53507939260122</v>
      </c>
    </row>
    <row r="9990" spans="13:14" x14ac:dyDescent="0.25">
      <c r="M9990" s="46">
        <v>9981</v>
      </c>
      <c r="N9990">
        <v>116.65119876281604</v>
      </c>
    </row>
    <row r="9991" spans="13:14" x14ac:dyDescent="0.25">
      <c r="M9991" s="46">
        <v>9982</v>
      </c>
      <c r="N9991">
        <v>111.66963739637789</v>
      </c>
    </row>
    <row r="9992" spans="13:14" x14ac:dyDescent="0.25">
      <c r="M9992" s="46">
        <v>9983</v>
      </c>
      <c r="N9992">
        <v>109.53414294814573</v>
      </c>
    </row>
    <row r="9993" spans="13:14" x14ac:dyDescent="0.25">
      <c r="M9993" s="46">
        <v>9984</v>
      </c>
      <c r="N9993">
        <v>120.864597304098</v>
      </c>
    </row>
    <row r="9994" spans="13:14" x14ac:dyDescent="0.25">
      <c r="M9994" s="46">
        <v>9985</v>
      </c>
      <c r="N9994">
        <v>106.2833420019594</v>
      </c>
    </row>
    <row r="9995" spans="13:14" x14ac:dyDescent="0.25">
      <c r="M9995" s="46">
        <v>9986</v>
      </c>
      <c r="N9995">
        <v>127.74593959864845</v>
      </c>
    </row>
    <row r="9996" spans="13:14" x14ac:dyDescent="0.25">
      <c r="M9996" s="46">
        <v>9987</v>
      </c>
      <c r="N9996">
        <v>129.36945940546934</v>
      </c>
    </row>
    <row r="9997" spans="13:14" x14ac:dyDescent="0.25">
      <c r="M9997" s="46">
        <v>9988</v>
      </c>
      <c r="N9997">
        <v>102.21684334545415</v>
      </c>
    </row>
    <row r="9998" spans="13:14" x14ac:dyDescent="0.25">
      <c r="M9998" s="46">
        <v>9989</v>
      </c>
      <c r="N9998">
        <v>112.95440503517331</v>
      </c>
    </row>
    <row r="9999" spans="13:14" x14ac:dyDescent="0.25">
      <c r="M9999" s="46">
        <v>9990</v>
      </c>
      <c r="N9999">
        <v>110.15460415423773</v>
      </c>
    </row>
    <row r="10000" spans="13:14" x14ac:dyDescent="0.25">
      <c r="M10000" s="46">
        <v>9991</v>
      </c>
      <c r="N10000">
        <v>109.44565633778232</v>
      </c>
    </row>
    <row r="10001" spans="13:14" x14ac:dyDescent="0.25">
      <c r="M10001" s="46">
        <v>9992</v>
      </c>
      <c r="N10001">
        <v>110.59281588322226</v>
      </c>
    </row>
    <row r="10002" spans="13:14" x14ac:dyDescent="0.25">
      <c r="M10002" s="46">
        <v>9993</v>
      </c>
      <c r="N10002">
        <v>100.72292434521314</v>
      </c>
    </row>
    <row r="10003" spans="13:14" x14ac:dyDescent="0.25">
      <c r="M10003" s="46">
        <v>9994</v>
      </c>
      <c r="N10003">
        <v>116.23838987441241</v>
      </c>
    </row>
    <row r="10004" spans="13:14" x14ac:dyDescent="0.25">
      <c r="M10004" s="46">
        <v>9995</v>
      </c>
      <c r="N10004">
        <v>112.69779764733124</v>
      </c>
    </row>
    <row r="10005" spans="13:14" x14ac:dyDescent="0.25">
      <c r="M10005" s="46">
        <v>9996</v>
      </c>
      <c r="N10005">
        <v>118.58432485051736</v>
      </c>
    </row>
    <row r="10006" spans="13:14" x14ac:dyDescent="0.25">
      <c r="M10006" s="46">
        <v>9997</v>
      </c>
      <c r="N10006">
        <v>109.83424219371469</v>
      </c>
    </row>
    <row r="10007" spans="13:14" x14ac:dyDescent="0.25">
      <c r="M10007" s="46">
        <v>9998</v>
      </c>
      <c r="N10007">
        <v>124.69430221215923</v>
      </c>
    </row>
    <row r="10008" spans="13:14" x14ac:dyDescent="0.25">
      <c r="M10008" s="46">
        <v>9999</v>
      </c>
      <c r="N10008">
        <v>106.84498697145369</v>
      </c>
    </row>
    <row r="10009" spans="13:14" x14ac:dyDescent="0.25">
      <c r="M10009" s="46">
        <v>10000</v>
      </c>
      <c r="N10009">
        <v>123.92348015095679</v>
      </c>
    </row>
    <row r="10010" spans="13:14" x14ac:dyDescent="0.25">
      <c r="N10010">
        <f ca="1">AVERAGE(N10:N10009)</f>
        <v>111.67971671263753</v>
      </c>
    </row>
  </sheetData>
  <mergeCells count="5">
    <mergeCell ref="A155:K157"/>
    <mergeCell ref="A130:D130"/>
    <mergeCell ref="A148:D148"/>
    <mergeCell ref="A112:C112"/>
    <mergeCell ref="A1:K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011BD-A053-483C-A988-9EE1B6A8931D}">
  <dimension ref="A1:U78"/>
  <sheetViews>
    <sheetView zoomScaleNormal="100" workbookViewId="0">
      <selection activeCell="B7" sqref="B7"/>
    </sheetView>
  </sheetViews>
  <sheetFormatPr defaultColWidth="9.109375" defaultRowHeight="13.2" x14ac:dyDescent="0.25"/>
  <cols>
    <col min="1" max="1" width="30.88671875" style="1" customWidth="1"/>
    <col min="2" max="2" width="19.44140625" style="1" customWidth="1"/>
    <col min="3" max="9" width="9.109375" style="1"/>
    <col min="10" max="10" width="11.33203125" style="1" customWidth="1"/>
    <col min="11" max="12" width="13" style="1" customWidth="1"/>
    <col min="13" max="13" width="12.88671875" style="1" customWidth="1"/>
    <col min="14" max="16384" width="9.109375" style="1"/>
  </cols>
  <sheetData>
    <row r="1" spans="1:14" ht="22.8" x14ac:dyDescent="0.4">
      <c r="A1" s="201" t="s">
        <v>396</v>
      </c>
      <c r="B1" s="201"/>
      <c r="C1" s="201"/>
      <c r="D1" s="201"/>
      <c r="E1" s="201"/>
      <c r="F1" s="201"/>
      <c r="G1" s="201"/>
      <c r="H1" s="201"/>
      <c r="I1" s="201"/>
      <c r="J1" s="201"/>
      <c r="K1" s="201"/>
    </row>
    <row r="2" spans="1:14" x14ac:dyDescent="0.25">
      <c r="A2" s="60"/>
      <c r="B2" s="60"/>
      <c r="C2" s="60"/>
      <c r="D2" s="60"/>
      <c r="E2" s="60"/>
      <c r="F2" s="60"/>
      <c r="G2" s="60">
        <v>1</v>
      </c>
      <c r="H2" s="60">
        <v>2</v>
      </c>
      <c r="I2" s="60">
        <v>3</v>
      </c>
      <c r="J2" s="60">
        <v>4</v>
      </c>
      <c r="K2" s="60">
        <v>5</v>
      </c>
    </row>
    <row r="3" spans="1:14" x14ac:dyDescent="0.25">
      <c r="A3" s="60"/>
      <c r="B3" s="60">
        <v>2020</v>
      </c>
      <c r="C3" s="60">
        <v>2021</v>
      </c>
      <c r="D3" s="60">
        <v>2022</v>
      </c>
      <c r="E3" s="60">
        <v>2023</v>
      </c>
      <c r="F3" s="60">
        <v>2024</v>
      </c>
      <c r="G3" s="60">
        <v>2025</v>
      </c>
      <c r="H3" s="60">
        <v>2026</v>
      </c>
      <c r="I3" s="60">
        <v>2027</v>
      </c>
      <c r="J3" s="60">
        <v>2028</v>
      </c>
      <c r="K3" s="60">
        <v>2029</v>
      </c>
    </row>
    <row r="4" spans="1:14" x14ac:dyDescent="0.25">
      <c r="A4" s="60" t="s">
        <v>336</v>
      </c>
      <c r="B4" s="59" cm="1">
        <f t="array" ref="B4:K4">'Forcasted Income Statement'!B38:K38</f>
        <v>-34.200000000000003</v>
      </c>
      <c r="C4" s="59">
        <v>-15.2</v>
      </c>
      <c r="D4" s="59">
        <v>-21.7</v>
      </c>
      <c r="E4" s="59">
        <v>23.3</v>
      </c>
      <c r="F4" s="59">
        <v>37.799999999999997</v>
      </c>
      <c r="G4" s="60">
        <v>47.056206215566803</v>
      </c>
      <c r="H4" s="60">
        <v>117.30446475883436</v>
      </c>
      <c r="I4" s="60">
        <v>220.78549704485926</v>
      </c>
      <c r="J4" s="60">
        <v>380.34950066799252</v>
      </c>
      <c r="K4" s="49">
        <v>624.53886328244346</v>
      </c>
    </row>
    <row r="5" spans="1:14" x14ac:dyDescent="0.25">
      <c r="A5" s="60" t="s">
        <v>34</v>
      </c>
      <c r="B5" s="60" cm="1">
        <f t="array" ref="B5:K5">'Forcasted Income Statement'!B22:K22</f>
        <v>48.8</v>
      </c>
      <c r="C5" s="60">
        <v>59</v>
      </c>
      <c r="D5" s="60">
        <v>72.8</v>
      </c>
      <c r="E5" s="60">
        <v>91.2</v>
      </c>
      <c r="F5" s="60">
        <v>101.2</v>
      </c>
      <c r="G5" s="60">
        <v>131.81755150178077</v>
      </c>
      <c r="H5" s="60">
        <v>166.58659164103926</v>
      </c>
      <c r="I5" s="60">
        <v>211.94473112016345</v>
      </c>
      <c r="J5" s="60">
        <v>271.43743649571707</v>
      </c>
      <c r="K5" s="49">
        <v>349.88712152765237</v>
      </c>
    </row>
    <row r="6" spans="1:14" x14ac:dyDescent="0.25">
      <c r="A6" s="60" t="s">
        <v>337</v>
      </c>
      <c r="B6" s="60" cm="1">
        <f t="array" ref="B6:F6">B36:F36</f>
        <v>1.0676923076923077</v>
      </c>
      <c r="C6" s="60">
        <v>1.7887654320987654</v>
      </c>
      <c r="D6" s="60">
        <v>1.8871052631578946</v>
      </c>
      <c r="E6" s="60">
        <v>1.0757723577235772</v>
      </c>
      <c r="F6" s="60">
        <v>0.70297872340425527</v>
      </c>
      <c r="G6" s="60" cm="1">
        <f t="array" ref="G6:K6">B38:F38</f>
        <v>121.05414940046541</v>
      </c>
      <c r="H6" s="60">
        <v>127.5764634845422</v>
      </c>
      <c r="I6" s="60">
        <v>134.098777568619</v>
      </c>
      <c r="J6" s="60">
        <v>136.70770320224972</v>
      </c>
      <c r="K6" s="49">
        <v>139.31662883588044</v>
      </c>
    </row>
    <row r="7" spans="1:14" x14ac:dyDescent="0.25">
      <c r="A7" s="60" t="s">
        <v>345</v>
      </c>
      <c r="B7" s="60" cm="1">
        <f t="array" ref="B7:K7">B60:K60</f>
        <v>0</v>
      </c>
      <c r="C7" s="60">
        <v>10.100000000000001</v>
      </c>
      <c r="D7" s="60">
        <v>-5.4000000000000021</v>
      </c>
      <c r="E7" s="60">
        <v>6.5999999999999979</v>
      </c>
      <c r="F7" s="60">
        <v>16.899999999999999</v>
      </c>
      <c r="G7" s="60">
        <v>-26.75562676678588</v>
      </c>
      <c r="H7" s="60">
        <v>-4.5225815342760569</v>
      </c>
      <c r="I7" s="60">
        <v>-6.0849922732517427</v>
      </c>
      <c r="J7" s="60">
        <v>-8.2415758651587225</v>
      </c>
      <c r="K7" s="49">
        <v>-11.236707688480649</v>
      </c>
    </row>
    <row r="8" spans="1:14" x14ac:dyDescent="0.25">
      <c r="A8" s="60"/>
      <c r="B8" s="61"/>
      <c r="C8" s="61"/>
      <c r="D8" s="61"/>
      <c r="E8" s="61"/>
      <c r="F8" s="116"/>
      <c r="G8" s="116"/>
      <c r="H8" s="116"/>
      <c r="I8" s="116"/>
      <c r="J8" s="116"/>
      <c r="K8" s="49"/>
    </row>
    <row r="9" spans="1:14" x14ac:dyDescent="0.25">
      <c r="A9" s="60" t="s">
        <v>347</v>
      </c>
      <c r="B9" s="60"/>
      <c r="C9" s="60"/>
      <c r="D9" s="60"/>
      <c r="E9" s="60"/>
      <c r="F9" s="60"/>
      <c r="G9" s="72">
        <f>G4*(1-0.25)+G5-G6-G7</f>
        <v>72.811183529776358</v>
      </c>
      <c r="H9" s="72">
        <f>H4*(1-0.25)+H5-H6-H7</f>
        <v>131.5110582598989</v>
      </c>
      <c r="I9" s="72">
        <f>I4*(1-0.25)+I5-I6-I7</f>
        <v>249.52006860844062</v>
      </c>
      <c r="J9" s="72">
        <f>J4*(1-0.25)+J5-J6-J7</f>
        <v>428.23343465962051</v>
      </c>
      <c r="K9" s="72">
        <f>K4*(1-0.25)+K5-K6-K7</f>
        <v>690.21134784208516</v>
      </c>
    </row>
    <row r="10" spans="1:14" x14ac:dyDescent="0.25">
      <c r="A10" s="60" t="s">
        <v>422</v>
      </c>
      <c r="B10" s="60"/>
      <c r="C10" s="60"/>
      <c r="D10" s="60"/>
      <c r="E10" s="60"/>
      <c r="F10" s="61"/>
      <c r="G10" s="117">
        <f>1/(1+0.1364)^G2</f>
        <v>0.87997184090109115</v>
      </c>
      <c r="H10" s="117">
        <f t="shared" ref="H10:K10" si="0">1/(1+0.1364)^H2</f>
        <v>0.77435044077885518</v>
      </c>
      <c r="I10" s="117">
        <f t="shared" si="0"/>
        <v>0.68140658287474054</v>
      </c>
      <c r="J10" s="117">
        <f t="shared" si="0"/>
        <v>0.59961860513440735</v>
      </c>
      <c r="K10" s="117">
        <f t="shared" si="0"/>
        <v>0.52764748779866888</v>
      </c>
    </row>
    <row r="11" spans="1:14" x14ac:dyDescent="0.25">
      <c r="A11" s="60" t="s">
        <v>346</v>
      </c>
      <c r="B11" s="49"/>
      <c r="C11" s="60"/>
      <c r="D11" s="60"/>
      <c r="E11" s="60"/>
      <c r="F11" s="118"/>
      <c r="G11" s="60">
        <f>G9*G10</f>
        <v>64.071791208884505</v>
      </c>
      <c r="H11" s="60">
        <f>H9*H10</f>
        <v>101.83564593084641</v>
      </c>
      <c r="I11" s="60">
        <f>I9*I10</f>
        <v>170.02461730914834</v>
      </c>
      <c r="J11" s="60">
        <f>J9*J10</f>
        <v>256.776734762518</v>
      </c>
      <c r="K11" s="60">
        <f>K9*K10</f>
        <v>364.18828373900942</v>
      </c>
    </row>
    <row r="13" spans="1:14" x14ac:dyDescent="0.25">
      <c r="A13" s="4" t="s">
        <v>351</v>
      </c>
      <c r="B13" s="1">
        <f>SUM(G11:K11)</f>
        <v>956.89707295040671</v>
      </c>
      <c r="C13" s="4"/>
      <c r="D13" s="4"/>
      <c r="E13" s="4"/>
      <c r="F13" s="4"/>
      <c r="G13" s="4"/>
      <c r="H13" s="4"/>
      <c r="I13" s="4"/>
      <c r="J13" s="4"/>
    </row>
    <row r="14" spans="1:14" x14ac:dyDescent="0.25">
      <c r="C14" s="4"/>
      <c r="D14" s="4"/>
      <c r="E14" s="4"/>
      <c r="F14" s="4"/>
      <c r="G14" s="4"/>
      <c r="H14" s="4"/>
      <c r="I14" s="4"/>
      <c r="J14" s="4"/>
    </row>
    <row r="15" spans="1:14" x14ac:dyDescent="0.25">
      <c r="A15" s="4" t="s">
        <v>348</v>
      </c>
      <c r="B15" s="2">
        <f>K9*(1+0.02)/(0.1317-0.02)</f>
        <v>6302.735674117519</v>
      </c>
      <c r="C15" s="4"/>
      <c r="E15" s="4"/>
      <c r="F15" s="4"/>
      <c r="G15" s="4"/>
      <c r="H15" s="4"/>
      <c r="I15" s="4"/>
      <c r="J15" s="4"/>
    </row>
    <row r="16" spans="1:14" x14ac:dyDescent="0.25">
      <c r="A16" s="4" t="s">
        <v>349</v>
      </c>
      <c r="B16" s="125">
        <v>0.02</v>
      </c>
      <c r="C16" s="4"/>
      <c r="D16" s="4"/>
      <c r="E16" s="4"/>
      <c r="F16" s="4"/>
      <c r="G16" s="4"/>
      <c r="H16" s="4"/>
      <c r="I16" s="4"/>
      <c r="J16" s="4"/>
      <c r="N16" s="1" t="s">
        <v>408</v>
      </c>
    </row>
    <row r="17" spans="1:14" x14ac:dyDescent="0.25">
      <c r="A17" s="4" t="s">
        <v>350</v>
      </c>
      <c r="B17" s="2">
        <f>B15*K10</f>
        <v>3325.6226447071585</v>
      </c>
      <c r="C17" s="4"/>
      <c r="D17" s="4"/>
      <c r="E17" s="4"/>
      <c r="F17" s="4"/>
      <c r="G17" s="4"/>
      <c r="H17" s="4"/>
      <c r="I17" s="4"/>
      <c r="J17" s="4"/>
      <c r="N17" s="1" t="s">
        <v>409</v>
      </c>
    </row>
    <row r="18" spans="1:14" x14ac:dyDescent="0.25">
      <c r="A18" s="4"/>
      <c r="B18" s="31"/>
      <c r="C18" s="4"/>
      <c r="D18" s="4"/>
      <c r="E18" s="4"/>
      <c r="F18" s="4"/>
      <c r="G18" s="4"/>
      <c r="H18" s="4"/>
      <c r="I18" s="4"/>
      <c r="J18" s="4"/>
      <c r="N18" s="1" t="s">
        <v>410</v>
      </c>
    </row>
    <row r="19" spans="1:14" x14ac:dyDescent="0.25">
      <c r="A19" s="4"/>
      <c r="B19" s="31"/>
      <c r="C19" s="4"/>
      <c r="D19" s="4"/>
      <c r="E19" s="4"/>
      <c r="F19" s="4"/>
      <c r="G19" s="4"/>
      <c r="H19" s="4"/>
      <c r="I19" s="4"/>
      <c r="J19" s="4"/>
      <c r="N19" s="1" t="s">
        <v>411</v>
      </c>
    </row>
    <row r="20" spans="1:14" x14ac:dyDescent="0.25">
      <c r="A20" s="4" t="s">
        <v>351</v>
      </c>
      <c r="B20" s="2">
        <f>B13+B17</f>
        <v>4282.5197176575657</v>
      </c>
      <c r="C20" s="4"/>
      <c r="D20" s="4"/>
      <c r="E20" s="4"/>
      <c r="F20" s="4"/>
      <c r="G20" s="4"/>
      <c r="H20" s="4"/>
      <c r="I20" s="4"/>
      <c r="J20" s="4"/>
    </row>
    <row r="21" spans="1:14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4" x14ac:dyDescent="0.25">
      <c r="A22" s="4" t="s">
        <v>324</v>
      </c>
      <c r="B22" s="4">
        <v>83.22</v>
      </c>
      <c r="C22" s="4"/>
      <c r="D22" s="4"/>
      <c r="E22" s="4"/>
      <c r="F22" s="4"/>
      <c r="G22" s="4"/>
      <c r="H22" s="4"/>
      <c r="I22" s="4"/>
      <c r="J22" s="4"/>
    </row>
    <row r="23" spans="1:14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4" x14ac:dyDescent="0.25">
      <c r="A24" s="4" t="s">
        <v>352</v>
      </c>
      <c r="B24" s="4">
        <f>WACC!B19</f>
        <v>256.89999999999998</v>
      </c>
      <c r="C24" s="4"/>
      <c r="D24" s="4"/>
      <c r="E24" s="4"/>
      <c r="F24" s="4"/>
      <c r="G24" s="4"/>
      <c r="H24" s="4"/>
      <c r="I24" s="4"/>
      <c r="J24" s="4"/>
    </row>
    <row r="25" spans="1:14" x14ac:dyDescent="0.25">
      <c r="A25" s="4" t="s">
        <v>353</v>
      </c>
      <c r="B25" s="4">
        <f>'Balance Sheet'!F8</f>
        <v>310.89999999999998</v>
      </c>
      <c r="C25" s="4"/>
      <c r="D25" s="4"/>
      <c r="E25" s="4"/>
      <c r="F25" s="4"/>
      <c r="G25" s="4"/>
      <c r="H25" s="4"/>
      <c r="I25" s="4"/>
      <c r="J25" s="4"/>
    </row>
    <row r="26" spans="1:14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4" x14ac:dyDescent="0.25">
      <c r="A27" s="32" t="s">
        <v>354</v>
      </c>
      <c r="B27" s="20">
        <v>42.53</v>
      </c>
      <c r="C27" s="4" t="s">
        <v>356</v>
      </c>
      <c r="D27" s="4"/>
      <c r="E27" s="4"/>
      <c r="F27" s="4"/>
      <c r="G27" s="4"/>
      <c r="H27" s="4"/>
      <c r="I27" s="4"/>
      <c r="J27" s="4"/>
    </row>
    <row r="28" spans="1:14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4" x14ac:dyDescent="0.25">
      <c r="A29" s="32" t="s">
        <v>326</v>
      </c>
      <c r="B29" s="2">
        <f>B20-B24+B25</f>
        <v>4336.5197176575657</v>
      </c>
      <c r="C29" s="3"/>
      <c r="D29" s="3"/>
      <c r="E29" s="3"/>
      <c r="F29" s="3"/>
      <c r="G29" s="4"/>
      <c r="H29" s="35"/>
      <c r="I29" s="4"/>
      <c r="J29" s="4"/>
    </row>
    <row r="30" spans="1:14" x14ac:dyDescent="0.25">
      <c r="A30" s="4" t="s">
        <v>355</v>
      </c>
      <c r="B30" s="4">
        <f>B29/B27</f>
        <v>101.96378362702953</v>
      </c>
      <c r="C30" s="4"/>
      <c r="D30" s="4"/>
      <c r="E30" s="4"/>
      <c r="F30" s="4"/>
      <c r="G30" s="4"/>
      <c r="H30" s="4"/>
      <c r="I30" s="4"/>
      <c r="J30" s="4"/>
    </row>
    <row r="33" spans="1:21" x14ac:dyDescent="0.25">
      <c r="A33" s="202" t="s">
        <v>420</v>
      </c>
      <c r="B33" s="202"/>
      <c r="C33" s="202"/>
      <c r="D33" s="202"/>
      <c r="E33" s="202"/>
      <c r="F33" s="202"/>
      <c r="G33" s="202"/>
    </row>
    <row r="34" spans="1:21" x14ac:dyDescent="0.25">
      <c r="A34" s="49" t="s">
        <v>98</v>
      </c>
      <c r="B34" s="49">
        <v>69.400000000000006</v>
      </c>
      <c r="C34" s="49">
        <v>144.88999999999999</v>
      </c>
      <c r="D34" s="49">
        <v>143.41999999999999</v>
      </c>
      <c r="E34" s="49">
        <v>132.32</v>
      </c>
      <c r="F34" s="49">
        <v>66.08</v>
      </c>
      <c r="G34" s="49"/>
    </row>
    <row r="35" spans="1:21" x14ac:dyDescent="0.25">
      <c r="A35" s="49" t="s">
        <v>401</v>
      </c>
      <c r="B35" s="49" cm="1">
        <f t="array" ref="B35:F35">'Growth %- Calculations'!B12:F12</f>
        <v>65</v>
      </c>
      <c r="C35" s="49">
        <v>81</v>
      </c>
      <c r="D35" s="49">
        <v>76</v>
      </c>
      <c r="E35" s="49">
        <v>123</v>
      </c>
      <c r="F35" s="49">
        <v>94</v>
      </c>
      <c r="G35" s="76"/>
    </row>
    <row r="36" spans="1:21" x14ac:dyDescent="0.25">
      <c r="A36" s="49" t="s">
        <v>402</v>
      </c>
      <c r="B36" s="49">
        <f>B34/B35</f>
        <v>1.0676923076923077</v>
      </c>
      <c r="C36" s="49">
        <f t="shared" ref="C36:E36" si="1">C34/C35</f>
        <v>1.7887654320987654</v>
      </c>
      <c r="D36" s="49">
        <f t="shared" si="1"/>
        <v>1.8871052631578946</v>
      </c>
      <c r="E36" s="49">
        <f t="shared" si="1"/>
        <v>1.0757723577235772</v>
      </c>
      <c r="F36" s="49">
        <f>F34/F35</f>
        <v>0.70297872340425527</v>
      </c>
      <c r="G36" s="49">
        <f>AVERAGE(B36:F36)</f>
        <v>1.30446281681536</v>
      </c>
    </row>
    <row r="37" spans="1:21" x14ac:dyDescent="0.25">
      <c r="A37" s="49" t="s">
        <v>403</v>
      </c>
      <c r="B37" s="126">
        <f>'Growth %- Calculations'!G12+5</f>
        <v>92.8</v>
      </c>
      <c r="C37" s="126">
        <f>B37+5</f>
        <v>97.8</v>
      </c>
      <c r="D37" s="126">
        <f t="shared" ref="D37" si="2">C37+5</f>
        <v>102.8</v>
      </c>
      <c r="E37" s="126">
        <f>D37+2</f>
        <v>104.8</v>
      </c>
      <c r="F37" s="126">
        <f>E37+2</f>
        <v>106.8</v>
      </c>
      <c r="G37" s="53"/>
    </row>
    <row r="38" spans="1:21" x14ac:dyDescent="0.25">
      <c r="A38" s="49" t="s">
        <v>339</v>
      </c>
      <c r="B38" s="49">
        <f>$G$36*B37</f>
        <v>121.05414940046541</v>
      </c>
      <c r="C38" s="49">
        <f t="shared" ref="C38:F38" si="3">$G$36*C37</f>
        <v>127.5764634845422</v>
      </c>
      <c r="D38" s="49">
        <f t="shared" si="3"/>
        <v>134.098777568619</v>
      </c>
      <c r="E38" s="49">
        <f t="shared" si="3"/>
        <v>136.70770320224972</v>
      </c>
      <c r="F38" s="49">
        <f t="shared" si="3"/>
        <v>139.31662883588044</v>
      </c>
      <c r="G38" s="49"/>
      <c r="N38" s="124"/>
      <c r="O38" s="124"/>
      <c r="P38" s="124"/>
      <c r="Q38" s="124"/>
      <c r="R38" s="124"/>
    </row>
    <row r="41" spans="1:21" x14ac:dyDescent="0.25">
      <c r="A41" s="191" t="s">
        <v>397</v>
      </c>
      <c r="B41" s="192"/>
      <c r="C41" s="192"/>
      <c r="D41" s="192"/>
      <c r="E41" s="192"/>
      <c r="F41" s="192"/>
      <c r="G41" s="192"/>
      <c r="H41" s="192"/>
      <c r="I41" s="192"/>
      <c r="J41" s="192"/>
      <c r="K41" s="193"/>
    </row>
    <row r="42" spans="1:21" x14ac:dyDescent="0.25">
      <c r="A42" s="49"/>
      <c r="B42" s="49">
        <v>2020</v>
      </c>
      <c r="C42" s="49">
        <v>2021</v>
      </c>
      <c r="D42" s="49">
        <v>2022</v>
      </c>
      <c r="E42" s="49">
        <v>2023</v>
      </c>
      <c r="F42" s="49">
        <v>2024</v>
      </c>
      <c r="G42" s="49">
        <v>2025</v>
      </c>
      <c r="H42" s="49">
        <v>2026</v>
      </c>
      <c r="I42" s="49">
        <v>2027</v>
      </c>
      <c r="J42" s="49">
        <v>2028</v>
      </c>
      <c r="K42" s="49">
        <v>2029</v>
      </c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x14ac:dyDescent="0.25">
      <c r="A43" s="49" t="s">
        <v>25</v>
      </c>
      <c r="B43" s="49" cm="1">
        <f t="array" ref="B43:K43">'Forcasted Income Statement'!B8:K8</f>
        <v>522.9</v>
      </c>
      <c r="C43" s="49">
        <v>739.9</v>
      </c>
      <c r="D43" s="60">
        <v>900.5</v>
      </c>
      <c r="E43" s="60">
        <v>1087.5</v>
      </c>
      <c r="F43" s="60">
        <v>1210.2</v>
      </c>
      <c r="G43" s="60">
        <v>1564.0624800000001</v>
      </c>
      <c r="H43" s="60">
        <v>2037.034973952</v>
      </c>
      <c r="I43" s="60">
        <v>2673.404699814605</v>
      </c>
      <c r="J43" s="60">
        <v>3535.3103750348337</v>
      </c>
      <c r="K43" s="60">
        <v>4710.4475436964121</v>
      </c>
      <c r="L43" s="4"/>
      <c r="M43" s="35"/>
      <c r="N43" s="4"/>
      <c r="O43" s="4"/>
      <c r="P43" s="4"/>
      <c r="Q43" s="4"/>
      <c r="R43" s="4"/>
      <c r="S43" s="4"/>
      <c r="T43" s="4"/>
      <c r="U43" s="4"/>
    </row>
    <row r="44" spans="1:21" x14ac:dyDescent="0.25">
      <c r="A44" s="112" t="s">
        <v>398</v>
      </c>
      <c r="B44" s="120"/>
      <c r="C44" s="120"/>
      <c r="D44" s="120"/>
      <c r="E44" s="120"/>
      <c r="F44" s="120"/>
      <c r="G44" s="97"/>
      <c r="H44" s="97"/>
      <c r="I44" s="120"/>
      <c r="J44" s="97"/>
      <c r="K44" s="97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x14ac:dyDescent="0.25">
      <c r="A45" s="49" t="s">
        <v>340</v>
      </c>
      <c r="B45" s="49" cm="1">
        <f t="array" ref="B45:F45">'Balance Sheet'!B10:F10</f>
        <v>7.9</v>
      </c>
      <c r="C45" s="49">
        <v>10.6</v>
      </c>
      <c r="D45" s="49">
        <v>12.2</v>
      </c>
      <c r="E45" s="60">
        <v>14</v>
      </c>
      <c r="F45" s="60">
        <v>16.7</v>
      </c>
      <c r="G45" s="60">
        <f>G43*G46</f>
        <v>21.789040636877882</v>
      </c>
      <c r="H45" s="60">
        <f t="shared" ref="H45:K45" si="4">H43*H46</f>
        <v>28.378046525469752</v>
      </c>
      <c r="I45" s="60">
        <f t="shared" si="4"/>
        <v>37.243348260026508</v>
      </c>
      <c r="J45" s="60">
        <f t="shared" si="4"/>
        <v>49.250603739059052</v>
      </c>
      <c r="K45" s="60">
        <f t="shared" si="4"/>
        <v>65.621504421922282</v>
      </c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x14ac:dyDescent="0.25">
      <c r="A46" s="49"/>
      <c r="B46" s="54">
        <f>B45/B43</f>
        <v>1.5108051252629567E-2</v>
      </c>
      <c r="C46" s="54">
        <f t="shared" ref="C46:F46" si="5">C45/C43</f>
        <v>1.4326260305446682E-2</v>
      </c>
      <c r="D46" s="54">
        <f t="shared" si="5"/>
        <v>1.3548028872848417E-2</v>
      </c>
      <c r="E46" s="54">
        <f t="shared" si="5"/>
        <v>1.2873563218390805E-2</v>
      </c>
      <c r="F46" s="54">
        <f t="shared" si="5"/>
        <v>1.3799372004627334E-2</v>
      </c>
      <c r="G46" s="61">
        <f>AVERAGE(B46:F46)</f>
        <v>1.3931055130788562E-2</v>
      </c>
      <c r="H46" s="61">
        <f>G46</f>
        <v>1.3931055130788562E-2</v>
      </c>
      <c r="I46" s="61">
        <f t="shared" ref="I46:K46" si="6">H46</f>
        <v>1.3931055130788562E-2</v>
      </c>
      <c r="J46" s="61">
        <f t="shared" si="6"/>
        <v>1.3931055130788562E-2</v>
      </c>
      <c r="K46" s="61">
        <f t="shared" si="6"/>
        <v>1.3931055130788562E-2</v>
      </c>
      <c r="M46" s="4"/>
      <c r="N46" s="4"/>
      <c r="O46" s="4"/>
      <c r="P46" s="4"/>
      <c r="Q46" s="4"/>
      <c r="R46" s="4"/>
      <c r="S46" s="4"/>
      <c r="T46" s="4"/>
      <c r="U46" s="4"/>
    </row>
    <row r="47" spans="1:21" x14ac:dyDescent="0.25">
      <c r="A47" s="49" t="s">
        <v>109</v>
      </c>
      <c r="B47" s="49" cm="1">
        <f t="array" ref="B47:F47">'Balance Sheet'!B14:F14</f>
        <v>2.9</v>
      </c>
      <c r="C47" s="49">
        <v>3.9</v>
      </c>
      <c r="D47" s="60">
        <v>4.2</v>
      </c>
      <c r="E47" s="60">
        <v>5.4</v>
      </c>
      <c r="F47" s="60">
        <v>5.0999999999999996</v>
      </c>
      <c r="G47" s="60">
        <f>G43*G48</f>
        <v>7.7141902265928195</v>
      </c>
      <c r="H47" s="60">
        <f t="shared" ref="H47:J47" si="7">H43*H48</f>
        <v>10.046961351114488</v>
      </c>
      <c r="I47" s="60">
        <f t="shared" si="7"/>
        <v>13.185632077202655</v>
      </c>
      <c r="J47" s="60">
        <f t="shared" si="7"/>
        <v>17.436679858892791</v>
      </c>
      <c r="K47" s="60">
        <f>K43*K48</f>
        <v>23.232632243988753</v>
      </c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x14ac:dyDescent="0.25">
      <c r="A48" s="49"/>
      <c r="B48" s="54">
        <f>B47/B43</f>
        <v>5.5459934978007268E-3</v>
      </c>
      <c r="C48" s="54">
        <f t="shared" ref="C48:F48" si="8">C47/C43</f>
        <v>5.2709825652115152E-3</v>
      </c>
      <c r="D48" s="54">
        <f t="shared" si="8"/>
        <v>4.6640755136035539E-3</v>
      </c>
      <c r="E48" s="54">
        <f>E47/E43</f>
        <v>4.9655172413793107E-3</v>
      </c>
      <c r="F48" s="54">
        <f t="shared" si="8"/>
        <v>4.2141794744670301E-3</v>
      </c>
      <c r="G48" s="61">
        <f>AVERAGE(B48:F48)</f>
        <v>4.9321496584924275E-3</v>
      </c>
      <c r="H48" s="61">
        <f>G48</f>
        <v>4.9321496584924275E-3</v>
      </c>
      <c r="I48" s="61">
        <f t="shared" ref="I48:K48" si="9">H48</f>
        <v>4.9321496584924275E-3</v>
      </c>
      <c r="J48" s="61">
        <f t="shared" si="9"/>
        <v>4.9321496584924275E-3</v>
      </c>
      <c r="K48" s="61">
        <f t="shared" si="9"/>
        <v>4.9321496584924275E-3</v>
      </c>
      <c r="L48" s="4"/>
      <c r="M48" s="4" t="s">
        <v>407</v>
      </c>
      <c r="N48" s="4"/>
      <c r="O48" s="4"/>
      <c r="P48" s="4"/>
      <c r="Q48" s="4"/>
      <c r="R48" s="4"/>
      <c r="S48" s="4"/>
      <c r="T48" s="4"/>
      <c r="U48" s="4"/>
    </row>
    <row r="49" spans="1:21" x14ac:dyDescent="0.25">
      <c r="A49" s="49" t="s">
        <v>341</v>
      </c>
      <c r="B49" s="49" cm="1">
        <f t="array" ref="B49:F49">'Balance Sheet'!B11:F11</f>
        <v>1.6</v>
      </c>
      <c r="C49" s="49">
        <v>3</v>
      </c>
      <c r="D49" s="60">
        <v>1.7</v>
      </c>
      <c r="E49" s="60">
        <v>2.8</v>
      </c>
      <c r="F49" s="60">
        <v>11.1</v>
      </c>
      <c r="G49" s="60">
        <f>G43*G50</f>
        <v>6.4905623913450254</v>
      </c>
      <c r="H49" s="60">
        <f t="shared" ref="H49:K49" si="10">H43*H50</f>
        <v>8.4533084584877614</v>
      </c>
      <c r="I49" s="60">
        <f t="shared" si="10"/>
        <v>11.09412202091934</v>
      </c>
      <c r="J49" s="60">
        <f t="shared" si="10"/>
        <v>14.670866960463734</v>
      </c>
      <c r="K49" s="60">
        <f t="shared" si="10"/>
        <v>19.547463138121877</v>
      </c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x14ac:dyDescent="0.25">
      <c r="A50" s="49"/>
      <c r="B50" s="54">
        <f>B49/B43</f>
        <v>3.059858481545229E-3</v>
      </c>
      <c r="C50" s="54">
        <f t="shared" ref="C50:F50" si="11">C49/C43</f>
        <v>4.0546019732396275E-3</v>
      </c>
      <c r="D50" s="54">
        <f t="shared" si="11"/>
        <v>1.8878400888395336E-3</v>
      </c>
      <c r="E50" s="54">
        <f t="shared" si="11"/>
        <v>2.574712643678161E-3</v>
      </c>
      <c r="F50" s="54">
        <f t="shared" si="11"/>
        <v>9.1720376797223592E-3</v>
      </c>
      <c r="G50" s="61">
        <f>AVERAGE(B50:F50)</f>
        <v>4.1498101734049817E-3</v>
      </c>
      <c r="H50" s="61">
        <f>G50</f>
        <v>4.1498101734049817E-3</v>
      </c>
      <c r="I50" s="61">
        <f t="shared" ref="I50:K50" si="12">H50</f>
        <v>4.1498101734049817E-3</v>
      </c>
      <c r="J50" s="61">
        <f t="shared" si="12"/>
        <v>4.1498101734049817E-3</v>
      </c>
      <c r="K50" s="61">
        <f t="shared" si="12"/>
        <v>4.1498101734049817E-3</v>
      </c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x14ac:dyDescent="0.25">
      <c r="A51" s="49"/>
      <c r="B51" s="54"/>
      <c r="C51" s="54"/>
      <c r="D51" s="54"/>
      <c r="E51" s="54"/>
      <c r="F51" s="54"/>
      <c r="G51" s="61"/>
      <c r="H51" s="61"/>
      <c r="I51" s="61"/>
      <c r="J51" s="61"/>
      <c r="K51" s="61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x14ac:dyDescent="0.25">
      <c r="A52" s="120" t="s">
        <v>399</v>
      </c>
      <c r="B52" s="120"/>
      <c r="C52" s="120"/>
      <c r="D52" s="97"/>
      <c r="E52" s="97"/>
      <c r="F52" s="97"/>
      <c r="G52" s="97"/>
      <c r="H52" s="97"/>
      <c r="I52" s="97"/>
      <c r="J52" s="97"/>
      <c r="K52" s="97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x14ac:dyDescent="0.25">
      <c r="A53" s="60" t="s">
        <v>342</v>
      </c>
      <c r="B53" s="60" cm="1">
        <f t="array" ref="B53:F53">'Balance Sheet'!B30:F30</f>
        <v>23.5</v>
      </c>
      <c r="C53" s="60">
        <v>19.899999999999999</v>
      </c>
      <c r="D53" s="60">
        <v>20.399999999999999</v>
      </c>
      <c r="E53" s="60">
        <v>22.3</v>
      </c>
      <c r="F53" s="60">
        <v>15.8</v>
      </c>
      <c r="G53" s="60">
        <f>G43*G54</f>
        <v>40.056490755249065</v>
      </c>
      <c r="H53" s="60">
        <f t="shared" ref="H53:K53" si="13">H43*H54</f>
        <v>52.169573559636383</v>
      </c>
      <c r="I53" s="60">
        <f t="shared" si="13"/>
        <v>68.467348339666799</v>
      </c>
      <c r="J53" s="60">
        <f t="shared" si="13"/>
        <v>90.541221444375367</v>
      </c>
      <c r="K53" s="60">
        <f t="shared" si="13"/>
        <v>120.63712345248574</v>
      </c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x14ac:dyDescent="0.25">
      <c r="A54" s="60"/>
      <c r="B54" s="119">
        <f>B53/B43</f>
        <v>4.4941671447695543E-2</v>
      </c>
      <c r="C54" s="119">
        <f t="shared" ref="C54:F54" si="14">C53/C43</f>
        <v>2.6895526422489525E-2</v>
      </c>
      <c r="D54" s="119">
        <f t="shared" si="14"/>
        <v>2.2654081066074402E-2</v>
      </c>
      <c r="E54" s="119">
        <f t="shared" si="14"/>
        <v>2.0505747126436782E-2</v>
      </c>
      <c r="F54" s="119">
        <f t="shared" si="14"/>
        <v>1.3055693273839035E-2</v>
      </c>
      <c r="G54" s="61">
        <f>AVERAGE(B54:F54)</f>
        <v>2.5610543867307056E-2</v>
      </c>
      <c r="H54" s="61">
        <f>G54</f>
        <v>2.5610543867307056E-2</v>
      </c>
      <c r="I54" s="61">
        <f t="shared" ref="I54:K54" si="15">H54</f>
        <v>2.5610543867307056E-2</v>
      </c>
      <c r="J54" s="61">
        <f t="shared" si="15"/>
        <v>2.5610543867307056E-2</v>
      </c>
      <c r="K54" s="61">
        <f t="shared" si="15"/>
        <v>2.5610543867307056E-2</v>
      </c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x14ac:dyDescent="0.25">
      <c r="A55" s="49" t="s">
        <v>343</v>
      </c>
      <c r="B55" s="49" cm="1">
        <f t="array" ref="B55:F55">'Balance Sheet'!B34:F34</f>
        <v>5.3</v>
      </c>
      <c r="C55" s="49">
        <v>3.9</v>
      </c>
      <c r="D55" s="60">
        <v>9.4</v>
      </c>
      <c r="E55" s="60">
        <v>5</v>
      </c>
      <c r="F55" s="60">
        <v>5.3</v>
      </c>
      <c r="G55" s="60">
        <f>G43*G56</f>
        <v>10.892929266352546</v>
      </c>
      <c r="H55" s="60">
        <f t="shared" ref="H55:K55" si="16">H43*H56</f>
        <v>14.186951076497555</v>
      </c>
      <c r="I55" s="60">
        <f t="shared" si="16"/>
        <v>18.618954592795394</v>
      </c>
      <c r="J55" s="60">
        <f t="shared" si="16"/>
        <v>24.621705553512626</v>
      </c>
      <c r="K55" s="60">
        <f t="shared" si="16"/>
        <v>32.805960479500222</v>
      </c>
      <c r="L55" s="4"/>
      <c r="M55" s="4"/>
      <c r="N55" s="4"/>
      <c r="O55" s="4"/>
      <c r="P55" s="4"/>
      <c r="Q55" s="4"/>
      <c r="R55" s="4"/>
      <c r="S55" s="4"/>
      <c r="T55" s="4"/>
    </row>
    <row r="56" spans="1:21" x14ac:dyDescent="0.25">
      <c r="A56" s="49"/>
      <c r="B56" s="54">
        <f>B55/B43</f>
        <v>1.0135781220118569E-2</v>
      </c>
      <c r="C56" s="54">
        <f t="shared" ref="C56:F56" si="17">C55/C43</f>
        <v>5.2709825652115152E-3</v>
      </c>
      <c r="D56" s="54">
        <f t="shared" si="17"/>
        <v>1.0438645197112715E-2</v>
      </c>
      <c r="E56" s="54">
        <f t="shared" si="17"/>
        <v>4.5977011494252873E-3</v>
      </c>
      <c r="F56" s="54">
        <f t="shared" si="17"/>
        <v>4.3794414146422073E-3</v>
      </c>
      <c r="G56" s="61">
        <f>AVERAGE(B56:F56)</f>
        <v>6.9645103093020589E-3</v>
      </c>
      <c r="H56" s="61">
        <f>G56</f>
        <v>6.9645103093020589E-3</v>
      </c>
      <c r="I56" s="61">
        <f t="shared" ref="I56:K56" si="18">H56</f>
        <v>6.9645103093020589E-3</v>
      </c>
      <c r="J56" s="61">
        <f t="shared" si="18"/>
        <v>6.9645103093020589E-3</v>
      </c>
      <c r="K56" s="61">
        <f t="shared" si="18"/>
        <v>6.9645103093020589E-3</v>
      </c>
      <c r="L56" s="3"/>
      <c r="M56" s="4"/>
      <c r="N56" s="4"/>
      <c r="O56" s="4"/>
      <c r="P56" s="4"/>
      <c r="Q56" s="4"/>
      <c r="R56" s="4"/>
      <c r="S56" s="4"/>
      <c r="T56" s="4"/>
    </row>
    <row r="57" spans="1:21" x14ac:dyDescent="0.25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</row>
    <row r="58" spans="1:21" x14ac:dyDescent="0.25">
      <c r="A58" s="120" t="s">
        <v>338</v>
      </c>
      <c r="B58" s="120">
        <f t="shared" ref="B58:K58" si="19">(B45+B47+B49) - (B53+B55)</f>
        <v>-16.399999999999999</v>
      </c>
      <c r="C58" s="120">
        <f t="shared" si="19"/>
        <v>-6.2999999999999972</v>
      </c>
      <c r="D58" s="120">
        <f t="shared" si="19"/>
        <v>-11.7</v>
      </c>
      <c r="E58" s="120">
        <f t="shared" si="19"/>
        <v>-5.1000000000000014</v>
      </c>
      <c r="F58" s="120">
        <f t="shared" si="19"/>
        <v>11.799999999999997</v>
      </c>
      <c r="G58" s="120">
        <f t="shared" si="19"/>
        <v>-14.955626766785883</v>
      </c>
      <c r="H58" s="120">
        <f t="shared" si="19"/>
        <v>-19.47820830106194</v>
      </c>
      <c r="I58" s="120">
        <f t="shared" si="19"/>
        <v>-25.563200574313683</v>
      </c>
      <c r="J58" s="120">
        <f t="shared" si="19"/>
        <v>-33.804776439472406</v>
      </c>
      <c r="K58" s="120">
        <f t="shared" si="19"/>
        <v>-45.041484127953055</v>
      </c>
    </row>
    <row r="59" spans="1:21" x14ac:dyDescent="0.25">
      <c r="A59" s="49"/>
      <c r="B59" s="54"/>
      <c r="C59" s="54"/>
      <c r="D59" s="54"/>
      <c r="E59" s="54"/>
      <c r="F59" s="54"/>
      <c r="G59" s="53"/>
      <c r="H59" s="49"/>
      <c r="I59" s="49"/>
      <c r="J59" s="49"/>
      <c r="K59" s="49"/>
    </row>
    <row r="60" spans="1:21" x14ac:dyDescent="0.25">
      <c r="A60" s="120" t="s">
        <v>344</v>
      </c>
      <c r="B60" s="120"/>
      <c r="C60" s="120">
        <f>C58-B58</f>
        <v>10.100000000000001</v>
      </c>
      <c r="D60" s="120">
        <f t="shared" ref="D60:K60" si="20">D58-C58</f>
        <v>-5.4000000000000021</v>
      </c>
      <c r="E60" s="120">
        <f t="shared" si="20"/>
        <v>6.5999999999999979</v>
      </c>
      <c r="F60" s="120">
        <f t="shared" si="20"/>
        <v>16.899999999999999</v>
      </c>
      <c r="G60" s="120">
        <f>G58-F58</f>
        <v>-26.75562676678588</v>
      </c>
      <c r="H60" s="120">
        <f t="shared" si="20"/>
        <v>-4.5225815342760569</v>
      </c>
      <c r="I60" s="120">
        <f t="shared" si="20"/>
        <v>-6.0849922732517427</v>
      </c>
      <c r="J60" s="120">
        <f t="shared" si="20"/>
        <v>-8.2415758651587225</v>
      </c>
      <c r="K60" s="120">
        <f t="shared" si="20"/>
        <v>-11.236707688480649</v>
      </c>
    </row>
    <row r="62" spans="1:21" x14ac:dyDescent="0.25">
      <c r="I62" s="33"/>
    </row>
    <row r="64" spans="1:21" x14ac:dyDescent="0.25">
      <c r="E64" s="34"/>
      <c r="I64" s="19"/>
      <c r="J64" s="19"/>
    </row>
    <row r="65" spans="1:5" x14ac:dyDescent="0.25">
      <c r="A65" s="33"/>
      <c r="E65" s="23"/>
    </row>
    <row r="67" spans="1:5" x14ac:dyDescent="0.25">
      <c r="A67" s="33"/>
    </row>
    <row r="68" spans="1:5" x14ac:dyDescent="0.25">
      <c r="E68" s="34"/>
    </row>
    <row r="69" spans="1:5" x14ac:dyDescent="0.25">
      <c r="E69" s="34"/>
    </row>
    <row r="72" spans="1:5" x14ac:dyDescent="0.25">
      <c r="E72" s="34"/>
    </row>
    <row r="73" spans="1:5" x14ac:dyDescent="0.25">
      <c r="E73" s="34"/>
    </row>
    <row r="74" spans="1:5" x14ac:dyDescent="0.25">
      <c r="E74" s="34"/>
    </row>
    <row r="77" spans="1:5" x14ac:dyDescent="0.25">
      <c r="E77" s="23"/>
    </row>
    <row r="78" spans="1:5" x14ac:dyDescent="0.25">
      <c r="E78" s="23"/>
    </row>
  </sheetData>
  <mergeCells count="3">
    <mergeCell ref="A1:K1"/>
    <mergeCell ref="A33:G33"/>
    <mergeCell ref="A41:K4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A5E83-C9E3-4160-B135-1785943FA27F}">
  <dimension ref="A1:U78"/>
  <sheetViews>
    <sheetView topLeftCell="A15" zoomScaleNormal="100" workbookViewId="0">
      <selection activeCell="D29" sqref="D29"/>
    </sheetView>
  </sheetViews>
  <sheetFormatPr defaultColWidth="9.109375" defaultRowHeight="13.2" x14ac:dyDescent="0.25"/>
  <cols>
    <col min="1" max="1" width="30.88671875" style="1" customWidth="1"/>
    <col min="2" max="2" width="19.44140625" style="1" customWidth="1"/>
    <col min="3" max="9" width="9.109375" style="1"/>
    <col min="10" max="10" width="11.33203125" style="1" customWidth="1"/>
    <col min="11" max="12" width="13" style="1" customWidth="1"/>
    <col min="13" max="13" width="12.88671875" style="1" customWidth="1"/>
    <col min="14" max="16384" width="9.109375" style="1"/>
  </cols>
  <sheetData>
    <row r="1" spans="1:14" ht="22.8" x14ac:dyDescent="0.4">
      <c r="A1" s="201" t="s">
        <v>396</v>
      </c>
      <c r="B1" s="201"/>
      <c r="C1" s="201"/>
      <c r="D1" s="201"/>
      <c r="E1" s="201"/>
      <c r="F1" s="201"/>
      <c r="G1" s="201"/>
      <c r="H1" s="201"/>
      <c r="I1" s="201"/>
      <c r="J1" s="201"/>
      <c r="K1" s="201"/>
    </row>
    <row r="2" spans="1:14" x14ac:dyDescent="0.25">
      <c r="A2" s="60"/>
      <c r="B2" s="60"/>
      <c r="C2" s="60"/>
      <c r="D2" s="60"/>
      <c r="E2" s="60"/>
      <c r="F2" s="60"/>
      <c r="G2" s="60">
        <v>1</v>
      </c>
      <c r="H2" s="60">
        <v>2</v>
      </c>
      <c r="I2" s="60">
        <v>3</v>
      </c>
      <c r="J2" s="60">
        <v>4</v>
      </c>
      <c r="K2" s="60">
        <v>5</v>
      </c>
    </row>
    <row r="3" spans="1:14" x14ac:dyDescent="0.25">
      <c r="A3" s="60"/>
      <c r="B3" s="60">
        <v>2020</v>
      </c>
      <c r="C3" s="60">
        <v>2021</v>
      </c>
      <c r="D3" s="60">
        <v>2022</v>
      </c>
      <c r="E3" s="60">
        <v>2023</v>
      </c>
      <c r="F3" s="60">
        <v>2024</v>
      </c>
      <c r="G3" s="60">
        <v>2025</v>
      </c>
      <c r="H3" s="60">
        <v>2026</v>
      </c>
      <c r="I3" s="60">
        <v>2027</v>
      </c>
      <c r="J3" s="60">
        <v>2028</v>
      </c>
      <c r="K3" s="60">
        <v>2029</v>
      </c>
    </row>
    <row r="4" spans="1:14" x14ac:dyDescent="0.25">
      <c r="A4" s="60" t="s">
        <v>336</v>
      </c>
      <c r="B4" s="59" cm="1">
        <f t="array" ref="B4:K4">'Forcasted Income Statement'!B38:K38</f>
        <v>-34.200000000000003</v>
      </c>
      <c r="C4" s="59">
        <v>-15.2</v>
      </c>
      <c r="D4" s="59">
        <v>-21.7</v>
      </c>
      <c r="E4" s="59">
        <v>23.3</v>
      </c>
      <c r="F4" s="59">
        <v>37.799999999999997</v>
      </c>
      <c r="G4" s="60">
        <v>47.056206215566803</v>
      </c>
      <c r="H4" s="60">
        <v>117.30446475883436</v>
      </c>
      <c r="I4" s="60">
        <v>220.78549704485926</v>
      </c>
      <c r="J4" s="60">
        <v>380.34950066799252</v>
      </c>
      <c r="K4" s="49">
        <v>624.53886328244346</v>
      </c>
    </row>
    <row r="5" spans="1:14" x14ac:dyDescent="0.25">
      <c r="A5" s="60" t="s">
        <v>34</v>
      </c>
      <c r="B5" s="60" cm="1">
        <f t="array" ref="B5:K5">'Forcasted Income Statement'!B22:K22</f>
        <v>48.8</v>
      </c>
      <c r="C5" s="60">
        <v>59</v>
      </c>
      <c r="D5" s="60">
        <v>72.8</v>
      </c>
      <c r="E5" s="60">
        <v>91.2</v>
      </c>
      <c r="F5" s="60">
        <v>101.2</v>
      </c>
      <c r="G5" s="60">
        <v>131.81755150178077</v>
      </c>
      <c r="H5" s="60">
        <v>166.58659164103926</v>
      </c>
      <c r="I5" s="60">
        <v>211.94473112016345</v>
      </c>
      <c r="J5" s="60">
        <v>271.43743649571707</v>
      </c>
      <c r="K5" s="49">
        <v>349.88712152765237</v>
      </c>
    </row>
    <row r="6" spans="1:14" x14ac:dyDescent="0.25">
      <c r="A6" s="60" t="s">
        <v>337</v>
      </c>
      <c r="B6" s="60" cm="1">
        <f t="array" ref="B6:F6">B36:F36</f>
        <v>1.0676923076923077</v>
      </c>
      <c r="C6" s="60">
        <v>1.7887654320987654</v>
      </c>
      <c r="D6" s="60">
        <v>1.8871052631578946</v>
      </c>
      <c r="E6" s="60">
        <v>1.0757723577235772</v>
      </c>
      <c r="F6" s="60">
        <v>0.70297872340425527</v>
      </c>
      <c r="G6" s="60" cm="1">
        <f t="array" ref="G6:K6">B38:F38</f>
        <v>121.05414940046541</v>
      </c>
      <c r="H6" s="60">
        <v>127.5764634845422</v>
      </c>
      <c r="I6" s="60">
        <v>134.098777568619</v>
      </c>
      <c r="J6" s="60">
        <v>136.70770320224972</v>
      </c>
      <c r="K6" s="49">
        <v>139.31662883588044</v>
      </c>
    </row>
    <row r="7" spans="1:14" x14ac:dyDescent="0.25">
      <c r="A7" s="60" t="s">
        <v>345</v>
      </c>
      <c r="B7" s="60" cm="1">
        <f t="array" ref="B7:K7">B60:K60</f>
        <v>0</v>
      </c>
      <c r="C7" s="60">
        <v>10.100000000000001</v>
      </c>
      <c r="D7" s="60">
        <v>-5.4000000000000021</v>
      </c>
      <c r="E7" s="60">
        <v>6.5999999999999979</v>
      </c>
      <c r="F7" s="60">
        <v>16.899999999999999</v>
      </c>
      <c r="G7" s="60">
        <v>-26.75562676678588</v>
      </c>
      <c r="H7" s="60">
        <v>-4.5225815342760569</v>
      </c>
      <c r="I7" s="60">
        <v>-6.0849922732517427</v>
      </c>
      <c r="J7" s="60">
        <v>-8.2415758651587225</v>
      </c>
      <c r="K7" s="49">
        <v>-11.236707688480649</v>
      </c>
    </row>
    <row r="8" spans="1:14" x14ac:dyDescent="0.25">
      <c r="A8" s="60"/>
      <c r="B8" s="61"/>
      <c r="C8" s="61"/>
      <c r="D8" s="61"/>
      <c r="E8" s="61"/>
      <c r="F8" s="116"/>
      <c r="G8" s="116"/>
      <c r="H8" s="116"/>
      <c r="I8" s="116"/>
      <c r="J8" s="116"/>
      <c r="K8" s="49"/>
    </row>
    <row r="9" spans="1:14" x14ac:dyDescent="0.25">
      <c r="A9" s="60" t="s">
        <v>347</v>
      </c>
      <c r="B9" s="60"/>
      <c r="C9" s="60"/>
      <c r="D9" s="60"/>
      <c r="E9" s="60"/>
      <c r="F9" s="60"/>
      <c r="G9" s="72">
        <f>G4*(1-0.25)+G5-G6-G7</f>
        <v>72.811183529776358</v>
      </c>
      <c r="H9" s="72">
        <f>H4*(1-0.25)+H5-H6-H7</f>
        <v>131.5110582598989</v>
      </c>
      <c r="I9" s="72">
        <f>I4*(1-0.25)+I5-I6-I7</f>
        <v>249.52006860844062</v>
      </c>
      <c r="J9" s="72">
        <f>J4*(1-0.25)+J5-J6-J7</f>
        <v>428.23343465962051</v>
      </c>
      <c r="K9" s="72">
        <f>K4*(1-0.25)+K5-K6-K7</f>
        <v>690.21134784208516</v>
      </c>
    </row>
    <row r="10" spans="1:14" x14ac:dyDescent="0.25">
      <c r="A10" s="60" t="s">
        <v>423</v>
      </c>
      <c r="B10" s="60"/>
      <c r="C10" s="60"/>
      <c r="D10" s="60"/>
      <c r="E10" s="60"/>
      <c r="F10" s="61"/>
      <c r="G10" s="117">
        <f>1/(1+0.1325)^G2</f>
        <v>0.88300220750551872</v>
      </c>
      <c r="H10" s="117">
        <f t="shared" ref="H10:K10" si="0">1/(1+0.1325)^H2</f>
        <v>0.7796928984596192</v>
      </c>
      <c r="I10" s="117">
        <f t="shared" si="0"/>
        <v>0.68847055051621997</v>
      </c>
      <c r="J10" s="117">
        <f t="shared" si="0"/>
        <v>0.60792101590836201</v>
      </c>
      <c r="K10" s="117">
        <f t="shared" si="0"/>
        <v>0.53679559903608121</v>
      </c>
    </row>
    <row r="11" spans="1:14" x14ac:dyDescent="0.25">
      <c r="A11" s="60" t="s">
        <v>346</v>
      </c>
      <c r="B11" s="49"/>
      <c r="C11" s="60"/>
      <c r="D11" s="60"/>
      <c r="E11" s="60"/>
      <c r="F11" s="118"/>
      <c r="G11" s="60">
        <f>G9*G10</f>
        <v>64.292435787881985</v>
      </c>
      <c r="H11" s="60">
        <f>H9*H10</f>
        <v>102.53823819415241</v>
      </c>
      <c r="I11" s="60">
        <f>I9*I10</f>
        <v>171.7872189996981</v>
      </c>
      <c r="J11" s="60">
        <f>J9*J10</f>
        <v>260.33210464420364</v>
      </c>
      <c r="K11" s="60">
        <f>K9*K10</f>
        <v>370.5024139263931</v>
      </c>
    </row>
    <row r="13" spans="1:14" x14ac:dyDescent="0.25">
      <c r="A13" s="4" t="s">
        <v>351</v>
      </c>
      <c r="B13" s="1">
        <f>SUM(G11:K11)</f>
        <v>969.45241155232929</v>
      </c>
      <c r="C13" s="4"/>
      <c r="D13" s="4"/>
      <c r="E13" s="4"/>
      <c r="F13" s="4"/>
      <c r="G13" s="4"/>
      <c r="H13" s="4"/>
      <c r="I13" s="4"/>
      <c r="J13" s="4"/>
    </row>
    <row r="14" spans="1:14" x14ac:dyDescent="0.25">
      <c r="C14" s="4"/>
      <c r="D14" s="4"/>
      <c r="E14" s="4"/>
      <c r="F14" s="4"/>
      <c r="G14" s="4"/>
      <c r="H14" s="4"/>
      <c r="I14" s="4"/>
      <c r="J14" s="4"/>
    </row>
    <row r="15" spans="1:14" x14ac:dyDescent="0.25">
      <c r="A15" s="4" t="s">
        <v>348</v>
      </c>
      <c r="B15" s="2">
        <f>K9*(1+0.02)/(0.1317-0.02)</f>
        <v>6302.735674117519</v>
      </c>
      <c r="C15" s="4"/>
      <c r="E15" s="4"/>
      <c r="F15" s="4"/>
      <c r="G15" s="4"/>
      <c r="H15" s="4"/>
      <c r="I15" s="4"/>
      <c r="J15" s="4"/>
    </row>
    <row r="16" spans="1:14" x14ac:dyDescent="0.25">
      <c r="A16" s="4" t="s">
        <v>349</v>
      </c>
      <c r="B16" s="125">
        <v>0.02</v>
      </c>
      <c r="C16" s="4"/>
      <c r="D16" s="4"/>
      <c r="E16" s="4"/>
      <c r="F16" s="4"/>
      <c r="G16" s="4"/>
      <c r="H16" s="4"/>
      <c r="I16" s="4"/>
      <c r="J16" s="4"/>
      <c r="N16" s="1" t="s">
        <v>408</v>
      </c>
    </row>
    <row r="17" spans="1:14" x14ac:dyDescent="0.25">
      <c r="A17" s="4" t="s">
        <v>350</v>
      </c>
      <c r="B17" s="2">
        <f>B15*K10</f>
        <v>3383.2807717539927</v>
      </c>
      <c r="C17" s="4"/>
      <c r="D17" s="4"/>
      <c r="E17" s="4"/>
      <c r="F17" s="4"/>
      <c r="G17" s="4"/>
      <c r="H17" s="4"/>
      <c r="I17" s="4"/>
      <c r="J17" s="4"/>
      <c r="N17" s="1" t="s">
        <v>409</v>
      </c>
    </row>
    <row r="18" spans="1:14" x14ac:dyDescent="0.25">
      <c r="A18" s="4"/>
      <c r="B18" s="31"/>
      <c r="C18" s="4"/>
      <c r="D18" s="4"/>
      <c r="E18" s="4"/>
      <c r="F18" s="4"/>
      <c r="G18" s="4"/>
      <c r="H18" s="4"/>
      <c r="I18" s="4"/>
      <c r="J18" s="4"/>
      <c r="N18" s="1" t="s">
        <v>410</v>
      </c>
    </row>
    <row r="19" spans="1:14" x14ac:dyDescent="0.25">
      <c r="A19" s="4"/>
      <c r="B19" s="31"/>
      <c r="C19" s="4"/>
      <c r="D19" s="4"/>
      <c r="E19" s="4"/>
      <c r="F19" s="4"/>
      <c r="G19" s="4"/>
      <c r="H19" s="4"/>
      <c r="I19" s="4"/>
      <c r="J19" s="4"/>
      <c r="N19" s="1" t="s">
        <v>411</v>
      </c>
    </row>
    <row r="20" spans="1:14" x14ac:dyDescent="0.25">
      <c r="A20" s="4" t="s">
        <v>351</v>
      </c>
      <c r="B20" s="2">
        <f>B13+B17</f>
        <v>4352.7331833063217</v>
      </c>
      <c r="C20" s="4"/>
      <c r="D20" s="4"/>
      <c r="E20" s="4"/>
      <c r="F20" s="4"/>
      <c r="G20" s="4"/>
      <c r="H20" s="4"/>
      <c r="I20" s="4"/>
      <c r="J20" s="4"/>
    </row>
    <row r="21" spans="1:14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4" x14ac:dyDescent="0.25">
      <c r="A22" s="4" t="s">
        <v>324</v>
      </c>
      <c r="B22" s="4">
        <v>83.22</v>
      </c>
      <c r="C22" s="4"/>
      <c r="D22" s="4"/>
      <c r="E22" s="4"/>
      <c r="F22" s="4"/>
      <c r="G22" s="4"/>
      <c r="H22" s="4"/>
      <c r="I22" s="4"/>
      <c r="J22" s="4"/>
    </row>
    <row r="23" spans="1:14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4" x14ac:dyDescent="0.25">
      <c r="A24" s="4" t="s">
        <v>352</v>
      </c>
      <c r="B24" s="4">
        <f>WACC!B19</f>
        <v>256.89999999999998</v>
      </c>
      <c r="C24" s="4"/>
      <c r="D24" s="4"/>
      <c r="E24" s="4"/>
      <c r="F24" s="4"/>
      <c r="G24" s="4"/>
      <c r="H24" s="4"/>
      <c r="I24" s="4"/>
      <c r="J24" s="4"/>
    </row>
    <row r="25" spans="1:14" x14ac:dyDescent="0.25">
      <c r="A25" s="4" t="s">
        <v>353</v>
      </c>
      <c r="B25" s="4">
        <f>'Balance Sheet'!F8</f>
        <v>310.89999999999998</v>
      </c>
      <c r="C25" s="4"/>
      <c r="D25" s="4"/>
      <c r="E25" s="4"/>
      <c r="F25" s="4"/>
      <c r="G25" s="4"/>
      <c r="H25" s="4"/>
      <c r="I25" s="4"/>
      <c r="J25" s="4"/>
    </row>
    <row r="26" spans="1:14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4" x14ac:dyDescent="0.25">
      <c r="A27" s="32" t="s">
        <v>354</v>
      </c>
      <c r="B27" s="20">
        <v>42.53</v>
      </c>
      <c r="C27" s="4" t="s">
        <v>356</v>
      </c>
      <c r="D27" s="4"/>
      <c r="E27" s="4"/>
      <c r="F27" s="4"/>
      <c r="G27" s="4"/>
      <c r="H27" s="4"/>
      <c r="I27" s="4"/>
      <c r="J27" s="4"/>
    </row>
    <row r="28" spans="1:14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4" x14ac:dyDescent="0.25">
      <c r="A29" s="32" t="s">
        <v>326</v>
      </c>
      <c r="B29" s="2">
        <f>B20-B24+B25</f>
        <v>4406.7331833063217</v>
      </c>
      <c r="C29" s="3"/>
      <c r="D29" s="3"/>
      <c r="E29" s="3"/>
      <c r="F29" s="3"/>
      <c r="G29" s="4"/>
      <c r="H29" s="35"/>
      <c r="I29" s="4"/>
      <c r="J29" s="4"/>
    </row>
    <row r="30" spans="1:14" x14ac:dyDescent="0.25">
      <c r="A30" s="4" t="s">
        <v>355</v>
      </c>
      <c r="B30" s="4">
        <f>B29/B27</f>
        <v>103.61469981909997</v>
      </c>
      <c r="C30" s="4"/>
      <c r="D30" s="4"/>
      <c r="E30" s="4"/>
      <c r="F30" s="4"/>
      <c r="G30" s="4"/>
      <c r="H30" s="4"/>
      <c r="I30" s="4"/>
      <c r="J30" s="4"/>
    </row>
    <row r="33" spans="1:21" x14ac:dyDescent="0.25">
      <c r="A33" s="202" t="s">
        <v>420</v>
      </c>
      <c r="B33" s="202"/>
      <c r="C33" s="202"/>
      <c r="D33" s="202"/>
      <c r="E33" s="202"/>
      <c r="F33" s="202"/>
      <c r="G33" s="202"/>
    </row>
    <row r="34" spans="1:21" x14ac:dyDescent="0.25">
      <c r="A34" s="49" t="s">
        <v>98</v>
      </c>
      <c r="B34" s="49">
        <v>69.400000000000006</v>
      </c>
      <c r="C34" s="49">
        <v>144.88999999999999</v>
      </c>
      <c r="D34" s="49">
        <v>143.41999999999999</v>
      </c>
      <c r="E34" s="49">
        <v>132.32</v>
      </c>
      <c r="F34" s="49">
        <v>66.08</v>
      </c>
      <c r="G34" s="49"/>
    </row>
    <row r="35" spans="1:21" x14ac:dyDescent="0.25">
      <c r="A35" s="49" t="s">
        <v>401</v>
      </c>
      <c r="B35" s="49" cm="1">
        <f t="array" ref="B35:F35">'Growth %- Calculations'!B12:F12</f>
        <v>65</v>
      </c>
      <c r="C35" s="49">
        <v>81</v>
      </c>
      <c r="D35" s="49">
        <v>76</v>
      </c>
      <c r="E35" s="49">
        <v>123</v>
      </c>
      <c r="F35" s="49">
        <v>94</v>
      </c>
      <c r="G35" s="76"/>
    </row>
    <row r="36" spans="1:21" x14ac:dyDescent="0.25">
      <c r="A36" s="49" t="s">
        <v>402</v>
      </c>
      <c r="B36" s="49">
        <f>B34/B35</f>
        <v>1.0676923076923077</v>
      </c>
      <c r="C36" s="49">
        <f t="shared" ref="C36:E36" si="1">C34/C35</f>
        <v>1.7887654320987654</v>
      </c>
      <c r="D36" s="49">
        <f t="shared" si="1"/>
        <v>1.8871052631578946</v>
      </c>
      <c r="E36" s="49">
        <f t="shared" si="1"/>
        <v>1.0757723577235772</v>
      </c>
      <c r="F36" s="49">
        <f>F34/F35</f>
        <v>0.70297872340425527</v>
      </c>
      <c r="G36" s="49">
        <f>AVERAGE(B36:F36)</f>
        <v>1.30446281681536</v>
      </c>
    </row>
    <row r="37" spans="1:21" x14ac:dyDescent="0.25">
      <c r="A37" s="49" t="s">
        <v>403</v>
      </c>
      <c r="B37" s="126">
        <f>'Growth %- Calculations'!G12+5</f>
        <v>92.8</v>
      </c>
      <c r="C37" s="126">
        <f>B37+5</f>
        <v>97.8</v>
      </c>
      <c r="D37" s="126">
        <f t="shared" ref="D37" si="2">C37+5</f>
        <v>102.8</v>
      </c>
      <c r="E37" s="126">
        <f>D37+2</f>
        <v>104.8</v>
      </c>
      <c r="F37" s="126">
        <f>E37+2</f>
        <v>106.8</v>
      </c>
      <c r="G37" s="53"/>
    </row>
    <row r="38" spans="1:21" x14ac:dyDescent="0.25">
      <c r="A38" s="49" t="s">
        <v>339</v>
      </c>
      <c r="B38" s="49">
        <f>$G$36*B37</f>
        <v>121.05414940046541</v>
      </c>
      <c r="C38" s="49">
        <f t="shared" ref="C38:F38" si="3">$G$36*C37</f>
        <v>127.5764634845422</v>
      </c>
      <c r="D38" s="49">
        <f t="shared" si="3"/>
        <v>134.098777568619</v>
      </c>
      <c r="E38" s="49">
        <f t="shared" si="3"/>
        <v>136.70770320224972</v>
      </c>
      <c r="F38" s="49">
        <f t="shared" si="3"/>
        <v>139.31662883588044</v>
      </c>
      <c r="G38" s="49"/>
      <c r="N38" s="124"/>
      <c r="O38" s="124"/>
      <c r="P38" s="124"/>
      <c r="Q38" s="124"/>
      <c r="R38" s="124"/>
    </row>
    <row r="41" spans="1:21" x14ac:dyDescent="0.25">
      <c r="A41" s="191" t="s">
        <v>397</v>
      </c>
      <c r="B41" s="192"/>
      <c r="C41" s="192"/>
      <c r="D41" s="192"/>
      <c r="E41" s="192"/>
      <c r="F41" s="192"/>
      <c r="G41" s="192"/>
      <c r="H41" s="192"/>
      <c r="I41" s="192"/>
      <c r="J41" s="192"/>
      <c r="K41" s="193"/>
    </row>
    <row r="42" spans="1:21" x14ac:dyDescent="0.25">
      <c r="A42" s="49"/>
      <c r="B42" s="49">
        <v>2020</v>
      </c>
      <c r="C42" s="49">
        <v>2021</v>
      </c>
      <c r="D42" s="49">
        <v>2022</v>
      </c>
      <c r="E42" s="49">
        <v>2023</v>
      </c>
      <c r="F42" s="49">
        <v>2024</v>
      </c>
      <c r="G42" s="49">
        <v>2025</v>
      </c>
      <c r="H42" s="49">
        <v>2026</v>
      </c>
      <c r="I42" s="49">
        <v>2027</v>
      </c>
      <c r="J42" s="49">
        <v>2028</v>
      </c>
      <c r="K42" s="49">
        <v>2029</v>
      </c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x14ac:dyDescent="0.25">
      <c r="A43" s="49" t="s">
        <v>25</v>
      </c>
      <c r="B43" s="49" cm="1">
        <f t="array" ref="B43:K43">'Forcasted Income Statement'!B8:K8</f>
        <v>522.9</v>
      </c>
      <c r="C43" s="49">
        <v>739.9</v>
      </c>
      <c r="D43" s="60">
        <v>900.5</v>
      </c>
      <c r="E43" s="60">
        <v>1087.5</v>
      </c>
      <c r="F43" s="60">
        <v>1210.2</v>
      </c>
      <c r="G43" s="60">
        <v>1564.0624800000001</v>
      </c>
      <c r="H43" s="60">
        <v>2037.034973952</v>
      </c>
      <c r="I43" s="60">
        <v>2673.404699814605</v>
      </c>
      <c r="J43" s="60">
        <v>3535.3103750348337</v>
      </c>
      <c r="K43" s="60">
        <v>4710.4475436964121</v>
      </c>
      <c r="L43" s="4"/>
      <c r="M43" s="35"/>
      <c r="N43" s="4"/>
      <c r="O43" s="4"/>
      <c r="P43" s="4"/>
      <c r="Q43" s="4"/>
      <c r="R43" s="4"/>
      <c r="S43" s="4"/>
      <c r="T43" s="4"/>
      <c r="U43" s="4"/>
    </row>
    <row r="44" spans="1:21" x14ac:dyDescent="0.25">
      <c r="A44" s="112" t="s">
        <v>398</v>
      </c>
      <c r="B44" s="120"/>
      <c r="C44" s="120"/>
      <c r="D44" s="120"/>
      <c r="E44" s="120"/>
      <c r="F44" s="120"/>
      <c r="G44" s="97"/>
      <c r="H44" s="97"/>
      <c r="I44" s="120"/>
      <c r="J44" s="97"/>
      <c r="K44" s="97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x14ac:dyDescent="0.25">
      <c r="A45" s="49" t="s">
        <v>340</v>
      </c>
      <c r="B45" s="49" cm="1">
        <f t="array" ref="B45:F45">'Balance Sheet'!B10:F10</f>
        <v>7.9</v>
      </c>
      <c r="C45" s="49">
        <v>10.6</v>
      </c>
      <c r="D45" s="49">
        <v>12.2</v>
      </c>
      <c r="E45" s="60">
        <v>14</v>
      </c>
      <c r="F45" s="60">
        <v>16.7</v>
      </c>
      <c r="G45" s="60">
        <f>G43*G46</f>
        <v>21.789040636877882</v>
      </c>
      <c r="H45" s="60">
        <f t="shared" ref="H45:K45" si="4">H43*H46</f>
        <v>28.378046525469752</v>
      </c>
      <c r="I45" s="60">
        <f t="shared" si="4"/>
        <v>37.243348260026508</v>
      </c>
      <c r="J45" s="60">
        <f t="shared" si="4"/>
        <v>49.250603739059052</v>
      </c>
      <c r="K45" s="60">
        <f t="shared" si="4"/>
        <v>65.621504421922282</v>
      </c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x14ac:dyDescent="0.25">
      <c r="A46" s="49"/>
      <c r="B46" s="54">
        <f>B45/B43</f>
        <v>1.5108051252629567E-2</v>
      </c>
      <c r="C46" s="54">
        <f t="shared" ref="C46:F46" si="5">C45/C43</f>
        <v>1.4326260305446682E-2</v>
      </c>
      <c r="D46" s="54">
        <f t="shared" si="5"/>
        <v>1.3548028872848417E-2</v>
      </c>
      <c r="E46" s="54">
        <f t="shared" si="5"/>
        <v>1.2873563218390805E-2</v>
      </c>
      <c r="F46" s="54">
        <f t="shared" si="5"/>
        <v>1.3799372004627334E-2</v>
      </c>
      <c r="G46" s="61">
        <f>AVERAGE(B46:F46)</f>
        <v>1.3931055130788562E-2</v>
      </c>
      <c r="H46" s="61">
        <f>G46</f>
        <v>1.3931055130788562E-2</v>
      </c>
      <c r="I46" s="61">
        <f t="shared" ref="I46:K46" si="6">H46</f>
        <v>1.3931055130788562E-2</v>
      </c>
      <c r="J46" s="61">
        <f t="shared" si="6"/>
        <v>1.3931055130788562E-2</v>
      </c>
      <c r="K46" s="61">
        <f t="shared" si="6"/>
        <v>1.3931055130788562E-2</v>
      </c>
      <c r="M46" s="4"/>
      <c r="N46" s="4"/>
      <c r="O46" s="4"/>
      <c r="P46" s="4"/>
      <c r="Q46" s="4"/>
      <c r="R46" s="4"/>
      <c r="S46" s="4"/>
      <c r="T46" s="4"/>
      <c r="U46" s="4"/>
    </row>
    <row r="47" spans="1:21" x14ac:dyDescent="0.25">
      <c r="A47" s="49" t="s">
        <v>109</v>
      </c>
      <c r="B47" s="49" cm="1">
        <f t="array" ref="B47:F47">'Balance Sheet'!B14:F14</f>
        <v>2.9</v>
      </c>
      <c r="C47" s="49">
        <v>3.9</v>
      </c>
      <c r="D47" s="60">
        <v>4.2</v>
      </c>
      <c r="E47" s="60">
        <v>5.4</v>
      </c>
      <c r="F47" s="60">
        <v>5.0999999999999996</v>
      </c>
      <c r="G47" s="60">
        <f>G43*G48</f>
        <v>7.7141902265928195</v>
      </c>
      <c r="H47" s="60">
        <f t="shared" ref="H47:J47" si="7">H43*H48</f>
        <v>10.046961351114488</v>
      </c>
      <c r="I47" s="60">
        <f t="shared" si="7"/>
        <v>13.185632077202655</v>
      </c>
      <c r="J47" s="60">
        <f t="shared" si="7"/>
        <v>17.436679858892791</v>
      </c>
      <c r="K47" s="60">
        <f>K43*K48</f>
        <v>23.232632243988753</v>
      </c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x14ac:dyDescent="0.25">
      <c r="A48" s="49"/>
      <c r="B48" s="54">
        <f>B47/B43</f>
        <v>5.5459934978007268E-3</v>
      </c>
      <c r="C48" s="54">
        <f t="shared" ref="C48:F48" si="8">C47/C43</f>
        <v>5.2709825652115152E-3</v>
      </c>
      <c r="D48" s="54">
        <f t="shared" si="8"/>
        <v>4.6640755136035539E-3</v>
      </c>
      <c r="E48" s="54">
        <f>E47/E43</f>
        <v>4.9655172413793107E-3</v>
      </c>
      <c r="F48" s="54">
        <f t="shared" si="8"/>
        <v>4.2141794744670301E-3</v>
      </c>
      <c r="G48" s="61">
        <f>AVERAGE(B48:F48)</f>
        <v>4.9321496584924275E-3</v>
      </c>
      <c r="H48" s="61">
        <f>G48</f>
        <v>4.9321496584924275E-3</v>
      </c>
      <c r="I48" s="61">
        <f t="shared" ref="I48:K48" si="9">H48</f>
        <v>4.9321496584924275E-3</v>
      </c>
      <c r="J48" s="61">
        <f t="shared" si="9"/>
        <v>4.9321496584924275E-3</v>
      </c>
      <c r="K48" s="61">
        <f t="shared" si="9"/>
        <v>4.9321496584924275E-3</v>
      </c>
      <c r="L48" s="4"/>
      <c r="M48" s="4" t="s">
        <v>407</v>
      </c>
      <c r="N48" s="4"/>
      <c r="O48" s="4"/>
      <c r="P48" s="4"/>
      <c r="Q48" s="4"/>
      <c r="R48" s="4"/>
      <c r="S48" s="4"/>
      <c r="T48" s="4"/>
      <c r="U48" s="4"/>
    </row>
    <row r="49" spans="1:21" x14ac:dyDescent="0.25">
      <c r="A49" s="49" t="s">
        <v>341</v>
      </c>
      <c r="B49" s="49" cm="1">
        <f t="array" ref="B49:F49">'Balance Sheet'!B11:F11</f>
        <v>1.6</v>
      </c>
      <c r="C49" s="49">
        <v>3</v>
      </c>
      <c r="D49" s="60">
        <v>1.7</v>
      </c>
      <c r="E49" s="60">
        <v>2.8</v>
      </c>
      <c r="F49" s="60">
        <v>11.1</v>
      </c>
      <c r="G49" s="60">
        <f>G43*G50</f>
        <v>6.4905623913450254</v>
      </c>
      <c r="H49" s="60">
        <f t="shared" ref="H49:K49" si="10">H43*H50</f>
        <v>8.4533084584877614</v>
      </c>
      <c r="I49" s="60">
        <f t="shared" si="10"/>
        <v>11.09412202091934</v>
      </c>
      <c r="J49" s="60">
        <f t="shared" si="10"/>
        <v>14.670866960463734</v>
      </c>
      <c r="K49" s="60">
        <f t="shared" si="10"/>
        <v>19.547463138121877</v>
      </c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x14ac:dyDescent="0.25">
      <c r="A50" s="49"/>
      <c r="B50" s="54">
        <f>B49/B43</f>
        <v>3.059858481545229E-3</v>
      </c>
      <c r="C50" s="54">
        <f t="shared" ref="C50:F50" si="11">C49/C43</f>
        <v>4.0546019732396275E-3</v>
      </c>
      <c r="D50" s="54">
        <f t="shared" si="11"/>
        <v>1.8878400888395336E-3</v>
      </c>
      <c r="E50" s="54">
        <f t="shared" si="11"/>
        <v>2.574712643678161E-3</v>
      </c>
      <c r="F50" s="54">
        <f t="shared" si="11"/>
        <v>9.1720376797223592E-3</v>
      </c>
      <c r="G50" s="61">
        <f>AVERAGE(B50:F50)</f>
        <v>4.1498101734049817E-3</v>
      </c>
      <c r="H50" s="61">
        <f>G50</f>
        <v>4.1498101734049817E-3</v>
      </c>
      <c r="I50" s="61">
        <f t="shared" ref="I50:K50" si="12">H50</f>
        <v>4.1498101734049817E-3</v>
      </c>
      <c r="J50" s="61">
        <f t="shared" si="12"/>
        <v>4.1498101734049817E-3</v>
      </c>
      <c r="K50" s="61">
        <f t="shared" si="12"/>
        <v>4.1498101734049817E-3</v>
      </c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x14ac:dyDescent="0.25">
      <c r="A51" s="49"/>
      <c r="B51" s="54"/>
      <c r="C51" s="54"/>
      <c r="D51" s="54"/>
      <c r="E51" s="54"/>
      <c r="F51" s="54"/>
      <c r="G51" s="61"/>
      <c r="H51" s="61"/>
      <c r="I51" s="61"/>
      <c r="J51" s="61"/>
      <c r="K51" s="61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x14ac:dyDescent="0.25">
      <c r="A52" s="120" t="s">
        <v>399</v>
      </c>
      <c r="B52" s="120"/>
      <c r="C52" s="120"/>
      <c r="D52" s="97"/>
      <c r="E52" s="97"/>
      <c r="F52" s="97"/>
      <c r="G52" s="97"/>
      <c r="H52" s="97"/>
      <c r="I52" s="97"/>
      <c r="J52" s="97"/>
      <c r="K52" s="97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x14ac:dyDescent="0.25">
      <c r="A53" s="60" t="s">
        <v>342</v>
      </c>
      <c r="B53" s="60" cm="1">
        <f t="array" ref="B53:F53">'Balance Sheet'!B30:F30</f>
        <v>23.5</v>
      </c>
      <c r="C53" s="60">
        <v>19.899999999999999</v>
      </c>
      <c r="D53" s="60">
        <v>20.399999999999999</v>
      </c>
      <c r="E53" s="60">
        <v>22.3</v>
      </c>
      <c r="F53" s="60">
        <v>15.8</v>
      </c>
      <c r="G53" s="60">
        <f>G43*G54</f>
        <v>40.056490755249065</v>
      </c>
      <c r="H53" s="60">
        <f t="shared" ref="H53:K53" si="13">H43*H54</f>
        <v>52.169573559636383</v>
      </c>
      <c r="I53" s="60">
        <f t="shared" si="13"/>
        <v>68.467348339666799</v>
      </c>
      <c r="J53" s="60">
        <f t="shared" si="13"/>
        <v>90.541221444375367</v>
      </c>
      <c r="K53" s="60">
        <f t="shared" si="13"/>
        <v>120.63712345248574</v>
      </c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x14ac:dyDescent="0.25">
      <c r="A54" s="60"/>
      <c r="B54" s="119">
        <f>B53/B43</f>
        <v>4.4941671447695543E-2</v>
      </c>
      <c r="C54" s="119">
        <f t="shared" ref="C54:F54" si="14">C53/C43</f>
        <v>2.6895526422489525E-2</v>
      </c>
      <c r="D54" s="119">
        <f t="shared" si="14"/>
        <v>2.2654081066074402E-2</v>
      </c>
      <c r="E54" s="119">
        <f t="shared" si="14"/>
        <v>2.0505747126436782E-2</v>
      </c>
      <c r="F54" s="119">
        <f t="shared" si="14"/>
        <v>1.3055693273839035E-2</v>
      </c>
      <c r="G54" s="61">
        <f>AVERAGE(B54:F54)</f>
        <v>2.5610543867307056E-2</v>
      </c>
      <c r="H54" s="61">
        <f>G54</f>
        <v>2.5610543867307056E-2</v>
      </c>
      <c r="I54" s="61">
        <f t="shared" ref="I54:K54" si="15">H54</f>
        <v>2.5610543867307056E-2</v>
      </c>
      <c r="J54" s="61">
        <f t="shared" si="15"/>
        <v>2.5610543867307056E-2</v>
      </c>
      <c r="K54" s="61">
        <f t="shared" si="15"/>
        <v>2.5610543867307056E-2</v>
      </c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x14ac:dyDescent="0.25">
      <c r="A55" s="49" t="s">
        <v>343</v>
      </c>
      <c r="B55" s="49" cm="1">
        <f t="array" ref="B55:F55">'Balance Sheet'!B34:F34</f>
        <v>5.3</v>
      </c>
      <c r="C55" s="49">
        <v>3.9</v>
      </c>
      <c r="D55" s="60">
        <v>9.4</v>
      </c>
      <c r="E55" s="60">
        <v>5</v>
      </c>
      <c r="F55" s="60">
        <v>5.3</v>
      </c>
      <c r="G55" s="60">
        <f>G43*G56</f>
        <v>10.892929266352546</v>
      </c>
      <c r="H55" s="60">
        <f t="shared" ref="H55:K55" si="16">H43*H56</f>
        <v>14.186951076497555</v>
      </c>
      <c r="I55" s="60">
        <f t="shared" si="16"/>
        <v>18.618954592795394</v>
      </c>
      <c r="J55" s="60">
        <f t="shared" si="16"/>
        <v>24.621705553512626</v>
      </c>
      <c r="K55" s="60">
        <f t="shared" si="16"/>
        <v>32.805960479500222</v>
      </c>
      <c r="L55" s="4"/>
      <c r="M55" s="4"/>
      <c r="N55" s="4"/>
      <c r="O55" s="4"/>
      <c r="P55" s="4"/>
      <c r="Q55" s="4"/>
      <c r="R55" s="4"/>
      <c r="S55" s="4"/>
      <c r="T55" s="4"/>
    </row>
    <row r="56" spans="1:21" x14ac:dyDescent="0.25">
      <c r="A56" s="49"/>
      <c r="B56" s="54">
        <f>B55/B43</f>
        <v>1.0135781220118569E-2</v>
      </c>
      <c r="C56" s="54">
        <f t="shared" ref="C56:F56" si="17">C55/C43</f>
        <v>5.2709825652115152E-3</v>
      </c>
      <c r="D56" s="54">
        <f t="shared" si="17"/>
        <v>1.0438645197112715E-2</v>
      </c>
      <c r="E56" s="54">
        <f t="shared" si="17"/>
        <v>4.5977011494252873E-3</v>
      </c>
      <c r="F56" s="54">
        <f t="shared" si="17"/>
        <v>4.3794414146422073E-3</v>
      </c>
      <c r="G56" s="61">
        <f>AVERAGE(B56:F56)</f>
        <v>6.9645103093020589E-3</v>
      </c>
      <c r="H56" s="61">
        <f>G56</f>
        <v>6.9645103093020589E-3</v>
      </c>
      <c r="I56" s="61">
        <f t="shared" ref="I56:K56" si="18">H56</f>
        <v>6.9645103093020589E-3</v>
      </c>
      <c r="J56" s="61">
        <f t="shared" si="18"/>
        <v>6.9645103093020589E-3</v>
      </c>
      <c r="K56" s="61">
        <f t="shared" si="18"/>
        <v>6.9645103093020589E-3</v>
      </c>
      <c r="L56" s="3"/>
      <c r="M56" s="4"/>
      <c r="N56" s="4"/>
      <c r="O56" s="4"/>
      <c r="P56" s="4"/>
      <c r="Q56" s="4"/>
      <c r="R56" s="4"/>
      <c r="S56" s="4"/>
      <c r="T56" s="4"/>
    </row>
    <row r="57" spans="1:21" x14ac:dyDescent="0.25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</row>
    <row r="58" spans="1:21" x14ac:dyDescent="0.25">
      <c r="A58" s="120" t="s">
        <v>338</v>
      </c>
      <c r="B58" s="120">
        <f t="shared" ref="B58:K58" si="19">(B45+B47+B49) - (B53+B55)</f>
        <v>-16.399999999999999</v>
      </c>
      <c r="C58" s="120">
        <f t="shared" si="19"/>
        <v>-6.2999999999999972</v>
      </c>
      <c r="D58" s="120">
        <f t="shared" si="19"/>
        <v>-11.7</v>
      </c>
      <c r="E58" s="120">
        <f t="shared" si="19"/>
        <v>-5.1000000000000014</v>
      </c>
      <c r="F58" s="120">
        <f t="shared" si="19"/>
        <v>11.799999999999997</v>
      </c>
      <c r="G58" s="120">
        <f t="shared" si="19"/>
        <v>-14.955626766785883</v>
      </c>
      <c r="H58" s="120">
        <f t="shared" si="19"/>
        <v>-19.47820830106194</v>
      </c>
      <c r="I58" s="120">
        <f t="shared" si="19"/>
        <v>-25.563200574313683</v>
      </c>
      <c r="J58" s="120">
        <f t="shared" si="19"/>
        <v>-33.804776439472406</v>
      </c>
      <c r="K58" s="120">
        <f t="shared" si="19"/>
        <v>-45.041484127953055</v>
      </c>
    </row>
    <row r="59" spans="1:21" x14ac:dyDescent="0.25">
      <c r="A59" s="49"/>
      <c r="B59" s="54"/>
      <c r="C59" s="54"/>
      <c r="D59" s="54"/>
      <c r="E59" s="54"/>
      <c r="F59" s="54"/>
      <c r="G59" s="53"/>
      <c r="H59" s="49"/>
      <c r="I59" s="49"/>
      <c r="J59" s="49"/>
      <c r="K59" s="49"/>
    </row>
    <row r="60" spans="1:21" x14ac:dyDescent="0.25">
      <c r="A60" s="120" t="s">
        <v>344</v>
      </c>
      <c r="B60" s="120"/>
      <c r="C60" s="120">
        <f>C58-B58</f>
        <v>10.100000000000001</v>
      </c>
      <c r="D60" s="120">
        <f t="shared" ref="D60:K60" si="20">D58-C58</f>
        <v>-5.4000000000000021</v>
      </c>
      <c r="E60" s="120">
        <f t="shared" si="20"/>
        <v>6.5999999999999979</v>
      </c>
      <c r="F60" s="120">
        <f t="shared" si="20"/>
        <v>16.899999999999999</v>
      </c>
      <c r="G60" s="120">
        <f>G58-F58</f>
        <v>-26.75562676678588</v>
      </c>
      <c r="H60" s="120">
        <f t="shared" si="20"/>
        <v>-4.5225815342760569</v>
      </c>
      <c r="I60" s="120">
        <f t="shared" si="20"/>
        <v>-6.0849922732517427</v>
      </c>
      <c r="J60" s="120">
        <f t="shared" si="20"/>
        <v>-8.2415758651587225</v>
      </c>
      <c r="K60" s="120">
        <f t="shared" si="20"/>
        <v>-11.236707688480649</v>
      </c>
    </row>
    <row r="62" spans="1:21" x14ac:dyDescent="0.25">
      <c r="I62" s="33"/>
    </row>
    <row r="64" spans="1:21" x14ac:dyDescent="0.25">
      <c r="E64" s="34"/>
      <c r="I64" s="19"/>
      <c r="J64" s="19"/>
    </row>
    <row r="65" spans="1:5" x14ac:dyDescent="0.25">
      <c r="A65" s="33"/>
      <c r="E65" s="23"/>
    </row>
    <row r="67" spans="1:5" x14ac:dyDescent="0.25">
      <c r="A67" s="33"/>
    </row>
    <row r="68" spans="1:5" x14ac:dyDescent="0.25">
      <c r="E68" s="34"/>
    </row>
    <row r="69" spans="1:5" x14ac:dyDescent="0.25">
      <c r="E69" s="34"/>
    </row>
    <row r="72" spans="1:5" x14ac:dyDescent="0.25">
      <c r="E72" s="34"/>
    </row>
    <row r="73" spans="1:5" x14ac:dyDescent="0.25">
      <c r="E73" s="34"/>
    </row>
    <row r="74" spans="1:5" x14ac:dyDescent="0.25">
      <c r="E74" s="34"/>
    </row>
    <row r="77" spans="1:5" x14ac:dyDescent="0.25">
      <c r="E77" s="23"/>
    </row>
    <row r="78" spans="1:5" x14ac:dyDescent="0.25">
      <c r="E78" s="23"/>
    </row>
  </sheetData>
  <mergeCells count="3">
    <mergeCell ref="A1:K1"/>
    <mergeCell ref="A33:G33"/>
    <mergeCell ref="A41:K4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93C70-7662-49DD-B789-D9405A12C0D2}">
  <dimension ref="A1:U78"/>
  <sheetViews>
    <sheetView topLeftCell="A15" zoomScaleNormal="100" workbookViewId="0">
      <selection activeCell="B31" sqref="B31"/>
    </sheetView>
  </sheetViews>
  <sheetFormatPr defaultColWidth="9.109375" defaultRowHeight="13.2" x14ac:dyDescent="0.25"/>
  <cols>
    <col min="1" max="1" width="30.88671875" style="1" customWidth="1"/>
    <col min="2" max="2" width="19.44140625" style="1" customWidth="1"/>
    <col min="3" max="9" width="9.109375" style="1"/>
    <col min="10" max="10" width="11.33203125" style="1" customWidth="1"/>
    <col min="11" max="12" width="13" style="1" customWidth="1"/>
    <col min="13" max="13" width="12.88671875" style="1" customWidth="1"/>
    <col min="14" max="16384" width="9.109375" style="1"/>
  </cols>
  <sheetData>
    <row r="1" spans="1:14" ht="22.8" x14ac:dyDescent="0.4">
      <c r="A1" s="201" t="s">
        <v>396</v>
      </c>
      <c r="B1" s="201"/>
      <c r="C1" s="201"/>
      <c r="D1" s="201"/>
      <c r="E1" s="201"/>
      <c r="F1" s="201"/>
      <c r="G1" s="201"/>
      <c r="H1" s="201"/>
      <c r="I1" s="201"/>
      <c r="J1" s="201"/>
      <c r="K1" s="201"/>
    </row>
    <row r="2" spans="1:14" x14ac:dyDescent="0.25">
      <c r="A2" s="60"/>
      <c r="B2" s="60"/>
      <c r="C2" s="60"/>
      <c r="D2" s="60"/>
      <c r="E2" s="60"/>
      <c r="F2" s="60"/>
      <c r="G2" s="60">
        <v>1</v>
      </c>
      <c r="H2" s="60">
        <v>2</v>
      </c>
      <c r="I2" s="60">
        <v>3</v>
      </c>
      <c r="J2" s="60">
        <v>4</v>
      </c>
      <c r="K2" s="60">
        <v>5</v>
      </c>
    </row>
    <row r="3" spans="1:14" x14ac:dyDescent="0.25">
      <c r="A3" s="60"/>
      <c r="B3" s="60">
        <v>2020</v>
      </c>
      <c r="C3" s="60">
        <v>2021</v>
      </c>
      <c r="D3" s="60">
        <v>2022</v>
      </c>
      <c r="E3" s="60">
        <v>2023</v>
      </c>
      <c r="F3" s="60">
        <v>2024</v>
      </c>
      <c r="G3" s="60">
        <v>2025</v>
      </c>
      <c r="H3" s="60">
        <v>2026</v>
      </c>
      <c r="I3" s="60">
        <v>2027</v>
      </c>
      <c r="J3" s="60">
        <v>2028</v>
      </c>
      <c r="K3" s="60">
        <v>2029</v>
      </c>
    </row>
    <row r="4" spans="1:14" x14ac:dyDescent="0.25">
      <c r="A4" s="60" t="s">
        <v>336</v>
      </c>
      <c r="B4" s="59" cm="1">
        <f t="array" ref="B4:K4">'Forcasted Income Statement'!B38:K38</f>
        <v>-34.200000000000003</v>
      </c>
      <c r="C4" s="59">
        <v>-15.2</v>
      </c>
      <c r="D4" s="59">
        <v>-21.7</v>
      </c>
      <c r="E4" s="59">
        <v>23.3</v>
      </c>
      <c r="F4" s="59">
        <v>37.799999999999997</v>
      </c>
      <c r="G4" s="60">
        <v>47.056206215566803</v>
      </c>
      <c r="H4" s="60">
        <v>117.30446475883436</v>
      </c>
      <c r="I4" s="60">
        <v>220.78549704485926</v>
      </c>
      <c r="J4" s="60">
        <v>380.34950066799252</v>
      </c>
      <c r="K4" s="49">
        <v>624.53886328244346</v>
      </c>
    </row>
    <row r="5" spans="1:14" x14ac:dyDescent="0.25">
      <c r="A5" s="60" t="s">
        <v>34</v>
      </c>
      <c r="B5" s="60" cm="1">
        <f t="array" ref="B5:K5">'Forcasted Income Statement'!B22:K22</f>
        <v>48.8</v>
      </c>
      <c r="C5" s="60">
        <v>59</v>
      </c>
      <c r="D5" s="60">
        <v>72.8</v>
      </c>
      <c r="E5" s="60">
        <v>91.2</v>
      </c>
      <c r="F5" s="60">
        <v>101.2</v>
      </c>
      <c r="G5" s="60">
        <v>131.81755150178077</v>
      </c>
      <c r="H5" s="60">
        <v>166.58659164103926</v>
      </c>
      <c r="I5" s="60">
        <v>211.94473112016345</v>
      </c>
      <c r="J5" s="60">
        <v>271.43743649571707</v>
      </c>
      <c r="K5" s="49">
        <v>349.88712152765237</v>
      </c>
    </row>
    <row r="6" spans="1:14" x14ac:dyDescent="0.25">
      <c r="A6" s="60" t="s">
        <v>337</v>
      </c>
      <c r="B6" s="60" cm="1">
        <f t="array" ref="B6:F6">B36:F36</f>
        <v>1.0676923076923077</v>
      </c>
      <c r="C6" s="60">
        <v>1.7887654320987654</v>
      </c>
      <c r="D6" s="60">
        <v>1.8871052631578946</v>
      </c>
      <c r="E6" s="60">
        <v>1.0757723577235772</v>
      </c>
      <c r="F6" s="60">
        <v>0.70297872340425527</v>
      </c>
      <c r="G6" s="60" cm="1">
        <f t="array" ref="G6:K6">B38:F38</f>
        <v>121.05414940046541</v>
      </c>
      <c r="H6" s="60">
        <v>127.5764634845422</v>
      </c>
      <c r="I6" s="60">
        <v>134.098777568619</v>
      </c>
      <c r="J6" s="60">
        <v>136.70770320224972</v>
      </c>
      <c r="K6" s="49">
        <v>139.31662883588044</v>
      </c>
    </row>
    <row r="7" spans="1:14" x14ac:dyDescent="0.25">
      <c r="A7" s="60" t="s">
        <v>345</v>
      </c>
      <c r="B7" s="60" cm="1">
        <f t="array" ref="B7:K7">B60:K60</f>
        <v>0</v>
      </c>
      <c r="C7" s="60">
        <v>10.100000000000001</v>
      </c>
      <c r="D7" s="60">
        <v>-5.4000000000000021</v>
      </c>
      <c r="E7" s="60">
        <v>6.5999999999999979</v>
      </c>
      <c r="F7" s="60">
        <v>16.899999999999999</v>
      </c>
      <c r="G7" s="60">
        <v>-26.75562676678588</v>
      </c>
      <c r="H7" s="60">
        <v>-4.5225815342760569</v>
      </c>
      <c r="I7" s="60">
        <v>-6.0849922732517427</v>
      </c>
      <c r="J7" s="60">
        <v>-8.2415758651587225</v>
      </c>
      <c r="K7" s="49">
        <v>-11.236707688480649</v>
      </c>
    </row>
    <row r="8" spans="1:14" x14ac:dyDescent="0.25">
      <c r="A8" s="60"/>
      <c r="B8" s="61"/>
      <c r="C8" s="61"/>
      <c r="D8" s="61"/>
      <c r="E8" s="61"/>
      <c r="F8" s="116"/>
      <c r="G8" s="116"/>
      <c r="H8" s="116"/>
      <c r="I8" s="116"/>
      <c r="J8" s="116"/>
      <c r="K8" s="49"/>
    </row>
    <row r="9" spans="1:14" x14ac:dyDescent="0.25">
      <c r="A9" s="60" t="s">
        <v>347</v>
      </c>
      <c r="B9" s="60"/>
      <c r="C9" s="60"/>
      <c r="D9" s="60"/>
      <c r="E9" s="60"/>
      <c r="F9" s="60"/>
      <c r="G9" s="72">
        <f>G4*(1-0.25)+G5-G6-G7</f>
        <v>72.811183529776358</v>
      </c>
      <c r="H9" s="72">
        <f>H4*(1-0.25)+H5-H6-H7</f>
        <v>131.5110582598989</v>
      </c>
      <c r="I9" s="72">
        <f>I4*(1-0.25)+I5-I6-I7</f>
        <v>249.52006860844062</v>
      </c>
      <c r="J9" s="72">
        <f>J4*(1-0.25)+J5-J6-J7</f>
        <v>428.23343465962051</v>
      </c>
      <c r="K9" s="72">
        <f>K4*(1-0.25)+K5-K6-K7</f>
        <v>690.21134784208516</v>
      </c>
    </row>
    <row r="10" spans="1:14" x14ac:dyDescent="0.25">
      <c r="A10" s="60" t="s">
        <v>424</v>
      </c>
      <c r="B10" s="60"/>
      <c r="C10" s="60"/>
      <c r="D10" s="60"/>
      <c r="E10" s="60"/>
      <c r="F10" s="61"/>
      <c r="G10" s="117">
        <f>1/(1+0.1315)^G2</f>
        <v>0.88378258948298727</v>
      </c>
      <c r="H10" s="117">
        <f t="shared" ref="H10:K10" si="0">1/(1+0.1315)^H2</f>
        <v>0.78107166547325435</v>
      </c>
      <c r="I10" s="117">
        <f t="shared" si="0"/>
        <v>0.69029753908374225</v>
      </c>
      <c r="J10" s="117">
        <f t="shared" si="0"/>
        <v>0.61007294660516342</v>
      </c>
      <c r="K10" s="117">
        <f t="shared" si="0"/>
        <v>0.5391718485242275</v>
      </c>
    </row>
    <row r="11" spans="1:14" x14ac:dyDescent="0.25">
      <c r="A11" s="60" t="s">
        <v>346</v>
      </c>
      <c r="B11" s="49"/>
      <c r="C11" s="60"/>
      <c r="D11" s="60"/>
      <c r="E11" s="60"/>
      <c r="F11" s="118"/>
      <c r="G11" s="60">
        <f>G9*G10</f>
        <v>64.349256323266786</v>
      </c>
      <c r="H11" s="60">
        <f>H9*H10</f>
        <v>102.71956130320942</v>
      </c>
      <c r="I11" s="60">
        <f>I9*I10</f>
        <v>172.24308931241308</v>
      </c>
      <c r="J11" s="60">
        <f>J9*J10</f>
        <v>261.25363331764441</v>
      </c>
      <c r="K11" s="60">
        <f>K9*K10</f>
        <v>372.14252828841563</v>
      </c>
    </row>
    <row r="13" spans="1:14" x14ac:dyDescent="0.25">
      <c r="A13" s="4" t="s">
        <v>351</v>
      </c>
      <c r="B13" s="1">
        <f>SUM(G11:K11)</f>
        <v>972.70806854494936</v>
      </c>
      <c r="C13" s="4"/>
      <c r="D13" s="4"/>
      <c r="E13" s="4"/>
      <c r="F13" s="4"/>
      <c r="G13" s="4"/>
      <c r="H13" s="4"/>
      <c r="I13" s="4"/>
      <c r="J13" s="4"/>
    </row>
    <row r="14" spans="1:14" x14ac:dyDescent="0.25">
      <c r="C14" s="4"/>
      <c r="D14" s="4"/>
      <c r="E14" s="4"/>
      <c r="F14" s="4"/>
      <c r="G14" s="4"/>
      <c r="H14" s="4"/>
      <c r="I14" s="4"/>
      <c r="J14" s="4"/>
    </row>
    <row r="15" spans="1:14" x14ac:dyDescent="0.25">
      <c r="A15" s="4" t="s">
        <v>348</v>
      </c>
      <c r="B15" s="2">
        <f>K9*(1+0.02)/(0.1317-0.02)</f>
        <v>6302.735674117519</v>
      </c>
      <c r="C15" s="4"/>
      <c r="E15" s="4"/>
      <c r="F15" s="4"/>
      <c r="G15" s="4"/>
      <c r="H15" s="4"/>
      <c r="I15" s="4"/>
      <c r="J15" s="4"/>
    </row>
    <row r="16" spans="1:14" x14ac:dyDescent="0.25">
      <c r="A16" s="4" t="s">
        <v>349</v>
      </c>
      <c r="B16" s="125">
        <v>0.02</v>
      </c>
      <c r="C16" s="4"/>
      <c r="D16" s="4"/>
      <c r="E16" s="4"/>
      <c r="F16" s="4"/>
      <c r="G16" s="4"/>
      <c r="H16" s="4"/>
      <c r="I16" s="4"/>
      <c r="J16" s="4"/>
      <c r="N16" s="1" t="s">
        <v>408</v>
      </c>
    </row>
    <row r="17" spans="1:14" x14ac:dyDescent="0.25">
      <c r="A17" s="4" t="s">
        <v>350</v>
      </c>
      <c r="B17" s="2">
        <f>B15*K10</f>
        <v>3398.2576441735359</v>
      </c>
      <c r="C17" s="4"/>
      <c r="D17" s="4"/>
      <c r="E17" s="4"/>
      <c r="F17" s="4"/>
      <c r="G17" s="4"/>
      <c r="H17" s="4"/>
      <c r="I17" s="4"/>
      <c r="J17" s="4"/>
      <c r="N17" s="1" t="s">
        <v>409</v>
      </c>
    </row>
    <row r="18" spans="1:14" x14ac:dyDescent="0.25">
      <c r="A18" s="4"/>
      <c r="B18" s="31"/>
      <c r="C18" s="4"/>
      <c r="D18" s="4"/>
      <c r="E18" s="4"/>
      <c r="F18" s="4"/>
      <c r="G18" s="4"/>
      <c r="H18" s="4"/>
      <c r="I18" s="4"/>
      <c r="J18" s="4"/>
      <c r="N18" s="1" t="s">
        <v>410</v>
      </c>
    </row>
    <row r="19" spans="1:14" x14ac:dyDescent="0.25">
      <c r="A19" s="4"/>
      <c r="B19" s="31"/>
      <c r="C19" s="4"/>
      <c r="D19" s="4"/>
      <c r="E19" s="4"/>
      <c r="F19" s="4"/>
      <c r="G19" s="4"/>
      <c r="H19" s="4"/>
      <c r="I19" s="4"/>
      <c r="J19" s="4"/>
      <c r="N19" s="1" t="s">
        <v>411</v>
      </c>
    </row>
    <row r="20" spans="1:14" x14ac:dyDescent="0.25">
      <c r="A20" s="4" t="s">
        <v>351</v>
      </c>
      <c r="B20" s="2">
        <f>B13+B17</f>
        <v>4370.9657127184855</v>
      </c>
      <c r="C20" s="4"/>
      <c r="D20" s="4"/>
      <c r="E20" s="4"/>
      <c r="F20" s="4"/>
      <c r="G20" s="4"/>
      <c r="H20" s="4"/>
      <c r="I20" s="4"/>
      <c r="J20" s="4"/>
    </row>
    <row r="21" spans="1:14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4" x14ac:dyDescent="0.25">
      <c r="A22" s="4" t="s">
        <v>324</v>
      </c>
      <c r="B22" s="4">
        <v>83.22</v>
      </c>
      <c r="C22" s="4"/>
      <c r="D22" s="4"/>
      <c r="E22" s="4"/>
      <c r="F22" s="4"/>
      <c r="G22" s="4"/>
      <c r="H22" s="4"/>
      <c r="I22" s="4"/>
      <c r="J22" s="4"/>
    </row>
    <row r="23" spans="1:14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4" x14ac:dyDescent="0.25">
      <c r="A24" s="4" t="s">
        <v>352</v>
      </c>
      <c r="B24" s="4">
        <f>WACC!B19</f>
        <v>256.89999999999998</v>
      </c>
      <c r="C24" s="4"/>
      <c r="D24" s="4"/>
      <c r="E24" s="4"/>
      <c r="F24" s="4"/>
      <c r="G24" s="4"/>
      <c r="H24" s="4"/>
      <c r="I24" s="4"/>
      <c r="J24" s="4"/>
    </row>
    <row r="25" spans="1:14" x14ac:dyDescent="0.25">
      <c r="A25" s="4" t="s">
        <v>353</v>
      </c>
      <c r="B25" s="4">
        <f>'Balance Sheet'!F8</f>
        <v>310.89999999999998</v>
      </c>
      <c r="C25" s="4"/>
      <c r="D25" s="4"/>
      <c r="E25" s="4"/>
      <c r="F25" s="4"/>
      <c r="G25" s="4"/>
      <c r="H25" s="4"/>
      <c r="I25" s="4"/>
      <c r="J25" s="4"/>
    </row>
    <row r="26" spans="1:14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4" x14ac:dyDescent="0.25">
      <c r="A27" s="32" t="s">
        <v>354</v>
      </c>
      <c r="B27" s="20">
        <v>42.53</v>
      </c>
      <c r="C27" s="4" t="s">
        <v>356</v>
      </c>
      <c r="D27" s="4"/>
      <c r="E27" s="4"/>
      <c r="F27" s="4"/>
      <c r="G27" s="4"/>
      <c r="H27" s="4"/>
      <c r="I27" s="4"/>
      <c r="J27" s="4"/>
    </row>
    <row r="28" spans="1:14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4" x14ac:dyDescent="0.25">
      <c r="A29" s="32" t="s">
        <v>326</v>
      </c>
      <c r="B29" s="2">
        <f>B20-B24+B25</f>
        <v>4424.9657127184855</v>
      </c>
      <c r="C29" s="3"/>
      <c r="D29" s="3"/>
      <c r="E29" s="3"/>
      <c r="F29" s="3"/>
      <c r="G29" s="4"/>
      <c r="H29" s="35"/>
      <c r="I29" s="4"/>
      <c r="J29" s="4"/>
    </row>
    <row r="30" spans="1:14" x14ac:dyDescent="0.25">
      <c r="A30" s="4" t="s">
        <v>355</v>
      </c>
      <c r="B30" s="4">
        <f>B29/B27</f>
        <v>104.04339790074032</v>
      </c>
      <c r="C30" s="4"/>
      <c r="D30" s="4"/>
      <c r="E30" s="4"/>
      <c r="F30" s="4"/>
      <c r="G30" s="4"/>
      <c r="H30" s="4"/>
      <c r="I30" s="4"/>
      <c r="J30" s="4"/>
    </row>
    <row r="33" spans="1:21" x14ac:dyDescent="0.25">
      <c r="A33" s="202" t="s">
        <v>420</v>
      </c>
      <c r="B33" s="202"/>
      <c r="C33" s="202"/>
      <c r="D33" s="202"/>
      <c r="E33" s="202"/>
      <c r="F33" s="202"/>
      <c r="G33" s="202"/>
    </row>
    <row r="34" spans="1:21" x14ac:dyDescent="0.25">
      <c r="A34" s="49" t="s">
        <v>98</v>
      </c>
      <c r="B34" s="49">
        <v>69.400000000000006</v>
      </c>
      <c r="C34" s="49">
        <v>144.88999999999999</v>
      </c>
      <c r="D34" s="49">
        <v>143.41999999999999</v>
      </c>
      <c r="E34" s="49">
        <v>132.32</v>
      </c>
      <c r="F34" s="49">
        <v>66.08</v>
      </c>
      <c r="G34" s="49"/>
    </row>
    <row r="35" spans="1:21" x14ac:dyDescent="0.25">
      <c r="A35" s="49" t="s">
        <v>401</v>
      </c>
      <c r="B35" s="49" cm="1">
        <f t="array" ref="B35:F35">'Growth %- Calculations'!B12:F12</f>
        <v>65</v>
      </c>
      <c r="C35" s="49">
        <v>81</v>
      </c>
      <c r="D35" s="49">
        <v>76</v>
      </c>
      <c r="E35" s="49">
        <v>123</v>
      </c>
      <c r="F35" s="49">
        <v>94</v>
      </c>
      <c r="G35" s="76"/>
    </row>
    <row r="36" spans="1:21" x14ac:dyDescent="0.25">
      <c r="A36" s="49" t="s">
        <v>402</v>
      </c>
      <c r="B36" s="49">
        <f>B34/B35</f>
        <v>1.0676923076923077</v>
      </c>
      <c r="C36" s="49">
        <f t="shared" ref="C36:E36" si="1">C34/C35</f>
        <v>1.7887654320987654</v>
      </c>
      <c r="D36" s="49">
        <f t="shared" si="1"/>
        <v>1.8871052631578946</v>
      </c>
      <c r="E36" s="49">
        <f t="shared" si="1"/>
        <v>1.0757723577235772</v>
      </c>
      <c r="F36" s="49">
        <f>F34/F35</f>
        <v>0.70297872340425527</v>
      </c>
      <c r="G36" s="49">
        <f>AVERAGE(B36:F36)</f>
        <v>1.30446281681536</v>
      </c>
    </row>
    <row r="37" spans="1:21" x14ac:dyDescent="0.25">
      <c r="A37" s="49" t="s">
        <v>403</v>
      </c>
      <c r="B37" s="126">
        <f>'Growth %- Calculations'!G12+5</f>
        <v>92.8</v>
      </c>
      <c r="C37" s="126">
        <f>B37+5</f>
        <v>97.8</v>
      </c>
      <c r="D37" s="126">
        <f t="shared" ref="D37" si="2">C37+5</f>
        <v>102.8</v>
      </c>
      <c r="E37" s="126">
        <f>D37+2</f>
        <v>104.8</v>
      </c>
      <c r="F37" s="126">
        <f>E37+2</f>
        <v>106.8</v>
      </c>
      <c r="G37" s="53"/>
    </row>
    <row r="38" spans="1:21" x14ac:dyDescent="0.25">
      <c r="A38" s="49" t="s">
        <v>339</v>
      </c>
      <c r="B38" s="49">
        <f>$G$36*B37</f>
        <v>121.05414940046541</v>
      </c>
      <c r="C38" s="49">
        <f t="shared" ref="C38:F38" si="3">$G$36*C37</f>
        <v>127.5764634845422</v>
      </c>
      <c r="D38" s="49">
        <f t="shared" si="3"/>
        <v>134.098777568619</v>
      </c>
      <c r="E38" s="49">
        <f t="shared" si="3"/>
        <v>136.70770320224972</v>
      </c>
      <c r="F38" s="49">
        <f t="shared" si="3"/>
        <v>139.31662883588044</v>
      </c>
      <c r="G38" s="49"/>
      <c r="N38" s="124"/>
      <c r="O38" s="124"/>
      <c r="P38" s="124"/>
      <c r="Q38" s="124"/>
      <c r="R38" s="124"/>
    </row>
    <row r="41" spans="1:21" x14ac:dyDescent="0.25">
      <c r="A41" s="191" t="s">
        <v>397</v>
      </c>
      <c r="B41" s="192"/>
      <c r="C41" s="192"/>
      <c r="D41" s="192"/>
      <c r="E41" s="192"/>
      <c r="F41" s="192"/>
      <c r="G41" s="192"/>
      <c r="H41" s="192"/>
      <c r="I41" s="192"/>
      <c r="J41" s="192"/>
      <c r="K41" s="193"/>
    </row>
    <row r="42" spans="1:21" x14ac:dyDescent="0.25">
      <c r="A42" s="49"/>
      <c r="B42" s="49">
        <v>2020</v>
      </c>
      <c r="C42" s="49">
        <v>2021</v>
      </c>
      <c r="D42" s="49">
        <v>2022</v>
      </c>
      <c r="E42" s="49">
        <v>2023</v>
      </c>
      <c r="F42" s="49">
        <v>2024</v>
      </c>
      <c r="G42" s="49">
        <v>2025</v>
      </c>
      <c r="H42" s="49">
        <v>2026</v>
      </c>
      <c r="I42" s="49">
        <v>2027</v>
      </c>
      <c r="J42" s="49">
        <v>2028</v>
      </c>
      <c r="K42" s="49">
        <v>2029</v>
      </c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x14ac:dyDescent="0.25">
      <c r="A43" s="49" t="s">
        <v>25</v>
      </c>
      <c r="B43" s="49" cm="1">
        <f t="array" ref="B43:K43">'Forcasted Income Statement'!B8:K8</f>
        <v>522.9</v>
      </c>
      <c r="C43" s="49">
        <v>739.9</v>
      </c>
      <c r="D43" s="60">
        <v>900.5</v>
      </c>
      <c r="E43" s="60">
        <v>1087.5</v>
      </c>
      <c r="F43" s="60">
        <v>1210.2</v>
      </c>
      <c r="G43" s="60">
        <v>1564.0624800000001</v>
      </c>
      <c r="H43" s="60">
        <v>2037.034973952</v>
      </c>
      <c r="I43" s="60">
        <v>2673.404699814605</v>
      </c>
      <c r="J43" s="60">
        <v>3535.3103750348337</v>
      </c>
      <c r="K43" s="60">
        <v>4710.4475436964121</v>
      </c>
      <c r="L43" s="4"/>
      <c r="M43" s="35"/>
      <c r="N43" s="4"/>
      <c r="O43" s="4"/>
      <c r="P43" s="4"/>
      <c r="Q43" s="4"/>
      <c r="R43" s="4"/>
      <c r="S43" s="4"/>
      <c r="T43" s="4"/>
      <c r="U43" s="4"/>
    </row>
    <row r="44" spans="1:21" x14ac:dyDescent="0.25">
      <c r="A44" s="112" t="s">
        <v>398</v>
      </c>
      <c r="B44" s="120"/>
      <c r="C44" s="120"/>
      <c r="D44" s="120"/>
      <c r="E44" s="120"/>
      <c r="F44" s="120"/>
      <c r="G44" s="97"/>
      <c r="H44" s="97"/>
      <c r="I44" s="120"/>
      <c r="J44" s="97"/>
      <c r="K44" s="97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x14ac:dyDescent="0.25">
      <c r="A45" s="49" t="s">
        <v>340</v>
      </c>
      <c r="B45" s="49" cm="1">
        <f t="array" ref="B45:F45">'Balance Sheet'!B10:F10</f>
        <v>7.9</v>
      </c>
      <c r="C45" s="49">
        <v>10.6</v>
      </c>
      <c r="D45" s="49">
        <v>12.2</v>
      </c>
      <c r="E45" s="60">
        <v>14</v>
      </c>
      <c r="F45" s="60">
        <v>16.7</v>
      </c>
      <c r="G45" s="60">
        <f>G43*G46</f>
        <v>21.789040636877882</v>
      </c>
      <c r="H45" s="60">
        <f t="shared" ref="H45:K45" si="4">H43*H46</f>
        <v>28.378046525469752</v>
      </c>
      <c r="I45" s="60">
        <f t="shared" si="4"/>
        <v>37.243348260026508</v>
      </c>
      <c r="J45" s="60">
        <f t="shared" si="4"/>
        <v>49.250603739059052</v>
      </c>
      <c r="K45" s="60">
        <f t="shared" si="4"/>
        <v>65.621504421922282</v>
      </c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x14ac:dyDescent="0.25">
      <c r="A46" s="49"/>
      <c r="B46" s="54">
        <f>B45/B43</f>
        <v>1.5108051252629567E-2</v>
      </c>
      <c r="C46" s="54">
        <f t="shared" ref="C46:F46" si="5">C45/C43</f>
        <v>1.4326260305446682E-2</v>
      </c>
      <c r="D46" s="54">
        <f t="shared" si="5"/>
        <v>1.3548028872848417E-2</v>
      </c>
      <c r="E46" s="54">
        <f t="shared" si="5"/>
        <v>1.2873563218390805E-2</v>
      </c>
      <c r="F46" s="54">
        <f t="shared" si="5"/>
        <v>1.3799372004627334E-2</v>
      </c>
      <c r="G46" s="61">
        <f>AVERAGE(B46:F46)</f>
        <v>1.3931055130788562E-2</v>
      </c>
      <c r="H46" s="61">
        <f>G46</f>
        <v>1.3931055130788562E-2</v>
      </c>
      <c r="I46" s="61">
        <f t="shared" ref="I46:K46" si="6">H46</f>
        <v>1.3931055130788562E-2</v>
      </c>
      <c r="J46" s="61">
        <f t="shared" si="6"/>
        <v>1.3931055130788562E-2</v>
      </c>
      <c r="K46" s="61">
        <f t="shared" si="6"/>
        <v>1.3931055130788562E-2</v>
      </c>
      <c r="M46" s="4"/>
      <c r="N46" s="4"/>
      <c r="O46" s="4"/>
      <c r="P46" s="4"/>
      <c r="Q46" s="4"/>
      <c r="R46" s="4"/>
      <c r="S46" s="4"/>
      <c r="T46" s="4"/>
      <c r="U46" s="4"/>
    </row>
    <row r="47" spans="1:21" x14ac:dyDescent="0.25">
      <c r="A47" s="49" t="s">
        <v>109</v>
      </c>
      <c r="B47" s="49" cm="1">
        <f t="array" ref="B47:F47">'Balance Sheet'!B14:F14</f>
        <v>2.9</v>
      </c>
      <c r="C47" s="49">
        <v>3.9</v>
      </c>
      <c r="D47" s="60">
        <v>4.2</v>
      </c>
      <c r="E47" s="60">
        <v>5.4</v>
      </c>
      <c r="F47" s="60">
        <v>5.0999999999999996</v>
      </c>
      <c r="G47" s="60">
        <f>G43*G48</f>
        <v>7.7141902265928195</v>
      </c>
      <c r="H47" s="60">
        <f t="shared" ref="H47:J47" si="7">H43*H48</f>
        <v>10.046961351114488</v>
      </c>
      <c r="I47" s="60">
        <f t="shared" si="7"/>
        <v>13.185632077202655</v>
      </c>
      <c r="J47" s="60">
        <f t="shared" si="7"/>
        <v>17.436679858892791</v>
      </c>
      <c r="K47" s="60">
        <f>K43*K48</f>
        <v>23.232632243988753</v>
      </c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x14ac:dyDescent="0.25">
      <c r="A48" s="49"/>
      <c r="B48" s="54">
        <f>B47/B43</f>
        <v>5.5459934978007268E-3</v>
      </c>
      <c r="C48" s="54">
        <f t="shared" ref="C48:F48" si="8">C47/C43</f>
        <v>5.2709825652115152E-3</v>
      </c>
      <c r="D48" s="54">
        <f t="shared" si="8"/>
        <v>4.6640755136035539E-3</v>
      </c>
      <c r="E48" s="54">
        <f>E47/E43</f>
        <v>4.9655172413793107E-3</v>
      </c>
      <c r="F48" s="54">
        <f t="shared" si="8"/>
        <v>4.2141794744670301E-3</v>
      </c>
      <c r="G48" s="61">
        <f>AVERAGE(B48:F48)</f>
        <v>4.9321496584924275E-3</v>
      </c>
      <c r="H48" s="61">
        <f>G48</f>
        <v>4.9321496584924275E-3</v>
      </c>
      <c r="I48" s="61">
        <f t="shared" ref="I48:K48" si="9">H48</f>
        <v>4.9321496584924275E-3</v>
      </c>
      <c r="J48" s="61">
        <f t="shared" si="9"/>
        <v>4.9321496584924275E-3</v>
      </c>
      <c r="K48" s="61">
        <f t="shared" si="9"/>
        <v>4.9321496584924275E-3</v>
      </c>
      <c r="L48" s="4"/>
      <c r="M48" s="4" t="s">
        <v>407</v>
      </c>
      <c r="N48" s="4"/>
      <c r="O48" s="4"/>
      <c r="P48" s="4"/>
      <c r="Q48" s="4"/>
      <c r="R48" s="4"/>
      <c r="S48" s="4"/>
      <c r="T48" s="4"/>
      <c r="U48" s="4"/>
    </row>
    <row r="49" spans="1:21" x14ac:dyDescent="0.25">
      <c r="A49" s="49" t="s">
        <v>341</v>
      </c>
      <c r="B49" s="49" cm="1">
        <f t="array" ref="B49:F49">'Balance Sheet'!B11:F11</f>
        <v>1.6</v>
      </c>
      <c r="C49" s="49">
        <v>3</v>
      </c>
      <c r="D49" s="60">
        <v>1.7</v>
      </c>
      <c r="E49" s="60">
        <v>2.8</v>
      </c>
      <c r="F49" s="60">
        <v>11.1</v>
      </c>
      <c r="G49" s="60">
        <f>G43*G50</f>
        <v>6.4905623913450254</v>
      </c>
      <c r="H49" s="60">
        <f t="shared" ref="H49:K49" si="10">H43*H50</f>
        <v>8.4533084584877614</v>
      </c>
      <c r="I49" s="60">
        <f t="shared" si="10"/>
        <v>11.09412202091934</v>
      </c>
      <c r="J49" s="60">
        <f t="shared" si="10"/>
        <v>14.670866960463734</v>
      </c>
      <c r="K49" s="60">
        <f t="shared" si="10"/>
        <v>19.547463138121877</v>
      </c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x14ac:dyDescent="0.25">
      <c r="A50" s="49"/>
      <c r="B50" s="54">
        <f>B49/B43</f>
        <v>3.059858481545229E-3</v>
      </c>
      <c r="C50" s="54">
        <f t="shared" ref="C50:F50" si="11">C49/C43</f>
        <v>4.0546019732396275E-3</v>
      </c>
      <c r="D50" s="54">
        <f t="shared" si="11"/>
        <v>1.8878400888395336E-3</v>
      </c>
      <c r="E50" s="54">
        <f t="shared" si="11"/>
        <v>2.574712643678161E-3</v>
      </c>
      <c r="F50" s="54">
        <f t="shared" si="11"/>
        <v>9.1720376797223592E-3</v>
      </c>
      <c r="G50" s="61">
        <f>AVERAGE(B50:F50)</f>
        <v>4.1498101734049817E-3</v>
      </c>
      <c r="H50" s="61">
        <f>G50</f>
        <v>4.1498101734049817E-3</v>
      </c>
      <c r="I50" s="61">
        <f t="shared" ref="I50:K50" si="12">H50</f>
        <v>4.1498101734049817E-3</v>
      </c>
      <c r="J50" s="61">
        <f t="shared" si="12"/>
        <v>4.1498101734049817E-3</v>
      </c>
      <c r="K50" s="61">
        <f t="shared" si="12"/>
        <v>4.1498101734049817E-3</v>
      </c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x14ac:dyDescent="0.25">
      <c r="A51" s="49"/>
      <c r="B51" s="54"/>
      <c r="C51" s="54"/>
      <c r="D51" s="54"/>
      <c r="E51" s="54"/>
      <c r="F51" s="54"/>
      <c r="G51" s="61"/>
      <c r="H51" s="61"/>
      <c r="I51" s="61"/>
      <c r="J51" s="61"/>
      <c r="K51" s="61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x14ac:dyDescent="0.25">
      <c r="A52" s="120" t="s">
        <v>399</v>
      </c>
      <c r="B52" s="120"/>
      <c r="C52" s="120"/>
      <c r="D52" s="97"/>
      <c r="E52" s="97"/>
      <c r="F52" s="97"/>
      <c r="G52" s="97"/>
      <c r="H52" s="97"/>
      <c r="I52" s="97"/>
      <c r="J52" s="97"/>
      <c r="K52" s="97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x14ac:dyDescent="0.25">
      <c r="A53" s="60" t="s">
        <v>342</v>
      </c>
      <c r="B53" s="60" cm="1">
        <f t="array" ref="B53:F53">'Balance Sheet'!B30:F30</f>
        <v>23.5</v>
      </c>
      <c r="C53" s="60">
        <v>19.899999999999999</v>
      </c>
      <c r="D53" s="60">
        <v>20.399999999999999</v>
      </c>
      <c r="E53" s="60">
        <v>22.3</v>
      </c>
      <c r="F53" s="60">
        <v>15.8</v>
      </c>
      <c r="G53" s="60">
        <f>G43*G54</f>
        <v>40.056490755249065</v>
      </c>
      <c r="H53" s="60">
        <f t="shared" ref="H53:K53" si="13">H43*H54</f>
        <v>52.169573559636383</v>
      </c>
      <c r="I53" s="60">
        <f t="shared" si="13"/>
        <v>68.467348339666799</v>
      </c>
      <c r="J53" s="60">
        <f t="shared" si="13"/>
        <v>90.541221444375367</v>
      </c>
      <c r="K53" s="60">
        <f t="shared" si="13"/>
        <v>120.63712345248574</v>
      </c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x14ac:dyDescent="0.25">
      <c r="A54" s="60"/>
      <c r="B54" s="119">
        <f>B53/B43</f>
        <v>4.4941671447695543E-2</v>
      </c>
      <c r="C54" s="119">
        <f t="shared" ref="C54:F54" si="14">C53/C43</f>
        <v>2.6895526422489525E-2</v>
      </c>
      <c r="D54" s="119">
        <f t="shared" si="14"/>
        <v>2.2654081066074402E-2</v>
      </c>
      <c r="E54" s="119">
        <f t="shared" si="14"/>
        <v>2.0505747126436782E-2</v>
      </c>
      <c r="F54" s="119">
        <f t="shared" si="14"/>
        <v>1.3055693273839035E-2</v>
      </c>
      <c r="G54" s="61">
        <f>AVERAGE(B54:F54)</f>
        <v>2.5610543867307056E-2</v>
      </c>
      <c r="H54" s="61">
        <f>G54</f>
        <v>2.5610543867307056E-2</v>
      </c>
      <c r="I54" s="61">
        <f t="shared" ref="I54:K54" si="15">H54</f>
        <v>2.5610543867307056E-2</v>
      </c>
      <c r="J54" s="61">
        <f t="shared" si="15"/>
        <v>2.5610543867307056E-2</v>
      </c>
      <c r="K54" s="61">
        <f t="shared" si="15"/>
        <v>2.5610543867307056E-2</v>
      </c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x14ac:dyDescent="0.25">
      <c r="A55" s="49" t="s">
        <v>343</v>
      </c>
      <c r="B55" s="49" cm="1">
        <f t="array" ref="B55:F55">'Balance Sheet'!B34:F34</f>
        <v>5.3</v>
      </c>
      <c r="C55" s="49">
        <v>3.9</v>
      </c>
      <c r="D55" s="60">
        <v>9.4</v>
      </c>
      <c r="E55" s="60">
        <v>5</v>
      </c>
      <c r="F55" s="60">
        <v>5.3</v>
      </c>
      <c r="G55" s="60">
        <f>G43*G56</f>
        <v>10.892929266352546</v>
      </c>
      <c r="H55" s="60">
        <f t="shared" ref="H55:K55" si="16">H43*H56</f>
        <v>14.186951076497555</v>
      </c>
      <c r="I55" s="60">
        <f t="shared" si="16"/>
        <v>18.618954592795394</v>
      </c>
      <c r="J55" s="60">
        <f t="shared" si="16"/>
        <v>24.621705553512626</v>
      </c>
      <c r="K55" s="60">
        <f t="shared" si="16"/>
        <v>32.805960479500222</v>
      </c>
      <c r="L55" s="4"/>
      <c r="M55" s="4"/>
      <c r="N55" s="4"/>
      <c r="O55" s="4"/>
      <c r="P55" s="4"/>
      <c r="Q55" s="4"/>
      <c r="R55" s="4"/>
      <c r="S55" s="4"/>
      <c r="T55" s="4"/>
    </row>
    <row r="56" spans="1:21" x14ac:dyDescent="0.25">
      <c r="A56" s="49"/>
      <c r="B56" s="54">
        <f>B55/B43</f>
        <v>1.0135781220118569E-2</v>
      </c>
      <c r="C56" s="54">
        <f t="shared" ref="C56:F56" si="17">C55/C43</f>
        <v>5.2709825652115152E-3</v>
      </c>
      <c r="D56" s="54">
        <f t="shared" si="17"/>
        <v>1.0438645197112715E-2</v>
      </c>
      <c r="E56" s="54">
        <f t="shared" si="17"/>
        <v>4.5977011494252873E-3</v>
      </c>
      <c r="F56" s="54">
        <f t="shared" si="17"/>
        <v>4.3794414146422073E-3</v>
      </c>
      <c r="G56" s="61">
        <f>AVERAGE(B56:F56)</f>
        <v>6.9645103093020589E-3</v>
      </c>
      <c r="H56" s="61">
        <f>G56</f>
        <v>6.9645103093020589E-3</v>
      </c>
      <c r="I56" s="61">
        <f t="shared" ref="I56:K56" si="18">H56</f>
        <v>6.9645103093020589E-3</v>
      </c>
      <c r="J56" s="61">
        <f t="shared" si="18"/>
        <v>6.9645103093020589E-3</v>
      </c>
      <c r="K56" s="61">
        <f t="shared" si="18"/>
        <v>6.9645103093020589E-3</v>
      </c>
      <c r="L56" s="3"/>
      <c r="M56" s="4"/>
      <c r="N56" s="4"/>
      <c r="O56" s="4"/>
      <c r="P56" s="4"/>
      <c r="Q56" s="4"/>
      <c r="R56" s="4"/>
      <c r="S56" s="4"/>
      <c r="T56" s="4"/>
    </row>
    <row r="57" spans="1:21" x14ac:dyDescent="0.25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</row>
    <row r="58" spans="1:21" x14ac:dyDescent="0.25">
      <c r="A58" s="120" t="s">
        <v>338</v>
      </c>
      <c r="B58" s="120">
        <f t="shared" ref="B58:K58" si="19">(B45+B47+B49) - (B53+B55)</f>
        <v>-16.399999999999999</v>
      </c>
      <c r="C58" s="120">
        <f t="shared" si="19"/>
        <v>-6.2999999999999972</v>
      </c>
      <c r="D58" s="120">
        <f t="shared" si="19"/>
        <v>-11.7</v>
      </c>
      <c r="E58" s="120">
        <f t="shared" si="19"/>
        <v>-5.1000000000000014</v>
      </c>
      <c r="F58" s="120">
        <f t="shared" si="19"/>
        <v>11.799999999999997</v>
      </c>
      <c r="G58" s="120">
        <f t="shared" si="19"/>
        <v>-14.955626766785883</v>
      </c>
      <c r="H58" s="120">
        <f t="shared" si="19"/>
        <v>-19.47820830106194</v>
      </c>
      <c r="I58" s="120">
        <f t="shared" si="19"/>
        <v>-25.563200574313683</v>
      </c>
      <c r="J58" s="120">
        <f t="shared" si="19"/>
        <v>-33.804776439472406</v>
      </c>
      <c r="K58" s="120">
        <f t="shared" si="19"/>
        <v>-45.041484127953055</v>
      </c>
    </row>
    <row r="59" spans="1:21" x14ac:dyDescent="0.25">
      <c r="A59" s="49"/>
      <c r="B59" s="54"/>
      <c r="C59" s="54"/>
      <c r="D59" s="54"/>
      <c r="E59" s="54"/>
      <c r="F59" s="54"/>
      <c r="G59" s="53"/>
      <c r="H59" s="49"/>
      <c r="I59" s="49"/>
      <c r="J59" s="49"/>
      <c r="K59" s="49"/>
    </row>
    <row r="60" spans="1:21" x14ac:dyDescent="0.25">
      <c r="A60" s="120" t="s">
        <v>344</v>
      </c>
      <c r="B60" s="120"/>
      <c r="C60" s="120">
        <f>C58-B58</f>
        <v>10.100000000000001</v>
      </c>
      <c r="D60" s="120">
        <f t="shared" ref="D60:K60" si="20">D58-C58</f>
        <v>-5.4000000000000021</v>
      </c>
      <c r="E60" s="120">
        <f t="shared" si="20"/>
        <v>6.5999999999999979</v>
      </c>
      <c r="F60" s="120">
        <f t="shared" si="20"/>
        <v>16.899999999999999</v>
      </c>
      <c r="G60" s="120">
        <f>G58-F58</f>
        <v>-26.75562676678588</v>
      </c>
      <c r="H60" s="120">
        <f t="shared" si="20"/>
        <v>-4.5225815342760569</v>
      </c>
      <c r="I60" s="120">
        <f t="shared" si="20"/>
        <v>-6.0849922732517427</v>
      </c>
      <c r="J60" s="120">
        <f t="shared" si="20"/>
        <v>-8.2415758651587225</v>
      </c>
      <c r="K60" s="120">
        <f t="shared" si="20"/>
        <v>-11.236707688480649</v>
      </c>
    </row>
    <row r="62" spans="1:21" x14ac:dyDescent="0.25">
      <c r="I62" s="33"/>
    </row>
    <row r="64" spans="1:21" x14ac:dyDescent="0.25">
      <c r="E64" s="34"/>
      <c r="I64" s="19"/>
      <c r="J64" s="19"/>
    </row>
    <row r="65" spans="1:5" x14ac:dyDescent="0.25">
      <c r="A65" s="33"/>
      <c r="E65" s="23"/>
    </row>
    <row r="67" spans="1:5" x14ac:dyDescent="0.25">
      <c r="A67" s="33"/>
    </row>
    <row r="68" spans="1:5" x14ac:dyDescent="0.25">
      <c r="E68" s="34"/>
    </row>
    <row r="69" spans="1:5" x14ac:dyDescent="0.25">
      <c r="E69" s="34"/>
    </row>
    <row r="72" spans="1:5" x14ac:dyDescent="0.25">
      <c r="E72" s="34"/>
    </row>
    <row r="73" spans="1:5" x14ac:dyDescent="0.25">
      <c r="E73" s="34"/>
    </row>
    <row r="74" spans="1:5" x14ac:dyDescent="0.25">
      <c r="E74" s="34"/>
    </row>
    <row r="77" spans="1:5" x14ac:dyDescent="0.25">
      <c r="E77" s="23"/>
    </row>
    <row r="78" spans="1:5" x14ac:dyDescent="0.25">
      <c r="E78" s="23"/>
    </row>
  </sheetData>
  <mergeCells count="3">
    <mergeCell ref="A1:K1"/>
    <mergeCell ref="A33:G33"/>
    <mergeCell ref="A41:K4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891F-9C88-49A6-A4CC-E4096CEED219}">
  <dimension ref="A1:N24"/>
  <sheetViews>
    <sheetView topLeftCell="E1" zoomScale="117" workbookViewId="0">
      <selection activeCell="K28" sqref="K28"/>
    </sheetView>
  </sheetViews>
  <sheetFormatPr defaultRowHeight="13.2" x14ac:dyDescent="0.25"/>
  <cols>
    <col min="1" max="1" width="19.109375" bestFit="1" customWidth="1"/>
    <col min="2" max="2" width="10.109375" bestFit="1" customWidth="1"/>
    <col min="3" max="3" width="11.109375" bestFit="1" customWidth="1"/>
    <col min="4" max="4" width="14.33203125" bestFit="1" customWidth="1"/>
    <col min="5" max="5" width="15.33203125" bestFit="1" customWidth="1"/>
    <col min="6" max="6" width="12.109375" customWidth="1"/>
    <col min="7" max="7" width="19" bestFit="1" customWidth="1"/>
    <col min="8" max="8" width="11.109375" customWidth="1"/>
    <col min="9" max="9" width="11" bestFit="1" customWidth="1"/>
    <col min="10" max="10" width="10.88671875" customWidth="1"/>
    <col min="11" max="11" width="33.77734375" bestFit="1" customWidth="1"/>
    <col min="12" max="13" width="13.44140625" customWidth="1"/>
    <col min="14" max="14" width="14.77734375" customWidth="1"/>
  </cols>
  <sheetData>
    <row r="1" spans="1:14" x14ac:dyDescent="0.25">
      <c r="A1" s="167"/>
      <c r="B1" s="166"/>
      <c r="C1" s="203" t="s">
        <v>320</v>
      </c>
      <c r="D1" s="204"/>
      <c r="E1" s="204"/>
      <c r="F1" s="204"/>
      <c r="G1" s="204"/>
      <c r="H1" s="203" t="s">
        <v>321</v>
      </c>
      <c r="I1" s="203"/>
      <c r="J1" s="203"/>
      <c r="K1" s="168"/>
      <c r="L1" s="203" t="s">
        <v>322</v>
      </c>
      <c r="M1" s="203"/>
      <c r="N1" s="207"/>
    </row>
    <row r="2" spans="1:14" x14ac:dyDescent="0.25">
      <c r="A2" s="169" t="s">
        <v>323</v>
      </c>
      <c r="B2" s="170" t="s">
        <v>436</v>
      </c>
      <c r="C2" s="171" t="s">
        <v>324</v>
      </c>
      <c r="D2" s="171" t="s">
        <v>437</v>
      </c>
      <c r="E2" s="171" t="s">
        <v>438</v>
      </c>
      <c r="F2" s="171" t="s">
        <v>157</v>
      </c>
      <c r="G2" s="171" t="s">
        <v>439</v>
      </c>
      <c r="H2" s="169" t="s">
        <v>25</v>
      </c>
      <c r="I2" s="169" t="s">
        <v>440</v>
      </c>
      <c r="J2" s="169" t="s">
        <v>44</v>
      </c>
      <c r="K2" s="172"/>
      <c r="L2" s="169" t="s">
        <v>327</v>
      </c>
      <c r="M2" s="169" t="s">
        <v>328</v>
      </c>
      <c r="N2" s="169" t="s">
        <v>329</v>
      </c>
    </row>
    <row r="3" spans="1:14" x14ac:dyDescent="0.25">
      <c r="A3" s="136" t="s">
        <v>441</v>
      </c>
      <c r="B3" s="137" t="s">
        <v>442</v>
      </c>
      <c r="C3" s="137">
        <v>83.22</v>
      </c>
      <c r="D3" s="138">
        <f>WACC!B15/1000000</f>
        <v>42.532781999999997</v>
      </c>
      <c r="E3" s="138">
        <f t="shared" ref="E3:E8" si="0">C3*D3</f>
        <v>3539.5781180399999</v>
      </c>
      <c r="F3" s="139">
        <f>'Balance Sheet'!F41-'Balance Sheet'!F8</f>
        <v>885.50000000000011</v>
      </c>
      <c r="G3" s="138">
        <f t="shared" ref="G3:G8" si="1">E3+F3</f>
        <v>4425.0781180399999</v>
      </c>
      <c r="H3" s="139">
        <f>1252608/1000</f>
        <v>1252.6079999999999</v>
      </c>
      <c r="I3" s="138">
        <v>118</v>
      </c>
      <c r="J3" s="139">
        <f>10820/1000</f>
        <v>10.82</v>
      </c>
      <c r="K3" s="137"/>
      <c r="L3" s="140">
        <f t="shared" ref="L3:L8" si="2">E3/J3</f>
        <v>327.13291294269868</v>
      </c>
      <c r="M3" s="140">
        <f t="shared" ref="M3:M8" si="3">G3/H3</f>
        <v>3.5326918860808809</v>
      </c>
      <c r="N3" s="141">
        <f t="shared" ref="N3:N8" si="4">G3/I3</f>
        <v>37.500662017288136</v>
      </c>
    </row>
    <row r="4" spans="1:14" x14ac:dyDescent="0.25">
      <c r="A4" s="142" t="s">
        <v>443</v>
      </c>
      <c r="B4" s="143" t="s">
        <v>444</v>
      </c>
      <c r="C4" s="143">
        <v>18.48</v>
      </c>
      <c r="D4" s="144">
        <f>117303214/1000000</f>
        <v>117.303214</v>
      </c>
      <c r="E4" s="144">
        <f t="shared" si="0"/>
        <v>2167.7633947200002</v>
      </c>
      <c r="F4" s="144">
        <f>(1203345-320714)/1000</f>
        <v>882.63099999999997</v>
      </c>
      <c r="G4" s="144">
        <f t="shared" si="1"/>
        <v>3050.39439472</v>
      </c>
      <c r="H4" s="145">
        <f>676826/1000</f>
        <v>676.82600000000002</v>
      </c>
      <c r="I4" s="144">
        <v>18.7</v>
      </c>
      <c r="J4" s="145">
        <f>90373/1000</f>
        <v>90.373000000000005</v>
      </c>
      <c r="L4" s="146">
        <f t="shared" si="2"/>
        <v>23.98684778329811</v>
      </c>
      <c r="M4" s="146">
        <f t="shared" si="3"/>
        <v>4.5069107787230394</v>
      </c>
      <c r="N4" s="147">
        <f t="shared" si="4"/>
        <v>163.12269490481285</v>
      </c>
    </row>
    <row r="5" spans="1:14" ht="15.6" x14ac:dyDescent="0.3">
      <c r="A5" s="142" t="s">
        <v>445</v>
      </c>
      <c r="B5" s="143" t="s">
        <v>446</v>
      </c>
      <c r="C5" s="143">
        <v>218.84</v>
      </c>
      <c r="D5" s="144">
        <f>28662645/1000000</f>
        <v>28.662645000000001</v>
      </c>
      <c r="E5" s="144">
        <f t="shared" si="0"/>
        <v>6272.5332318000001</v>
      </c>
      <c r="F5" s="144">
        <f>(1391832-315910)/1000</f>
        <v>1075.922</v>
      </c>
      <c r="G5" s="144">
        <f t="shared" si="1"/>
        <v>7348.4552318000005</v>
      </c>
      <c r="H5" s="145">
        <f>625807/1000</f>
        <v>625.80700000000002</v>
      </c>
      <c r="I5" s="144">
        <v>188</v>
      </c>
      <c r="J5" s="145">
        <f>108717/1000</f>
        <v>108.717</v>
      </c>
      <c r="K5" s="148"/>
      <c r="L5" s="146">
        <f t="shared" si="2"/>
        <v>57.695974243218636</v>
      </c>
      <c r="M5" s="146">
        <f t="shared" si="3"/>
        <v>11.742366627091101</v>
      </c>
      <c r="N5" s="147">
        <f t="shared" si="4"/>
        <v>39.08752782872341</v>
      </c>
    </row>
    <row r="6" spans="1:14" x14ac:dyDescent="0.25">
      <c r="A6" s="142" t="s">
        <v>330</v>
      </c>
      <c r="B6" s="143" t="s">
        <v>447</v>
      </c>
      <c r="C6" s="143">
        <v>12.68</v>
      </c>
      <c r="D6" s="144">
        <f>200485068/1000000</f>
        <v>200.48506800000001</v>
      </c>
      <c r="E6" s="144">
        <f t="shared" si="0"/>
        <v>2542.1506622400002</v>
      </c>
      <c r="F6" s="144">
        <f>(4775491-450512)/1000</f>
        <v>4324.9790000000003</v>
      </c>
      <c r="G6" s="144">
        <f t="shared" si="1"/>
        <v>6867.1296622400005</v>
      </c>
      <c r="H6" s="145">
        <f>2246492/1000</f>
        <v>2246.4920000000002</v>
      </c>
      <c r="I6" s="144">
        <v>543.6</v>
      </c>
      <c r="J6" s="145">
        <f>194357/1000</f>
        <v>194.357</v>
      </c>
      <c r="L6" s="146">
        <f t="shared" si="2"/>
        <v>13.079799864373294</v>
      </c>
      <c r="M6" s="146">
        <f t="shared" si="3"/>
        <v>3.0568235552318903</v>
      </c>
      <c r="N6" s="147">
        <f t="shared" si="4"/>
        <v>12.632688856217808</v>
      </c>
    </row>
    <row r="7" spans="1:14" x14ac:dyDescent="0.25">
      <c r="A7" s="142" t="s">
        <v>448</v>
      </c>
      <c r="B7" s="143" t="s">
        <v>449</v>
      </c>
      <c r="C7" s="143">
        <v>86</v>
      </c>
      <c r="D7" s="144">
        <f>115594585/1000000</f>
        <v>115.594585</v>
      </c>
      <c r="E7" s="144">
        <f t="shared" si="0"/>
        <v>9941.1343099999995</v>
      </c>
      <c r="F7" s="144">
        <f>(474103-366120)/1000</f>
        <v>107.983</v>
      </c>
      <c r="G7" s="144">
        <f t="shared" si="1"/>
        <v>10049.11731</v>
      </c>
      <c r="H7" s="145">
        <f>963713/1000</f>
        <v>963.71299999999997</v>
      </c>
      <c r="I7" s="144">
        <v>121.3</v>
      </c>
      <c r="J7" s="145">
        <f>130319/1000</f>
        <v>130.31899999999999</v>
      </c>
      <c r="L7" s="146">
        <f t="shared" si="2"/>
        <v>76.283076988006357</v>
      </c>
      <c r="M7" s="146">
        <f t="shared" si="3"/>
        <v>10.427500002594133</v>
      </c>
      <c r="N7" s="147">
        <f t="shared" si="4"/>
        <v>82.845155070074199</v>
      </c>
    </row>
    <row r="8" spans="1:14" x14ac:dyDescent="0.25">
      <c r="A8" s="149" t="s">
        <v>331</v>
      </c>
      <c r="B8" s="150" t="s">
        <v>450</v>
      </c>
      <c r="C8" s="150">
        <v>48.17</v>
      </c>
      <c r="D8" s="151">
        <f>1368343000/1000000</f>
        <v>1368.3430000000001</v>
      </c>
      <c r="E8" s="151">
        <f t="shared" si="0"/>
        <v>65913.082310000013</v>
      </c>
      <c r="F8" s="151">
        <f>(5548828-748537)/1000</f>
        <v>4800.2910000000002</v>
      </c>
      <c r="G8" s="151">
        <f t="shared" si="1"/>
        <v>70713.37331000001</v>
      </c>
      <c r="H8" s="152">
        <f>11313853/1000</f>
        <v>11313.852999999999</v>
      </c>
      <c r="I8" s="151">
        <v>2251</v>
      </c>
      <c r="J8" s="152">
        <f>899101/1000</f>
        <v>899.101</v>
      </c>
      <c r="K8" s="150"/>
      <c r="L8" s="153">
        <f t="shared" si="2"/>
        <v>73.309986653334846</v>
      </c>
      <c r="M8" s="153">
        <f t="shared" si="3"/>
        <v>6.2501583951992314</v>
      </c>
      <c r="N8" s="154">
        <f t="shared" si="4"/>
        <v>31.414204047090188</v>
      </c>
    </row>
    <row r="10" spans="1:14" x14ac:dyDescent="0.25">
      <c r="K10" s="155" t="s">
        <v>451</v>
      </c>
      <c r="L10" s="156">
        <f t="shared" ref="L10:N10" si="5">MAX(L4:L8)</f>
        <v>76.283076988006357</v>
      </c>
      <c r="M10" s="156">
        <f t="shared" si="5"/>
        <v>11.742366627091101</v>
      </c>
      <c r="N10" s="157">
        <f t="shared" si="5"/>
        <v>163.12269490481285</v>
      </c>
    </row>
    <row r="11" spans="1:14" x14ac:dyDescent="0.25">
      <c r="K11" s="142" t="s">
        <v>452</v>
      </c>
      <c r="L11" s="146">
        <f t="shared" ref="L11:N11" si="6">QUARTILE(L4:L8,3)</f>
        <v>73.309986653334846</v>
      </c>
      <c r="M11" s="146">
        <f t="shared" si="6"/>
        <v>10.427500002594133</v>
      </c>
      <c r="N11" s="147">
        <f t="shared" si="6"/>
        <v>82.845155070074199</v>
      </c>
    </row>
    <row r="12" spans="1:14" x14ac:dyDescent="0.25">
      <c r="B12" s="137"/>
      <c r="C12" s="137"/>
      <c r="D12" s="137"/>
      <c r="E12" s="137"/>
      <c r="F12" s="137"/>
      <c r="G12" s="137"/>
      <c r="H12" s="137"/>
      <c r="I12" s="137"/>
      <c r="J12" s="137"/>
      <c r="K12" s="136" t="s">
        <v>62</v>
      </c>
      <c r="L12" s="140">
        <f t="shared" ref="L12:N12" si="7">AVERAGE(L4:L8)</f>
        <v>48.871137106446255</v>
      </c>
      <c r="M12" s="140">
        <f t="shared" si="7"/>
        <v>7.1967518717678782</v>
      </c>
      <c r="N12" s="141">
        <f t="shared" si="7"/>
        <v>65.820454141383692</v>
      </c>
    </row>
    <row r="13" spans="1:14" x14ac:dyDescent="0.25">
      <c r="B13" s="137"/>
      <c r="C13" s="137"/>
      <c r="D13" s="137"/>
      <c r="E13" s="137"/>
      <c r="F13" s="137"/>
      <c r="G13" s="137"/>
      <c r="H13" s="137"/>
      <c r="I13" s="137"/>
      <c r="J13" s="137"/>
      <c r="K13" s="136" t="s">
        <v>332</v>
      </c>
      <c r="L13" s="140">
        <f t="shared" ref="L13:N13" si="8">MEDIAN(L4:L8)</f>
        <v>57.695974243218636</v>
      </c>
      <c r="M13" s="140">
        <f t="shared" si="8"/>
        <v>6.2501583951992314</v>
      </c>
      <c r="N13" s="141">
        <f t="shared" si="8"/>
        <v>39.08752782872341</v>
      </c>
    </row>
    <row r="14" spans="1:14" x14ac:dyDescent="0.25">
      <c r="A14" s="205" t="s">
        <v>453</v>
      </c>
      <c r="B14" s="206"/>
      <c r="K14" s="142" t="s">
        <v>454</v>
      </c>
      <c r="L14" s="146">
        <f t="shared" ref="L14:N14" si="9">QUARTILE(L4:L8,1)</f>
        <v>23.98684778329811</v>
      </c>
      <c r="M14" s="146">
        <f t="shared" si="9"/>
        <v>4.5069107787230394</v>
      </c>
      <c r="N14" s="147">
        <f t="shared" si="9"/>
        <v>31.414204047090188</v>
      </c>
    </row>
    <row r="15" spans="1:14" x14ac:dyDescent="0.25">
      <c r="A15" s="162" t="s">
        <v>48</v>
      </c>
      <c r="B15" s="163">
        <f>I3</f>
        <v>118</v>
      </c>
      <c r="E15" s="158"/>
      <c r="F15" s="158"/>
      <c r="K15" s="149" t="s">
        <v>455</v>
      </c>
      <c r="L15" s="153">
        <f t="shared" ref="L15:N15" si="10">MIN(L4:L8)</f>
        <v>13.079799864373294</v>
      </c>
      <c r="M15" s="153">
        <f t="shared" si="10"/>
        <v>3.0568235552318903</v>
      </c>
      <c r="N15" s="154">
        <f t="shared" si="10"/>
        <v>12.632688856217808</v>
      </c>
    </row>
    <row r="16" spans="1:14" x14ac:dyDescent="0.25">
      <c r="A16" s="162" t="s">
        <v>456</v>
      </c>
      <c r="B16" s="164">
        <f>N3</f>
        <v>37.500662017288136</v>
      </c>
      <c r="E16" s="158"/>
    </row>
    <row r="17" spans="1:14" x14ac:dyDescent="0.25">
      <c r="A17" s="162" t="s">
        <v>457</v>
      </c>
      <c r="B17" s="162">
        <f>'Balance Sheet'!F8</f>
        <v>310.89999999999998</v>
      </c>
      <c r="K17" s="208" t="s">
        <v>458</v>
      </c>
      <c r="L17" s="203"/>
      <c r="M17" s="203"/>
      <c r="N17" s="207"/>
    </row>
    <row r="18" spans="1:14" x14ac:dyDescent="0.25">
      <c r="A18" s="162" t="s">
        <v>156</v>
      </c>
      <c r="B18" s="162">
        <f>WACC!B19</f>
        <v>256.89999999999998</v>
      </c>
      <c r="K18" s="159" t="s">
        <v>333</v>
      </c>
      <c r="L18" s="160">
        <f>L19+L20</f>
        <v>1506.9014413116256</v>
      </c>
      <c r="M18" s="160">
        <f t="shared" ref="M18:N18" si="11">M13*H3</f>
        <v>7828.9984070937189</v>
      </c>
      <c r="N18" s="160">
        <f t="shared" si="11"/>
        <v>4612.3282837893621</v>
      </c>
    </row>
    <row r="19" spans="1:14" x14ac:dyDescent="0.25">
      <c r="A19" s="162" t="s">
        <v>459</v>
      </c>
      <c r="B19" s="165">
        <f>WACC!B15</f>
        <v>42532782</v>
      </c>
      <c r="K19" s="159" t="s">
        <v>157</v>
      </c>
      <c r="L19" s="160">
        <f t="shared" ref="L19:N19" si="12">$F$4</f>
        <v>882.63099999999997</v>
      </c>
      <c r="M19" s="160">
        <f t="shared" si="12"/>
        <v>882.63099999999997</v>
      </c>
      <c r="N19" s="160">
        <f t="shared" si="12"/>
        <v>882.63099999999997</v>
      </c>
    </row>
    <row r="20" spans="1:14" x14ac:dyDescent="0.25">
      <c r="K20" s="159" t="s">
        <v>334</v>
      </c>
      <c r="L20" s="160">
        <f>L13*J3</f>
        <v>624.27044131162563</v>
      </c>
      <c r="M20" s="160">
        <f t="shared" ref="M20:N20" si="13">M18-M19</f>
        <v>6946.3674070937186</v>
      </c>
      <c r="N20" s="160">
        <f t="shared" si="13"/>
        <v>3729.6972837893622</v>
      </c>
    </row>
    <row r="21" spans="1:14" x14ac:dyDescent="0.25">
      <c r="K21" s="159" t="s">
        <v>325</v>
      </c>
      <c r="L21" s="160">
        <f>$D$3</f>
        <v>42.532781999999997</v>
      </c>
      <c r="M21" s="160">
        <f t="shared" ref="M21:N21" si="14">$D$3</f>
        <v>42.532781999999997</v>
      </c>
      <c r="N21" s="160">
        <f t="shared" si="14"/>
        <v>42.532781999999997</v>
      </c>
    </row>
    <row r="22" spans="1:14" x14ac:dyDescent="0.25">
      <c r="K22" s="161" t="s">
        <v>335</v>
      </c>
      <c r="L22" s="160">
        <f t="shared" ref="L22:N22" si="15">L20/L21</f>
        <v>14.677394987039072</v>
      </c>
      <c r="M22" s="160">
        <f t="shared" si="15"/>
        <v>163.31796511908672</v>
      </c>
      <c r="N22" s="160">
        <f t="shared" si="15"/>
        <v>87.689944283196951</v>
      </c>
    </row>
    <row r="24" spans="1:14" x14ac:dyDescent="0.25">
      <c r="K24" s="185" t="s">
        <v>460</v>
      </c>
      <c r="L24" s="186">
        <f>(L22+M22+N22)/3</f>
        <v>88.561768129774237</v>
      </c>
    </row>
  </sheetData>
  <mergeCells count="5">
    <mergeCell ref="C1:G1"/>
    <mergeCell ref="A14:B14"/>
    <mergeCell ref="H1:J1"/>
    <mergeCell ref="L1:N1"/>
    <mergeCell ref="K17:N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IU160"/>
  <sheetViews>
    <sheetView topLeftCell="B1" workbookViewId="0">
      <selection activeCell="I21" sqref="I21"/>
    </sheetView>
  </sheetViews>
  <sheetFormatPr defaultColWidth="12.6640625" defaultRowHeight="15.75" customHeight="1" x14ac:dyDescent="0.25"/>
  <cols>
    <col min="1" max="16384" width="12.6640625" style="1"/>
  </cols>
  <sheetData>
    <row r="1" spans="1:255" ht="13.2" x14ac:dyDescent="0.25">
      <c r="A1" s="36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</row>
    <row r="2" spans="1:255" ht="13.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</row>
    <row r="3" spans="1:255" ht="13.2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</row>
    <row r="4" spans="1:255" ht="13.2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</row>
    <row r="5" spans="1:255" ht="15.75" customHeight="1" x14ac:dyDescent="0.25">
      <c r="A5" s="209" t="s">
        <v>211</v>
      </c>
      <c r="B5" s="210"/>
      <c r="C5" s="210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</row>
    <row r="6" spans="1:255" ht="13.2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</row>
    <row r="7" spans="1:255" ht="13.2" x14ac:dyDescent="0.25">
      <c r="A7" s="11"/>
      <c r="B7" s="19" t="s">
        <v>3</v>
      </c>
      <c r="C7" s="4" t="s">
        <v>4</v>
      </c>
      <c r="D7" s="11"/>
      <c r="E7" s="19" t="s">
        <v>5</v>
      </c>
      <c r="F7" s="4" t="s">
        <v>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</row>
    <row r="8" spans="1:255" ht="13.2" x14ac:dyDescent="0.25">
      <c r="A8" s="11"/>
      <c r="B8" s="19" t="s">
        <v>7</v>
      </c>
      <c r="C8" s="4" t="s">
        <v>8</v>
      </c>
      <c r="D8" s="11"/>
      <c r="E8" s="19" t="s">
        <v>15</v>
      </c>
      <c r="F8" s="4" t="s">
        <v>16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</row>
    <row r="9" spans="1:255" ht="13.2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</row>
    <row r="10" spans="1:255" ht="13.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</row>
    <row r="11" spans="1:255" ht="13.2" x14ac:dyDescent="0.25">
      <c r="A11" s="5" t="s">
        <v>212</v>
      </c>
      <c r="B11" s="5"/>
      <c r="C11" s="5"/>
      <c r="D11" s="5"/>
      <c r="E11" s="5"/>
      <c r="F11" s="5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  <c r="CG11" s="38"/>
      <c r="CH11" s="38"/>
      <c r="CI11" s="38"/>
      <c r="CJ11" s="38"/>
      <c r="CK11" s="38"/>
      <c r="CL11" s="38"/>
      <c r="CM11" s="38"/>
      <c r="CN11" s="38"/>
      <c r="CO11" s="38"/>
      <c r="CP11" s="38"/>
      <c r="CQ11" s="38"/>
      <c r="CR11" s="38"/>
      <c r="CS11" s="38"/>
      <c r="CT11" s="38"/>
      <c r="CU11" s="38"/>
      <c r="CV11" s="38"/>
      <c r="CW11" s="38"/>
      <c r="CX11" s="38"/>
      <c r="CY11" s="38"/>
      <c r="CZ11" s="38"/>
      <c r="DA11" s="38"/>
      <c r="DB11" s="38"/>
      <c r="DC11" s="38"/>
      <c r="DD11" s="38"/>
      <c r="DE11" s="38"/>
      <c r="DF11" s="38"/>
      <c r="DG11" s="38"/>
      <c r="DH11" s="38"/>
      <c r="DI11" s="38"/>
      <c r="DJ11" s="38"/>
      <c r="DK11" s="38"/>
      <c r="DL11" s="38"/>
      <c r="DM11" s="38"/>
      <c r="DN11" s="38"/>
      <c r="DO11" s="38"/>
      <c r="DP11" s="38"/>
      <c r="DQ11" s="38"/>
      <c r="DR11" s="38"/>
      <c r="DS11" s="38"/>
      <c r="DT11" s="38"/>
      <c r="DU11" s="38"/>
      <c r="DV11" s="38"/>
      <c r="DW11" s="38"/>
      <c r="DX11" s="38"/>
      <c r="DY11" s="38"/>
      <c r="DZ11" s="38"/>
      <c r="EA11" s="38"/>
      <c r="EB11" s="38"/>
      <c r="EC11" s="38"/>
      <c r="ED11" s="38"/>
      <c r="EE11" s="38"/>
      <c r="EF11" s="38"/>
      <c r="EG11" s="38"/>
      <c r="EH11" s="38"/>
      <c r="EI11" s="38"/>
      <c r="EJ11" s="38"/>
      <c r="EK11" s="38"/>
      <c r="EL11" s="38"/>
      <c r="EM11" s="38"/>
      <c r="EN11" s="38"/>
      <c r="EO11" s="38"/>
      <c r="EP11" s="38"/>
      <c r="EQ11" s="38"/>
      <c r="ER11" s="38"/>
      <c r="ES11" s="38"/>
      <c r="ET11" s="38"/>
      <c r="EU11" s="38"/>
      <c r="EV11" s="38"/>
      <c r="EW11" s="38"/>
      <c r="EX11" s="38"/>
      <c r="EY11" s="38"/>
      <c r="EZ11" s="38"/>
      <c r="FA11" s="38"/>
      <c r="FB11" s="38"/>
      <c r="FC11" s="38"/>
      <c r="FD11" s="38"/>
      <c r="FE11" s="38"/>
      <c r="FF11" s="38"/>
      <c r="FG11" s="38"/>
      <c r="FH11" s="38"/>
      <c r="FI11" s="38"/>
      <c r="FJ11" s="38"/>
      <c r="FK11" s="38"/>
      <c r="FL11" s="38"/>
      <c r="FM11" s="38"/>
      <c r="FN11" s="38"/>
      <c r="FO11" s="38"/>
      <c r="FP11" s="38"/>
      <c r="FQ11" s="38"/>
      <c r="FR11" s="38"/>
      <c r="FS11" s="38"/>
      <c r="FT11" s="38"/>
      <c r="FU11" s="38"/>
      <c r="FV11" s="38"/>
      <c r="FW11" s="38"/>
      <c r="FX11" s="38"/>
      <c r="FY11" s="38"/>
      <c r="FZ11" s="38"/>
      <c r="GA11" s="38"/>
      <c r="GB11" s="38"/>
      <c r="GC11" s="38"/>
      <c r="GD11" s="38"/>
      <c r="GE11" s="38"/>
      <c r="GF11" s="38"/>
      <c r="GG11" s="38"/>
      <c r="GH11" s="38"/>
      <c r="GI11" s="38"/>
      <c r="GJ11" s="38"/>
      <c r="GK11" s="38"/>
      <c r="GL11" s="38"/>
      <c r="GM11" s="38"/>
      <c r="GN11" s="38"/>
      <c r="GO11" s="38"/>
      <c r="GP11" s="38"/>
      <c r="GQ11" s="38"/>
      <c r="GR11" s="38"/>
      <c r="GS11" s="38"/>
      <c r="GT11" s="38"/>
      <c r="GU11" s="38"/>
      <c r="GV11" s="38"/>
      <c r="GW11" s="38"/>
      <c r="GX11" s="38"/>
      <c r="GY11" s="38"/>
      <c r="GZ11" s="38"/>
      <c r="HA11" s="38"/>
      <c r="HB11" s="38"/>
      <c r="HC11" s="38"/>
      <c r="HD11" s="38"/>
      <c r="HE11" s="38"/>
      <c r="HF11" s="38"/>
      <c r="HG11" s="38"/>
      <c r="HH11" s="38"/>
      <c r="HI11" s="38"/>
      <c r="HJ11" s="38"/>
      <c r="HK11" s="38"/>
      <c r="HL11" s="38"/>
      <c r="HM11" s="38"/>
      <c r="HN11" s="38"/>
      <c r="HO11" s="38"/>
      <c r="HP11" s="38"/>
      <c r="HQ11" s="38"/>
      <c r="HR11" s="38"/>
      <c r="HS11" s="38"/>
      <c r="HT11" s="38"/>
      <c r="HU11" s="38"/>
      <c r="HV11" s="38"/>
      <c r="HW11" s="38"/>
      <c r="HX11" s="38"/>
      <c r="HY11" s="38"/>
      <c r="HZ11" s="38"/>
      <c r="IA11" s="38"/>
      <c r="IB11" s="38"/>
      <c r="IC11" s="38"/>
      <c r="ID11" s="38"/>
      <c r="IE11" s="38"/>
      <c r="IF11" s="38"/>
      <c r="IG11" s="38"/>
      <c r="IH11" s="38"/>
      <c r="II11" s="38"/>
      <c r="IJ11" s="38"/>
      <c r="IK11" s="38"/>
      <c r="IL11" s="38"/>
      <c r="IM11" s="38"/>
      <c r="IN11" s="38"/>
      <c r="IO11" s="38"/>
      <c r="IP11" s="38"/>
      <c r="IQ11" s="38"/>
      <c r="IR11" s="38"/>
      <c r="IS11" s="38"/>
      <c r="IT11" s="38"/>
      <c r="IU11" s="38"/>
    </row>
    <row r="12" spans="1:255" ht="13.2" x14ac:dyDescent="0.25">
      <c r="A12" s="6" t="s">
        <v>17</v>
      </c>
      <c r="B12" s="7" t="s">
        <v>18</v>
      </c>
      <c r="C12" s="7" t="s">
        <v>213</v>
      </c>
      <c r="D12" s="7" t="s">
        <v>214</v>
      </c>
      <c r="E12" s="7" t="s">
        <v>21</v>
      </c>
      <c r="F12" s="7" t="s">
        <v>22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</row>
    <row r="13" spans="1:255" ht="13.2" x14ac:dyDescent="0.25">
      <c r="A13" s="10" t="s">
        <v>215</v>
      </c>
      <c r="B13" s="11"/>
      <c r="C13" s="11"/>
      <c r="D13" s="11"/>
      <c r="E13" s="11"/>
      <c r="F13" s="11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</row>
    <row r="14" spans="1:255" ht="13.2" x14ac:dyDescent="0.25">
      <c r="A14" s="11" t="s">
        <v>216</v>
      </c>
      <c r="B14" s="16">
        <v>-0.02</v>
      </c>
      <c r="C14" s="16">
        <v>-7.0000000000000001E-3</v>
      </c>
      <c r="D14" s="16">
        <v>-0.01</v>
      </c>
      <c r="E14" s="16">
        <v>5.0000000000000001E-3</v>
      </c>
      <c r="F14" s="16">
        <v>0.01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</row>
    <row r="15" spans="1:255" ht="13.2" x14ac:dyDescent="0.25">
      <c r="A15" s="11" t="s">
        <v>217</v>
      </c>
      <c r="B15" s="16">
        <v>-2.8000000000000001E-2</v>
      </c>
      <c r="C15" s="16">
        <v>-8.9999999999999993E-3</v>
      </c>
      <c r="D15" s="16">
        <v>-1.2999999999999999E-2</v>
      </c>
      <c r="E15" s="16">
        <v>6.0000000000000001E-3</v>
      </c>
      <c r="F15" s="16">
        <v>1.2999999999999999E-2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</row>
    <row r="16" spans="1:255" ht="13.2" x14ac:dyDescent="0.25">
      <c r="A16" s="11" t="s">
        <v>218</v>
      </c>
      <c r="B16" s="16">
        <v>-0.12</v>
      </c>
      <c r="C16" s="16">
        <v>-1.4E-2</v>
      </c>
      <c r="D16" s="16">
        <v>-5.2999999999999999E-2</v>
      </c>
      <c r="E16" s="16">
        <v>4.5999999999999999E-2</v>
      </c>
      <c r="F16" s="16">
        <v>1.9E-2</v>
      </c>
      <c r="G16" s="4"/>
      <c r="H16" s="4"/>
      <c r="I16" s="4"/>
      <c r="J16" s="4" t="s">
        <v>372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</row>
    <row r="17" spans="1:255" ht="13.2" x14ac:dyDescent="0.25">
      <c r="A17" s="11" t="s">
        <v>219</v>
      </c>
      <c r="B17" s="16">
        <v>-0.11899999999999999</v>
      </c>
      <c r="C17" s="16">
        <v>-1.0999999999999999E-2</v>
      </c>
      <c r="D17" s="16">
        <v>-5.1999999999999998E-2</v>
      </c>
      <c r="E17" s="16">
        <v>4.7E-2</v>
      </c>
      <c r="F17" s="16">
        <v>0.02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</row>
    <row r="18" spans="1:255" ht="13.2" x14ac:dyDescent="0.25">
      <c r="A18" s="11"/>
      <c r="B18" s="11"/>
      <c r="C18" s="11"/>
      <c r="D18" s="11"/>
      <c r="E18" s="11"/>
      <c r="F18" s="11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</row>
    <row r="19" spans="1:255" ht="13.2" x14ac:dyDescent="0.25">
      <c r="A19" s="10" t="s">
        <v>220</v>
      </c>
      <c r="B19" s="11"/>
      <c r="C19" s="11"/>
      <c r="D19" s="11"/>
      <c r="E19" s="11"/>
      <c r="F19" s="11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</row>
    <row r="20" spans="1:255" ht="13.2" x14ac:dyDescent="0.25">
      <c r="A20" s="11" t="s">
        <v>221</v>
      </c>
      <c r="B20" s="16">
        <v>0.308</v>
      </c>
      <c r="C20" s="16">
        <v>0.33400000000000002</v>
      </c>
      <c r="D20" s="16">
        <v>0.34799999999999998</v>
      </c>
      <c r="E20" s="16">
        <v>0.36599999999999999</v>
      </c>
      <c r="F20" s="16">
        <v>0.377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</row>
    <row r="21" spans="1:255" ht="13.2" x14ac:dyDescent="0.25">
      <c r="A21" s="11" t="s">
        <v>222</v>
      </c>
      <c r="B21" s="16">
        <v>0.123</v>
      </c>
      <c r="C21" s="16">
        <v>0.11799999999999999</v>
      </c>
      <c r="D21" s="16">
        <v>0.13300000000000001</v>
      </c>
      <c r="E21" s="16">
        <v>0.11600000000000001</v>
      </c>
      <c r="F21" s="16">
        <v>0.11600000000000001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</row>
    <row r="22" spans="1:255" ht="13.2" x14ac:dyDescent="0.25">
      <c r="A22" s="11" t="s">
        <v>223</v>
      </c>
      <c r="B22" s="16">
        <v>2.9000000000000001E-2</v>
      </c>
      <c r="C22" s="16">
        <v>6.0999999999999999E-2</v>
      </c>
      <c r="D22" s="16">
        <v>5.3999999999999999E-2</v>
      </c>
      <c r="E22" s="16">
        <v>9.5000000000000001E-2</v>
      </c>
      <c r="F22" s="16">
        <v>0.106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</row>
    <row r="23" spans="1:255" ht="13.2" x14ac:dyDescent="0.25">
      <c r="A23" s="11" t="s">
        <v>224</v>
      </c>
      <c r="B23" s="16">
        <v>-6.5000000000000002E-2</v>
      </c>
      <c r="C23" s="16">
        <v>-1.9E-2</v>
      </c>
      <c r="D23" s="16">
        <v>-2.7E-2</v>
      </c>
      <c r="E23" s="16">
        <v>1.0999999999999999E-2</v>
      </c>
      <c r="F23" s="16">
        <v>2.1999999999999999E-2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</row>
    <row r="24" spans="1:255" ht="13.2" x14ac:dyDescent="0.25">
      <c r="A24" s="11" t="s">
        <v>225</v>
      </c>
      <c r="B24" s="16">
        <v>-6.5000000000000002E-2</v>
      </c>
      <c r="C24" s="16">
        <v>-1.9E-2</v>
      </c>
      <c r="D24" s="16">
        <v>-2.7E-2</v>
      </c>
      <c r="E24" s="16">
        <v>1.0999999999999999E-2</v>
      </c>
      <c r="F24" s="16">
        <v>2.1999999999999999E-2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</row>
    <row r="25" spans="1:255" ht="13.2" x14ac:dyDescent="0.25">
      <c r="A25" s="11" t="s">
        <v>226</v>
      </c>
      <c r="B25" s="16">
        <v>-8.6999999999999994E-2</v>
      </c>
      <c r="C25" s="16">
        <v>-8.0000000000000002E-3</v>
      </c>
      <c r="D25" s="16">
        <v>-2.5999999999999999E-2</v>
      </c>
      <c r="E25" s="16">
        <v>1.9E-2</v>
      </c>
      <c r="F25" s="16">
        <v>7.0000000000000001E-3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</row>
    <row r="26" spans="1:255" ht="13.2" x14ac:dyDescent="0.25">
      <c r="A26" s="11" t="s">
        <v>227</v>
      </c>
      <c r="B26" s="16">
        <v>-8.1000000000000003E-2</v>
      </c>
      <c r="C26" s="16">
        <v>-6.0000000000000001E-3</v>
      </c>
      <c r="D26" s="16">
        <v>-2.4E-2</v>
      </c>
      <c r="E26" s="16">
        <v>1.9E-2</v>
      </c>
      <c r="F26" s="16">
        <v>7.0000000000000001E-3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</row>
    <row r="27" spans="1:255" ht="13.2" x14ac:dyDescent="0.25">
      <c r="A27" s="11" t="s">
        <v>228</v>
      </c>
      <c r="B27" s="16">
        <v>-8.1000000000000003E-2</v>
      </c>
      <c r="C27" s="16">
        <v>-6.0000000000000001E-3</v>
      </c>
      <c r="D27" s="16">
        <v>-2.4E-2</v>
      </c>
      <c r="E27" s="16">
        <v>1.9E-2</v>
      </c>
      <c r="F27" s="16">
        <v>7.0000000000000001E-3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</row>
    <row r="28" spans="1:255" ht="13.2" x14ac:dyDescent="0.25">
      <c r="A28" s="11" t="s">
        <v>229</v>
      </c>
      <c r="B28" s="16">
        <v>-3.4000000000000002E-2</v>
      </c>
      <c r="C28" s="16">
        <v>-1.0999999999999999E-2</v>
      </c>
      <c r="D28" s="16">
        <v>-1.2999999999999999E-2</v>
      </c>
      <c r="E28" s="16">
        <v>1.2999999999999999E-2</v>
      </c>
      <c r="F28" s="16">
        <v>1.9E-2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</row>
    <row r="29" spans="1:255" ht="13.2" x14ac:dyDescent="0.25">
      <c r="A29" s="11" t="s">
        <v>230</v>
      </c>
      <c r="B29" s="16">
        <v>-6.8000000000000005E-2</v>
      </c>
      <c r="C29" s="16">
        <v>-5.0999999999999997E-2</v>
      </c>
      <c r="D29" s="16">
        <v>-6.2E-2</v>
      </c>
      <c r="E29" s="16">
        <v>-2.8000000000000001E-2</v>
      </c>
      <c r="F29" s="16">
        <v>0.01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</row>
    <row r="30" spans="1:255" ht="13.2" x14ac:dyDescent="0.25">
      <c r="A30" s="11" t="s">
        <v>231</v>
      </c>
      <c r="B30" s="16">
        <v>-6.7000000000000004E-2</v>
      </c>
      <c r="C30" s="16">
        <v>-5.0999999999999997E-2</v>
      </c>
      <c r="D30" s="16">
        <v>-6.2E-2</v>
      </c>
      <c r="E30" s="16">
        <v>-2.8000000000000001E-2</v>
      </c>
      <c r="F30" s="16">
        <v>0.01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</row>
    <row r="31" spans="1:255" ht="13.2" x14ac:dyDescent="0.25">
      <c r="A31" s="11"/>
      <c r="B31" s="11"/>
      <c r="C31" s="11"/>
      <c r="D31" s="11"/>
      <c r="E31" s="11"/>
      <c r="F31" s="11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</row>
    <row r="32" spans="1:255" ht="13.2" x14ac:dyDescent="0.25">
      <c r="A32" s="10" t="s">
        <v>232</v>
      </c>
      <c r="B32" s="11"/>
      <c r="C32" s="11"/>
      <c r="D32" s="11"/>
      <c r="E32" s="11"/>
      <c r="F32" s="11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</row>
    <row r="33" spans="1:255" ht="13.2" x14ac:dyDescent="0.25">
      <c r="A33" s="11" t="s">
        <v>233</v>
      </c>
      <c r="B33" s="12" t="s">
        <v>234</v>
      </c>
      <c r="C33" s="12" t="s">
        <v>235</v>
      </c>
      <c r="D33" s="12" t="s">
        <v>235</v>
      </c>
      <c r="E33" s="12" t="s">
        <v>236</v>
      </c>
      <c r="F33" s="12" t="s">
        <v>236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</row>
    <row r="34" spans="1:255" ht="13.2" x14ac:dyDescent="0.25">
      <c r="A34" s="11" t="s">
        <v>237</v>
      </c>
      <c r="B34" s="12" t="s">
        <v>238</v>
      </c>
      <c r="C34" s="12" t="s">
        <v>239</v>
      </c>
      <c r="D34" s="12" t="s">
        <v>239</v>
      </c>
      <c r="E34" s="12" t="s">
        <v>240</v>
      </c>
      <c r="F34" s="12" t="s">
        <v>241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</row>
    <row r="35" spans="1:255" ht="13.2" x14ac:dyDescent="0.25">
      <c r="A35" s="11" t="s">
        <v>242</v>
      </c>
      <c r="B35" s="12" t="s">
        <v>243</v>
      </c>
      <c r="C35" s="12" t="s">
        <v>244</v>
      </c>
      <c r="D35" s="12" t="s">
        <v>245</v>
      </c>
      <c r="E35" s="12" t="s">
        <v>246</v>
      </c>
      <c r="F35" s="12" t="s">
        <v>247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</row>
    <row r="36" spans="1:255" ht="13.2" x14ac:dyDescent="0.25">
      <c r="A36" s="11" t="s">
        <v>248</v>
      </c>
      <c r="B36" s="12" t="s">
        <v>249</v>
      </c>
      <c r="C36" s="12" t="s">
        <v>250</v>
      </c>
      <c r="D36" s="12" t="s">
        <v>250</v>
      </c>
      <c r="E36" s="12" t="s">
        <v>251</v>
      </c>
      <c r="F36" s="12" t="s">
        <v>252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</row>
    <row r="37" spans="1:255" ht="13.2" x14ac:dyDescent="0.25">
      <c r="A37" s="11"/>
      <c r="B37" s="11"/>
      <c r="C37" s="11"/>
      <c r="D37" s="11"/>
      <c r="E37" s="11"/>
      <c r="F37" s="11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</row>
    <row r="38" spans="1:255" ht="13.2" x14ac:dyDescent="0.25">
      <c r="A38" s="10" t="s">
        <v>253</v>
      </c>
      <c r="B38" s="11"/>
      <c r="C38" s="11"/>
      <c r="D38" s="11"/>
      <c r="E38" s="11"/>
      <c r="F38" s="11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</row>
    <row r="39" spans="1:255" ht="13.2" x14ac:dyDescent="0.25">
      <c r="A39" s="11" t="s">
        <v>254</v>
      </c>
      <c r="B39" s="12" t="s">
        <v>255</v>
      </c>
      <c r="C39" s="12" t="s">
        <v>256</v>
      </c>
      <c r="D39" s="12" t="s">
        <v>257</v>
      </c>
      <c r="E39" s="12" t="s">
        <v>258</v>
      </c>
      <c r="F39" s="12" t="s">
        <v>258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</row>
    <row r="40" spans="1:255" ht="13.2" x14ac:dyDescent="0.25">
      <c r="A40" s="11" t="s">
        <v>259</v>
      </c>
      <c r="B40" s="12" t="s">
        <v>260</v>
      </c>
      <c r="C40" s="12" t="s">
        <v>261</v>
      </c>
      <c r="D40" s="12" t="s">
        <v>262</v>
      </c>
      <c r="E40" s="12" t="s">
        <v>255</v>
      </c>
      <c r="F40" s="12" t="s">
        <v>255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</row>
    <row r="41" spans="1:255" ht="13.2" x14ac:dyDescent="0.25">
      <c r="A41" s="11" t="s">
        <v>263</v>
      </c>
      <c r="B41" s="12" t="s">
        <v>264</v>
      </c>
      <c r="C41" s="12" t="s">
        <v>234</v>
      </c>
      <c r="D41" s="12" t="s">
        <v>234</v>
      </c>
      <c r="E41" s="12" t="s">
        <v>238</v>
      </c>
      <c r="F41" s="12" t="s">
        <v>265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</row>
    <row r="42" spans="1:255" ht="13.2" x14ac:dyDescent="0.25">
      <c r="A42" s="11" t="s">
        <v>266</v>
      </c>
      <c r="B42" s="12">
        <v>5.9</v>
      </c>
      <c r="C42" s="12">
        <v>4.5999999999999996</v>
      </c>
      <c r="D42" s="12">
        <v>4.5999999999999996</v>
      </c>
      <c r="E42" s="12">
        <v>4.4000000000000004</v>
      </c>
      <c r="F42" s="12">
        <v>4.5999999999999996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</row>
    <row r="43" spans="1:255" ht="13.2" x14ac:dyDescent="0.25">
      <c r="A43" s="11" t="s">
        <v>267</v>
      </c>
      <c r="B43" s="12">
        <v>2.6</v>
      </c>
      <c r="C43" s="12">
        <v>2.5</v>
      </c>
      <c r="D43" s="12">
        <v>2.5</v>
      </c>
      <c r="E43" s="12">
        <v>2.5</v>
      </c>
      <c r="F43" s="12">
        <v>2.4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</row>
    <row r="44" spans="1:255" ht="13.2" x14ac:dyDescent="0.25">
      <c r="A44" s="11" t="s">
        <v>268</v>
      </c>
      <c r="B44" s="12">
        <v>19.3</v>
      </c>
      <c r="C44" s="12">
        <v>16</v>
      </c>
      <c r="D44" s="12">
        <v>12.5</v>
      </c>
      <c r="E44" s="12">
        <v>11.3</v>
      </c>
      <c r="F44" s="12">
        <v>8.9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</row>
    <row r="45" spans="1:255" ht="13.2" x14ac:dyDescent="0.25">
      <c r="A45" s="11" t="s">
        <v>269</v>
      </c>
      <c r="B45" s="12">
        <v>-10.9</v>
      </c>
      <c r="C45" s="12">
        <v>-9</v>
      </c>
      <c r="D45" s="12">
        <v>-5.4</v>
      </c>
      <c r="E45" s="12">
        <v>-4.3</v>
      </c>
      <c r="F45" s="12">
        <v>-2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</row>
    <row r="46" spans="1:255" ht="13.2" x14ac:dyDescent="0.25">
      <c r="A46" s="11"/>
      <c r="B46" s="11"/>
      <c r="C46" s="11"/>
      <c r="D46" s="11"/>
      <c r="E46" s="11"/>
      <c r="F46" s="11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</row>
    <row r="47" spans="1:255" ht="13.2" x14ac:dyDescent="0.25">
      <c r="A47" s="10" t="s">
        <v>270</v>
      </c>
      <c r="B47" s="11"/>
      <c r="C47" s="11"/>
      <c r="D47" s="11"/>
      <c r="E47" s="11"/>
      <c r="F47" s="11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</row>
    <row r="48" spans="1:255" ht="13.2" x14ac:dyDescent="0.25">
      <c r="A48" s="11" t="s">
        <v>271</v>
      </c>
      <c r="B48" s="16">
        <v>0.88600000000000001</v>
      </c>
      <c r="C48" s="16">
        <v>1.575</v>
      </c>
      <c r="D48" s="16">
        <v>1.649</v>
      </c>
      <c r="E48" s="16">
        <v>1.643</v>
      </c>
      <c r="F48" s="16">
        <v>1.698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</row>
    <row r="49" spans="1:255" ht="13.2" x14ac:dyDescent="0.25">
      <c r="A49" s="11" t="s">
        <v>272</v>
      </c>
      <c r="B49" s="16">
        <v>0.47</v>
      </c>
      <c r="C49" s="16">
        <v>0.61199999999999999</v>
      </c>
      <c r="D49" s="16">
        <v>0.623</v>
      </c>
      <c r="E49" s="16">
        <v>0.622</v>
      </c>
      <c r="F49" s="16">
        <v>0.629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</row>
    <row r="50" spans="1:255" ht="13.2" x14ac:dyDescent="0.25">
      <c r="A50" s="11" t="s">
        <v>273</v>
      </c>
      <c r="B50" s="16">
        <v>0.79900000000000004</v>
      </c>
      <c r="C50" s="16">
        <v>1.488</v>
      </c>
      <c r="D50" s="16">
        <v>1.5469999999999999</v>
      </c>
      <c r="E50" s="16">
        <v>1.532</v>
      </c>
      <c r="F50" s="16">
        <v>1.575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</row>
    <row r="51" spans="1:255" ht="13.2" x14ac:dyDescent="0.25">
      <c r="A51" s="11" t="s">
        <v>274</v>
      </c>
      <c r="B51" s="16">
        <v>0.42399999999999999</v>
      </c>
      <c r="C51" s="16">
        <v>0.57799999999999996</v>
      </c>
      <c r="D51" s="16">
        <v>0.58399999999999996</v>
      </c>
      <c r="E51" s="16">
        <v>0.57899999999999996</v>
      </c>
      <c r="F51" s="16">
        <v>0.58399999999999996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</row>
    <row r="52" spans="1:255" ht="13.2" x14ac:dyDescent="0.25">
      <c r="A52" s="11" t="s">
        <v>275</v>
      </c>
      <c r="B52" s="16">
        <v>0.621</v>
      </c>
      <c r="C52" s="16">
        <v>0.70099999999999996</v>
      </c>
      <c r="D52" s="16">
        <v>0.71099999999999997</v>
      </c>
      <c r="E52" s="16">
        <v>0.70799999999999996</v>
      </c>
      <c r="F52" s="16">
        <v>0.71399999999999997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</row>
    <row r="53" spans="1:255" ht="13.2" x14ac:dyDescent="0.25">
      <c r="A53" s="11"/>
      <c r="B53" s="11"/>
      <c r="C53" s="11"/>
      <c r="D53" s="11"/>
      <c r="E53" s="11"/>
      <c r="F53" s="11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</row>
    <row r="54" spans="1:255" ht="13.2" x14ac:dyDescent="0.25">
      <c r="A54" s="11" t="s">
        <v>276</v>
      </c>
      <c r="B54" s="12" t="s">
        <v>50</v>
      </c>
      <c r="C54" s="12" t="s">
        <v>50</v>
      </c>
      <c r="D54" s="12" t="s">
        <v>50</v>
      </c>
      <c r="E54" s="12" t="s">
        <v>277</v>
      </c>
      <c r="F54" s="12" t="s">
        <v>278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</row>
    <row r="55" spans="1:255" ht="13.2" x14ac:dyDescent="0.25">
      <c r="A55" s="11" t="s">
        <v>279</v>
      </c>
      <c r="B55" s="12" t="s">
        <v>280</v>
      </c>
      <c r="C55" s="12" t="s">
        <v>281</v>
      </c>
      <c r="D55" s="12" t="s">
        <v>282</v>
      </c>
      <c r="E55" s="12" t="s">
        <v>283</v>
      </c>
      <c r="F55" s="12" t="s">
        <v>284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</row>
    <row r="56" spans="1:255" ht="13.2" x14ac:dyDescent="0.25">
      <c r="A56" s="11" t="s">
        <v>285</v>
      </c>
      <c r="B56" s="12" t="s">
        <v>286</v>
      </c>
      <c r="C56" s="12" t="s">
        <v>287</v>
      </c>
      <c r="D56" s="12" t="s">
        <v>50</v>
      </c>
      <c r="E56" s="12" t="s">
        <v>288</v>
      </c>
      <c r="F56" s="12" t="s">
        <v>289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</row>
    <row r="57" spans="1:255" ht="13.2" x14ac:dyDescent="0.25">
      <c r="A57" s="11" t="s">
        <v>290</v>
      </c>
      <c r="B57" s="12" t="s">
        <v>291</v>
      </c>
      <c r="C57" s="12" t="s">
        <v>292</v>
      </c>
      <c r="D57" s="12" t="s">
        <v>293</v>
      </c>
      <c r="E57" s="12" t="s">
        <v>294</v>
      </c>
      <c r="F57" s="12" t="s">
        <v>295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</row>
    <row r="58" spans="1:255" ht="13.2" x14ac:dyDescent="0.25">
      <c r="A58" s="11" t="s">
        <v>296</v>
      </c>
      <c r="B58" s="12" t="s">
        <v>297</v>
      </c>
      <c r="C58" s="12" t="s">
        <v>298</v>
      </c>
      <c r="D58" s="12" t="s">
        <v>261</v>
      </c>
      <c r="E58" s="12" t="s">
        <v>299</v>
      </c>
      <c r="F58" s="12" t="s">
        <v>262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</row>
    <row r="59" spans="1:255" ht="13.2" x14ac:dyDescent="0.25">
      <c r="A59" s="11" t="s">
        <v>300</v>
      </c>
      <c r="B59" s="12" t="s">
        <v>301</v>
      </c>
      <c r="C59" s="12" t="s">
        <v>302</v>
      </c>
      <c r="D59" s="12" t="s">
        <v>50</v>
      </c>
      <c r="E59" s="12" t="s">
        <v>303</v>
      </c>
      <c r="F59" s="12" t="s">
        <v>304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</row>
    <row r="60" spans="1:255" ht="13.2" x14ac:dyDescent="0.25">
      <c r="A60" s="11" t="s">
        <v>305</v>
      </c>
      <c r="B60" s="12" t="s">
        <v>306</v>
      </c>
      <c r="C60" s="12" t="s">
        <v>307</v>
      </c>
      <c r="D60" s="12" t="s">
        <v>50</v>
      </c>
      <c r="E60" s="12" t="s">
        <v>308</v>
      </c>
      <c r="F60" s="12" t="s">
        <v>309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</row>
    <row r="61" spans="1:255" ht="13.2" x14ac:dyDescent="0.25">
      <c r="A61" s="11"/>
      <c r="B61" s="11"/>
      <c r="C61" s="11"/>
      <c r="D61" s="11"/>
      <c r="E61" s="11"/>
      <c r="F61" s="11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</row>
    <row r="62" spans="1:255" ht="13.2" x14ac:dyDescent="0.25">
      <c r="A62" s="11" t="s">
        <v>310</v>
      </c>
      <c r="B62" s="12">
        <v>2.39</v>
      </c>
      <c r="C62" s="12">
        <v>2.9</v>
      </c>
      <c r="D62" s="12">
        <v>1.88</v>
      </c>
      <c r="E62" s="12">
        <v>2.15</v>
      </c>
      <c r="F62" s="12">
        <v>2.61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</row>
    <row r="63" spans="1:255" ht="13.2" x14ac:dyDescent="0.25">
      <c r="A63" s="11"/>
      <c r="B63" s="11"/>
      <c r="C63" s="11"/>
      <c r="D63" s="11"/>
      <c r="E63" s="11"/>
      <c r="F63" s="11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</row>
    <row r="64" spans="1:255" ht="13.2" x14ac:dyDescent="0.25">
      <c r="A64" s="10" t="s">
        <v>311</v>
      </c>
      <c r="B64" s="11"/>
      <c r="C64" s="11"/>
      <c r="D64" s="11"/>
      <c r="E64" s="11"/>
      <c r="F64" s="11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</row>
    <row r="65" spans="1:255" ht="13.2" x14ac:dyDescent="0.25">
      <c r="A65" s="11" t="s">
        <v>28</v>
      </c>
      <c r="B65" s="16">
        <v>-0.121</v>
      </c>
      <c r="C65" s="16">
        <v>0.41499999999999998</v>
      </c>
      <c r="D65" s="16">
        <v>0.217</v>
      </c>
      <c r="E65" s="16">
        <v>0.20799999999999999</v>
      </c>
      <c r="F65" s="16">
        <v>0.16400000000000001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</row>
    <row r="66" spans="1:255" ht="13.2" x14ac:dyDescent="0.25">
      <c r="A66" s="11" t="s">
        <v>30</v>
      </c>
      <c r="B66" s="16">
        <v>-0.25800000000000001</v>
      </c>
      <c r="C66" s="16">
        <v>0.53500000000000003</v>
      </c>
      <c r="D66" s="16">
        <v>0.26600000000000001</v>
      </c>
      <c r="E66" s="16">
        <v>0.27300000000000002</v>
      </c>
      <c r="F66" s="16">
        <v>0.20599999999999999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</row>
    <row r="67" spans="1:255" ht="13.2" x14ac:dyDescent="0.25">
      <c r="A67" s="11" t="s">
        <v>47</v>
      </c>
      <c r="B67" s="16">
        <v>-0.77600000000000002</v>
      </c>
      <c r="C67" s="16">
        <v>1.9850000000000001</v>
      </c>
      <c r="D67" s="16">
        <v>7.3999999999999996E-2</v>
      </c>
      <c r="E67" s="16">
        <v>1.143</v>
      </c>
      <c r="F67" s="16">
        <v>0.42499999999999999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</row>
    <row r="68" spans="1:255" ht="13.2" x14ac:dyDescent="0.25">
      <c r="A68" s="11" t="s">
        <v>48</v>
      </c>
      <c r="B68" s="12" t="s">
        <v>50</v>
      </c>
      <c r="C68" s="12" t="s">
        <v>50</v>
      </c>
      <c r="D68" s="12" t="s">
        <v>50</v>
      </c>
      <c r="E68" s="12" t="s">
        <v>50</v>
      </c>
      <c r="F68" s="16">
        <v>6.1079999999999997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</row>
    <row r="69" spans="1:255" ht="13.2" x14ac:dyDescent="0.25">
      <c r="A69" s="11" t="s">
        <v>49</v>
      </c>
      <c r="B69" s="12" t="s">
        <v>50</v>
      </c>
      <c r="C69" s="12" t="s">
        <v>50</v>
      </c>
      <c r="D69" s="12" t="s">
        <v>50</v>
      </c>
      <c r="E69" s="12" t="s">
        <v>50</v>
      </c>
      <c r="F69" s="16">
        <v>6.1079999999999997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</row>
    <row r="70" spans="1:255" ht="13.2" x14ac:dyDescent="0.25">
      <c r="A70" s="11" t="s">
        <v>43</v>
      </c>
      <c r="B70" s="12" t="s">
        <v>50</v>
      </c>
      <c r="C70" s="12" t="s">
        <v>50</v>
      </c>
      <c r="D70" s="12" t="s">
        <v>50</v>
      </c>
      <c r="E70" s="12" t="s">
        <v>50</v>
      </c>
      <c r="F70" s="16">
        <v>0.58099999999999996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</row>
    <row r="71" spans="1:255" ht="13.2" x14ac:dyDescent="0.25">
      <c r="A71" s="11" t="s">
        <v>44</v>
      </c>
      <c r="B71" s="12" t="s">
        <v>50</v>
      </c>
      <c r="C71" s="12" t="s">
        <v>50</v>
      </c>
      <c r="D71" s="12" t="s">
        <v>50</v>
      </c>
      <c r="E71" s="12" t="s">
        <v>50</v>
      </c>
      <c r="F71" s="16">
        <v>0.68100000000000005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</row>
    <row r="72" spans="1:255" ht="13.2" x14ac:dyDescent="0.25">
      <c r="A72" s="11" t="s">
        <v>51</v>
      </c>
      <c r="B72" s="12" t="s">
        <v>50</v>
      </c>
      <c r="C72" s="12" t="s">
        <v>50</v>
      </c>
      <c r="D72" s="12" t="s">
        <v>50</v>
      </c>
      <c r="E72" s="12" t="s">
        <v>50</v>
      </c>
      <c r="F72" s="16">
        <v>1.871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</row>
    <row r="73" spans="1:255" ht="13.2" x14ac:dyDescent="0.25">
      <c r="A73" s="11" t="s">
        <v>312</v>
      </c>
      <c r="B73" s="12" t="s">
        <v>50</v>
      </c>
      <c r="C73" s="12" t="s">
        <v>50</v>
      </c>
      <c r="D73" s="12" t="s">
        <v>50</v>
      </c>
      <c r="E73" s="12" t="s">
        <v>50</v>
      </c>
      <c r="F73" s="16">
        <v>0.504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</row>
    <row r="74" spans="1:255" ht="13.2" x14ac:dyDescent="0.25">
      <c r="A74" s="11"/>
      <c r="B74" s="11"/>
      <c r="C74" s="11"/>
      <c r="D74" s="11"/>
      <c r="E74" s="11"/>
      <c r="F74" s="11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</row>
    <row r="75" spans="1:255" ht="13.2" x14ac:dyDescent="0.25">
      <c r="A75" s="11" t="s">
        <v>106</v>
      </c>
      <c r="B75" s="16">
        <v>-9.0999999999999998E-2</v>
      </c>
      <c r="C75" s="16">
        <v>0.35399999999999998</v>
      </c>
      <c r="D75" s="16">
        <v>0.14799999999999999</v>
      </c>
      <c r="E75" s="16">
        <v>0.14599999999999999</v>
      </c>
      <c r="F75" s="16">
        <v>0.20499999999999999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</row>
    <row r="76" spans="1:255" ht="13.2" x14ac:dyDescent="0.25">
      <c r="A76" s="11" t="s">
        <v>109</v>
      </c>
      <c r="B76" s="16">
        <v>0.3</v>
      </c>
      <c r="C76" s="16">
        <v>0.33300000000000002</v>
      </c>
      <c r="D76" s="16">
        <v>8.6999999999999994E-2</v>
      </c>
      <c r="E76" s="16">
        <v>0.29199999999999998</v>
      </c>
      <c r="F76" s="16">
        <v>0.11700000000000001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</row>
    <row r="77" spans="1:255" ht="13.2" x14ac:dyDescent="0.25">
      <c r="A77" s="11" t="s">
        <v>313</v>
      </c>
      <c r="B77" s="16">
        <v>9.0999999999999998E-2</v>
      </c>
      <c r="C77" s="16">
        <v>0.14599999999999999</v>
      </c>
      <c r="D77" s="16">
        <v>0.13300000000000001</v>
      </c>
      <c r="E77" s="16">
        <v>0.114</v>
      </c>
      <c r="F77" s="16">
        <v>4.3999999999999997E-2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</row>
    <row r="78" spans="1:255" ht="13.2" x14ac:dyDescent="0.25">
      <c r="A78" s="11" t="s">
        <v>120</v>
      </c>
      <c r="B78" s="16">
        <v>0.183</v>
      </c>
      <c r="C78" s="16">
        <v>0.27300000000000002</v>
      </c>
      <c r="D78" s="16">
        <v>3.6999999999999998E-2</v>
      </c>
      <c r="E78" s="16">
        <v>6.2E-2</v>
      </c>
      <c r="F78" s="16">
        <v>7.0999999999999994E-2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</row>
    <row r="79" spans="1:255" ht="13.2" x14ac:dyDescent="0.25">
      <c r="A79" s="11"/>
      <c r="B79" s="11"/>
      <c r="C79" s="11"/>
      <c r="D79" s="11"/>
      <c r="E79" s="11"/>
      <c r="F79" s="11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</row>
    <row r="80" spans="1:255" ht="13.2" x14ac:dyDescent="0.25">
      <c r="A80" s="11" t="s">
        <v>150</v>
      </c>
      <c r="B80" s="16">
        <v>0.36499999999999999</v>
      </c>
      <c r="C80" s="16">
        <v>5.0000000000000001E-3</v>
      </c>
      <c r="D80" s="16">
        <v>6.0000000000000001E-3</v>
      </c>
      <c r="E80" s="16">
        <v>7.5999999999999998E-2</v>
      </c>
      <c r="F80" s="16">
        <v>9.5000000000000001E-2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</row>
    <row r="81" spans="1:255" ht="13.2" x14ac:dyDescent="0.25">
      <c r="A81" s="11" t="s">
        <v>314</v>
      </c>
      <c r="B81" s="16">
        <v>0.36299999999999999</v>
      </c>
      <c r="C81" s="16">
        <v>5.0000000000000001E-3</v>
      </c>
      <c r="D81" s="16">
        <v>7.0000000000000001E-3</v>
      </c>
      <c r="E81" s="16">
        <v>7.5999999999999998E-2</v>
      </c>
      <c r="F81" s="16">
        <v>9.5000000000000001E-2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</row>
    <row r="82" spans="1:255" ht="13.2" x14ac:dyDescent="0.25">
      <c r="A82" s="11" t="s">
        <v>183</v>
      </c>
      <c r="B82" s="16">
        <v>-0.58399999999999996</v>
      </c>
      <c r="C82" s="16">
        <v>0.56399999999999995</v>
      </c>
      <c r="D82" s="16">
        <v>0.314</v>
      </c>
      <c r="E82" s="16">
        <v>0.72199999999999998</v>
      </c>
      <c r="F82" s="16">
        <v>0.48299999999999998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</row>
    <row r="83" spans="1:255" ht="13.2" x14ac:dyDescent="0.25">
      <c r="A83" s="11" t="s">
        <v>315</v>
      </c>
      <c r="B83" s="16">
        <v>-0.35199999999999998</v>
      </c>
      <c r="C83" s="16">
        <v>0.47</v>
      </c>
      <c r="D83" s="16">
        <v>0.40500000000000003</v>
      </c>
      <c r="E83" s="16">
        <v>2.5000000000000001E-2</v>
      </c>
      <c r="F83" s="16">
        <v>-0.16700000000000001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</row>
    <row r="84" spans="1:255" ht="13.2" x14ac:dyDescent="0.25">
      <c r="A84" s="11" t="s">
        <v>207</v>
      </c>
      <c r="B84" s="12" t="s">
        <v>50</v>
      </c>
      <c r="C84" s="12" t="s">
        <v>50</v>
      </c>
      <c r="D84" s="12" t="s">
        <v>50</v>
      </c>
      <c r="E84" s="12" t="s">
        <v>50</v>
      </c>
      <c r="F84" s="12" t="s">
        <v>50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</row>
    <row r="85" spans="1:255" ht="13.2" x14ac:dyDescent="0.25">
      <c r="A85" s="11" t="s">
        <v>208</v>
      </c>
      <c r="B85" s="12" t="s">
        <v>50</v>
      </c>
      <c r="C85" s="12" t="s">
        <v>50</v>
      </c>
      <c r="D85" s="12" t="s">
        <v>50</v>
      </c>
      <c r="E85" s="12" t="s">
        <v>50</v>
      </c>
      <c r="F85" s="12" t="s">
        <v>50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</row>
    <row r="86" spans="1:255" ht="13.2" x14ac:dyDescent="0.25">
      <c r="A86" s="11" t="s">
        <v>316</v>
      </c>
      <c r="B86" s="12" t="s">
        <v>45</v>
      </c>
      <c r="C86" s="12" t="s">
        <v>45</v>
      </c>
      <c r="D86" s="12" t="s">
        <v>45</v>
      </c>
      <c r="E86" s="12" t="s">
        <v>45</v>
      </c>
      <c r="F86" s="12" t="s">
        <v>45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</row>
    <row r="87" spans="1:255" ht="13.2" x14ac:dyDescent="0.25">
      <c r="A87" s="11"/>
      <c r="B87" s="11"/>
      <c r="C87" s="11"/>
      <c r="D87" s="11"/>
      <c r="E87" s="11"/>
      <c r="F87" s="11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</row>
    <row r="88" spans="1:255" ht="13.2" x14ac:dyDescent="0.25">
      <c r="A88" s="10" t="s">
        <v>317</v>
      </c>
      <c r="B88" s="11"/>
      <c r="C88" s="11"/>
      <c r="D88" s="11"/>
      <c r="E88" s="11"/>
      <c r="F88" s="11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</row>
    <row r="89" spans="1:255" ht="13.2" x14ac:dyDescent="0.25">
      <c r="A89" s="11" t="s">
        <v>28</v>
      </c>
      <c r="B89" s="16">
        <v>6.7000000000000004E-2</v>
      </c>
      <c r="C89" s="16">
        <v>0.11600000000000001</v>
      </c>
      <c r="D89" s="16">
        <v>0.312</v>
      </c>
      <c r="E89" s="16">
        <v>0.21199999999999999</v>
      </c>
      <c r="F89" s="16">
        <v>0.183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</row>
    <row r="90" spans="1:255" ht="13.2" x14ac:dyDescent="0.25">
      <c r="A90" s="11" t="s">
        <v>30</v>
      </c>
      <c r="B90" s="16">
        <v>-0.05</v>
      </c>
      <c r="C90" s="16">
        <v>6.7000000000000004E-2</v>
      </c>
      <c r="D90" s="16">
        <v>0.39400000000000002</v>
      </c>
      <c r="E90" s="16">
        <v>0.26900000000000002</v>
      </c>
      <c r="F90" s="16">
        <v>0.24199999999999999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</row>
    <row r="91" spans="1:255" ht="13.2" x14ac:dyDescent="0.25">
      <c r="A91" s="11" t="s">
        <v>47</v>
      </c>
      <c r="B91" s="16">
        <v>-0.505</v>
      </c>
      <c r="C91" s="16">
        <v>-0.183</v>
      </c>
      <c r="D91" s="16">
        <v>0.79</v>
      </c>
      <c r="E91" s="16">
        <v>0.51700000000000002</v>
      </c>
      <c r="F91" s="16">
        <v>0.69499999999999995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</row>
    <row r="92" spans="1:255" ht="13.2" x14ac:dyDescent="0.25">
      <c r="A92" s="11" t="s">
        <v>48</v>
      </c>
      <c r="B92" s="12" t="s">
        <v>50</v>
      </c>
      <c r="C92" s="12" t="s">
        <v>50</v>
      </c>
      <c r="D92" s="12" t="s">
        <v>50</v>
      </c>
      <c r="E92" s="12" t="s">
        <v>50</v>
      </c>
      <c r="F92" s="12" t="s">
        <v>50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</row>
    <row r="93" spans="1:255" ht="13.2" x14ac:dyDescent="0.25">
      <c r="A93" s="11" t="s">
        <v>49</v>
      </c>
      <c r="B93" s="12" t="s">
        <v>50</v>
      </c>
      <c r="C93" s="12" t="s">
        <v>50</v>
      </c>
      <c r="D93" s="12" t="s">
        <v>50</v>
      </c>
      <c r="E93" s="12" t="s">
        <v>50</v>
      </c>
      <c r="F93" s="12" t="s">
        <v>50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</row>
    <row r="94" spans="1:255" ht="13.2" x14ac:dyDescent="0.25">
      <c r="A94" s="11" t="s">
        <v>43</v>
      </c>
      <c r="B94" s="12" t="s">
        <v>50</v>
      </c>
      <c r="C94" s="12" t="s">
        <v>50</v>
      </c>
      <c r="D94" s="12" t="s">
        <v>50</v>
      </c>
      <c r="E94" s="12" t="s">
        <v>50</v>
      </c>
      <c r="F94" s="12" t="s">
        <v>50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</row>
    <row r="95" spans="1:255" ht="13.2" x14ac:dyDescent="0.25">
      <c r="A95" s="11" t="s">
        <v>44</v>
      </c>
      <c r="B95" s="12" t="s">
        <v>50</v>
      </c>
      <c r="C95" s="12" t="s">
        <v>50</v>
      </c>
      <c r="D95" s="12" t="s">
        <v>50</v>
      </c>
      <c r="E95" s="12" t="s">
        <v>50</v>
      </c>
      <c r="F95" s="12" t="s">
        <v>50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</row>
    <row r="96" spans="1:255" ht="13.2" x14ac:dyDescent="0.25">
      <c r="A96" s="11" t="s">
        <v>51</v>
      </c>
      <c r="B96" s="12" t="s">
        <v>50</v>
      </c>
      <c r="C96" s="12" t="s">
        <v>50</v>
      </c>
      <c r="D96" s="12" t="s">
        <v>50</v>
      </c>
      <c r="E96" s="12" t="s">
        <v>50</v>
      </c>
      <c r="F96" s="12" t="s">
        <v>50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</row>
    <row r="97" spans="1:255" ht="13.2" x14ac:dyDescent="0.25">
      <c r="A97" s="11" t="s">
        <v>312</v>
      </c>
      <c r="B97" s="12" t="s">
        <v>50</v>
      </c>
      <c r="C97" s="12" t="s">
        <v>50</v>
      </c>
      <c r="D97" s="12" t="s">
        <v>50</v>
      </c>
      <c r="E97" s="12" t="s">
        <v>50</v>
      </c>
      <c r="F97" s="12" t="s">
        <v>50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</row>
    <row r="98" spans="1:255" ht="13.2" x14ac:dyDescent="0.25">
      <c r="A98" s="11"/>
      <c r="B98" s="11"/>
      <c r="C98" s="11"/>
      <c r="D98" s="11"/>
      <c r="E98" s="11"/>
      <c r="F98" s="11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</row>
    <row r="99" spans="1:255" ht="13.2" x14ac:dyDescent="0.25">
      <c r="A99" s="11" t="s">
        <v>106</v>
      </c>
      <c r="B99" s="16">
        <v>0.251</v>
      </c>
      <c r="C99" s="16">
        <v>0.11</v>
      </c>
      <c r="D99" s="16">
        <v>0.246</v>
      </c>
      <c r="E99" s="16">
        <v>0.14699999999999999</v>
      </c>
      <c r="F99" s="16">
        <v>0.191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</row>
    <row r="100" spans="1:255" ht="13.2" x14ac:dyDescent="0.25">
      <c r="A100" s="11" t="s">
        <v>109</v>
      </c>
      <c r="B100" s="16">
        <v>0.28499999999999998</v>
      </c>
      <c r="C100" s="16">
        <v>0.317</v>
      </c>
      <c r="D100" s="16">
        <v>0.20399999999999999</v>
      </c>
      <c r="E100" s="16">
        <v>0.185</v>
      </c>
      <c r="F100" s="16">
        <v>0.13500000000000001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</row>
    <row r="101" spans="1:255" ht="13.2" x14ac:dyDescent="0.25">
      <c r="A101" s="11" t="s">
        <v>313</v>
      </c>
      <c r="B101" s="16">
        <v>0.56699999999999995</v>
      </c>
      <c r="C101" s="16">
        <v>0.11799999999999999</v>
      </c>
      <c r="D101" s="16">
        <v>0.13900000000000001</v>
      </c>
      <c r="E101" s="16">
        <v>0.123</v>
      </c>
      <c r="F101" s="16">
        <v>0.09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</row>
    <row r="102" spans="1:255" ht="13.2" x14ac:dyDescent="0.25">
      <c r="A102" s="11" t="s">
        <v>120</v>
      </c>
      <c r="B102" s="16">
        <v>0.37</v>
      </c>
      <c r="C102" s="16">
        <v>0.22700000000000001</v>
      </c>
      <c r="D102" s="16">
        <v>0.14899999999999999</v>
      </c>
      <c r="E102" s="16">
        <v>0.05</v>
      </c>
      <c r="F102" s="16">
        <v>5.6000000000000001E-2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</row>
    <row r="103" spans="1:255" ht="13.2" x14ac:dyDescent="0.25">
      <c r="A103" s="11"/>
      <c r="B103" s="11"/>
      <c r="C103" s="11"/>
      <c r="D103" s="11"/>
      <c r="E103" s="11"/>
      <c r="F103" s="11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</row>
    <row r="104" spans="1:255" ht="13.2" x14ac:dyDescent="0.25">
      <c r="A104" s="11" t="s">
        <v>150</v>
      </c>
      <c r="B104" s="16">
        <v>0.34300000000000003</v>
      </c>
      <c r="C104" s="16">
        <v>0.17100000000000001</v>
      </c>
      <c r="D104" s="16">
        <v>6.0000000000000001E-3</v>
      </c>
      <c r="E104" s="16">
        <v>0.04</v>
      </c>
      <c r="F104" s="16">
        <v>6.3E-2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</row>
    <row r="105" spans="1:255" ht="13.2" x14ac:dyDescent="0.25">
      <c r="A105" s="11" t="s">
        <v>314</v>
      </c>
      <c r="B105" s="16">
        <v>0.34200000000000003</v>
      </c>
      <c r="C105" s="16">
        <v>0.17100000000000001</v>
      </c>
      <c r="D105" s="16">
        <v>6.0000000000000001E-3</v>
      </c>
      <c r="E105" s="16">
        <v>4.1000000000000002E-2</v>
      </c>
      <c r="F105" s="16">
        <v>6.3E-2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</row>
    <row r="106" spans="1:255" ht="13.2" x14ac:dyDescent="0.25">
      <c r="A106" s="11" t="s">
        <v>183</v>
      </c>
      <c r="B106" s="16">
        <v>-0.33900000000000002</v>
      </c>
      <c r="C106" s="16">
        <v>-0.19400000000000001</v>
      </c>
      <c r="D106" s="16">
        <v>0.433</v>
      </c>
      <c r="E106" s="16">
        <v>0.504</v>
      </c>
      <c r="F106" s="16">
        <v>0.55900000000000005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</row>
    <row r="107" spans="1:255" ht="13.2" x14ac:dyDescent="0.25">
      <c r="A107" s="11" t="s">
        <v>315</v>
      </c>
      <c r="B107" s="16">
        <v>-0.112</v>
      </c>
      <c r="C107" s="16">
        <v>-2.4E-2</v>
      </c>
      <c r="D107" s="16">
        <v>0.437</v>
      </c>
      <c r="E107" s="16">
        <v>0.2</v>
      </c>
      <c r="F107" s="16">
        <v>2.5000000000000001E-2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</row>
    <row r="108" spans="1:255" ht="13.2" x14ac:dyDescent="0.25">
      <c r="A108" s="11" t="s">
        <v>207</v>
      </c>
      <c r="B108" s="12" t="s">
        <v>50</v>
      </c>
      <c r="C108" s="12" t="s">
        <v>50</v>
      </c>
      <c r="D108" s="12" t="s">
        <v>50</v>
      </c>
      <c r="E108" s="12" t="s">
        <v>50</v>
      </c>
      <c r="F108" s="12" t="s">
        <v>50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</row>
    <row r="109" spans="1:255" ht="13.2" x14ac:dyDescent="0.25">
      <c r="A109" s="11" t="s">
        <v>208</v>
      </c>
      <c r="B109" s="12" t="s">
        <v>50</v>
      </c>
      <c r="C109" s="12" t="s">
        <v>50</v>
      </c>
      <c r="D109" s="12" t="s">
        <v>50</v>
      </c>
      <c r="E109" s="12" t="s">
        <v>50</v>
      </c>
      <c r="F109" s="12" t="s">
        <v>50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</row>
    <row r="110" spans="1:255" ht="13.2" x14ac:dyDescent="0.25">
      <c r="A110" s="11" t="s">
        <v>316</v>
      </c>
      <c r="B110" s="12" t="s">
        <v>45</v>
      </c>
      <c r="C110" s="12" t="s">
        <v>45</v>
      </c>
      <c r="D110" s="12" t="s">
        <v>45</v>
      </c>
      <c r="E110" s="12" t="s">
        <v>45</v>
      </c>
      <c r="F110" s="12" t="s">
        <v>45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</row>
    <row r="111" spans="1:255" ht="13.2" x14ac:dyDescent="0.25">
      <c r="A111" s="11"/>
      <c r="B111" s="11"/>
      <c r="C111" s="11"/>
      <c r="D111" s="11"/>
      <c r="E111" s="11"/>
      <c r="F111" s="11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</row>
    <row r="112" spans="1:255" ht="13.2" x14ac:dyDescent="0.25">
      <c r="A112" s="10" t="s">
        <v>318</v>
      </c>
      <c r="B112" s="11"/>
      <c r="C112" s="11"/>
      <c r="D112" s="11"/>
      <c r="E112" s="11"/>
      <c r="F112" s="11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</row>
    <row r="113" spans="1:255" ht="13.2" x14ac:dyDescent="0.25">
      <c r="A113" s="11" t="s">
        <v>28</v>
      </c>
      <c r="B113" s="16">
        <v>0.13400000000000001</v>
      </c>
      <c r="C113" s="16">
        <v>0.17199999999999999</v>
      </c>
      <c r="D113" s="16">
        <v>0.14799999999999999</v>
      </c>
      <c r="E113" s="16">
        <v>0.27600000000000002</v>
      </c>
      <c r="F113" s="16">
        <v>0.20399999999999999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</row>
    <row r="114" spans="1:255" ht="13.2" x14ac:dyDescent="0.25">
      <c r="A114" s="11" t="s">
        <v>30</v>
      </c>
      <c r="B114" s="16">
        <v>4.7E-2</v>
      </c>
      <c r="C114" s="16">
        <v>0.115</v>
      </c>
      <c r="D114" s="16">
        <v>0.13</v>
      </c>
      <c r="E114" s="16">
        <v>0.35199999999999998</v>
      </c>
      <c r="F114" s="16">
        <v>0.25600000000000001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</row>
    <row r="115" spans="1:255" ht="13.2" x14ac:dyDescent="0.25">
      <c r="A115" s="11" t="s">
        <v>47</v>
      </c>
      <c r="B115" s="16">
        <v>-0.35499999999999998</v>
      </c>
      <c r="C115" s="16">
        <v>-0.1</v>
      </c>
      <c r="D115" s="16">
        <v>-0.105</v>
      </c>
      <c r="E115" s="16">
        <v>0.90100000000000002</v>
      </c>
      <c r="F115" s="16">
        <v>0.439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</row>
    <row r="116" spans="1:255" ht="13.2" x14ac:dyDescent="0.25">
      <c r="A116" s="11" t="s">
        <v>48</v>
      </c>
      <c r="B116" s="12" t="s">
        <v>50</v>
      </c>
      <c r="C116" s="12" t="s">
        <v>50</v>
      </c>
      <c r="D116" s="12" t="s">
        <v>50</v>
      </c>
      <c r="E116" s="12" t="s">
        <v>50</v>
      </c>
      <c r="F116" s="12" t="s">
        <v>50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</row>
    <row r="117" spans="1:255" ht="13.2" x14ac:dyDescent="0.25">
      <c r="A117" s="11" t="s">
        <v>49</v>
      </c>
      <c r="B117" s="12" t="s">
        <v>50</v>
      </c>
      <c r="C117" s="12" t="s">
        <v>50</v>
      </c>
      <c r="D117" s="12" t="s">
        <v>50</v>
      </c>
      <c r="E117" s="12" t="s">
        <v>50</v>
      </c>
      <c r="F117" s="12" t="s">
        <v>50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</row>
    <row r="118" spans="1:255" ht="13.2" x14ac:dyDescent="0.25">
      <c r="A118" s="11" t="s">
        <v>43</v>
      </c>
      <c r="B118" s="12" t="s">
        <v>50</v>
      </c>
      <c r="C118" s="12" t="s">
        <v>50</v>
      </c>
      <c r="D118" s="12" t="s">
        <v>50</v>
      </c>
      <c r="E118" s="12" t="s">
        <v>50</v>
      </c>
      <c r="F118" s="12" t="s">
        <v>50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</row>
    <row r="119" spans="1:255" ht="13.2" x14ac:dyDescent="0.25">
      <c r="A119" s="11" t="s">
        <v>44</v>
      </c>
      <c r="B119" s="12" t="s">
        <v>50</v>
      </c>
      <c r="C119" s="12" t="s">
        <v>50</v>
      </c>
      <c r="D119" s="12" t="s">
        <v>50</v>
      </c>
      <c r="E119" s="12" t="s">
        <v>50</v>
      </c>
      <c r="F119" s="12" t="s">
        <v>50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</row>
    <row r="120" spans="1:255" ht="13.2" x14ac:dyDescent="0.25">
      <c r="A120" s="11" t="s">
        <v>51</v>
      </c>
      <c r="B120" s="12" t="s">
        <v>50</v>
      </c>
      <c r="C120" s="12" t="s">
        <v>50</v>
      </c>
      <c r="D120" s="12" t="s">
        <v>50</v>
      </c>
      <c r="E120" s="12" t="s">
        <v>50</v>
      </c>
      <c r="F120" s="12" t="s">
        <v>50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</row>
    <row r="121" spans="1:255" ht="13.2" x14ac:dyDescent="0.25">
      <c r="A121" s="11" t="s">
        <v>312</v>
      </c>
      <c r="B121" s="12" t="s">
        <v>50</v>
      </c>
      <c r="C121" s="12" t="s">
        <v>50</v>
      </c>
      <c r="D121" s="12" t="s">
        <v>50</v>
      </c>
      <c r="E121" s="12" t="s">
        <v>50</v>
      </c>
      <c r="F121" s="12" t="s">
        <v>50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</row>
    <row r="122" spans="1:255" ht="13.2" x14ac:dyDescent="0.25">
      <c r="A122" s="11"/>
      <c r="B122" s="11"/>
      <c r="C122" s="11"/>
      <c r="D122" s="11"/>
      <c r="E122" s="11"/>
      <c r="F122" s="11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</row>
    <row r="123" spans="1:255" ht="13.2" x14ac:dyDescent="0.25">
      <c r="A123" s="11" t="s">
        <v>106</v>
      </c>
      <c r="B123" s="16">
        <v>0.315</v>
      </c>
      <c r="C123" s="16">
        <v>0.28399999999999997</v>
      </c>
      <c r="D123" s="16">
        <v>0.122</v>
      </c>
      <c r="E123" s="16">
        <v>0.21199999999999999</v>
      </c>
      <c r="F123" s="16">
        <v>0.14000000000000001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</row>
    <row r="124" spans="1:255" ht="13.2" x14ac:dyDescent="0.25">
      <c r="A124" s="11" t="s">
        <v>109</v>
      </c>
      <c r="B124" s="16">
        <v>0.31900000000000001</v>
      </c>
      <c r="C124" s="16">
        <v>0.30099999999999999</v>
      </c>
      <c r="D124" s="16">
        <v>0.23499999999999999</v>
      </c>
      <c r="E124" s="16">
        <v>0.23200000000000001</v>
      </c>
      <c r="F124" s="16">
        <v>0.13400000000000001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</row>
    <row r="125" spans="1:255" ht="13.2" x14ac:dyDescent="0.25">
      <c r="A125" s="11" t="s">
        <v>313</v>
      </c>
      <c r="B125" s="16">
        <v>0.50900000000000001</v>
      </c>
      <c r="C125" s="16">
        <v>0.41199999999999998</v>
      </c>
      <c r="D125" s="16">
        <v>0.123</v>
      </c>
      <c r="E125" s="16">
        <v>0.13100000000000001</v>
      </c>
      <c r="F125" s="16">
        <v>0.108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</row>
    <row r="126" spans="1:255" ht="13.2" x14ac:dyDescent="0.25">
      <c r="A126" s="11" t="s">
        <v>120</v>
      </c>
      <c r="B126" s="16">
        <v>0.34499999999999997</v>
      </c>
      <c r="C126" s="16">
        <v>0.33700000000000002</v>
      </c>
      <c r="D126" s="16">
        <v>0.16</v>
      </c>
      <c r="E126" s="16">
        <v>0.11899999999999999</v>
      </c>
      <c r="F126" s="16">
        <v>5.1999999999999998E-2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</row>
    <row r="127" spans="1:255" ht="13.2" x14ac:dyDescent="0.25">
      <c r="A127" s="11"/>
      <c r="B127" s="11"/>
      <c r="C127" s="11"/>
      <c r="D127" s="11"/>
      <c r="E127" s="11"/>
      <c r="F127" s="11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</row>
    <row r="128" spans="1:255" ht="13.2" x14ac:dyDescent="0.25">
      <c r="A128" s="11" t="s">
        <v>150</v>
      </c>
      <c r="B128" s="16">
        <v>0.34</v>
      </c>
      <c r="C128" s="16">
        <v>0.22</v>
      </c>
      <c r="D128" s="16">
        <v>0.113</v>
      </c>
      <c r="E128" s="16">
        <v>2.8000000000000001E-2</v>
      </c>
      <c r="F128" s="16">
        <v>0.03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</row>
    <row r="129" spans="1:255" ht="13.2" x14ac:dyDescent="0.25">
      <c r="A129" s="11" t="s">
        <v>314</v>
      </c>
      <c r="B129" s="16">
        <v>0.33900000000000002</v>
      </c>
      <c r="C129" s="16">
        <v>0.219</v>
      </c>
      <c r="D129" s="16">
        <v>0.113</v>
      </c>
      <c r="E129" s="16">
        <v>2.9000000000000001E-2</v>
      </c>
      <c r="F129" s="16">
        <v>0.03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</row>
    <row r="130" spans="1:255" ht="13.2" x14ac:dyDescent="0.25">
      <c r="A130" s="11" t="s">
        <v>183</v>
      </c>
      <c r="B130" s="16">
        <v>-0.192</v>
      </c>
      <c r="C130" s="16">
        <v>-0.11899999999999999</v>
      </c>
      <c r="D130" s="16">
        <v>-5.0999999999999997E-2</v>
      </c>
      <c r="E130" s="16">
        <v>0.52400000000000002</v>
      </c>
      <c r="F130" s="16">
        <v>0.47199999999999998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</row>
    <row r="131" spans="1:255" ht="13.2" x14ac:dyDescent="0.25">
      <c r="A131" s="11" t="s">
        <v>315</v>
      </c>
      <c r="B131" s="16">
        <v>3.9E-2</v>
      </c>
      <c r="C131" s="16">
        <v>5.0999999999999997E-2</v>
      </c>
      <c r="D131" s="16">
        <v>0.10199999999999999</v>
      </c>
      <c r="E131" s="16">
        <v>0.28399999999999997</v>
      </c>
      <c r="F131" s="16">
        <v>0.13800000000000001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</row>
    <row r="132" spans="1:255" ht="13.2" x14ac:dyDescent="0.25">
      <c r="A132" s="11" t="s">
        <v>207</v>
      </c>
      <c r="B132" s="12" t="s">
        <v>50</v>
      </c>
      <c r="C132" s="12" t="s">
        <v>50</v>
      </c>
      <c r="D132" s="12" t="s">
        <v>50</v>
      </c>
      <c r="E132" s="12" t="s">
        <v>50</v>
      </c>
      <c r="F132" s="12" t="s">
        <v>50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</row>
    <row r="133" spans="1:255" ht="13.2" x14ac:dyDescent="0.25">
      <c r="A133" s="11" t="s">
        <v>208</v>
      </c>
      <c r="B133" s="12" t="s">
        <v>50</v>
      </c>
      <c r="C133" s="12" t="s">
        <v>50</v>
      </c>
      <c r="D133" s="12" t="s">
        <v>50</v>
      </c>
      <c r="E133" s="12" t="s">
        <v>50</v>
      </c>
      <c r="F133" s="12" t="s">
        <v>50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</row>
    <row r="134" spans="1:255" ht="13.2" x14ac:dyDescent="0.25">
      <c r="A134" s="11" t="s">
        <v>316</v>
      </c>
      <c r="B134" s="12" t="s">
        <v>45</v>
      </c>
      <c r="C134" s="12" t="s">
        <v>45</v>
      </c>
      <c r="D134" s="12" t="s">
        <v>45</v>
      </c>
      <c r="E134" s="12" t="s">
        <v>45</v>
      </c>
      <c r="F134" s="12" t="s">
        <v>45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</row>
    <row r="135" spans="1:255" ht="13.2" x14ac:dyDescent="0.25">
      <c r="A135" s="11"/>
      <c r="B135" s="11"/>
      <c r="C135" s="11"/>
      <c r="D135" s="11"/>
      <c r="E135" s="11"/>
      <c r="F135" s="11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</row>
    <row r="136" spans="1:255" ht="13.2" x14ac:dyDescent="0.25">
      <c r="A136" s="10" t="s">
        <v>319</v>
      </c>
      <c r="B136" s="11"/>
      <c r="C136" s="11"/>
      <c r="D136" s="11"/>
      <c r="E136" s="11"/>
      <c r="F136" s="11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</row>
    <row r="137" spans="1:255" ht="13.2" x14ac:dyDescent="0.25">
      <c r="A137" s="11" t="s">
        <v>28</v>
      </c>
      <c r="B137" s="16">
        <v>0.224</v>
      </c>
      <c r="C137" s="16">
        <v>0.22500000000000001</v>
      </c>
      <c r="D137" s="16">
        <v>0.20200000000000001</v>
      </c>
      <c r="E137" s="16">
        <v>0.188</v>
      </c>
      <c r="F137" s="16">
        <v>0.16400000000000001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</row>
    <row r="138" spans="1:255" ht="13.2" x14ac:dyDescent="0.25">
      <c r="A138" s="11" t="s">
        <v>30</v>
      </c>
      <c r="B138" s="16">
        <v>0.16</v>
      </c>
      <c r="C138" s="16">
        <v>0.182</v>
      </c>
      <c r="D138" s="16">
        <v>0.17399999999999999</v>
      </c>
      <c r="E138" s="16">
        <v>0.17399999999999999</v>
      </c>
      <c r="F138" s="16">
        <v>0.16800000000000001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</row>
    <row r="139" spans="1:255" ht="13.2" x14ac:dyDescent="0.25">
      <c r="A139" s="11" t="s">
        <v>47</v>
      </c>
      <c r="B139" s="16">
        <v>-0.13200000000000001</v>
      </c>
      <c r="C139" s="16">
        <v>1.2E-2</v>
      </c>
      <c r="D139" s="16">
        <v>-2.9000000000000001E-2</v>
      </c>
      <c r="E139" s="16">
        <v>0.109</v>
      </c>
      <c r="F139" s="16">
        <v>0.126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</row>
    <row r="140" spans="1:255" ht="13.2" x14ac:dyDescent="0.25">
      <c r="A140" s="11" t="s">
        <v>48</v>
      </c>
      <c r="B140" s="12" t="s">
        <v>50</v>
      </c>
      <c r="C140" s="12" t="s">
        <v>50</v>
      </c>
      <c r="D140" s="12" t="s">
        <v>50</v>
      </c>
      <c r="E140" s="16">
        <v>-0.17699999999999999</v>
      </c>
      <c r="F140" s="16">
        <v>-4.4999999999999998E-2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</row>
    <row r="141" spans="1:255" ht="13.2" x14ac:dyDescent="0.25">
      <c r="A141" s="11" t="s">
        <v>49</v>
      </c>
      <c r="B141" s="12" t="s">
        <v>50</v>
      </c>
      <c r="C141" s="12" t="s">
        <v>50</v>
      </c>
      <c r="D141" s="12" t="s">
        <v>50</v>
      </c>
      <c r="E141" s="16">
        <v>-0.17699999999999999</v>
      </c>
      <c r="F141" s="16">
        <v>-4.4999999999999998E-2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</row>
    <row r="142" spans="1:255" ht="13.2" x14ac:dyDescent="0.25">
      <c r="A142" s="11" t="s">
        <v>43</v>
      </c>
      <c r="B142" s="12" t="s">
        <v>50</v>
      </c>
      <c r="C142" s="12" t="s">
        <v>50</v>
      </c>
      <c r="D142" s="12" t="s">
        <v>50</v>
      </c>
      <c r="E142" s="16">
        <v>-8.9999999999999993E-3</v>
      </c>
      <c r="F142" s="16">
        <v>-0.19400000000000001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</row>
    <row r="143" spans="1:255" ht="13.2" x14ac:dyDescent="0.25">
      <c r="A143" s="11" t="s">
        <v>44</v>
      </c>
      <c r="B143" s="12" t="s">
        <v>50</v>
      </c>
      <c r="C143" s="12" t="s">
        <v>50</v>
      </c>
      <c r="D143" s="12" t="s">
        <v>50</v>
      </c>
      <c r="E143" s="16">
        <v>5.8999999999999997E-2</v>
      </c>
      <c r="F143" s="16">
        <v>-0.161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</row>
    <row r="144" spans="1:255" ht="13.2" x14ac:dyDescent="0.25">
      <c r="A144" s="11" t="s">
        <v>51</v>
      </c>
      <c r="B144" s="12" t="s">
        <v>50</v>
      </c>
      <c r="C144" s="12" t="s">
        <v>50</v>
      </c>
      <c r="D144" s="12" t="s">
        <v>50</v>
      </c>
      <c r="E144" s="16">
        <v>1.2E-2</v>
      </c>
      <c r="F144" s="16">
        <v>7.4999999999999997E-2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</row>
    <row r="145" spans="1:255" ht="13.2" x14ac:dyDescent="0.25">
      <c r="A145" s="11" t="s">
        <v>312</v>
      </c>
      <c r="B145" s="12" t="s">
        <v>50</v>
      </c>
      <c r="C145" s="12" t="s">
        <v>50</v>
      </c>
      <c r="D145" s="12" t="s">
        <v>50</v>
      </c>
      <c r="E145" s="16">
        <v>-1.7000000000000001E-2</v>
      </c>
      <c r="F145" s="16">
        <v>-0.218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</row>
    <row r="146" spans="1:255" ht="13.2" x14ac:dyDescent="0.25">
      <c r="A146" s="11"/>
      <c r="B146" s="11"/>
      <c r="C146" s="11"/>
      <c r="D146" s="11"/>
      <c r="E146" s="11"/>
      <c r="F146" s="11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</row>
    <row r="147" spans="1:255" ht="13.2" x14ac:dyDescent="0.25">
      <c r="A147" s="11" t="s">
        <v>106</v>
      </c>
      <c r="B147" s="16">
        <v>0.23899999999999999</v>
      </c>
      <c r="C147" s="16">
        <v>0.29899999999999999</v>
      </c>
      <c r="D147" s="16">
        <v>0.28699999999999998</v>
      </c>
      <c r="E147" s="16">
        <v>0.22800000000000001</v>
      </c>
      <c r="F147" s="16">
        <v>0.02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</row>
    <row r="148" spans="1:255" ht="13.2" x14ac:dyDescent="0.25">
      <c r="A148" s="11" t="s">
        <v>109</v>
      </c>
      <c r="B148" s="16">
        <v>0.39700000000000002</v>
      </c>
      <c r="C148" s="16">
        <v>0.36699999999999999</v>
      </c>
      <c r="D148" s="16">
        <v>0.27200000000000002</v>
      </c>
      <c r="E148" s="16">
        <v>0.253</v>
      </c>
      <c r="F148" s="16">
        <v>0.23599999999999999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</row>
    <row r="149" spans="1:255" ht="13.2" x14ac:dyDescent="0.25">
      <c r="A149" s="11" t="s">
        <v>313</v>
      </c>
      <c r="B149" s="16">
        <v>0.47199999999999998</v>
      </c>
      <c r="C149" s="16">
        <v>0.40100000000000002</v>
      </c>
      <c r="D149" s="16">
        <v>0.34899999999999998</v>
      </c>
      <c r="E149" s="16">
        <v>0.28799999999999998</v>
      </c>
      <c r="F149" s="16">
        <v>0.105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</row>
    <row r="150" spans="1:255" ht="13.2" x14ac:dyDescent="0.25">
      <c r="A150" s="11" t="s">
        <v>120</v>
      </c>
      <c r="B150" s="16">
        <v>0.247</v>
      </c>
      <c r="C150" s="16">
        <v>0.221</v>
      </c>
      <c r="D150" s="16">
        <v>0.26300000000000001</v>
      </c>
      <c r="E150" s="16">
        <v>0.21299999999999999</v>
      </c>
      <c r="F150" s="16">
        <v>0.11700000000000001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</row>
    <row r="151" spans="1:255" ht="13.2" x14ac:dyDescent="0.25">
      <c r="A151" s="11"/>
      <c r="B151" s="11"/>
      <c r="C151" s="11"/>
      <c r="D151" s="11"/>
      <c r="E151" s="11"/>
      <c r="F151" s="11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</row>
    <row r="152" spans="1:255" ht="13.2" x14ac:dyDescent="0.25">
      <c r="A152" s="11" t="s">
        <v>150</v>
      </c>
      <c r="B152" s="16">
        <v>0.32400000000000001</v>
      </c>
      <c r="C152" s="16">
        <v>0.219</v>
      </c>
      <c r="D152" s="16">
        <v>0.19500000000000001</v>
      </c>
      <c r="E152" s="16">
        <v>0.14399999999999999</v>
      </c>
      <c r="F152" s="16">
        <v>9.4E-2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</row>
    <row r="153" spans="1:255" ht="13.2" x14ac:dyDescent="0.25">
      <c r="A153" s="11" t="s">
        <v>314</v>
      </c>
      <c r="B153" s="16">
        <v>0.32300000000000001</v>
      </c>
      <c r="C153" s="16">
        <v>0.219</v>
      </c>
      <c r="D153" s="16">
        <v>0.19500000000000001</v>
      </c>
      <c r="E153" s="16">
        <v>0.14399999999999999</v>
      </c>
      <c r="F153" s="16">
        <v>9.4E-2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</row>
    <row r="154" spans="1:255" ht="13.2" x14ac:dyDescent="0.25">
      <c r="A154" s="11" t="s">
        <v>183</v>
      </c>
      <c r="B154" s="16">
        <v>-0.02</v>
      </c>
      <c r="C154" s="16">
        <v>1.4999999999999999E-2</v>
      </c>
      <c r="D154" s="16">
        <v>1.6E-2</v>
      </c>
      <c r="E154" s="16">
        <v>9.0999999999999998E-2</v>
      </c>
      <c r="F154" s="16">
        <v>0.11899999999999999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</row>
    <row r="155" spans="1:255" ht="13.2" x14ac:dyDescent="0.25">
      <c r="A155" s="11" t="s">
        <v>315</v>
      </c>
      <c r="B155" s="16">
        <v>0.16500000000000001</v>
      </c>
      <c r="C155" s="16">
        <v>0.13300000000000001</v>
      </c>
      <c r="D155" s="16">
        <v>0.183</v>
      </c>
      <c r="E155" s="16">
        <v>0.108</v>
      </c>
      <c r="F155" s="16">
        <v>4.2999999999999997E-2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</row>
    <row r="156" spans="1:255" ht="13.2" x14ac:dyDescent="0.25">
      <c r="A156" s="11" t="s">
        <v>207</v>
      </c>
      <c r="B156" s="12" t="s">
        <v>50</v>
      </c>
      <c r="C156" s="12" t="s">
        <v>50</v>
      </c>
      <c r="D156" s="12" t="s">
        <v>50</v>
      </c>
      <c r="E156" s="12" t="s">
        <v>50</v>
      </c>
      <c r="F156" s="12" t="s">
        <v>50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</row>
    <row r="157" spans="1:255" ht="13.2" x14ac:dyDescent="0.25">
      <c r="A157" s="11" t="s">
        <v>208</v>
      </c>
      <c r="B157" s="12" t="s">
        <v>50</v>
      </c>
      <c r="C157" s="12" t="s">
        <v>50</v>
      </c>
      <c r="D157" s="12" t="s">
        <v>50</v>
      </c>
      <c r="E157" s="12" t="s">
        <v>50</v>
      </c>
      <c r="F157" s="12" t="s">
        <v>50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</row>
    <row r="158" spans="1:255" ht="13.2" x14ac:dyDescent="0.25">
      <c r="A158" s="11" t="s">
        <v>316</v>
      </c>
      <c r="B158" s="12" t="s">
        <v>45</v>
      </c>
      <c r="C158" s="12" t="s">
        <v>45</v>
      </c>
      <c r="D158" s="12" t="s">
        <v>45</v>
      </c>
      <c r="E158" s="12" t="s">
        <v>45</v>
      </c>
      <c r="F158" s="12" t="s">
        <v>45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</row>
    <row r="159" spans="1:255" ht="13.2" x14ac:dyDescent="0.25">
      <c r="A159" s="11"/>
      <c r="B159" s="11"/>
      <c r="C159" s="11"/>
      <c r="D159" s="11"/>
      <c r="E159" s="11"/>
      <c r="F159" s="11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</row>
    <row r="160" spans="1:255" ht="13.2" x14ac:dyDescent="0.25">
      <c r="A160" s="46"/>
      <c r="B160" s="45"/>
      <c r="C160" s="45"/>
      <c r="D160" s="45"/>
      <c r="E160" s="45"/>
      <c r="F160" s="4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</row>
  </sheetData>
  <mergeCells count="1">
    <mergeCell ref="A5:C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U79"/>
  <sheetViews>
    <sheetView topLeftCell="A4" workbookViewId="0">
      <selection activeCell="H27" sqref="H27"/>
    </sheetView>
  </sheetViews>
  <sheetFormatPr defaultColWidth="12.6640625" defaultRowHeight="15.75" customHeight="1" x14ac:dyDescent="0.25"/>
  <cols>
    <col min="1" max="1" width="36.44140625" style="1" customWidth="1"/>
    <col min="2" max="16384" width="12.6640625" style="1"/>
  </cols>
  <sheetData>
    <row r="1" spans="1:255" ht="13.2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</row>
    <row r="2" spans="1:255" ht="13.2" x14ac:dyDescent="0.25">
      <c r="A2" s="5" t="s">
        <v>99</v>
      </c>
      <c r="B2" s="5"/>
      <c r="C2" s="5"/>
      <c r="D2" s="5"/>
      <c r="E2" s="5"/>
      <c r="F2" s="5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  <c r="DA2" s="38"/>
      <c r="DB2" s="38"/>
      <c r="DC2" s="38"/>
      <c r="DD2" s="38"/>
      <c r="DE2" s="38"/>
      <c r="DF2" s="38"/>
      <c r="DG2" s="38"/>
      <c r="DH2" s="38"/>
      <c r="DI2" s="38"/>
      <c r="DJ2" s="38"/>
      <c r="DK2" s="38"/>
      <c r="DL2" s="38"/>
      <c r="DM2" s="38"/>
      <c r="DN2" s="38"/>
      <c r="DO2" s="38"/>
      <c r="DP2" s="38"/>
      <c r="DQ2" s="38"/>
      <c r="DR2" s="38"/>
      <c r="DS2" s="38"/>
      <c r="DT2" s="38"/>
      <c r="DU2" s="38"/>
      <c r="DV2" s="38"/>
      <c r="DW2" s="38"/>
      <c r="DX2" s="38"/>
      <c r="DY2" s="38"/>
      <c r="DZ2" s="38"/>
      <c r="EA2" s="38"/>
      <c r="EB2" s="38"/>
      <c r="EC2" s="38"/>
      <c r="ED2" s="38"/>
      <c r="EE2" s="38"/>
      <c r="EF2" s="38"/>
      <c r="EG2" s="38"/>
      <c r="EH2" s="38"/>
      <c r="EI2" s="38"/>
      <c r="EJ2" s="38"/>
      <c r="EK2" s="38"/>
      <c r="EL2" s="38"/>
      <c r="EM2" s="38"/>
      <c r="EN2" s="38"/>
      <c r="EO2" s="38"/>
      <c r="EP2" s="38"/>
      <c r="EQ2" s="38"/>
      <c r="ER2" s="38"/>
      <c r="ES2" s="38"/>
      <c r="ET2" s="38"/>
      <c r="EU2" s="38"/>
      <c r="EV2" s="38"/>
      <c r="EW2" s="38"/>
      <c r="EX2" s="38"/>
      <c r="EY2" s="38"/>
      <c r="EZ2" s="38"/>
      <c r="FA2" s="38"/>
      <c r="FB2" s="38"/>
      <c r="FC2" s="38"/>
      <c r="FD2" s="38"/>
      <c r="FE2" s="38"/>
      <c r="FF2" s="38"/>
      <c r="FG2" s="38"/>
      <c r="FH2" s="38"/>
      <c r="FI2" s="38"/>
      <c r="FJ2" s="38"/>
      <c r="FK2" s="38"/>
      <c r="FL2" s="38"/>
      <c r="FM2" s="38"/>
      <c r="FN2" s="38"/>
      <c r="FO2" s="38"/>
      <c r="FP2" s="38"/>
      <c r="FQ2" s="38"/>
      <c r="FR2" s="38"/>
      <c r="FS2" s="38"/>
      <c r="FT2" s="38"/>
      <c r="FU2" s="38"/>
      <c r="FV2" s="38"/>
      <c r="FW2" s="38"/>
      <c r="FX2" s="38"/>
      <c r="FY2" s="38"/>
      <c r="FZ2" s="38"/>
      <c r="GA2" s="38"/>
      <c r="GB2" s="38"/>
      <c r="GC2" s="38"/>
      <c r="GD2" s="38"/>
      <c r="GE2" s="38"/>
      <c r="GF2" s="38"/>
      <c r="GG2" s="38"/>
      <c r="GH2" s="38"/>
      <c r="GI2" s="38"/>
      <c r="GJ2" s="38"/>
      <c r="GK2" s="38"/>
      <c r="GL2" s="38"/>
      <c r="GM2" s="38"/>
      <c r="GN2" s="38"/>
      <c r="GO2" s="38"/>
      <c r="GP2" s="38"/>
      <c r="GQ2" s="38"/>
      <c r="GR2" s="38"/>
      <c r="GS2" s="38"/>
      <c r="GT2" s="38"/>
      <c r="GU2" s="38"/>
      <c r="GV2" s="38"/>
      <c r="GW2" s="38"/>
      <c r="GX2" s="38"/>
      <c r="GY2" s="38"/>
      <c r="GZ2" s="38"/>
      <c r="HA2" s="38"/>
      <c r="HB2" s="38"/>
      <c r="HC2" s="38"/>
      <c r="HD2" s="38"/>
      <c r="HE2" s="38"/>
      <c r="HF2" s="38"/>
      <c r="HG2" s="38"/>
      <c r="HH2" s="38"/>
      <c r="HI2" s="38"/>
      <c r="HJ2" s="38"/>
      <c r="HK2" s="38"/>
      <c r="HL2" s="38"/>
      <c r="HM2" s="38"/>
      <c r="HN2" s="38"/>
      <c r="HO2" s="38"/>
      <c r="HP2" s="38"/>
      <c r="HQ2" s="38"/>
      <c r="HR2" s="38"/>
      <c r="HS2" s="38"/>
      <c r="HT2" s="38"/>
      <c r="HU2" s="38"/>
      <c r="HV2" s="38"/>
      <c r="HW2" s="38"/>
      <c r="HX2" s="38"/>
      <c r="HY2" s="38"/>
      <c r="HZ2" s="38"/>
      <c r="IA2" s="38"/>
      <c r="IB2" s="38"/>
      <c r="IC2" s="38"/>
      <c r="ID2" s="38"/>
      <c r="IE2" s="38"/>
      <c r="IF2" s="38"/>
      <c r="IG2" s="38"/>
      <c r="IH2" s="38"/>
      <c r="II2" s="38"/>
      <c r="IJ2" s="38"/>
      <c r="IK2" s="38"/>
      <c r="IL2" s="38"/>
      <c r="IM2" s="38"/>
      <c r="IN2" s="38"/>
      <c r="IO2" s="38"/>
      <c r="IP2" s="38"/>
      <c r="IQ2" s="38"/>
      <c r="IR2" s="38"/>
      <c r="IS2" s="38"/>
      <c r="IT2" s="38"/>
      <c r="IU2" s="38"/>
    </row>
    <row r="3" spans="1:255" ht="13.2" x14ac:dyDescent="0.25">
      <c r="A3" s="6" t="s">
        <v>100</v>
      </c>
      <c r="B3" s="39">
        <v>44195</v>
      </c>
      <c r="C3" s="39">
        <v>44559</v>
      </c>
      <c r="D3" s="7" t="s">
        <v>101</v>
      </c>
      <c r="E3" s="39">
        <v>45287</v>
      </c>
      <c r="F3" s="39">
        <v>45560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</row>
    <row r="4" spans="1:255" ht="13.8" x14ac:dyDescent="0.3">
      <c r="A4" s="8" t="s">
        <v>23</v>
      </c>
      <c r="B4" s="9" t="s">
        <v>24</v>
      </c>
      <c r="C4" s="9" t="s">
        <v>24</v>
      </c>
      <c r="D4" s="9" t="s">
        <v>24</v>
      </c>
      <c r="E4" s="9" t="s">
        <v>24</v>
      </c>
      <c r="F4" s="9" t="s">
        <v>24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</row>
    <row r="5" spans="1:255" ht="13.2" x14ac:dyDescent="0.25">
      <c r="A5" s="10" t="s">
        <v>102</v>
      </c>
      <c r="B5" s="11"/>
      <c r="C5" s="11"/>
      <c r="D5" s="11"/>
      <c r="E5" s="11"/>
      <c r="F5" s="11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</row>
    <row r="6" spans="1:255" ht="13.2" x14ac:dyDescent="0.25">
      <c r="A6" s="11" t="s">
        <v>103</v>
      </c>
      <c r="B6" s="12">
        <v>146.9</v>
      </c>
      <c r="C6" s="12">
        <v>302.39999999999998</v>
      </c>
      <c r="D6" s="12">
        <v>230.5</v>
      </c>
      <c r="E6" s="12">
        <v>224.7</v>
      </c>
      <c r="F6" s="12">
        <v>310.89999999999998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</row>
    <row r="7" spans="1:255" ht="13.2" x14ac:dyDescent="0.25">
      <c r="A7" s="11" t="s">
        <v>104</v>
      </c>
      <c r="B7" s="12">
        <v>36.9</v>
      </c>
      <c r="C7" s="12">
        <v>80</v>
      </c>
      <c r="D7" s="12">
        <v>80.7</v>
      </c>
      <c r="E7" s="12">
        <v>68.599999999999994</v>
      </c>
      <c r="F7" s="12" t="s">
        <v>27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</row>
    <row r="8" spans="1:255" ht="13.2" x14ac:dyDescent="0.25">
      <c r="A8" s="10" t="s">
        <v>105</v>
      </c>
      <c r="B8" s="14">
        <v>183.8</v>
      </c>
      <c r="C8" s="14">
        <v>382.4</v>
      </c>
      <c r="D8" s="14">
        <v>311.2</v>
      </c>
      <c r="E8" s="14">
        <v>293.2</v>
      </c>
      <c r="F8" s="14">
        <v>310.89999999999998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</row>
    <row r="9" spans="1:255" ht="13.2" x14ac:dyDescent="0.25">
      <c r="A9" s="11"/>
      <c r="B9" s="11"/>
      <c r="C9" s="11"/>
      <c r="D9" s="11"/>
      <c r="E9" s="11"/>
      <c r="F9" s="11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</row>
    <row r="10" spans="1:255" ht="13.2" x14ac:dyDescent="0.25">
      <c r="A10" s="11" t="s">
        <v>106</v>
      </c>
      <c r="B10" s="12">
        <v>7.9</v>
      </c>
      <c r="C10" s="12">
        <v>10.6</v>
      </c>
      <c r="D10" s="12">
        <v>12.2</v>
      </c>
      <c r="E10" s="12">
        <v>14</v>
      </c>
      <c r="F10" s="12">
        <v>16.7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</row>
    <row r="11" spans="1:255" ht="13.2" x14ac:dyDescent="0.25">
      <c r="A11" s="11" t="s">
        <v>107</v>
      </c>
      <c r="B11" s="12">
        <v>1.6</v>
      </c>
      <c r="C11" s="12">
        <v>3</v>
      </c>
      <c r="D11" s="12">
        <v>1.7</v>
      </c>
      <c r="E11" s="12">
        <v>2.8</v>
      </c>
      <c r="F11" s="12">
        <v>11.1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</row>
    <row r="12" spans="1:255" ht="13.2" x14ac:dyDescent="0.25">
      <c r="A12" s="10" t="s">
        <v>108</v>
      </c>
      <c r="B12" s="14">
        <v>9.5</v>
      </c>
      <c r="C12" s="14">
        <v>13.7</v>
      </c>
      <c r="D12" s="14">
        <v>13.9</v>
      </c>
      <c r="E12" s="14">
        <v>16.8</v>
      </c>
      <c r="F12" s="14">
        <v>27.8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</row>
    <row r="13" spans="1:255" ht="13.2" x14ac:dyDescent="0.25">
      <c r="A13" s="11"/>
      <c r="B13" s="11"/>
      <c r="C13" s="11"/>
      <c r="D13" s="11"/>
      <c r="E13" s="11"/>
      <c r="F13" s="11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</row>
    <row r="14" spans="1:255" ht="13.2" x14ac:dyDescent="0.25">
      <c r="A14" s="11" t="s">
        <v>109</v>
      </c>
      <c r="B14" s="12">
        <v>2.9</v>
      </c>
      <c r="C14" s="12">
        <v>3.9</v>
      </c>
      <c r="D14" s="12">
        <v>4.2</v>
      </c>
      <c r="E14" s="12">
        <v>5.4</v>
      </c>
      <c r="F14" s="12">
        <v>5.0999999999999996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</row>
    <row r="15" spans="1:255" ht="13.2" x14ac:dyDescent="0.25">
      <c r="A15" s="11" t="s">
        <v>110</v>
      </c>
      <c r="B15" s="12">
        <v>7.1</v>
      </c>
      <c r="C15" s="12">
        <v>9.8000000000000007</v>
      </c>
      <c r="D15" s="12">
        <v>14.7</v>
      </c>
      <c r="E15" s="12">
        <v>19</v>
      </c>
      <c r="F15" s="12">
        <v>9.3000000000000007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</row>
    <row r="16" spans="1:255" ht="13.2" x14ac:dyDescent="0.25">
      <c r="A16" s="11" t="s">
        <v>111</v>
      </c>
      <c r="B16" s="12" t="s">
        <v>27</v>
      </c>
      <c r="C16" s="12" t="s">
        <v>27</v>
      </c>
      <c r="D16" s="12" t="s">
        <v>27</v>
      </c>
      <c r="E16" s="12" t="s">
        <v>27</v>
      </c>
      <c r="F16" s="12">
        <v>0.9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</row>
    <row r="17" spans="1:255" ht="13.2" x14ac:dyDescent="0.25">
      <c r="A17" s="10" t="s">
        <v>112</v>
      </c>
      <c r="B17" s="14">
        <v>203.2</v>
      </c>
      <c r="C17" s="14">
        <v>409.7</v>
      </c>
      <c r="D17" s="14">
        <v>344</v>
      </c>
      <c r="E17" s="14">
        <v>334.4</v>
      </c>
      <c r="F17" s="14">
        <v>354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</row>
    <row r="18" spans="1:255" ht="13.2" x14ac:dyDescent="0.25">
      <c r="A18" s="11"/>
      <c r="B18" s="11"/>
      <c r="C18" s="11"/>
      <c r="D18" s="11"/>
      <c r="E18" s="11"/>
      <c r="F18" s="11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</row>
    <row r="19" spans="1:255" ht="13.2" x14ac:dyDescent="0.25">
      <c r="A19" s="11" t="s">
        <v>113</v>
      </c>
      <c r="B19" s="12">
        <v>809</v>
      </c>
      <c r="C19" s="12">
        <v>959.4</v>
      </c>
      <c r="D19" s="13">
        <v>1124.9000000000001</v>
      </c>
      <c r="E19" s="13">
        <v>1306.0999999999999</v>
      </c>
      <c r="F19" s="13">
        <v>1406.9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</row>
    <row r="20" spans="1:255" ht="13.2" x14ac:dyDescent="0.25">
      <c r="A20" s="11" t="s">
        <v>114</v>
      </c>
      <c r="B20" s="12">
        <v>-166.2</v>
      </c>
      <c r="C20" s="12">
        <v>-222.8</v>
      </c>
      <c r="D20" s="12">
        <v>-290.39999999999998</v>
      </c>
      <c r="E20" s="12">
        <v>-376.8</v>
      </c>
      <c r="F20" s="12">
        <v>-442.4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</row>
    <row r="21" spans="1:255" ht="13.2" x14ac:dyDescent="0.25">
      <c r="A21" s="10" t="s">
        <v>115</v>
      </c>
      <c r="B21" s="14">
        <v>642.9</v>
      </c>
      <c r="C21" s="14">
        <v>736.7</v>
      </c>
      <c r="D21" s="14">
        <v>834.5</v>
      </c>
      <c r="E21" s="14">
        <v>929.3</v>
      </c>
      <c r="F21" s="14">
        <v>964.5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</row>
    <row r="22" spans="1:255" ht="13.2" x14ac:dyDescent="0.25">
      <c r="A22" s="11"/>
      <c r="B22" s="11"/>
      <c r="C22" s="11"/>
      <c r="D22" s="11"/>
      <c r="E22" s="11"/>
      <c r="F22" s="11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</row>
    <row r="23" spans="1:255" ht="13.2" x14ac:dyDescent="0.25">
      <c r="A23" s="11" t="s">
        <v>116</v>
      </c>
      <c r="B23" s="12">
        <v>1.4</v>
      </c>
      <c r="C23" s="12">
        <v>1.5</v>
      </c>
      <c r="D23" s="12">
        <v>1.8</v>
      </c>
      <c r="E23" s="12">
        <v>1.9</v>
      </c>
      <c r="F23" s="12" t="s">
        <v>27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</row>
    <row r="24" spans="1:255" ht="13.2" x14ac:dyDescent="0.25">
      <c r="A24" s="11" t="s">
        <v>117</v>
      </c>
      <c r="B24" s="12">
        <v>287</v>
      </c>
      <c r="C24" s="12">
        <v>298.7</v>
      </c>
      <c r="D24" s="12">
        <v>317.60000000000002</v>
      </c>
      <c r="E24" s="12">
        <v>326.2</v>
      </c>
      <c r="F24" s="12">
        <v>344.5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</row>
    <row r="25" spans="1:255" ht="13.2" x14ac:dyDescent="0.25">
      <c r="A25" s="11" t="s">
        <v>118</v>
      </c>
      <c r="B25" s="12">
        <v>6.5</v>
      </c>
      <c r="C25" s="12">
        <v>6.4</v>
      </c>
      <c r="D25" s="12">
        <v>6.3</v>
      </c>
      <c r="E25" s="12">
        <v>5.6</v>
      </c>
      <c r="F25" s="12">
        <v>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</row>
    <row r="26" spans="1:255" ht="13.2" x14ac:dyDescent="0.25">
      <c r="A26" s="11" t="s">
        <v>119</v>
      </c>
      <c r="B26" s="12">
        <v>4.4000000000000004</v>
      </c>
      <c r="C26" s="12">
        <v>4.7</v>
      </c>
      <c r="D26" s="12">
        <v>7.7</v>
      </c>
      <c r="E26" s="12">
        <v>8.4</v>
      </c>
      <c r="F26" s="12">
        <v>12.4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</row>
    <row r="27" spans="1:255" ht="13.2" x14ac:dyDescent="0.25">
      <c r="A27" s="10" t="s">
        <v>120</v>
      </c>
      <c r="B27" s="40">
        <v>1145.3</v>
      </c>
      <c r="C27" s="40">
        <v>1457.6</v>
      </c>
      <c r="D27" s="40">
        <v>1512</v>
      </c>
      <c r="E27" s="40">
        <v>1605.9</v>
      </c>
      <c r="F27" s="40">
        <v>1675.4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</row>
    <row r="28" spans="1:255" ht="13.2" x14ac:dyDescent="0.25">
      <c r="A28" s="11"/>
      <c r="B28" s="11"/>
      <c r="C28" s="11"/>
      <c r="D28" s="11"/>
      <c r="E28" s="11"/>
      <c r="F28" s="11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</row>
    <row r="29" spans="1:255" ht="13.2" x14ac:dyDescent="0.25">
      <c r="A29" s="10" t="s">
        <v>121</v>
      </c>
      <c r="B29" s="11"/>
      <c r="C29" s="11"/>
      <c r="D29" s="11"/>
      <c r="E29" s="11"/>
      <c r="F29" s="11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</row>
    <row r="30" spans="1:255" ht="13.2" x14ac:dyDescent="0.25">
      <c r="A30" s="11" t="s">
        <v>122</v>
      </c>
      <c r="B30" s="12">
        <v>23.5</v>
      </c>
      <c r="C30" s="12">
        <v>19.899999999999999</v>
      </c>
      <c r="D30" s="12">
        <v>20.399999999999999</v>
      </c>
      <c r="E30" s="12">
        <v>22.3</v>
      </c>
      <c r="F30" s="12">
        <v>15.8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</row>
    <row r="31" spans="1:255" ht="13.2" x14ac:dyDescent="0.25">
      <c r="A31" s="11" t="s">
        <v>123</v>
      </c>
      <c r="B31" s="12">
        <v>40.6</v>
      </c>
      <c r="C31" s="12">
        <v>56.1</v>
      </c>
      <c r="D31" s="12">
        <v>70.900000000000006</v>
      </c>
      <c r="E31" s="12">
        <v>81.8</v>
      </c>
      <c r="F31" s="12">
        <v>93.8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</row>
    <row r="32" spans="1:255" ht="13.2" x14ac:dyDescent="0.25">
      <c r="A32" s="11" t="s">
        <v>124</v>
      </c>
      <c r="B32" s="12">
        <v>37.700000000000003</v>
      </c>
      <c r="C32" s="12">
        <v>38.200000000000003</v>
      </c>
      <c r="D32" s="12">
        <v>44.8</v>
      </c>
      <c r="E32" s="12">
        <v>52.4</v>
      </c>
      <c r="F32" s="12">
        <v>59.1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</row>
    <row r="33" spans="1:255" ht="13.2" x14ac:dyDescent="0.25">
      <c r="A33" s="11" t="s">
        <v>125</v>
      </c>
      <c r="B33" s="12">
        <v>2.6</v>
      </c>
      <c r="C33" s="12">
        <v>3.3</v>
      </c>
      <c r="D33" s="12">
        <v>2.2999999999999998</v>
      </c>
      <c r="E33" s="12">
        <v>2.6</v>
      </c>
      <c r="F33" s="12">
        <v>1.9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</row>
    <row r="34" spans="1:255" ht="13.2" x14ac:dyDescent="0.25">
      <c r="A34" s="11" t="s">
        <v>126</v>
      </c>
      <c r="B34" s="12">
        <v>5.3</v>
      </c>
      <c r="C34" s="12">
        <v>3.9</v>
      </c>
      <c r="D34" s="12">
        <v>9.4</v>
      </c>
      <c r="E34" s="12">
        <v>5</v>
      </c>
      <c r="F34" s="12">
        <v>5.3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</row>
    <row r="35" spans="1:255" ht="13.2" x14ac:dyDescent="0.25">
      <c r="A35" s="10" t="s">
        <v>127</v>
      </c>
      <c r="B35" s="14">
        <v>109.7</v>
      </c>
      <c r="C35" s="14">
        <v>121.5</v>
      </c>
      <c r="D35" s="14">
        <v>147.69999999999999</v>
      </c>
      <c r="E35" s="14">
        <v>164.1</v>
      </c>
      <c r="F35" s="14">
        <v>175.8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</row>
    <row r="36" spans="1:255" ht="13.2" x14ac:dyDescent="0.25">
      <c r="A36" s="11"/>
      <c r="B36" s="11"/>
      <c r="C36" s="11"/>
      <c r="D36" s="11"/>
      <c r="E36" s="11"/>
      <c r="F36" s="11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</row>
    <row r="37" spans="1:255" ht="13.2" x14ac:dyDescent="0.25">
      <c r="A37" s="11" t="s">
        <v>128</v>
      </c>
      <c r="B37" s="12" t="s">
        <v>27</v>
      </c>
      <c r="C37" s="12">
        <v>243.5</v>
      </c>
      <c r="D37" s="12">
        <v>244.6</v>
      </c>
      <c r="E37" s="12">
        <v>245.6</v>
      </c>
      <c r="F37" s="12">
        <v>246.4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</row>
    <row r="38" spans="1:255" ht="13.2" x14ac:dyDescent="0.25">
      <c r="A38" s="11" t="s">
        <v>129</v>
      </c>
      <c r="B38" s="12">
        <v>347.3</v>
      </c>
      <c r="C38" s="12">
        <v>404.4</v>
      </c>
      <c r="D38" s="12">
        <v>431.1</v>
      </c>
      <c r="E38" s="12">
        <v>473.3</v>
      </c>
      <c r="F38" s="12">
        <v>507.9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</row>
    <row r="39" spans="1:255" ht="13.2" x14ac:dyDescent="0.25">
      <c r="A39" s="11" t="s">
        <v>130</v>
      </c>
      <c r="B39" s="12">
        <v>12.2</v>
      </c>
      <c r="C39" s="12">
        <v>12.7</v>
      </c>
      <c r="D39" s="12">
        <v>14.3</v>
      </c>
      <c r="E39" s="12">
        <v>17.2</v>
      </c>
      <c r="F39" s="12" t="s">
        <v>27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</row>
    <row r="40" spans="1:255" ht="13.2" x14ac:dyDescent="0.25">
      <c r="A40" s="11" t="s">
        <v>131</v>
      </c>
      <c r="B40" s="12">
        <v>241.7</v>
      </c>
      <c r="C40" s="12">
        <v>239.8</v>
      </c>
      <c r="D40" s="12">
        <v>237.3</v>
      </c>
      <c r="E40" s="12">
        <v>236.4</v>
      </c>
      <c r="F40" s="12">
        <v>266.2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</row>
    <row r="41" spans="1:255" ht="13.2" x14ac:dyDescent="0.25">
      <c r="A41" s="10" t="s">
        <v>132</v>
      </c>
      <c r="B41" s="14">
        <v>710.9</v>
      </c>
      <c r="C41" s="15">
        <v>1022</v>
      </c>
      <c r="D41" s="15">
        <v>1075.0999999999999</v>
      </c>
      <c r="E41" s="15">
        <v>1136.5</v>
      </c>
      <c r="F41" s="15">
        <v>1196.4000000000001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</row>
    <row r="42" spans="1:255" ht="13.2" x14ac:dyDescent="0.25">
      <c r="A42" s="11"/>
      <c r="B42" s="11"/>
      <c r="C42" s="11"/>
      <c r="D42" s="11"/>
      <c r="E42" s="11"/>
      <c r="F42" s="11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</row>
    <row r="43" spans="1:255" ht="13.2" x14ac:dyDescent="0.25">
      <c r="A43" s="11" t="s">
        <v>133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</row>
    <row r="44" spans="1:255" ht="13.2" x14ac:dyDescent="0.25">
      <c r="A44" s="11" t="s">
        <v>134</v>
      </c>
      <c r="B44" s="12">
        <v>395.1</v>
      </c>
      <c r="C44" s="12">
        <v>405.9</v>
      </c>
      <c r="D44" s="12">
        <v>415.6</v>
      </c>
      <c r="E44" s="12">
        <v>426.6</v>
      </c>
      <c r="F44" s="12">
        <v>437.8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</row>
    <row r="45" spans="1:255" ht="13.2" x14ac:dyDescent="0.25">
      <c r="A45" s="11" t="s">
        <v>135</v>
      </c>
      <c r="B45" s="12">
        <v>12.2</v>
      </c>
      <c r="C45" s="12">
        <v>3.6</v>
      </c>
      <c r="D45" s="12">
        <v>-3.5</v>
      </c>
      <c r="E45" s="12">
        <v>16.8</v>
      </c>
      <c r="F45" s="12">
        <v>18.3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</row>
    <row r="46" spans="1:255" ht="13.2" x14ac:dyDescent="0.25">
      <c r="A46" s="11" t="s">
        <v>136</v>
      </c>
      <c r="B46" s="12" t="s">
        <v>27</v>
      </c>
      <c r="C46" s="12" t="s">
        <v>27</v>
      </c>
      <c r="D46" s="12" t="s">
        <v>27</v>
      </c>
      <c r="E46" s="12" t="s">
        <v>27</v>
      </c>
      <c r="F46" s="12" t="s">
        <v>27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</row>
    <row r="47" spans="1:255" ht="13.2" x14ac:dyDescent="0.25">
      <c r="A47" s="11" t="s">
        <v>137</v>
      </c>
      <c r="B47" s="12">
        <v>0</v>
      </c>
      <c r="C47" s="12">
        <v>0</v>
      </c>
      <c r="D47" s="12" t="s">
        <v>27</v>
      </c>
      <c r="E47" s="12">
        <v>0</v>
      </c>
      <c r="F47" s="12">
        <v>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</row>
    <row r="48" spans="1:255" ht="13.2" x14ac:dyDescent="0.25">
      <c r="A48" s="10" t="s">
        <v>138</v>
      </c>
      <c r="B48" s="14">
        <v>407.3</v>
      </c>
      <c r="C48" s="14">
        <v>409.5</v>
      </c>
      <c r="D48" s="14">
        <v>412.2</v>
      </c>
      <c r="E48" s="14">
        <v>443.4</v>
      </c>
      <c r="F48" s="14">
        <v>456.1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</row>
    <row r="49" spans="1:255" ht="13.2" x14ac:dyDescent="0.25">
      <c r="A49" s="11"/>
      <c r="B49" s="11"/>
      <c r="C49" s="11"/>
      <c r="D49" s="11"/>
      <c r="E49" s="11"/>
      <c r="F49" s="11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</row>
    <row r="50" spans="1:255" ht="13.2" x14ac:dyDescent="0.25">
      <c r="A50" s="11" t="s">
        <v>139</v>
      </c>
      <c r="B50" s="12">
        <v>27.2</v>
      </c>
      <c r="C50" s="12">
        <v>26.1</v>
      </c>
      <c r="D50" s="12">
        <v>24.6</v>
      </c>
      <c r="E50" s="12">
        <v>26</v>
      </c>
      <c r="F50" s="12">
        <v>23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</row>
    <row r="51" spans="1:255" ht="13.2" x14ac:dyDescent="0.25">
      <c r="A51" s="11"/>
      <c r="B51" s="11"/>
      <c r="C51" s="11"/>
      <c r="D51" s="11"/>
      <c r="E51" s="11"/>
      <c r="F51" s="11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</row>
    <row r="52" spans="1:255" ht="13.2" x14ac:dyDescent="0.25">
      <c r="A52" s="10" t="s">
        <v>140</v>
      </c>
      <c r="B52" s="41">
        <v>434.5</v>
      </c>
      <c r="C52" s="41">
        <v>435.6</v>
      </c>
      <c r="D52" s="41">
        <v>436.8</v>
      </c>
      <c r="E52" s="41">
        <v>469.4</v>
      </c>
      <c r="F52" s="41">
        <v>479.1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</row>
    <row r="53" spans="1:255" ht="13.2" x14ac:dyDescent="0.25">
      <c r="A53" s="11"/>
      <c r="B53" s="11"/>
      <c r="C53" s="11"/>
      <c r="D53" s="11"/>
      <c r="E53" s="11"/>
      <c r="F53" s="11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</row>
    <row r="54" spans="1:255" ht="13.2" x14ac:dyDescent="0.25">
      <c r="A54" s="10" t="s">
        <v>141</v>
      </c>
      <c r="B54" s="42">
        <v>1145.3</v>
      </c>
      <c r="C54" s="42">
        <v>1457.6</v>
      </c>
      <c r="D54" s="42">
        <v>1512</v>
      </c>
      <c r="E54" s="42">
        <v>1605.9</v>
      </c>
      <c r="F54" s="42">
        <v>1675.4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</row>
    <row r="55" spans="1:255" ht="13.2" x14ac:dyDescent="0.25">
      <c r="A55" s="11"/>
      <c r="B55" s="11"/>
      <c r="C55" s="11"/>
      <c r="D55" s="11"/>
      <c r="E55" s="11"/>
      <c r="F55" s="11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</row>
    <row r="56" spans="1:255" ht="13.2" x14ac:dyDescent="0.25">
      <c r="A56" s="10" t="s">
        <v>46</v>
      </c>
      <c r="B56" s="11"/>
      <c r="C56" s="11"/>
      <c r="D56" s="11"/>
      <c r="E56" s="11"/>
      <c r="F56" s="11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</row>
    <row r="57" spans="1:255" ht="13.2" x14ac:dyDescent="0.25">
      <c r="A57" s="11" t="s">
        <v>142</v>
      </c>
      <c r="B57" s="12">
        <v>39</v>
      </c>
      <c r="C57" s="12">
        <v>39.1</v>
      </c>
      <c r="D57" s="12">
        <v>39.299999999999997</v>
      </c>
      <c r="E57" s="12">
        <v>39.5</v>
      </c>
      <c r="F57" s="12">
        <v>40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</row>
    <row r="58" spans="1:255" ht="13.2" x14ac:dyDescent="0.25">
      <c r="A58" s="11" t="s">
        <v>143</v>
      </c>
      <c r="B58" s="12">
        <v>38.700000000000003</v>
      </c>
      <c r="C58" s="12">
        <v>39.1</v>
      </c>
      <c r="D58" s="12">
        <v>39.299999999999997</v>
      </c>
      <c r="E58" s="12">
        <v>39.5</v>
      </c>
      <c r="F58" s="12">
        <v>40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</row>
    <row r="59" spans="1:255" ht="13.2" x14ac:dyDescent="0.25">
      <c r="A59" s="11" t="s">
        <v>144</v>
      </c>
      <c r="B59" s="12" t="s">
        <v>145</v>
      </c>
      <c r="C59" s="12" t="s">
        <v>146</v>
      </c>
      <c r="D59" s="12" t="s">
        <v>147</v>
      </c>
      <c r="E59" s="12" t="s">
        <v>148</v>
      </c>
      <c r="F59" s="12" t="s">
        <v>149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</row>
    <row r="60" spans="1:255" ht="13.2" x14ac:dyDescent="0.25">
      <c r="A60" s="11" t="s">
        <v>150</v>
      </c>
      <c r="B60" s="12">
        <v>405.9</v>
      </c>
      <c r="C60" s="12">
        <v>408.1</v>
      </c>
      <c r="D60" s="12">
        <v>410.4</v>
      </c>
      <c r="E60" s="12">
        <v>441.5</v>
      </c>
      <c r="F60" s="12">
        <v>456.1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</row>
    <row r="61" spans="1:255" ht="13.2" x14ac:dyDescent="0.25">
      <c r="A61" s="11" t="s">
        <v>151</v>
      </c>
      <c r="B61" s="12" t="s">
        <v>152</v>
      </c>
      <c r="C61" s="12" t="s">
        <v>153</v>
      </c>
      <c r="D61" s="12" t="s">
        <v>154</v>
      </c>
      <c r="E61" s="12" t="s">
        <v>155</v>
      </c>
      <c r="F61" s="12" t="s">
        <v>149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</row>
    <row r="62" spans="1:255" ht="13.2" x14ac:dyDescent="0.25">
      <c r="A62" s="11" t="s">
        <v>156</v>
      </c>
      <c r="B62" s="12">
        <v>385</v>
      </c>
      <c r="C62" s="12">
        <v>686.2</v>
      </c>
      <c r="D62" s="12">
        <v>720.5</v>
      </c>
      <c r="E62" s="12">
        <v>771.3</v>
      </c>
      <c r="F62" s="12">
        <v>813.4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</row>
    <row r="63" spans="1:255" ht="13.2" x14ac:dyDescent="0.25">
      <c r="A63" s="11" t="s">
        <v>157</v>
      </c>
      <c r="B63" s="12">
        <v>201.2</v>
      </c>
      <c r="C63" s="12">
        <v>303.8</v>
      </c>
      <c r="D63" s="12">
        <v>409.3</v>
      </c>
      <c r="E63" s="12">
        <v>478.1</v>
      </c>
      <c r="F63" s="12">
        <v>502.6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</row>
    <row r="64" spans="1:255" ht="13.2" x14ac:dyDescent="0.25">
      <c r="A64" s="11" t="s">
        <v>158</v>
      </c>
      <c r="B64" s="12">
        <v>473.4</v>
      </c>
      <c r="C64" s="12">
        <v>520.29999999999995</v>
      </c>
      <c r="D64" s="12">
        <v>602.70000000000005</v>
      </c>
      <c r="E64" s="12">
        <v>696.2</v>
      </c>
      <c r="F64" s="12" t="s">
        <v>45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</row>
    <row r="65" spans="1:255" ht="13.2" x14ac:dyDescent="0.25">
      <c r="A65" s="11" t="s">
        <v>159</v>
      </c>
      <c r="B65" s="12">
        <v>27.2</v>
      </c>
      <c r="C65" s="12">
        <v>26.1</v>
      </c>
      <c r="D65" s="12">
        <v>24.6</v>
      </c>
      <c r="E65" s="12">
        <v>26</v>
      </c>
      <c r="F65" s="12">
        <v>23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</row>
    <row r="66" spans="1:255" ht="13.2" x14ac:dyDescent="0.25">
      <c r="A66" s="11" t="s">
        <v>160</v>
      </c>
      <c r="B66" s="12" t="s">
        <v>161</v>
      </c>
      <c r="C66" s="12" t="s">
        <v>161</v>
      </c>
      <c r="D66" s="12" t="s">
        <v>161</v>
      </c>
      <c r="E66" s="12" t="s">
        <v>161</v>
      </c>
      <c r="F66" s="12" t="s">
        <v>45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</row>
    <row r="67" spans="1:255" ht="13.2" x14ac:dyDescent="0.25">
      <c r="A67" s="11" t="s">
        <v>162</v>
      </c>
      <c r="B67" s="12" t="s">
        <v>45</v>
      </c>
      <c r="C67" s="12">
        <v>3.9</v>
      </c>
      <c r="D67" s="12">
        <v>4.2</v>
      </c>
      <c r="E67" s="12">
        <v>5.4</v>
      </c>
      <c r="F67" s="12" t="s">
        <v>45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</row>
    <row r="68" spans="1:255" ht="13.2" x14ac:dyDescent="0.25">
      <c r="A68" s="11" t="s">
        <v>163</v>
      </c>
      <c r="B68" s="12">
        <v>110.7</v>
      </c>
      <c r="C68" s="12">
        <v>137.19999999999999</v>
      </c>
      <c r="D68" s="12">
        <v>175.9</v>
      </c>
      <c r="E68" s="12">
        <v>232.1</v>
      </c>
      <c r="F68" s="12" t="s">
        <v>45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</row>
    <row r="69" spans="1:255" ht="13.2" x14ac:dyDescent="0.25">
      <c r="A69" s="11" t="s">
        <v>164</v>
      </c>
      <c r="B69" s="12">
        <v>39.6</v>
      </c>
      <c r="C69" s="12">
        <v>47.3</v>
      </c>
      <c r="D69" s="12">
        <v>71.099999999999994</v>
      </c>
      <c r="E69" s="12">
        <v>56.5</v>
      </c>
      <c r="F69" s="12" t="s">
        <v>27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</row>
    <row r="70" spans="1:255" ht="13.2" x14ac:dyDescent="0.25">
      <c r="A70" s="11" t="s">
        <v>165</v>
      </c>
      <c r="B70" s="12">
        <v>342.7</v>
      </c>
      <c r="C70" s="12">
        <v>413.9</v>
      </c>
      <c r="D70" s="12">
        <v>494.2</v>
      </c>
      <c r="E70" s="12">
        <v>594</v>
      </c>
      <c r="F70" s="12" t="s">
        <v>27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</row>
    <row r="71" spans="1:255" ht="13.2" x14ac:dyDescent="0.25">
      <c r="A71" s="11" t="s">
        <v>166</v>
      </c>
      <c r="B71" s="43">
        <v>7429</v>
      </c>
      <c r="C71" s="43">
        <v>9695</v>
      </c>
      <c r="D71" s="43">
        <v>11704</v>
      </c>
      <c r="E71" s="43">
        <v>12196</v>
      </c>
      <c r="F71" s="12" t="s">
        <v>45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</row>
    <row r="72" spans="1:255" ht="13.2" x14ac:dyDescent="0.25">
      <c r="A72" s="11" t="s">
        <v>167</v>
      </c>
      <c r="B72" s="12">
        <v>0</v>
      </c>
      <c r="C72" s="12" t="s">
        <v>45</v>
      </c>
      <c r="D72" s="12" t="s">
        <v>45</v>
      </c>
      <c r="E72" s="12" t="s">
        <v>45</v>
      </c>
      <c r="F72" s="12" t="s">
        <v>45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</row>
    <row r="73" spans="1:255" ht="13.2" x14ac:dyDescent="0.25">
      <c r="A73" s="11" t="s">
        <v>52</v>
      </c>
      <c r="B73" s="44">
        <v>44980</v>
      </c>
      <c r="C73" s="44">
        <v>45351</v>
      </c>
      <c r="D73" s="44">
        <v>45351</v>
      </c>
      <c r="E73" s="44">
        <v>45351</v>
      </c>
      <c r="F73" s="44">
        <v>45596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</row>
    <row r="74" spans="1:255" ht="13.2" x14ac:dyDescent="0.25">
      <c r="A74" s="11" t="s">
        <v>53</v>
      </c>
      <c r="B74" s="12" t="s">
        <v>54</v>
      </c>
      <c r="C74" s="12" t="s">
        <v>54</v>
      </c>
      <c r="D74" s="12" t="s">
        <v>55</v>
      </c>
      <c r="E74" s="12" t="s">
        <v>56</v>
      </c>
      <c r="F74" s="12" t="s">
        <v>56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</row>
    <row r="75" spans="1:255" ht="13.2" x14ac:dyDescent="0.25">
      <c r="A75" s="11" t="s">
        <v>57</v>
      </c>
      <c r="B75" s="12" t="s">
        <v>168</v>
      </c>
      <c r="C75" s="12" t="s">
        <v>168</v>
      </c>
      <c r="D75" s="12" t="s">
        <v>58</v>
      </c>
      <c r="E75" s="12" t="s">
        <v>58</v>
      </c>
      <c r="F75" s="12" t="s">
        <v>58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</row>
    <row r="76" spans="1:255" ht="13.2" x14ac:dyDescent="0.25">
      <c r="A76" s="11"/>
      <c r="B76" s="11"/>
      <c r="C76" s="11"/>
      <c r="D76" s="11"/>
      <c r="E76" s="11"/>
      <c r="F76" s="11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</row>
    <row r="77" spans="1:255" ht="13.2" x14ac:dyDescent="0.25">
      <c r="A77" s="45"/>
      <c r="B77" s="45"/>
      <c r="C77" s="45"/>
      <c r="D77" s="45"/>
      <c r="E77" s="45"/>
      <c r="F77" s="45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</row>
    <row r="78" spans="1:255" ht="13.2" x14ac:dyDescent="0.25">
      <c r="A78" s="211" t="s">
        <v>169</v>
      </c>
      <c r="B78" s="210"/>
      <c r="C78" s="210"/>
      <c r="D78" s="210"/>
      <c r="E78" s="210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</row>
    <row r="79" spans="1:255" ht="13.2" x14ac:dyDescent="0.25">
      <c r="A79" s="4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</row>
  </sheetData>
  <mergeCells count="1">
    <mergeCell ref="A78:E7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U100"/>
  <sheetViews>
    <sheetView topLeftCell="A16" workbookViewId="0">
      <selection activeCell="J30" sqref="J30"/>
    </sheetView>
  </sheetViews>
  <sheetFormatPr defaultColWidth="12.6640625" defaultRowHeight="15.75" customHeight="1" x14ac:dyDescent="0.25"/>
  <cols>
    <col min="1" max="1" width="40.109375" style="1" bestFit="1" customWidth="1"/>
    <col min="2" max="16384" width="12.6640625" style="1"/>
  </cols>
  <sheetData>
    <row r="1" spans="1:255" ht="13.2" x14ac:dyDescent="0.25">
      <c r="A1" s="36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</row>
    <row r="2" spans="1:255" ht="13.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</row>
    <row r="3" spans="1:255" ht="13.2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</row>
    <row r="4" spans="1:255" ht="13.2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</row>
    <row r="5" spans="1:255" ht="15.75" customHeight="1" x14ac:dyDescent="0.25">
      <c r="A5" s="209" t="s">
        <v>170</v>
      </c>
      <c r="B5" s="210"/>
      <c r="C5" s="210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</row>
    <row r="6" spans="1:255" ht="13.2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</row>
    <row r="7" spans="1:255" ht="13.2" x14ac:dyDescent="0.25">
      <c r="A7" s="37" t="s">
        <v>0</v>
      </c>
      <c r="B7" s="19" t="s">
        <v>1</v>
      </c>
      <c r="C7" s="4" t="s">
        <v>2</v>
      </c>
      <c r="D7" s="11"/>
      <c r="E7" s="19" t="s">
        <v>3</v>
      </c>
      <c r="F7" s="4" t="s">
        <v>4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</row>
    <row r="8" spans="1:255" ht="13.2" x14ac:dyDescent="0.25">
      <c r="A8" s="11"/>
      <c r="B8" s="19" t="s">
        <v>5</v>
      </c>
      <c r="C8" s="4" t="s">
        <v>6</v>
      </c>
      <c r="D8" s="11"/>
      <c r="E8" s="19" t="s">
        <v>7</v>
      </c>
      <c r="F8" s="4" t="s">
        <v>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</row>
    <row r="9" spans="1:255" ht="13.2" x14ac:dyDescent="0.25">
      <c r="A9" s="11"/>
      <c r="B9" s="19" t="s">
        <v>9</v>
      </c>
      <c r="C9" s="4" t="s">
        <v>10</v>
      </c>
      <c r="D9" s="11"/>
      <c r="E9" s="19" t="s">
        <v>11</v>
      </c>
      <c r="F9" s="4" t="s">
        <v>12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</row>
    <row r="10" spans="1:255" ht="13.2" x14ac:dyDescent="0.25">
      <c r="A10" s="11"/>
      <c r="B10" s="19" t="s">
        <v>13</v>
      </c>
      <c r="C10" s="4" t="s">
        <v>14</v>
      </c>
      <c r="D10" s="11"/>
      <c r="E10" s="19" t="s">
        <v>15</v>
      </c>
      <c r="F10" s="4" t="s">
        <v>16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</row>
    <row r="11" spans="1:255" ht="13.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</row>
    <row r="12" spans="1:255" ht="13.2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</row>
    <row r="13" spans="1:255" ht="13.2" x14ac:dyDescent="0.25">
      <c r="A13" s="5" t="s">
        <v>171</v>
      </c>
      <c r="B13" s="5"/>
      <c r="C13" s="5"/>
      <c r="D13" s="5"/>
      <c r="E13" s="5"/>
      <c r="F13" s="5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38"/>
      <c r="CM13" s="38"/>
      <c r="CN13" s="38"/>
      <c r="CO13" s="38"/>
      <c r="CP13" s="38"/>
      <c r="CQ13" s="38"/>
      <c r="CR13" s="38"/>
      <c r="CS13" s="38"/>
      <c r="CT13" s="38"/>
      <c r="CU13" s="38"/>
      <c r="CV13" s="38"/>
      <c r="CW13" s="38"/>
      <c r="CX13" s="38"/>
      <c r="CY13" s="38"/>
      <c r="CZ13" s="38"/>
      <c r="DA13" s="38"/>
      <c r="DB13" s="38"/>
      <c r="DC13" s="38"/>
      <c r="DD13" s="38"/>
      <c r="DE13" s="38"/>
      <c r="DF13" s="38"/>
      <c r="DG13" s="38"/>
      <c r="DH13" s="38"/>
      <c r="DI13" s="38"/>
      <c r="DJ13" s="38"/>
      <c r="DK13" s="38"/>
      <c r="DL13" s="38"/>
      <c r="DM13" s="38"/>
      <c r="DN13" s="38"/>
      <c r="DO13" s="38"/>
      <c r="DP13" s="38"/>
      <c r="DQ13" s="38"/>
      <c r="DR13" s="38"/>
      <c r="DS13" s="38"/>
      <c r="DT13" s="38"/>
      <c r="DU13" s="38"/>
      <c r="DV13" s="38"/>
      <c r="DW13" s="38"/>
      <c r="DX13" s="38"/>
      <c r="DY13" s="38"/>
      <c r="DZ13" s="38"/>
      <c r="EA13" s="38"/>
      <c r="EB13" s="38"/>
      <c r="EC13" s="38"/>
      <c r="ED13" s="38"/>
      <c r="EE13" s="38"/>
      <c r="EF13" s="38"/>
      <c r="EG13" s="38"/>
      <c r="EH13" s="38"/>
      <c r="EI13" s="38"/>
      <c r="EJ13" s="38"/>
      <c r="EK13" s="38"/>
      <c r="EL13" s="38"/>
      <c r="EM13" s="38"/>
      <c r="EN13" s="38"/>
      <c r="EO13" s="38"/>
      <c r="EP13" s="38"/>
      <c r="EQ13" s="38"/>
      <c r="ER13" s="38"/>
      <c r="ES13" s="38"/>
      <c r="ET13" s="38"/>
      <c r="EU13" s="38"/>
      <c r="EV13" s="38"/>
      <c r="EW13" s="38"/>
      <c r="EX13" s="38"/>
      <c r="EY13" s="38"/>
      <c r="EZ13" s="38"/>
      <c r="FA13" s="38"/>
      <c r="FB13" s="38"/>
      <c r="FC13" s="38"/>
      <c r="FD13" s="38"/>
      <c r="FE13" s="38"/>
      <c r="FF13" s="38"/>
      <c r="FG13" s="38"/>
      <c r="FH13" s="38"/>
      <c r="FI13" s="38"/>
      <c r="FJ13" s="38"/>
      <c r="FK13" s="38"/>
      <c r="FL13" s="38"/>
      <c r="FM13" s="38"/>
      <c r="FN13" s="38"/>
      <c r="FO13" s="38"/>
      <c r="FP13" s="38"/>
      <c r="FQ13" s="38"/>
      <c r="FR13" s="38"/>
      <c r="FS13" s="38"/>
      <c r="FT13" s="38"/>
      <c r="FU13" s="38"/>
      <c r="FV13" s="38"/>
      <c r="FW13" s="38"/>
      <c r="FX13" s="38"/>
      <c r="FY13" s="38"/>
      <c r="FZ13" s="38"/>
      <c r="GA13" s="38"/>
      <c r="GB13" s="38"/>
      <c r="GC13" s="38"/>
      <c r="GD13" s="38"/>
      <c r="GE13" s="38"/>
      <c r="GF13" s="38"/>
      <c r="GG13" s="38"/>
      <c r="GH13" s="38"/>
      <c r="GI13" s="38"/>
      <c r="GJ13" s="38"/>
      <c r="GK13" s="38"/>
      <c r="GL13" s="38"/>
      <c r="GM13" s="38"/>
      <c r="GN13" s="38"/>
      <c r="GO13" s="38"/>
      <c r="GP13" s="38"/>
      <c r="GQ13" s="38"/>
      <c r="GR13" s="38"/>
      <c r="GS13" s="38"/>
      <c r="GT13" s="38"/>
      <c r="GU13" s="38"/>
      <c r="GV13" s="38"/>
      <c r="GW13" s="38"/>
      <c r="GX13" s="38"/>
      <c r="GY13" s="38"/>
      <c r="GZ13" s="38"/>
      <c r="HA13" s="38"/>
      <c r="HB13" s="38"/>
      <c r="HC13" s="38"/>
      <c r="HD13" s="38"/>
      <c r="HE13" s="38"/>
      <c r="HF13" s="38"/>
      <c r="HG13" s="38"/>
      <c r="HH13" s="38"/>
      <c r="HI13" s="38"/>
      <c r="HJ13" s="38"/>
      <c r="HK13" s="38"/>
      <c r="HL13" s="38"/>
      <c r="HM13" s="38"/>
      <c r="HN13" s="38"/>
      <c r="HO13" s="38"/>
      <c r="HP13" s="38"/>
      <c r="HQ13" s="38"/>
      <c r="HR13" s="38"/>
      <c r="HS13" s="38"/>
      <c r="HT13" s="38"/>
      <c r="HU13" s="38"/>
      <c r="HV13" s="38"/>
      <c r="HW13" s="38"/>
      <c r="HX13" s="38"/>
      <c r="HY13" s="38"/>
      <c r="HZ13" s="38"/>
      <c r="IA13" s="38"/>
      <c r="IB13" s="38"/>
      <c r="IC13" s="38"/>
      <c r="ID13" s="38"/>
      <c r="IE13" s="38"/>
      <c r="IF13" s="38"/>
      <c r="IG13" s="38"/>
      <c r="IH13" s="38"/>
      <c r="II13" s="38"/>
      <c r="IJ13" s="38"/>
      <c r="IK13" s="38"/>
      <c r="IL13" s="38"/>
      <c r="IM13" s="38"/>
      <c r="IN13" s="38"/>
      <c r="IO13" s="38"/>
      <c r="IP13" s="38"/>
      <c r="IQ13" s="38"/>
      <c r="IR13" s="38"/>
      <c r="IS13" s="38"/>
      <c r="IT13" s="38"/>
      <c r="IU13" s="38"/>
    </row>
    <row r="14" spans="1:255" ht="13.2" x14ac:dyDescent="0.25">
      <c r="A14" s="6" t="s">
        <v>17</v>
      </c>
      <c r="B14" s="7" t="s">
        <v>18</v>
      </c>
      <c r="C14" s="7" t="s">
        <v>19</v>
      </c>
      <c r="D14" s="7" t="s">
        <v>20</v>
      </c>
      <c r="E14" s="7" t="s">
        <v>21</v>
      </c>
      <c r="F14" s="7" t="s">
        <v>22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</row>
    <row r="15" spans="1:255" ht="13.8" x14ac:dyDescent="0.3">
      <c r="A15" s="8" t="s">
        <v>23</v>
      </c>
      <c r="B15" s="9" t="s">
        <v>24</v>
      </c>
      <c r="C15" s="9" t="s">
        <v>24</v>
      </c>
      <c r="D15" s="9" t="s">
        <v>24</v>
      </c>
      <c r="E15" s="9" t="s">
        <v>24</v>
      </c>
      <c r="F15" s="9" t="s">
        <v>24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</row>
    <row r="16" spans="1:255" ht="13.2" x14ac:dyDescent="0.25">
      <c r="A16" s="10"/>
      <c r="B16" s="11"/>
      <c r="C16" s="11"/>
      <c r="D16" s="11"/>
      <c r="E16" s="11"/>
      <c r="F16" s="11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</row>
    <row r="17" spans="1:255" ht="13.2" x14ac:dyDescent="0.25">
      <c r="A17" s="10" t="s">
        <v>44</v>
      </c>
      <c r="B17" s="17">
        <v>-42.2</v>
      </c>
      <c r="C17" s="17">
        <v>-4.5999999999999996</v>
      </c>
      <c r="D17" s="17">
        <v>-21.2</v>
      </c>
      <c r="E17" s="17">
        <v>20.3</v>
      </c>
      <c r="F17" s="17">
        <v>8.6999999999999993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</row>
    <row r="18" spans="1:255" ht="13.2" x14ac:dyDescent="0.25">
      <c r="A18" s="11" t="s">
        <v>34</v>
      </c>
      <c r="B18" s="12">
        <v>48.8</v>
      </c>
      <c r="C18" s="12">
        <v>59</v>
      </c>
      <c r="D18" s="12">
        <v>72.8</v>
      </c>
      <c r="E18" s="12">
        <v>91.2</v>
      </c>
      <c r="F18" s="12">
        <v>101.2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</row>
    <row r="19" spans="1:255" ht="13.2" x14ac:dyDescent="0.25">
      <c r="A19" s="10" t="s">
        <v>172</v>
      </c>
      <c r="B19" s="14">
        <v>48.8</v>
      </c>
      <c r="C19" s="14">
        <v>59</v>
      </c>
      <c r="D19" s="14">
        <v>72.8</v>
      </c>
      <c r="E19" s="14">
        <v>91.2</v>
      </c>
      <c r="F19" s="14">
        <v>101.2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</row>
    <row r="20" spans="1:255" ht="13.2" x14ac:dyDescent="0.25">
      <c r="A20" s="11"/>
      <c r="B20" s="11"/>
      <c r="C20" s="11"/>
      <c r="D20" s="11"/>
      <c r="E20" s="11"/>
      <c r="F20" s="11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</row>
    <row r="21" spans="1:255" ht="13.2" x14ac:dyDescent="0.25">
      <c r="A21" s="11" t="s">
        <v>173</v>
      </c>
      <c r="B21" s="12">
        <v>1.4</v>
      </c>
      <c r="C21" s="12">
        <v>2.1</v>
      </c>
      <c r="D21" s="12">
        <v>2.5</v>
      </c>
      <c r="E21" s="12">
        <v>2.8</v>
      </c>
      <c r="F21" s="12">
        <v>3.1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</row>
    <row r="22" spans="1:255" ht="13.2" x14ac:dyDescent="0.25">
      <c r="A22" s="11" t="s">
        <v>174</v>
      </c>
      <c r="B22" s="12">
        <v>2.5</v>
      </c>
      <c r="C22" s="12">
        <v>1.6</v>
      </c>
      <c r="D22" s="12">
        <v>2.2999999999999998</v>
      </c>
      <c r="E22" s="12">
        <v>3</v>
      </c>
      <c r="F22" s="12">
        <v>3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</row>
    <row r="23" spans="1:255" ht="13.2" x14ac:dyDescent="0.25">
      <c r="A23" s="11" t="s">
        <v>175</v>
      </c>
      <c r="B23" s="12">
        <v>0</v>
      </c>
      <c r="C23" s="12">
        <v>0.3</v>
      </c>
      <c r="D23" s="12">
        <v>0.2</v>
      </c>
      <c r="E23" s="12">
        <v>-1.7</v>
      </c>
      <c r="F23" s="12">
        <v>-1.1000000000000001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</row>
    <row r="24" spans="1:255" ht="13.2" x14ac:dyDescent="0.25">
      <c r="A24" s="11" t="s">
        <v>176</v>
      </c>
      <c r="B24" s="12">
        <v>7.6</v>
      </c>
      <c r="C24" s="12" t="s">
        <v>27</v>
      </c>
      <c r="D24" s="12">
        <v>0.1</v>
      </c>
      <c r="E24" s="12" t="s">
        <v>27</v>
      </c>
      <c r="F24" s="12">
        <v>26.6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</row>
    <row r="25" spans="1:255" ht="13.2" x14ac:dyDescent="0.25">
      <c r="A25" s="11" t="s">
        <v>177</v>
      </c>
      <c r="B25" s="12">
        <v>5.6</v>
      </c>
      <c r="C25" s="12">
        <v>8.6999999999999993</v>
      </c>
      <c r="D25" s="12">
        <v>13.3</v>
      </c>
      <c r="E25" s="12">
        <v>14.9</v>
      </c>
      <c r="F25" s="12">
        <v>15.2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</row>
    <row r="26" spans="1:255" ht="13.2" x14ac:dyDescent="0.25">
      <c r="A26" s="11" t="s">
        <v>178</v>
      </c>
      <c r="B26" s="12">
        <v>42.2</v>
      </c>
      <c r="C26" s="12">
        <v>35.299999999999997</v>
      </c>
      <c r="D26" s="12">
        <v>52.1</v>
      </c>
      <c r="E26" s="12">
        <v>59.5</v>
      </c>
      <c r="F26" s="12">
        <v>55.1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</row>
    <row r="27" spans="1:255" ht="13.2" x14ac:dyDescent="0.25">
      <c r="A27" s="11" t="s">
        <v>179</v>
      </c>
      <c r="B27" s="12">
        <v>1</v>
      </c>
      <c r="C27" s="12">
        <v>-4.2</v>
      </c>
      <c r="D27" s="12">
        <v>9.1</v>
      </c>
      <c r="E27" s="12">
        <v>-3</v>
      </c>
      <c r="F27" s="12">
        <v>-2.9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</row>
    <row r="28" spans="1:255" ht="13.2" x14ac:dyDescent="0.25">
      <c r="A28" s="11" t="s">
        <v>180</v>
      </c>
      <c r="B28" s="12">
        <v>-0.7</v>
      </c>
      <c r="C28" s="12">
        <v>-1</v>
      </c>
      <c r="D28" s="12">
        <v>-0.3</v>
      </c>
      <c r="E28" s="12">
        <v>-1.2</v>
      </c>
      <c r="F28" s="12">
        <v>-0.5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</row>
    <row r="29" spans="1:255" ht="13.2" x14ac:dyDescent="0.25">
      <c r="A29" s="11" t="s">
        <v>181</v>
      </c>
      <c r="B29" s="12">
        <v>4.5999999999999996</v>
      </c>
      <c r="C29" s="12">
        <v>-6.5</v>
      </c>
      <c r="D29" s="12">
        <v>3.5</v>
      </c>
      <c r="E29" s="12">
        <v>0.7</v>
      </c>
      <c r="F29" s="12">
        <v>1.8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</row>
    <row r="30" spans="1:255" ht="13.2" x14ac:dyDescent="0.25">
      <c r="A30" s="11" t="s">
        <v>182</v>
      </c>
      <c r="B30" s="12">
        <v>-33.6</v>
      </c>
      <c r="C30" s="12">
        <v>-32.5</v>
      </c>
      <c r="D30" s="12">
        <v>-57.8</v>
      </c>
      <c r="E30" s="12">
        <v>-54.5</v>
      </c>
      <c r="F30" s="12">
        <v>-42.7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</row>
    <row r="31" spans="1:255" ht="13.2" x14ac:dyDescent="0.25">
      <c r="A31" s="10" t="s">
        <v>183</v>
      </c>
      <c r="B31" s="14">
        <v>37.4</v>
      </c>
      <c r="C31" s="14">
        <v>58.4</v>
      </c>
      <c r="D31" s="14">
        <v>76.7</v>
      </c>
      <c r="E31" s="14">
        <v>132.1</v>
      </c>
      <c r="F31" s="14">
        <v>167.6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</row>
    <row r="32" spans="1:255" ht="13.2" x14ac:dyDescent="0.25">
      <c r="A32" s="11"/>
      <c r="B32" s="11"/>
      <c r="C32" s="11"/>
      <c r="D32" s="11"/>
      <c r="E32" s="11"/>
      <c r="F32" s="11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</row>
    <row r="33" spans="1:255" ht="13.2" x14ac:dyDescent="0.25">
      <c r="A33" s="11" t="s">
        <v>184</v>
      </c>
      <c r="B33" s="12">
        <v>-69</v>
      </c>
      <c r="C33" s="12">
        <v>-101.5</v>
      </c>
      <c r="D33" s="12">
        <v>-142.6</v>
      </c>
      <c r="E33" s="12">
        <v>-146.19999999999999</v>
      </c>
      <c r="F33" s="12">
        <v>-133.9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</row>
    <row r="34" spans="1:255" ht="13.2" x14ac:dyDescent="0.25">
      <c r="A34" s="11" t="s">
        <v>185</v>
      </c>
      <c r="B34" s="12" t="s">
        <v>27</v>
      </c>
      <c r="C34" s="12" t="s">
        <v>27</v>
      </c>
      <c r="D34" s="12" t="s">
        <v>27</v>
      </c>
      <c r="E34" s="12" t="s">
        <v>27</v>
      </c>
      <c r="F34" s="12" t="s">
        <v>27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</row>
    <row r="35" spans="1:255" ht="13.2" x14ac:dyDescent="0.25">
      <c r="A35" s="11" t="s">
        <v>186</v>
      </c>
      <c r="B35" s="12" t="s">
        <v>27</v>
      </c>
      <c r="C35" s="12" t="s">
        <v>27</v>
      </c>
      <c r="D35" s="12" t="s">
        <v>27</v>
      </c>
      <c r="E35" s="12" t="s">
        <v>27</v>
      </c>
      <c r="F35" s="12" t="s">
        <v>27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</row>
    <row r="36" spans="1:255" ht="13.2" x14ac:dyDescent="0.25">
      <c r="A36" s="11" t="s">
        <v>187</v>
      </c>
      <c r="B36" s="12">
        <v>-0.4</v>
      </c>
      <c r="C36" s="12">
        <v>-43.4</v>
      </c>
      <c r="D36" s="12">
        <v>-0.9</v>
      </c>
      <c r="E36" s="12">
        <v>13.8</v>
      </c>
      <c r="F36" s="12">
        <v>96.5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</row>
    <row r="37" spans="1:255" ht="13.2" x14ac:dyDescent="0.25">
      <c r="A37" s="11" t="s">
        <v>188</v>
      </c>
      <c r="B37" s="12" t="s">
        <v>27</v>
      </c>
      <c r="C37" s="12" t="s">
        <v>27</v>
      </c>
      <c r="D37" s="12" t="s">
        <v>27</v>
      </c>
      <c r="E37" s="12" t="s">
        <v>27</v>
      </c>
      <c r="F37" s="12" t="s">
        <v>27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</row>
    <row r="38" spans="1:255" ht="13.2" x14ac:dyDescent="0.25">
      <c r="A38" s="11" t="s">
        <v>189</v>
      </c>
      <c r="B38" s="12" t="s">
        <v>27</v>
      </c>
      <c r="C38" s="12" t="s">
        <v>27</v>
      </c>
      <c r="D38" s="12" t="s">
        <v>27</v>
      </c>
      <c r="E38" s="12" t="s">
        <v>27</v>
      </c>
      <c r="F38" s="12" t="s">
        <v>27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</row>
    <row r="39" spans="1:255" ht="13.2" x14ac:dyDescent="0.25">
      <c r="A39" s="10" t="s">
        <v>190</v>
      </c>
      <c r="B39" s="14">
        <v>-69.400000000000006</v>
      </c>
      <c r="C39" s="14">
        <v>-144.9</v>
      </c>
      <c r="D39" s="14">
        <v>-143.4</v>
      </c>
      <c r="E39" s="14">
        <v>-132.30000000000001</v>
      </c>
      <c r="F39" s="14">
        <v>-37.4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</row>
    <row r="40" spans="1:255" ht="13.2" x14ac:dyDescent="0.25">
      <c r="A40" s="11"/>
      <c r="B40" s="11"/>
      <c r="C40" s="11"/>
      <c r="D40" s="11"/>
      <c r="E40" s="11"/>
      <c r="F40" s="11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</row>
    <row r="41" spans="1:255" ht="13.2" x14ac:dyDescent="0.25">
      <c r="A41" s="11" t="s">
        <v>191</v>
      </c>
      <c r="B41" s="12">
        <v>50</v>
      </c>
      <c r="C41" s="12" t="s">
        <v>27</v>
      </c>
      <c r="D41" s="12" t="s">
        <v>27</v>
      </c>
      <c r="E41" s="12" t="s">
        <v>27</v>
      </c>
      <c r="F41" s="12" t="s">
        <v>27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</row>
    <row r="42" spans="1:255" ht="13.2" x14ac:dyDescent="0.25">
      <c r="A42" s="11" t="s">
        <v>192</v>
      </c>
      <c r="B42" s="12" t="s">
        <v>27</v>
      </c>
      <c r="C42" s="12">
        <v>243.8</v>
      </c>
      <c r="D42" s="12" t="s">
        <v>27</v>
      </c>
      <c r="E42" s="12" t="s">
        <v>27</v>
      </c>
      <c r="F42" s="12" t="s">
        <v>27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</row>
    <row r="43" spans="1:255" ht="13.2" x14ac:dyDescent="0.25">
      <c r="A43" s="10" t="s">
        <v>193</v>
      </c>
      <c r="B43" s="14">
        <v>50</v>
      </c>
      <c r="C43" s="14">
        <v>243.8</v>
      </c>
      <c r="D43" s="14" t="s">
        <v>27</v>
      </c>
      <c r="E43" s="14" t="s">
        <v>27</v>
      </c>
      <c r="F43" s="14" t="s">
        <v>27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</row>
    <row r="44" spans="1:255" ht="13.2" x14ac:dyDescent="0.25">
      <c r="A44" s="11" t="s">
        <v>194</v>
      </c>
      <c r="B44" s="12">
        <v>-50</v>
      </c>
      <c r="C44" s="12" t="s">
        <v>27</v>
      </c>
      <c r="D44" s="12" t="s">
        <v>27</v>
      </c>
      <c r="E44" s="12" t="s">
        <v>27</v>
      </c>
      <c r="F44" s="12" t="s">
        <v>27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</row>
    <row r="45" spans="1:255" ht="13.2" x14ac:dyDescent="0.25">
      <c r="A45" s="11" t="s">
        <v>195</v>
      </c>
      <c r="B45" s="12">
        <v>-2.2000000000000002</v>
      </c>
      <c r="C45" s="12">
        <v>-2.7</v>
      </c>
      <c r="D45" s="12">
        <v>-3</v>
      </c>
      <c r="E45" s="12">
        <v>-3.3</v>
      </c>
      <c r="F45" s="12" t="s">
        <v>27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</row>
    <row r="46" spans="1:255" ht="13.2" x14ac:dyDescent="0.25">
      <c r="A46" s="10" t="s">
        <v>196</v>
      </c>
      <c r="B46" s="14">
        <v>-52.2</v>
      </c>
      <c r="C46" s="14">
        <v>-2.7</v>
      </c>
      <c r="D46" s="14">
        <v>-3</v>
      </c>
      <c r="E46" s="14">
        <v>-3.3</v>
      </c>
      <c r="F46" s="14">
        <v>-3.8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</row>
    <row r="47" spans="1:255" ht="13.2" x14ac:dyDescent="0.25">
      <c r="A47" s="11"/>
      <c r="B47" s="11"/>
      <c r="C47" s="11"/>
      <c r="D47" s="11"/>
      <c r="E47" s="11"/>
      <c r="F47" s="11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</row>
    <row r="48" spans="1:255" ht="13.2" x14ac:dyDescent="0.25">
      <c r="A48" s="11" t="s">
        <v>197</v>
      </c>
      <c r="B48" s="12">
        <v>143.80000000000001</v>
      </c>
      <c r="C48" s="12">
        <v>6.7</v>
      </c>
      <c r="D48" s="12">
        <v>0.4</v>
      </c>
      <c r="E48" s="12">
        <v>0.7</v>
      </c>
      <c r="F48" s="12">
        <v>0.9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</row>
    <row r="49" spans="1:255" ht="13.2" x14ac:dyDescent="0.25">
      <c r="A49" s="11" t="s">
        <v>198</v>
      </c>
      <c r="B49" s="12">
        <v>-1.8</v>
      </c>
      <c r="C49" s="12">
        <v>-3.6</v>
      </c>
      <c r="D49" s="12">
        <v>-2.2000000000000002</v>
      </c>
      <c r="E49" s="12">
        <v>-3</v>
      </c>
      <c r="F49" s="12">
        <v>-6.2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</row>
    <row r="50" spans="1:255" ht="13.2" x14ac:dyDescent="0.25">
      <c r="A50" s="11"/>
      <c r="B50" s="11"/>
      <c r="C50" s="11"/>
      <c r="D50" s="11"/>
      <c r="E50" s="11"/>
      <c r="F50" s="11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</row>
    <row r="51" spans="1:255" ht="13.2" x14ac:dyDescent="0.25">
      <c r="A51" s="10" t="s">
        <v>199</v>
      </c>
      <c r="B51" s="14" t="s">
        <v>27</v>
      </c>
      <c r="C51" s="14" t="s">
        <v>27</v>
      </c>
      <c r="D51" s="14" t="s">
        <v>27</v>
      </c>
      <c r="E51" s="14" t="s">
        <v>27</v>
      </c>
      <c r="F51" s="14" t="s">
        <v>27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</row>
    <row r="52" spans="1:255" ht="13.2" x14ac:dyDescent="0.25">
      <c r="A52" s="11"/>
      <c r="B52" s="11"/>
      <c r="C52" s="11"/>
      <c r="D52" s="11"/>
      <c r="E52" s="11"/>
      <c r="F52" s="11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</row>
    <row r="53" spans="1:255" ht="13.2" x14ac:dyDescent="0.25">
      <c r="A53" s="11" t="s">
        <v>200</v>
      </c>
      <c r="B53" s="12" t="s">
        <v>27</v>
      </c>
      <c r="C53" s="12" t="s">
        <v>27</v>
      </c>
      <c r="D53" s="12" t="s">
        <v>27</v>
      </c>
      <c r="E53" s="12" t="s">
        <v>27</v>
      </c>
      <c r="F53" s="12" t="s">
        <v>27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</row>
    <row r="54" spans="1:255" ht="13.2" x14ac:dyDescent="0.25">
      <c r="A54" s="11" t="s">
        <v>201</v>
      </c>
      <c r="B54" s="12">
        <v>2.1</v>
      </c>
      <c r="C54" s="12">
        <v>-2.2000000000000002</v>
      </c>
      <c r="D54" s="12">
        <v>-0.4</v>
      </c>
      <c r="E54" s="12">
        <v>-0.2</v>
      </c>
      <c r="F54" s="12">
        <v>-0.2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</row>
    <row r="55" spans="1:255" ht="13.2" x14ac:dyDescent="0.25">
      <c r="A55" s="10" t="s">
        <v>202</v>
      </c>
      <c r="B55" s="14">
        <v>141.80000000000001</v>
      </c>
      <c r="C55" s="14">
        <v>242</v>
      </c>
      <c r="D55" s="14">
        <v>-5.2</v>
      </c>
      <c r="E55" s="14">
        <v>-5.7</v>
      </c>
      <c r="F55" s="14">
        <v>-9.3000000000000007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</row>
    <row r="56" spans="1:255" ht="13.2" x14ac:dyDescent="0.25">
      <c r="A56" s="11"/>
      <c r="B56" s="11"/>
      <c r="C56" s="11"/>
      <c r="D56" s="11"/>
      <c r="E56" s="11"/>
      <c r="F56" s="11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</row>
    <row r="57" spans="1:255" ht="13.2" x14ac:dyDescent="0.25">
      <c r="A57" s="11" t="s">
        <v>203</v>
      </c>
      <c r="B57" s="12" t="s">
        <v>27</v>
      </c>
      <c r="C57" s="12">
        <v>0</v>
      </c>
      <c r="D57" s="12">
        <v>0</v>
      </c>
      <c r="E57" s="12">
        <v>0</v>
      </c>
      <c r="F57" s="12">
        <v>0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</row>
    <row r="58" spans="1:255" ht="13.2" x14ac:dyDescent="0.25">
      <c r="A58" s="10" t="s">
        <v>204</v>
      </c>
      <c r="B58" s="18">
        <v>109.8</v>
      </c>
      <c r="C58" s="18">
        <v>155.5</v>
      </c>
      <c r="D58" s="18">
        <v>-71.900000000000006</v>
      </c>
      <c r="E58" s="18">
        <v>-5.9</v>
      </c>
      <c r="F58" s="18">
        <v>120.8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</row>
    <row r="59" spans="1:255" ht="13.2" x14ac:dyDescent="0.25">
      <c r="A59" s="11"/>
      <c r="B59" s="11"/>
      <c r="C59" s="11"/>
      <c r="D59" s="11"/>
      <c r="E59" s="11"/>
      <c r="F59" s="11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</row>
    <row r="60" spans="1:255" ht="13.2" x14ac:dyDescent="0.25">
      <c r="A60" s="10" t="s">
        <v>46</v>
      </c>
      <c r="B60" s="11"/>
      <c r="C60" s="11"/>
      <c r="D60" s="11"/>
      <c r="E60" s="11"/>
      <c r="F60" s="11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</row>
    <row r="61" spans="1:255" ht="13.2" x14ac:dyDescent="0.25">
      <c r="A61" s="11" t="s">
        <v>205</v>
      </c>
      <c r="B61" s="12">
        <v>0.6</v>
      </c>
      <c r="C61" s="12">
        <v>0.3</v>
      </c>
      <c r="D61" s="12">
        <v>0.3</v>
      </c>
      <c r="E61" s="12">
        <v>0.5</v>
      </c>
      <c r="F61" s="12">
        <v>0.9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</row>
    <row r="62" spans="1:255" ht="13.2" x14ac:dyDescent="0.25">
      <c r="A62" s="11" t="s">
        <v>206</v>
      </c>
      <c r="B62" s="12">
        <v>1.6</v>
      </c>
      <c r="C62" s="12">
        <v>2.8</v>
      </c>
      <c r="D62" s="12">
        <v>3.7</v>
      </c>
      <c r="E62" s="12">
        <v>4.0999999999999996</v>
      </c>
      <c r="F62" s="12">
        <v>6.4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</row>
    <row r="63" spans="1:255" ht="13.2" x14ac:dyDescent="0.25">
      <c r="A63" s="11" t="s">
        <v>207</v>
      </c>
      <c r="B63" s="12">
        <v>-35.6</v>
      </c>
      <c r="C63" s="12">
        <v>-38</v>
      </c>
      <c r="D63" s="12">
        <v>-56</v>
      </c>
      <c r="E63" s="12">
        <v>-30.1</v>
      </c>
      <c r="F63" s="12">
        <v>11.6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</row>
    <row r="64" spans="1:255" ht="13.2" x14ac:dyDescent="0.25">
      <c r="A64" s="11" t="s">
        <v>208</v>
      </c>
      <c r="B64" s="12">
        <v>-35.1</v>
      </c>
      <c r="C64" s="12">
        <v>-37.9</v>
      </c>
      <c r="D64" s="12">
        <v>-56.1</v>
      </c>
      <c r="E64" s="12">
        <v>-30.1</v>
      </c>
      <c r="F64" s="12">
        <v>11.8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</row>
    <row r="65" spans="1:255" ht="13.2" x14ac:dyDescent="0.25">
      <c r="A65" s="11" t="s">
        <v>209</v>
      </c>
      <c r="B65" s="12">
        <v>0.8</v>
      </c>
      <c r="C65" s="12">
        <v>-3.4</v>
      </c>
      <c r="D65" s="12">
        <v>-14.2</v>
      </c>
      <c r="E65" s="12">
        <v>-0.2</v>
      </c>
      <c r="F65" s="12">
        <v>-10.5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</row>
    <row r="66" spans="1:255" ht="13.2" x14ac:dyDescent="0.25">
      <c r="A66" s="11" t="s">
        <v>210</v>
      </c>
      <c r="B66" s="12">
        <v>-2.2000000000000002</v>
      </c>
      <c r="C66" s="12">
        <v>241.1</v>
      </c>
      <c r="D66" s="12">
        <v>-3</v>
      </c>
      <c r="E66" s="12">
        <v>-3.3</v>
      </c>
      <c r="F66" s="12">
        <v>-3.8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</row>
    <row r="67" spans="1:255" ht="13.2" x14ac:dyDescent="0.25">
      <c r="A67" s="11" t="s">
        <v>52</v>
      </c>
      <c r="B67" s="44">
        <v>44980</v>
      </c>
      <c r="C67" s="44">
        <v>45351</v>
      </c>
      <c r="D67" s="44">
        <v>45351</v>
      </c>
      <c r="E67" s="44">
        <v>45351</v>
      </c>
      <c r="F67" s="44">
        <v>45596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</row>
    <row r="68" spans="1:255" ht="13.2" x14ac:dyDescent="0.25">
      <c r="A68" s="11" t="s">
        <v>53</v>
      </c>
      <c r="B68" s="12" t="s">
        <v>54</v>
      </c>
      <c r="C68" s="12" t="s">
        <v>55</v>
      </c>
      <c r="D68" s="12" t="s">
        <v>55</v>
      </c>
      <c r="E68" s="12" t="s">
        <v>56</v>
      </c>
      <c r="F68" s="12" t="s">
        <v>56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</row>
    <row r="69" spans="1:255" ht="13.2" x14ac:dyDescent="0.25">
      <c r="A69" s="11" t="s">
        <v>57</v>
      </c>
      <c r="B69" s="12" t="s">
        <v>58</v>
      </c>
      <c r="C69" s="12" t="s">
        <v>58</v>
      </c>
      <c r="D69" s="12" t="s">
        <v>58</v>
      </c>
      <c r="E69" s="12" t="s">
        <v>58</v>
      </c>
      <c r="F69" s="12" t="s">
        <v>59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</row>
    <row r="70" spans="1:255" ht="13.2" x14ac:dyDescent="0.25">
      <c r="A70" s="11"/>
      <c r="B70" s="11"/>
      <c r="C70" s="11"/>
      <c r="D70" s="11"/>
      <c r="E70" s="11"/>
      <c r="F70" s="11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</row>
    <row r="71" spans="1:255" ht="13.2" x14ac:dyDescent="0.25">
      <c r="A71" s="46"/>
      <c r="B71" s="45"/>
      <c r="C71" s="45"/>
      <c r="D71" s="45"/>
      <c r="E71" s="45"/>
      <c r="F71" s="45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</row>
    <row r="79" spans="1:255" ht="13.2" x14ac:dyDescent="0.25">
      <c r="B79" s="17"/>
      <c r="C79" s="17"/>
      <c r="D79" s="17"/>
      <c r="E79" s="17"/>
      <c r="F79" s="17"/>
    </row>
    <row r="80" spans="1:255" ht="13.2" x14ac:dyDescent="0.25">
      <c r="B80" s="12"/>
      <c r="C80" s="12"/>
      <c r="D80" s="12"/>
      <c r="E80" s="12"/>
      <c r="F80" s="12"/>
    </row>
    <row r="81" spans="2:9" ht="13.2" x14ac:dyDescent="0.25">
      <c r="B81" s="12"/>
      <c r="C81" s="12"/>
      <c r="D81" s="12"/>
      <c r="E81" s="12"/>
      <c r="F81" s="12"/>
    </row>
    <row r="82" spans="2:9" ht="13.2" x14ac:dyDescent="0.25">
      <c r="B82" s="12"/>
      <c r="C82" s="12"/>
      <c r="D82" s="12"/>
      <c r="E82" s="12"/>
      <c r="F82" s="12"/>
    </row>
    <row r="83" spans="2:9" ht="13.2" x14ac:dyDescent="0.25">
      <c r="B83" s="21"/>
      <c r="C83" s="3"/>
      <c r="D83" s="3"/>
      <c r="E83" s="3"/>
      <c r="F83" s="30"/>
      <c r="H83" s="4"/>
    </row>
    <row r="84" spans="2:9" ht="13.2" x14ac:dyDescent="0.25">
      <c r="B84" s="32"/>
    </row>
    <row r="86" spans="2:9" ht="13.2" x14ac:dyDescent="0.25">
      <c r="B86" s="3"/>
      <c r="C86" s="3"/>
      <c r="D86" s="3"/>
      <c r="E86" s="3"/>
      <c r="F86" s="3"/>
      <c r="H86" s="4"/>
    </row>
    <row r="87" spans="2:9" ht="13.2" x14ac:dyDescent="0.25">
      <c r="B87" s="3"/>
    </row>
    <row r="91" spans="2:9" ht="13.2" x14ac:dyDescent="0.25">
      <c r="I91" s="4"/>
    </row>
    <row r="92" spans="2:9" ht="13.2" x14ac:dyDescent="0.25">
      <c r="B92" s="3"/>
    </row>
    <row r="93" spans="2:9" ht="13.2" x14ac:dyDescent="0.25">
      <c r="B93" s="3"/>
      <c r="I93" s="4"/>
    </row>
    <row r="94" spans="2:9" ht="13.2" x14ac:dyDescent="0.25">
      <c r="B94" s="3"/>
    </row>
    <row r="95" spans="2:9" ht="13.2" x14ac:dyDescent="0.25">
      <c r="B95" s="3"/>
    </row>
    <row r="96" spans="2:9" ht="13.2" x14ac:dyDescent="0.25">
      <c r="B96" s="30"/>
    </row>
    <row r="99" spans="2:2" ht="13.2" x14ac:dyDescent="0.25"/>
    <row r="100" spans="2:2" ht="13.2" x14ac:dyDescent="0.25">
      <c r="B100" s="47"/>
    </row>
  </sheetData>
  <mergeCells count="1"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Target Price</vt:lpstr>
      <vt:lpstr>Forcasted Income Statement</vt:lpstr>
      <vt:lpstr>Growth %- Calculations</vt:lpstr>
      <vt:lpstr>WACC</vt:lpstr>
      <vt:lpstr>DCF YTM &amp; Senstivity Analysis</vt:lpstr>
      <vt:lpstr>Monte Carlo Simulation for DCF</vt:lpstr>
      <vt:lpstr>DCF Bull Case</vt:lpstr>
      <vt:lpstr>DCF Base Case</vt:lpstr>
      <vt:lpstr>DCF Bear Case</vt:lpstr>
      <vt:lpstr>Relative Valuation</vt:lpstr>
      <vt:lpstr>Ratios</vt:lpstr>
      <vt:lpstr>Balance Sheet</vt:lpstr>
      <vt:lpstr>Cash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Ajoy Vunyale</dc:creator>
  <cp:lastModifiedBy>Aadhithi Vunyale</cp:lastModifiedBy>
  <dcterms:created xsi:type="dcterms:W3CDTF">2025-04-14T20:28:15Z</dcterms:created>
  <dcterms:modified xsi:type="dcterms:W3CDTF">2025-04-22T03:34:42Z</dcterms:modified>
</cp:coreProperties>
</file>