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0" documentId="8_{0342E3E5-258B-4A77-9D9E-3B4ECA1A87B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ver" sheetId="5" r:id="rId1"/>
    <sheet name="Site check" sheetId="8" r:id="rId2"/>
    <sheet name="SYS Allocations" sheetId="6" r:id="rId3"/>
    <sheet name="DC Dist Allocations" sheetId="7" r:id="rId4"/>
    <sheet name="Site check - Dual" sheetId="14" r:id="rId5"/>
    <sheet name="All" sheetId="9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5" hidden="1">All!$A$7:$BA$269</definedName>
    <definedName name="_xlnm._FilterDatabase" localSheetId="0" hidden="1">Cover!$A$7:$R$271</definedName>
    <definedName name="_xlnm._FilterDatabase" localSheetId="9" hidden="1">Data!$A$1:$A$208</definedName>
    <definedName name="_xlnm._FilterDatabase" localSheetId="2" hidden="1">'SYS Allocations'!$A$7:$AK$270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4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" i="9" l="1"/>
  <c r="AN23" i="9" l="1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N40" i="9"/>
  <c r="AN41" i="9"/>
  <c r="AN42" i="9"/>
  <c r="AN43" i="9"/>
  <c r="AN44" i="9"/>
  <c r="AN45" i="9"/>
  <c r="AN46" i="9"/>
  <c r="AN47" i="9"/>
  <c r="AN48" i="9"/>
  <c r="AN49" i="9"/>
  <c r="AN50" i="9"/>
  <c r="AN51" i="9"/>
  <c r="AN52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N88" i="9"/>
  <c r="AN89" i="9"/>
  <c r="AN90" i="9"/>
  <c r="AN91" i="9"/>
  <c r="AN92" i="9"/>
  <c r="AN93" i="9"/>
  <c r="AN94" i="9"/>
  <c r="AN95" i="9"/>
  <c r="AN96" i="9"/>
  <c r="AN97" i="9"/>
  <c r="AN98" i="9"/>
  <c r="AN99" i="9"/>
  <c r="AN100" i="9"/>
  <c r="AN101" i="9"/>
  <c r="AN102" i="9"/>
  <c r="AN103" i="9"/>
  <c r="AN104" i="9"/>
  <c r="AN105" i="9"/>
  <c r="AN106" i="9"/>
  <c r="AN107" i="9"/>
  <c r="AN108" i="9"/>
  <c r="AN109" i="9"/>
  <c r="AN110" i="9"/>
  <c r="AN111" i="9"/>
  <c r="AN112" i="9"/>
  <c r="AN113" i="9"/>
  <c r="AN114" i="9"/>
  <c r="AN115" i="9"/>
  <c r="AN116" i="9"/>
  <c r="AN117" i="9"/>
  <c r="AN118" i="9"/>
  <c r="AN119" i="9"/>
  <c r="AN120" i="9"/>
  <c r="AN121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N154" i="9"/>
  <c r="AN155" i="9"/>
  <c r="AN156" i="9"/>
  <c r="AN157" i="9"/>
  <c r="AN158" i="9"/>
  <c r="AN159" i="9"/>
  <c r="AN160" i="9"/>
  <c r="AN161" i="9"/>
  <c r="AN162" i="9"/>
  <c r="AN163" i="9"/>
  <c r="AN164" i="9"/>
  <c r="AN165" i="9"/>
  <c r="AN166" i="9"/>
  <c r="AN167" i="9"/>
  <c r="AN168" i="9"/>
  <c r="AN169" i="9"/>
  <c r="AN170" i="9"/>
  <c r="AN171" i="9"/>
  <c r="AN172" i="9"/>
  <c r="AN173" i="9"/>
  <c r="AN174" i="9"/>
  <c r="AN175" i="9"/>
  <c r="AN176" i="9"/>
  <c r="AN177" i="9"/>
  <c r="AN178" i="9"/>
  <c r="AN179" i="9"/>
  <c r="AN180" i="9"/>
  <c r="AN181" i="9"/>
  <c r="AN182" i="9"/>
  <c r="AN183" i="9"/>
  <c r="AN184" i="9"/>
  <c r="AN185" i="9"/>
  <c r="AN186" i="9"/>
  <c r="AN187" i="9"/>
  <c r="AN188" i="9"/>
  <c r="AN189" i="9"/>
  <c r="AN190" i="9"/>
  <c r="AN191" i="9"/>
  <c r="AN192" i="9"/>
  <c r="AN193" i="9"/>
  <c r="AN194" i="9"/>
  <c r="AN195" i="9"/>
  <c r="AN196" i="9"/>
  <c r="AN197" i="9"/>
  <c r="AN198" i="9"/>
  <c r="AN199" i="9"/>
  <c r="AN200" i="9"/>
  <c r="AN201" i="9"/>
  <c r="AN202" i="9"/>
  <c r="AN203" i="9"/>
  <c r="AN204" i="9"/>
  <c r="AN205" i="9"/>
  <c r="AN206" i="9"/>
  <c r="AN207" i="9"/>
  <c r="AN208" i="9"/>
  <c r="AN209" i="9"/>
  <c r="AN210" i="9"/>
  <c r="AN211" i="9"/>
  <c r="AN212" i="9"/>
  <c r="AN213" i="9"/>
  <c r="AN214" i="9"/>
  <c r="AN215" i="9"/>
  <c r="AN216" i="9"/>
  <c r="AN217" i="9"/>
  <c r="AN218" i="9"/>
  <c r="AN219" i="9"/>
  <c r="AN220" i="9"/>
  <c r="AN221" i="9"/>
  <c r="AN222" i="9"/>
  <c r="AN223" i="9"/>
  <c r="AN224" i="9"/>
  <c r="AN225" i="9"/>
  <c r="AN226" i="9"/>
  <c r="AN227" i="9"/>
  <c r="AN228" i="9"/>
  <c r="AN229" i="9"/>
  <c r="AN230" i="9"/>
  <c r="AN231" i="9"/>
  <c r="AN232" i="9"/>
  <c r="AN233" i="9"/>
  <c r="AN234" i="9"/>
  <c r="AN235" i="9"/>
  <c r="AN236" i="9"/>
  <c r="AN237" i="9"/>
  <c r="AN238" i="9"/>
  <c r="AN239" i="9"/>
  <c r="AN240" i="9"/>
  <c r="AN241" i="9"/>
  <c r="AN242" i="9"/>
  <c r="AN243" i="9"/>
  <c r="AN244" i="9"/>
  <c r="AN245" i="9"/>
  <c r="AN246" i="9"/>
  <c r="AN247" i="9"/>
  <c r="AN248" i="9"/>
  <c r="AN249" i="9"/>
  <c r="AN250" i="9"/>
  <c r="AN251" i="9"/>
  <c r="AN252" i="9"/>
  <c r="AN253" i="9"/>
  <c r="AN254" i="9"/>
  <c r="AN12" i="9"/>
  <c r="AN13" i="9"/>
  <c r="AN14" i="9"/>
  <c r="AN15" i="9"/>
  <c r="AN16" i="9"/>
  <c r="AN17" i="9"/>
  <c r="AN18" i="9"/>
  <c r="AN19" i="9"/>
  <c r="AN20" i="9"/>
  <c r="AN21" i="9"/>
  <c r="AN22" i="9"/>
  <c r="AN10" i="9"/>
  <c r="AN11" i="9"/>
  <c r="G2" i="6"/>
  <c r="AI221" i="9" l="1"/>
  <c r="AH221" i="9"/>
  <c r="AI172" i="9"/>
  <c r="AH172" i="9"/>
  <c r="AI12" i="9"/>
  <c r="AH12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AP173" i="9" s="1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13" i="9"/>
  <c r="AP13" i="9" s="1"/>
  <c r="BA14" i="9"/>
  <c r="BA15" i="9"/>
  <c r="B173" i="5"/>
  <c r="C173" i="5"/>
  <c r="C13" i="5"/>
  <c r="B13" i="5"/>
  <c r="AJ221" i="9" l="1"/>
  <c r="B109" i="5"/>
  <c r="B110" i="5"/>
  <c r="AI76" i="9" l="1"/>
  <c r="AH76" i="9"/>
  <c r="AP77" i="9"/>
  <c r="B77" i="5"/>
  <c r="C77" i="5"/>
  <c r="AX87" i="7" l="1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8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268" i="9"/>
  <c r="AU8" i="9"/>
  <c r="C39" i="5" l="1"/>
  <c r="B40" i="5"/>
  <c r="AP40" i="9"/>
  <c r="B226" i="5"/>
  <c r="B234" i="5"/>
  <c r="B242" i="5"/>
  <c r="B250" i="5"/>
  <c r="AX389" i="7"/>
  <c r="AY389" i="7" s="1"/>
  <c r="AX390" i="7"/>
  <c r="AY390" i="7" s="1"/>
  <c r="B389" i="7"/>
  <c r="C389" i="7"/>
  <c r="E389" i="7"/>
  <c r="H389" i="7"/>
  <c r="M389" i="7"/>
  <c r="B390" i="7"/>
  <c r="C390" i="7"/>
  <c r="H390" i="7"/>
  <c r="K390" i="7"/>
  <c r="L390" i="7"/>
  <c r="B391" i="7"/>
  <c r="C391" i="7"/>
  <c r="E391" i="7"/>
  <c r="F391" i="7"/>
  <c r="G391" i="7"/>
  <c r="H391" i="7"/>
  <c r="I391" i="7"/>
  <c r="J391" i="7"/>
  <c r="K391" i="7"/>
  <c r="L391" i="7"/>
  <c r="M391" i="7"/>
  <c r="N391" i="7"/>
  <c r="O391" i="7"/>
  <c r="A389" i="7"/>
  <c r="A390" i="7"/>
  <c r="O390" i="7"/>
  <c r="N390" i="7"/>
  <c r="M390" i="7"/>
  <c r="J390" i="7"/>
  <c r="I390" i="7"/>
  <c r="G390" i="7"/>
  <c r="F390" i="7"/>
  <c r="E390" i="7"/>
  <c r="O389" i="7"/>
  <c r="N389" i="7"/>
  <c r="L389" i="7"/>
  <c r="K389" i="7"/>
  <c r="J389" i="7"/>
  <c r="I389" i="7"/>
  <c r="G389" i="7"/>
  <c r="F389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B121" i="7"/>
  <c r="B122" i="7"/>
  <c r="B123" i="7"/>
  <c r="E123" i="7"/>
  <c r="F123" i="7"/>
  <c r="G123" i="7"/>
  <c r="H123" i="7"/>
  <c r="I123" i="7"/>
  <c r="J123" i="7"/>
  <c r="K123" i="7"/>
  <c r="L123" i="7"/>
  <c r="M123" i="7"/>
  <c r="N123" i="7"/>
  <c r="O123" i="7"/>
  <c r="AP135" i="9"/>
  <c r="AP136" i="9"/>
  <c r="AH135" i="9"/>
  <c r="AI135" i="9"/>
  <c r="B135" i="5"/>
  <c r="C135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B483" i="7"/>
  <c r="B481" i="7"/>
  <c r="B482" i="7"/>
  <c r="B473" i="7"/>
  <c r="B474" i="7"/>
  <c r="B475" i="7"/>
  <c r="B476" i="7"/>
  <c r="B477" i="7"/>
  <c r="B478" i="7"/>
  <c r="B479" i="7"/>
  <c r="B480" i="7"/>
  <c r="C24" i="15"/>
  <c r="N39" i="5"/>
  <c r="O39" i="5"/>
  <c r="M39" i="5"/>
  <c r="AQ39" i="9"/>
  <c r="B39" i="5"/>
  <c r="C40" i="5"/>
  <c r="AQ38" i="9"/>
  <c r="AP39" i="9"/>
  <c r="AI37" i="9"/>
  <c r="AH37" i="9"/>
  <c r="AT269" i="9"/>
  <c r="AR269" i="9"/>
  <c r="AQ269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4" i="9"/>
  <c r="AR134" i="9"/>
  <c r="AQ134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6" i="9"/>
  <c r="AR76" i="9"/>
  <c r="AQ76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7" i="9"/>
  <c r="AE267" i="9" s="1"/>
  <c r="AB265" i="9"/>
  <c r="AD265" i="9" s="1"/>
  <c r="AB264" i="9"/>
  <c r="AD264" i="9" s="1"/>
  <c r="AF263" i="9"/>
  <c r="AG263" i="9" s="1"/>
  <c r="AK262" i="9"/>
  <c r="AF261" i="9"/>
  <c r="AG261" i="9" s="1"/>
  <c r="AF259" i="9"/>
  <c r="AG259" i="9" s="1"/>
  <c r="AF257" i="9"/>
  <c r="AG257" i="9" s="1"/>
  <c r="AK256" i="9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P255" i="5"/>
  <c r="O255" i="5"/>
  <c r="N255" i="5"/>
  <c r="M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P234" i="5"/>
  <c r="O234" i="5"/>
  <c r="N234" i="5"/>
  <c r="M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P216" i="5"/>
  <c r="O216" i="5"/>
  <c r="N216" i="5"/>
  <c r="M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P186" i="5"/>
  <c r="O186" i="5"/>
  <c r="N186" i="5"/>
  <c r="M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L256" i="5"/>
  <c r="K256" i="5"/>
  <c r="J256" i="5"/>
  <c r="I256" i="5"/>
  <c r="H256" i="5"/>
  <c r="G256" i="5"/>
  <c r="F256" i="5"/>
  <c r="E256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C254" i="5"/>
  <c r="B254" i="5"/>
  <c r="C253" i="5"/>
  <c r="B253" i="5"/>
  <c r="C252" i="5"/>
  <c r="B252" i="5"/>
  <c r="C251" i="5"/>
  <c r="B251" i="5"/>
  <c r="C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L188" i="5"/>
  <c r="K188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L179" i="5"/>
  <c r="K179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J156" i="5"/>
  <c r="I156" i="5"/>
  <c r="H156" i="5"/>
  <c r="G156" i="5"/>
  <c r="F156" i="5"/>
  <c r="E156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L115" i="5"/>
  <c r="K115" i="5"/>
  <c r="C115" i="5"/>
  <c r="B115" i="5"/>
  <c r="C114" i="5"/>
  <c r="B114" i="5"/>
  <c r="C113" i="5"/>
  <c r="B113" i="5"/>
  <c r="C112" i="5"/>
  <c r="B112" i="5"/>
  <c r="C111" i="5"/>
  <c r="B111" i="5"/>
  <c r="C110" i="5"/>
  <c r="C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L81" i="5"/>
  <c r="K81" i="5"/>
  <c r="C81" i="5"/>
  <c r="B81" i="5"/>
  <c r="C80" i="5"/>
  <c r="B80" i="5"/>
  <c r="C79" i="5"/>
  <c r="B79" i="5"/>
  <c r="C78" i="5"/>
  <c r="B78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40" i="9"/>
  <c r="D11" i="19"/>
  <c r="D10" i="19"/>
  <c r="D9" i="19"/>
  <c r="E9" i="19"/>
  <c r="F9" i="19"/>
  <c r="AH18" i="9"/>
  <c r="D8" i="19"/>
  <c r="D7" i="19"/>
  <c r="E7" i="19"/>
  <c r="F7" i="19"/>
  <c r="AH84" i="9"/>
  <c r="D3" i="19"/>
  <c r="D4" i="19"/>
  <c r="D5" i="19"/>
  <c r="D6" i="19"/>
  <c r="D2" i="19"/>
  <c r="D7" i="18"/>
  <c r="AS18" i="9"/>
  <c r="AS184" i="9"/>
  <c r="AS86" i="9"/>
  <c r="AS76" i="9"/>
  <c r="AS202" i="9"/>
  <c r="AS104" i="9"/>
  <c r="AS264" i="9"/>
  <c r="AS160" i="9"/>
  <c r="AS50" i="9"/>
  <c r="AS217" i="9"/>
  <c r="AS37" i="9"/>
  <c r="AS154" i="9"/>
  <c r="AS30" i="9"/>
  <c r="AS14" i="9"/>
  <c r="AS259" i="9"/>
  <c r="AS244" i="9"/>
  <c r="AS228" i="9"/>
  <c r="AS212" i="9"/>
  <c r="AS196" i="9"/>
  <c r="AS180" i="9"/>
  <c r="AS163" i="9"/>
  <c r="AS147" i="9"/>
  <c r="AS130" i="9"/>
  <c r="AS114" i="9"/>
  <c r="AS98" i="9"/>
  <c r="AS82" i="9"/>
  <c r="AS33" i="9"/>
  <c r="AS262" i="9"/>
  <c r="AS227" i="9"/>
  <c r="AS187" i="9"/>
  <c r="AS150" i="9"/>
  <c r="AS105" i="9"/>
  <c r="AS64" i="9"/>
  <c r="AS32" i="9"/>
  <c r="AS16" i="9"/>
  <c r="AS261" i="9"/>
  <c r="AS246" i="9"/>
  <c r="AS230" i="9"/>
  <c r="AS214" i="9"/>
  <c r="AS198" i="9"/>
  <c r="AS182" i="9"/>
  <c r="AS165" i="9"/>
  <c r="AS149" i="9"/>
  <c r="AS132" i="9"/>
  <c r="AS116" i="9"/>
  <c r="AS100" i="9"/>
  <c r="AS84" i="9"/>
  <c r="AS67" i="9"/>
  <c r="AS51" i="9"/>
  <c r="AS23" i="9"/>
  <c r="AS256" i="9"/>
  <c r="AS225" i="9"/>
  <c r="AS201" i="9"/>
  <c r="AS181" i="9"/>
  <c r="AS156" i="9"/>
  <c r="AS136" i="9"/>
  <c r="AS111" i="9"/>
  <c r="AS87" i="9"/>
  <c r="AS66" i="9"/>
  <c r="AS42" i="9"/>
  <c r="AS45" i="9"/>
  <c r="AS175" i="9"/>
  <c r="AS68" i="9"/>
  <c r="AS19" i="9"/>
  <c r="AS245" i="9"/>
  <c r="AS205" i="9"/>
  <c r="AS148" i="9"/>
  <c r="AS91" i="9"/>
  <c r="AS65" i="9"/>
  <c r="AS21" i="9"/>
  <c r="AS251" i="9"/>
  <c r="AS211" i="9"/>
  <c r="AS183" i="9"/>
  <c r="AS142" i="9"/>
  <c r="AS109" i="9"/>
  <c r="AS72" i="9"/>
  <c r="AS176" i="9"/>
  <c r="AS126" i="9"/>
  <c r="AS94" i="9"/>
  <c r="AS73" i="9"/>
  <c r="AS223" i="9"/>
  <c r="AS138" i="9"/>
  <c r="AS97" i="9"/>
  <c r="AS28" i="9"/>
  <c r="AS257" i="9"/>
  <c r="AS242" i="9"/>
  <c r="AS210" i="9"/>
  <c r="AS194" i="9"/>
  <c r="AS161" i="9"/>
  <c r="AS128" i="9"/>
  <c r="AS112" i="9"/>
  <c r="AS96" i="9"/>
  <c r="AS63" i="9"/>
  <c r="AS47" i="9"/>
  <c r="AS15" i="9"/>
  <c r="AS221" i="9"/>
  <c r="AS197" i="9"/>
  <c r="AS152" i="9"/>
  <c r="AS127" i="9"/>
  <c r="AS107" i="9"/>
  <c r="AS58" i="9"/>
  <c r="AS78" i="9"/>
  <c r="AS146" i="9"/>
  <c r="AS44" i="9"/>
  <c r="AS237" i="9"/>
  <c r="AS189" i="9"/>
  <c r="AS131" i="9"/>
  <c r="AS49" i="9"/>
  <c r="AS12" i="9"/>
  <c r="AS203" i="9"/>
  <c r="AS170" i="9"/>
  <c r="AS133" i="9"/>
  <c r="AS60" i="9"/>
  <c r="AS34" i="9"/>
  <c r="AS248" i="9"/>
  <c r="AS216" i="9"/>
  <c r="AS167" i="9"/>
  <c r="AS118" i="9"/>
  <c r="AS8" i="9"/>
  <c r="AS199" i="9"/>
  <c r="AS36" i="9"/>
  <c r="AS250" i="9"/>
  <c r="AS186" i="9"/>
  <c r="AS137" i="9"/>
  <c r="AS71" i="9"/>
  <c r="AS31" i="9"/>
  <c r="AS140" i="9"/>
  <c r="AS57" i="9"/>
  <c r="AS27" i="9"/>
  <c r="AS164" i="9"/>
  <c r="AS258" i="9"/>
  <c r="AS81" i="9"/>
  <c r="AS26" i="9"/>
  <c r="AS9" i="9"/>
  <c r="AS255" i="9"/>
  <c r="AS240" i="9"/>
  <c r="AS224" i="9"/>
  <c r="AS208" i="9"/>
  <c r="AS192" i="9"/>
  <c r="AS159" i="9"/>
  <c r="AS143" i="9"/>
  <c r="AS110" i="9"/>
  <c r="AS25" i="9"/>
  <c r="AS179" i="9"/>
  <c r="AS56" i="9"/>
  <c r="AS11" i="9"/>
  <c r="AS226" i="9"/>
  <c r="AS178" i="9"/>
  <c r="AS145" i="9"/>
  <c r="AS80" i="9"/>
  <c r="AS249" i="9"/>
  <c r="AS172" i="9"/>
  <c r="AS83" i="9"/>
  <c r="AS29" i="9"/>
  <c r="AS268" i="9"/>
  <c r="AS74" i="9"/>
  <c r="AS239" i="9"/>
  <c r="AS101" i="9"/>
  <c r="AS232" i="9"/>
  <c r="AS134" i="9"/>
  <c r="AS53" i="9"/>
  <c r="AS158" i="9"/>
  <c r="AS20" i="9"/>
  <c r="AS218" i="9"/>
  <c r="AS153" i="9"/>
  <c r="AS88" i="9"/>
  <c r="AS233" i="9"/>
  <c r="AS115" i="9"/>
  <c r="AS70" i="9"/>
  <c r="AS93" i="9"/>
  <c r="AS46" i="9"/>
  <c r="AS191" i="9"/>
  <c r="AS38" i="9"/>
  <c r="AS22" i="9"/>
  <c r="AS267" i="9"/>
  <c r="AS252" i="9"/>
  <c r="AS236" i="9"/>
  <c r="AS220" i="9"/>
  <c r="AS204" i="9"/>
  <c r="AS188" i="9"/>
  <c r="AS171" i="9"/>
  <c r="AS155" i="9"/>
  <c r="AS139" i="9"/>
  <c r="AS122" i="9"/>
  <c r="AS106" i="9"/>
  <c r="AS90" i="9"/>
  <c r="AS61" i="9"/>
  <c r="AS17" i="9"/>
  <c r="AS247" i="9"/>
  <c r="AS215" i="9"/>
  <c r="AS166" i="9"/>
  <c r="AS129" i="9"/>
  <c r="AS85" i="9"/>
  <c r="AS48" i="9"/>
  <c r="AS24" i="9"/>
  <c r="AS269" i="9"/>
  <c r="AS254" i="9"/>
  <c r="AS238" i="9"/>
  <c r="AS222" i="9"/>
  <c r="AS206" i="9"/>
  <c r="AS190" i="9"/>
  <c r="AS174" i="9"/>
  <c r="AS157" i="9"/>
  <c r="AS141" i="9"/>
  <c r="AS124" i="9"/>
  <c r="AS108" i="9"/>
  <c r="AS92" i="9"/>
  <c r="AS75" i="9"/>
  <c r="AS59" i="9"/>
  <c r="AS43" i="9"/>
  <c r="AS10" i="9"/>
  <c r="AS241" i="9"/>
  <c r="AS213" i="9"/>
  <c r="AS193" i="9"/>
  <c r="AS168" i="9"/>
  <c r="AS144" i="9"/>
  <c r="AS123" i="9"/>
  <c r="AS99" i="9"/>
  <c r="AS79" i="9"/>
  <c r="AS54" i="9"/>
  <c r="AS69" i="9"/>
  <c r="AS243" i="9"/>
  <c r="AS121" i="9"/>
  <c r="AS35" i="9"/>
  <c r="AS260" i="9"/>
  <c r="AS229" i="9"/>
  <c r="AS177" i="9"/>
  <c r="AS119" i="9"/>
  <c r="AS62" i="9"/>
  <c r="AS40" i="9"/>
  <c r="AS266" i="9"/>
  <c r="AS231" i="9"/>
  <c r="AS195" i="9"/>
  <c r="AS162" i="9"/>
  <c r="AS125" i="9"/>
  <c r="AS89" i="9"/>
  <c r="AS52" i="9"/>
  <c r="AS263" i="9"/>
  <c r="AS200" i="9"/>
  <c r="AS151" i="9"/>
  <c r="AS102" i="9"/>
  <c r="AS235" i="9"/>
  <c r="AS117" i="9"/>
  <c r="AS265" i="9"/>
  <c r="AS234" i="9"/>
  <c r="AS169" i="9"/>
  <c r="AS120" i="9"/>
  <c r="AS55" i="9"/>
  <c r="AS209" i="9"/>
  <c r="AS185" i="9"/>
  <c r="AS95" i="9"/>
  <c r="AS207" i="9"/>
  <c r="AS253" i="9"/>
  <c r="AS103" i="9"/>
  <c r="AS219" i="9"/>
  <c r="AS113" i="9"/>
  <c r="E2" i="19"/>
  <c r="F2" i="19"/>
  <c r="AH232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B120" i="7"/>
  <c r="B147" i="7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B472" i="7"/>
  <c r="AS41" i="9"/>
  <c r="AX61" i="7"/>
  <c r="AY61" i="7" s="1"/>
  <c r="B61" i="7"/>
  <c r="AX109" i="7"/>
  <c r="AY109" i="7" s="1"/>
  <c r="AI72" i="9"/>
  <c r="AH72" i="9"/>
  <c r="AI117" i="9"/>
  <c r="AH117" i="9"/>
  <c r="AP118" i="9"/>
  <c r="AP73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 s="1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 s="1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B471" i="7"/>
  <c r="J471" i="7"/>
  <c r="K471" i="7"/>
  <c r="L471" i="7"/>
  <c r="M471" i="7"/>
  <c r="N471" i="7"/>
  <c r="O471" i="7"/>
  <c r="AP198" i="9"/>
  <c r="AH198" i="9"/>
  <c r="AI198" i="9"/>
  <c r="P41" i="5"/>
  <c r="AI109" i="9"/>
  <c r="AH109" i="9"/>
  <c r="AP109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14" i="14"/>
  <c r="G22" i="14" s="1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D14" i="14"/>
  <c r="D22" i="14" s="1"/>
  <c r="AP254" i="9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7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2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4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7" i="9"/>
  <c r="AP116" i="9"/>
  <c r="AP115" i="9"/>
  <c r="AP114" i="9"/>
  <c r="AP113" i="9"/>
  <c r="AP112" i="9"/>
  <c r="AP111" i="9"/>
  <c r="AP110" i="9"/>
  <c r="AP108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74" i="9"/>
  <c r="AP72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8" i="9"/>
  <c r="AD268" i="9" s="1"/>
  <c r="AH268" i="9"/>
  <c r="AI268" i="9"/>
  <c r="B418" i="7"/>
  <c r="B256" i="7"/>
  <c r="B134" i="7"/>
  <c r="B469" i="7"/>
  <c r="J469" i="7"/>
  <c r="K469" i="7"/>
  <c r="L469" i="7"/>
  <c r="M469" i="7"/>
  <c r="N469" i="7"/>
  <c r="O469" i="7"/>
  <c r="B470" i="7"/>
  <c r="J470" i="7"/>
  <c r="K470" i="7"/>
  <c r="L470" i="7"/>
  <c r="M470" i="7"/>
  <c r="N470" i="7"/>
  <c r="O470" i="7"/>
  <c r="AK268" i="9"/>
  <c r="AC268" i="9"/>
  <c r="AE268" i="9" s="1"/>
  <c r="AF268" i="9"/>
  <c r="AG268" i="9" s="1"/>
  <c r="B468" i="7"/>
  <c r="J468" i="7"/>
  <c r="K468" i="7"/>
  <c r="L468" i="7"/>
  <c r="M468" i="7"/>
  <c r="N468" i="7"/>
  <c r="O468" i="7"/>
  <c r="AI242" i="9"/>
  <c r="AH242" i="9"/>
  <c r="AI240" i="9"/>
  <c r="AH240" i="9"/>
  <c r="B467" i="7"/>
  <c r="J467" i="7"/>
  <c r="K467" i="7"/>
  <c r="L467" i="7"/>
  <c r="M467" i="7"/>
  <c r="N467" i="7"/>
  <c r="O467" i="7"/>
  <c r="B466" i="7"/>
  <c r="B465" i="7"/>
  <c r="AI51" i="9"/>
  <c r="AH51" i="9"/>
  <c r="B251" i="7"/>
  <c r="AH234" i="9"/>
  <c r="AI234" i="9"/>
  <c r="AI22" i="9"/>
  <c r="AH22" i="9"/>
  <c r="AH31" i="9"/>
  <c r="AI31" i="9"/>
  <c r="A2" i="11" a="1"/>
  <c r="A2" i="11" s="1"/>
  <c r="O41" i="5"/>
  <c r="O53" i="5"/>
  <c r="O235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C255" i="10" s="1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O268" i="7"/>
  <c r="N268" i="7"/>
  <c r="M268" i="7"/>
  <c r="L268" i="7"/>
  <c r="K268" i="7"/>
  <c r="J268" i="7"/>
  <c r="B268" i="7"/>
  <c r="B371" i="7"/>
  <c r="B361" i="7"/>
  <c r="B360" i="7"/>
  <c r="B441" i="7"/>
  <c r="O440" i="7"/>
  <c r="N440" i="7"/>
  <c r="M440" i="7"/>
  <c r="L440" i="7"/>
  <c r="K440" i="7"/>
  <c r="J440" i="7"/>
  <c r="I440" i="7"/>
  <c r="B440" i="7"/>
  <c r="O439" i="7"/>
  <c r="N439" i="7"/>
  <c r="M439" i="7"/>
  <c r="L439" i="7"/>
  <c r="K439" i="7"/>
  <c r="J439" i="7"/>
  <c r="I439" i="7"/>
  <c r="B439" i="7"/>
  <c r="B407" i="7"/>
  <c r="B380" i="7"/>
  <c r="B304" i="7"/>
  <c r="B229" i="7"/>
  <c r="B305" i="7"/>
  <c r="B126" i="7"/>
  <c r="B125" i="7"/>
  <c r="B317" i="7"/>
  <c r="B179" i="7"/>
  <c r="B178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7" i="7"/>
  <c r="B416" i="7"/>
  <c r="B415" i="7"/>
  <c r="B414" i="7"/>
  <c r="B413" i="7"/>
  <c r="B412" i="7"/>
  <c r="B411" i="7"/>
  <c r="B410" i="7"/>
  <c r="B409" i="7"/>
  <c r="B408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88" i="7"/>
  <c r="B387" i="7"/>
  <c r="B386" i="7"/>
  <c r="B385" i="7"/>
  <c r="B384" i="7"/>
  <c r="B383" i="7"/>
  <c r="B382" i="7"/>
  <c r="B381" i="7"/>
  <c r="B379" i="7"/>
  <c r="B378" i="7"/>
  <c r="O377" i="7"/>
  <c r="N377" i="7"/>
  <c r="M377" i="7"/>
  <c r="L377" i="7"/>
  <c r="K377" i="7"/>
  <c r="J377" i="7"/>
  <c r="B376" i="7"/>
  <c r="B375" i="7"/>
  <c r="B374" i="7"/>
  <c r="B373" i="7"/>
  <c r="B372" i="7"/>
  <c r="B370" i="7"/>
  <c r="B369" i="7"/>
  <c r="B368" i="7"/>
  <c r="B367" i="7"/>
  <c r="B366" i="7"/>
  <c r="B365" i="7"/>
  <c r="O364" i="7"/>
  <c r="N364" i="7"/>
  <c r="M364" i="7"/>
  <c r="L364" i="7"/>
  <c r="K364" i="7"/>
  <c r="J364" i="7"/>
  <c r="B364" i="7"/>
  <c r="B363" i="7"/>
  <c r="B362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6" i="7"/>
  <c r="B315" i="7"/>
  <c r="B314" i="7"/>
  <c r="B313" i="7"/>
  <c r="B312" i="7"/>
  <c r="B311" i="7"/>
  <c r="B310" i="7"/>
  <c r="B309" i="7"/>
  <c r="B308" i="7"/>
  <c r="B307" i="7"/>
  <c r="B306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O288" i="7"/>
  <c r="N288" i="7"/>
  <c r="M288" i="7"/>
  <c r="L288" i="7"/>
  <c r="K288" i="7"/>
  <c r="J288" i="7"/>
  <c r="I288" i="7"/>
  <c r="H288" i="7"/>
  <c r="G288" i="7"/>
  <c r="F288" i="7"/>
  <c r="E288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7" i="7"/>
  <c r="B266" i="7"/>
  <c r="B265" i="7"/>
  <c r="B264" i="7"/>
  <c r="B263" i="7"/>
  <c r="B262" i="7"/>
  <c r="B261" i="7"/>
  <c r="B260" i="7"/>
  <c r="B259" i="7"/>
  <c r="B258" i="7"/>
  <c r="B257" i="7"/>
  <c r="B255" i="7"/>
  <c r="B254" i="7"/>
  <c r="B253" i="7"/>
  <c r="B252" i="7"/>
  <c r="B250" i="7"/>
  <c r="B249" i="7"/>
  <c r="B248" i="7"/>
  <c r="B247" i="7"/>
  <c r="B246" i="7"/>
  <c r="B245" i="7"/>
  <c r="O244" i="7"/>
  <c r="N244" i="7"/>
  <c r="M244" i="7"/>
  <c r="L244" i="7"/>
  <c r="K244" i="7"/>
  <c r="J244" i="7"/>
  <c r="I244" i="7"/>
  <c r="H244" i="7"/>
  <c r="G244" i="7"/>
  <c r="F244" i="7"/>
  <c r="E244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3" i="7"/>
  <c r="B132" i="7"/>
  <c r="B131" i="7"/>
  <c r="B130" i="7"/>
  <c r="B129" i="7"/>
  <c r="B128" i="7"/>
  <c r="B127" i="7"/>
  <c r="B124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O44" i="7"/>
  <c r="N44" i="7"/>
  <c r="M44" i="7"/>
  <c r="L44" i="7"/>
  <c r="K44" i="7"/>
  <c r="J44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O30" i="7"/>
  <c r="N30" i="7"/>
  <c r="M30" i="7"/>
  <c r="L30" i="7"/>
  <c r="K30" i="7"/>
  <c r="J30" i="7"/>
  <c r="B30" i="7"/>
  <c r="B29" i="7"/>
  <c r="B28" i="7"/>
  <c r="B27" i="7"/>
  <c r="B26" i="7"/>
  <c r="B25" i="7"/>
  <c r="B24" i="7"/>
  <c r="O23" i="7"/>
  <c r="N23" i="7"/>
  <c r="M23" i="7"/>
  <c r="L23" i="7"/>
  <c r="K23" i="7"/>
  <c r="J23" i="7"/>
  <c r="B23" i="7"/>
  <c r="O22" i="7"/>
  <c r="N22" i="7"/>
  <c r="M22" i="7"/>
  <c r="L22" i="7"/>
  <c r="K22" i="7"/>
  <c r="J22" i="7"/>
  <c r="I22" i="7"/>
  <c r="H22" i="7"/>
  <c r="G22" i="7"/>
  <c r="F22" i="7"/>
  <c r="E22" i="7"/>
  <c r="B22" i="7"/>
  <c r="B21" i="7"/>
  <c r="B20" i="7"/>
  <c r="B19" i="7"/>
  <c r="B18" i="7"/>
  <c r="B17" i="7"/>
  <c r="B16" i="7"/>
  <c r="B15" i="7"/>
  <c r="B14" i="7"/>
  <c r="B13" i="7"/>
  <c r="B12" i="7"/>
  <c r="O11" i="7"/>
  <c r="N11" i="7"/>
  <c r="M11" i="7"/>
  <c r="L11" i="7"/>
  <c r="K11" i="7"/>
  <c r="J11" i="7"/>
  <c r="I11" i="7"/>
  <c r="H11" i="7"/>
  <c r="G11" i="7"/>
  <c r="F11" i="7"/>
  <c r="E11" i="7"/>
  <c r="B11" i="7"/>
  <c r="B10" i="7"/>
  <c r="B9" i="7"/>
  <c r="B8" i="7"/>
  <c r="B7" i="7"/>
  <c r="B6" i="7"/>
  <c r="B5" i="7"/>
  <c r="B4" i="7"/>
  <c r="B3" i="7"/>
  <c r="B2" i="7"/>
  <c r="AH236" i="9"/>
  <c r="AI236" i="9"/>
  <c r="AI187" i="9"/>
  <c r="AH187" i="9"/>
  <c r="AI178" i="9"/>
  <c r="AH178" i="9"/>
  <c r="AI114" i="9"/>
  <c r="AH114" i="9"/>
  <c r="AI80" i="9"/>
  <c r="AH80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6" i="5"/>
  <c r="K156" i="5"/>
  <c r="AH123" i="9"/>
  <c r="AI123" i="9"/>
  <c r="A6" i="8" a="1"/>
  <c r="A6" i="8" s="1"/>
  <c r="B1" i="9"/>
  <c r="B2" i="9" s="1"/>
  <c r="C2" i="5" s="1"/>
  <c r="AH40" i="9"/>
  <c r="C41" i="5"/>
  <c r="B41" i="5"/>
  <c r="AI232" i="9"/>
  <c r="AI227" i="9"/>
  <c r="AH227" i="9"/>
  <c r="AI219" i="9"/>
  <c r="AH219" i="9"/>
  <c r="AI216" i="9"/>
  <c r="AH216" i="9"/>
  <c r="AI203" i="9"/>
  <c r="AH203" i="9"/>
  <c r="AI195" i="9"/>
  <c r="AH195" i="9"/>
  <c r="AI180" i="9"/>
  <c r="AH180" i="9"/>
  <c r="AI176" i="9"/>
  <c r="AH176" i="9"/>
  <c r="AI159" i="9"/>
  <c r="AH159" i="9"/>
  <c r="AI157" i="9"/>
  <c r="AH157" i="9"/>
  <c r="AI154" i="9"/>
  <c r="AH154" i="9"/>
  <c r="AI143" i="9"/>
  <c r="AH143" i="9"/>
  <c r="AI141" i="9"/>
  <c r="AH141" i="9"/>
  <c r="AI119" i="9"/>
  <c r="AH119" i="9"/>
  <c r="AI104" i="9"/>
  <c r="AH104" i="9"/>
  <c r="AI70" i="9"/>
  <c r="AH70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0" i="9"/>
  <c r="AI50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69" i="9"/>
  <c r="AI69" i="9"/>
  <c r="AH74" i="9"/>
  <c r="AI74" i="9"/>
  <c r="AH75" i="9"/>
  <c r="AI75" i="9"/>
  <c r="AH78" i="9"/>
  <c r="AI78" i="9"/>
  <c r="AH79" i="9"/>
  <c r="AI79" i="9"/>
  <c r="AH82" i="9"/>
  <c r="AI82" i="9"/>
  <c r="AH83" i="9"/>
  <c r="AI83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3" i="9"/>
  <c r="AI103" i="9"/>
  <c r="AH106" i="9"/>
  <c r="AI106" i="9"/>
  <c r="AH107" i="9"/>
  <c r="AI107" i="9"/>
  <c r="AH108" i="9"/>
  <c r="AI108" i="9"/>
  <c r="AH111" i="9"/>
  <c r="AI111" i="9"/>
  <c r="AH112" i="9"/>
  <c r="AI112" i="9"/>
  <c r="AH113" i="9"/>
  <c r="AI113" i="9"/>
  <c r="AH116" i="9"/>
  <c r="AI116" i="9"/>
  <c r="AH121" i="9"/>
  <c r="AI121" i="9"/>
  <c r="AH122" i="9"/>
  <c r="AI122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4" i="9"/>
  <c r="AI134" i="9"/>
  <c r="AH136" i="9"/>
  <c r="AI136" i="9"/>
  <c r="AH137" i="9"/>
  <c r="AI137" i="9"/>
  <c r="AH138" i="9"/>
  <c r="AI138" i="9"/>
  <c r="AH139" i="9"/>
  <c r="AI139" i="9"/>
  <c r="AI140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4" i="9"/>
  <c r="AI174" i="9"/>
  <c r="AH175" i="9"/>
  <c r="AI175" i="9"/>
  <c r="AH184" i="9"/>
  <c r="AI184" i="9"/>
  <c r="AH185" i="9"/>
  <c r="AI185" i="9"/>
  <c r="AH186" i="9"/>
  <c r="AI186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AH197" i="9"/>
  <c r="AI197" i="9"/>
  <c r="AH199" i="9"/>
  <c r="AI199" i="9"/>
  <c r="AH200" i="9"/>
  <c r="AI200" i="9"/>
  <c r="AH201" i="9"/>
  <c r="AI201" i="9"/>
  <c r="AH202" i="9"/>
  <c r="AI202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15" i="9"/>
  <c r="AI215" i="9"/>
  <c r="AH223" i="9"/>
  <c r="AI223" i="9"/>
  <c r="AH224" i="9"/>
  <c r="AI224" i="9"/>
  <c r="AH225" i="9"/>
  <c r="AI225" i="9"/>
  <c r="AH226" i="9"/>
  <c r="AI226" i="9"/>
  <c r="AH231" i="9"/>
  <c r="AI231" i="9"/>
  <c r="AH235" i="9"/>
  <c r="AI235" i="9"/>
  <c r="AH237" i="9"/>
  <c r="AI237" i="9"/>
  <c r="AH238" i="9"/>
  <c r="AI238" i="9"/>
  <c r="AH239" i="9"/>
  <c r="AI239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H267" i="9"/>
  <c r="AI267" i="9"/>
  <c r="AI8" i="9"/>
  <c r="AH8" i="9"/>
  <c r="AK258" i="9"/>
  <c r="AB260" i="9"/>
  <c r="AD260" i="9" s="1"/>
  <c r="AK264" i="9"/>
  <c r="AK266" i="9"/>
  <c r="AK260" i="9"/>
  <c r="AC263" i="9"/>
  <c r="AE263" i="9" s="1"/>
  <c r="AF258" i="9"/>
  <c r="AG258" i="9" s="1"/>
  <c r="AB258" i="9"/>
  <c r="AD258" i="9" s="1"/>
  <c r="AC258" i="9"/>
  <c r="AE258" i="9" s="1"/>
  <c r="AF266" i="9"/>
  <c r="AG266" i="9" s="1"/>
  <c r="AB266" i="9"/>
  <c r="AD266" i="9" s="1"/>
  <c r="AC266" i="9"/>
  <c r="AE266" i="9" s="1"/>
  <c r="AB259" i="9"/>
  <c r="AD259" i="9" s="1"/>
  <c r="AC260" i="9"/>
  <c r="AE260" i="9" s="1"/>
  <c r="AF260" i="9"/>
  <c r="AG260" i="9" s="1"/>
  <c r="AC256" i="9"/>
  <c r="AE256" i="9" s="1"/>
  <c r="AC257" i="9"/>
  <c r="AE257" i="9" s="1"/>
  <c r="N217" i="5"/>
  <c r="M217" i="5"/>
  <c r="N41" i="5"/>
  <c r="N53" i="5"/>
  <c r="N124" i="5"/>
  <c r="N187" i="5"/>
  <c r="N235" i="5"/>
  <c r="M41" i="5"/>
  <c r="M53" i="5"/>
  <c r="M124" i="5"/>
  <c r="M187" i="5"/>
  <c r="M235" i="5"/>
  <c r="O466" i="7"/>
  <c r="N466" i="7"/>
  <c r="M466" i="7"/>
  <c r="L466" i="7"/>
  <c r="K466" i="7"/>
  <c r="J466" i="7"/>
  <c r="O243" i="7"/>
  <c r="N243" i="7"/>
  <c r="M243" i="7"/>
  <c r="L243" i="7"/>
  <c r="K243" i="7"/>
  <c r="J243" i="7"/>
  <c r="I243" i="7"/>
  <c r="H243" i="7"/>
  <c r="G243" i="7"/>
  <c r="F243" i="7"/>
  <c r="E243" i="7"/>
  <c r="O287" i="7"/>
  <c r="N287" i="7"/>
  <c r="M287" i="7"/>
  <c r="L287" i="7"/>
  <c r="K287" i="7"/>
  <c r="J287" i="7"/>
  <c r="I287" i="7"/>
  <c r="H287" i="7"/>
  <c r="G287" i="7"/>
  <c r="F287" i="7"/>
  <c r="E287" i="7"/>
  <c r="O371" i="7"/>
  <c r="N371" i="7"/>
  <c r="M371" i="7"/>
  <c r="L371" i="7"/>
  <c r="K371" i="7"/>
  <c r="J371" i="7"/>
  <c r="O380" i="7"/>
  <c r="N380" i="7"/>
  <c r="M380" i="7"/>
  <c r="L380" i="7"/>
  <c r="K380" i="7"/>
  <c r="J380" i="7"/>
  <c r="O446" i="7"/>
  <c r="N446" i="7"/>
  <c r="M446" i="7"/>
  <c r="L446" i="7"/>
  <c r="K446" i="7"/>
  <c r="J446" i="7"/>
  <c r="O438" i="7"/>
  <c r="N438" i="7"/>
  <c r="M438" i="7"/>
  <c r="L438" i="7"/>
  <c r="K438" i="7"/>
  <c r="J438" i="7"/>
  <c r="I438" i="7"/>
  <c r="O404" i="7"/>
  <c r="N404" i="7"/>
  <c r="M404" i="7"/>
  <c r="L404" i="7"/>
  <c r="K404" i="7"/>
  <c r="J404" i="7"/>
  <c r="O392" i="7"/>
  <c r="N392" i="7"/>
  <c r="M392" i="7"/>
  <c r="L392" i="7"/>
  <c r="K392" i="7"/>
  <c r="J392" i="7"/>
  <c r="O382" i="7"/>
  <c r="N382" i="7"/>
  <c r="M382" i="7"/>
  <c r="L382" i="7"/>
  <c r="K382" i="7"/>
  <c r="J382" i="7"/>
  <c r="O376" i="7"/>
  <c r="N376" i="7"/>
  <c r="M376" i="7"/>
  <c r="L376" i="7"/>
  <c r="K376" i="7"/>
  <c r="J376" i="7"/>
  <c r="O368" i="7"/>
  <c r="N368" i="7"/>
  <c r="M368" i="7"/>
  <c r="L368" i="7"/>
  <c r="K368" i="7"/>
  <c r="J368" i="7"/>
  <c r="O358" i="7"/>
  <c r="N358" i="7"/>
  <c r="M358" i="7"/>
  <c r="L358" i="7"/>
  <c r="K358" i="7"/>
  <c r="J358" i="7"/>
  <c r="O309" i="7"/>
  <c r="N309" i="7"/>
  <c r="M309" i="7"/>
  <c r="L309" i="7"/>
  <c r="K309" i="7"/>
  <c r="J309" i="7"/>
  <c r="O275" i="7"/>
  <c r="N275" i="7"/>
  <c r="M275" i="7"/>
  <c r="L275" i="7"/>
  <c r="K275" i="7"/>
  <c r="J275" i="7"/>
  <c r="O267" i="7"/>
  <c r="N267" i="7"/>
  <c r="M267" i="7"/>
  <c r="L267" i="7"/>
  <c r="K267" i="7"/>
  <c r="J267" i="7"/>
  <c r="O255" i="7"/>
  <c r="N255" i="7"/>
  <c r="M255" i="7"/>
  <c r="L255" i="7"/>
  <c r="K255" i="7"/>
  <c r="J255" i="7"/>
  <c r="O191" i="7"/>
  <c r="N191" i="7"/>
  <c r="M191" i="7"/>
  <c r="L191" i="7"/>
  <c r="K191" i="7"/>
  <c r="J191" i="7"/>
  <c r="O174" i="7"/>
  <c r="O143" i="7"/>
  <c r="N143" i="7"/>
  <c r="M143" i="7"/>
  <c r="L143" i="7"/>
  <c r="K143" i="7"/>
  <c r="J143" i="7"/>
  <c r="O116" i="7"/>
  <c r="N116" i="7"/>
  <c r="M116" i="7"/>
  <c r="L116" i="7"/>
  <c r="K116" i="7"/>
  <c r="J116" i="7"/>
  <c r="O87" i="7"/>
  <c r="N87" i="7"/>
  <c r="M87" i="7"/>
  <c r="L87" i="7"/>
  <c r="K87" i="7"/>
  <c r="J87" i="7"/>
  <c r="O176" i="7"/>
  <c r="N176" i="7"/>
  <c r="M176" i="7"/>
  <c r="L176" i="7"/>
  <c r="K176" i="7"/>
  <c r="J176" i="7"/>
  <c r="O217" i="7"/>
  <c r="N217" i="7"/>
  <c r="M217" i="7"/>
  <c r="L217" i="7"/>
  <c r="K217" i="7"/>
  <c r="J217" i="7"/>
  <c r="O301" i="7"/>
  <c r="O299" i="7"/>
  <c r="O156" i="7"/>
  <c r="N301" i="7"/>
  <c r="N299" i="7"/>
  <c r="N156" i="7"/>
  <c r="M301" i="7"/>
  <c r="M299" i="7"/>
  <c r="M156" i="7"/>
  <c r="L301" i="7"/>
  <c r="L299" i="7"/>
  <c r="L156" i="7"/>
  <c r="K301" i="7"/>
  <c r="K299" i="7"/>
  <c r="K156" i="7"/>
  <c r="J301" i="7"/>
  <c r="J299" i="7"/>
  <c r="J156" i="7"/>
  <c r="I299" i="7"/>
  <c r="H299" i="7"/>
  <c r="G299" i="7"/>
  <c r="F299" i="7"/>
  <c r="E299" i="7"/>
  <c r="O198" i="7"/>
  <c r="N198" i="7"/>
  <c r="M198" i="7"/>
  <c r="L198" i="7"/>
  <c r="K198" i="7"/>
  <c r="J198" i="7"/>
  <c r="I198" i="7"/>
  <c r="H198" i="7"/>
  <c r="G198" i="7"/>
  <c r="F198" i="7"/>
  <c r="E198" i="7"/>
  <c r="O214" i="7"/>
  <c r="N214" i="7"/>
  <c r="M214" i="7"/>
  <c r="L214" i="7"/>
  <c r="K214" i="7"/>
  <c r="J214" i="7"/>
  <c r="I214" i="7"/>
  <c r="H214" i="7"/>
  <c r="G214" i="7"/>
  <c r="F214" i="7"/>
  <c r="E214" i="7"/>
  <c r="O213" i="7"/>
  <c r="N213" i="7"/>
  <c r="M213" i="7"/>
  <c r="L213" i="7"/>
  <c r="K213" i="7"/>
  <c r="J213" i="7"/>
  <c r="I213" i="7"/>
  <c r="H213" i="7"/>
  <c r="G213" i="7"/>
  <c r="F213" i="7"/>
  <c r="E213" i="7"/>
  <c r="O463" i="7"/>
  <c r="N463" i="7"/>
  <c r="M463" i="7"/>
  <c r="L463" i="7"/>
  <c r="K463" i="7"/>
  <c r="J463" i="7"/>
  <c r="I463" i="7"/>
  <c r="H463" i="7"/>
  <c r="G463" i="7"/>
  <c r="F463" i="7"/>
  <c r="E463" i="7"/>
  <c r="O352" i="7"/>
  <c r="N352" i="7"/>
  <c r="M352" i="7"/>
  <c r="L352" i="7"/>
  <c r="K352" i="7"/>
  <c r="J352" i="7"/>
  <c r="I352" i="7"/>
  <c r="H352" i="7"/>
  <c r="G352" i="7"/>
  <c r="F352" i="7"/>
  <c r="E352" i="7"/>
  <c r="O348" i="7"/>
  <c r="N348" i="7"/>
  <c r="M348" i="7"/>
  <c r="L348" i="7"/>
  <c r="K348" i="7"/>
  <c r="J348" i="7"/>
  <c r="I348" i="7"/>
  <c r="H348" i="7"/>
  <c r="G348" i="7"/>
  <c r="F348" i="7"/>
  <c r="E348" i="7"/>
  <c r="O346" i="7"/>
  <c r="N346" i="7"/>
  <c r="M346" i="7"/>
  <c r="L346" i="7"/>
  <c r="K346" i="7"/>
  <c r="J346" i="7"/>
  <c r="I346" i="7"/>
  <c r="H346" i="7"/>
  <c r="G346" i="7"/>
  <c r="F346" i="7"/>
  <c r="E346" i="7"/>
  <c r="O248" i="7"/>
  <c r="N248" i="7"/>
  <c r="M248" i="7"/>
  <c r="L248" i="7"/>
  <c r="K248" i="7"/>
  <c r="J248" i="7"/>
  <c r="I248" i="7"/>
  <c r="H248" i="7"/>
  <c r="G248" i="7"/>
  <c r="F248" i="7"/>
  <c r="E248" i="7"/>
  <c r="O99" i="7"/>
  <c r="N99" i="7"/>
  <c r="M99" i="7"/>
  <c r="L99" i="7"/>
  <c r="K99" i="7"/>
  <c r="J99" i="7"/>
  <c r="I99" i="7"/>
  <c r="H99" i="7"/>
  <c r="G99" i="7"/>
  <c r="F99" i="7"/>
  <c r="E99" i="7"/>
  <c r="O20" i="7"/>
  <c r="N20" i="7"/>
  <c r="M20" i="7"/>
  <c r="L20" i="7"/>
  <c r="K20" i="7"/>
  <c r="J20" i="7"/>
  <c r="I20" i="7"/>
  <c r="H20" i="7"/>
  <c r="G20" i="7"/>
  <c r="F20" i="7"/>
  <c r="E20" i="7"/>
  <c r="O19" i="7"/>
  <c r="N19" i="7"/>
  <c r="M19" i="7"/>
  <c r="L19" i="7"/>
  <c r="K19" i="7"/>
  <c r="J19" i="7"/>
  <c r="I19" i="7"/>
  <c r="H19" i="7"/>
  <c r="G19" i="7"/>
  <c r="F19" i="7"/>
  <c r="E19" i="7"/>
  <c r="AJ84" i="9" l="1"/>
  <c r="AJ257" i="9"/>
  <c r="AJ37" i="9"/>
  <c r="D253" i="10"/>
  <c r="AJ18" i="9"/>
  <c r="AJ267" i="9"/>
  <c r="AJ232" i="9"/>
  <c r="D36" i="10"/>
  <c r="D27" i="10"/>
  <c r="AJ140" i="9"/>
  <c r="D224" i="10"/>
  <c r="D254" i="10"/>
  <c r="AJ34" i="9"/>
  <c r="D23" i="14"/>
  <c r="F46" i="14" s="1"/>
  <c r="G17" i="14"/>
  <c r="D17" i="14"/>
  <c r="AK263" i="9"/>
  <c r="AB262" i="9"/>
  <c r="AD262" i="9" s="1"/>
  <c r="AJ124" i="9"/>
  <c r="AJ113" i="9"/>
  <c r="AJ178" i="9"/>
  <c r="AJ264" i="9"/>
  <c r="AL264" i="9" s="1"/>
  <c r="AM264" i="9" s="1"/>
  <c r="AJ256" i="9"/>
  <c r="AL256" i="9" s="1"/>
  <c r="AM256" i="9" s="1"/>
  <c r="AJ44" i="9"/>
  <c r="AJ132" i="9"/>
  <c r="AJ135" i="9"/>
  <c r="AJ263" i="9"/>
  <c r="AJ266" i="9"/>
  <c r="AL266" i="9" s="1"/>
  <c r="AM266" i="9" s="1"/>
  <c r="AJ255" i="9"/>
  <c r="AJ268" i="9"/>
  <c r="AL268" i="9" s="1"/>
  <c r="AM268" i="9" s="1"/>
  <c r="AJ259" i="9"/>
  <c r="AJ262" i="9"/>
  <c r="AL262" i="9" s="1"/>
  <c r="AM262" i="9" s="1"/>
  <c r="D232" i="10"/>
  <c r="D255" i="10"/>
  <c r="AJ261" i="9"/>
  <c r="AJ260" i="9"/>
  <c r="AL260" i="9" s="1"/>
  <c r="AM260" i="9" s="1"/>
  <c r="AJ109" i="9"/>
  <c r="AJ258" i="9"/>
  <c r="AL258" i="9" s="1"/>
  <c r="AM258" i="9" s="1"/>
  <c r="AJ93" i="9"/>
  <c r="AJ41" i="9"/>
  <c r="D14" i="18"/>
  <c r="E29" i="18" s="1"/>
  <c r="AJ265" i="9"/>
  <c r="AJ45" i="9"/>
  <c r="AJ235" i="9"/>
  <c r="AJ224" i="9"/>
  <c r="AJ205" i="9"/>
  <c r="AJ146" i="9"/>
  <c r="AJ74" i="9"/>
  <c r="AJ58" i="9"/>
  <c r="AJ48" i="9"/>
  <c r="AJ14" i="9"/>
  <c r="AJ9" i="9"/>
  <c r="AJ119" i="9"/>
  <c r="AJ157" i="9"/>
  <c r="AJ195" i="9"/>
  <c r="AJ227" i="9"/>
  <c r="AJ97" i="9"/>
  <c r="G18" i="14"/>
  <c r="G23" i="14"/>
  <c r="F48" i="14" s="1"/>
  <c r="G15" i="14"/>
  <c r="D18" i="14"/>
  <c r="D15" i="14"/>
  <c r="L7" i="8"/>
  <c r="Q7" i="8"/>
  <c r="AJ202" i="9"/>
  <c r="AJ43" i="9"/>
  <c r="AJ234" i="9"/>
  <c r="AJ134" i="9"/>
  <c r="AJ121" i="9"/>
  <c r="AJ99" i="9"/>
  <c r="AJ91" i="9"/>
  <c r="AJ87" i="9"/>
  <c r="AJ36" i="9"/>
  <c r="AJ26" i="9"/>
  <c r="AJ117" i="9"/>
  <c r="AJ192" i="9"/>
  <c r="J6" i="8"/>
  <c r="AJ199" i="9"/>
  <c r="AJ174" i="9"/>
  <c r="AJ161" i="9"/>
  <c r="AJ212" i="9"/>
  <c r="AJ197" i="9"/>
  <c r="AJ12" i="9"/>
  <c r="AJ159" i="9"/>
  <c r="AJ187" i="9"/>
  <c r="AJ112" i="9"/>
  <c r="AJ254" i="9"/>
  <c r="AJ226" i="9"/>
  <c r="AJ207" i="9"/>
  <c r="AJ201" i="9"/>
  <c r="AJ184" i="9"/>
  <c r="AJ171" i="9"/>
  <c r="AJ163" i="9"/>
  <c r="AJ152" i="9"/>
  <c r="AJ83" i="9"/>
  <c r="AJ68" i="9"/>
  <c r="AJ64" i="9"/>
  <c r="AJ50" i="9"/>
  <c r="AJ11" i="9"/>
  <c r="P7" i="8"/>
  <c r="AJ225" i="9"/>
  <c r="AJ126" i="9"/>
  <c r="AJ103" i="9"/>
  <c r="AJ32" i="9"/>
  <c r="AJ114" i="9"/>
  <c r="AJ242" i="9"/>
  <c r="AJ129" i="9"/>
  <c r="AJ98" i="9"/>
  <c r="AJ86" i="9"/>
  <c r="AJ29" i="9"/>
  <c r="AJ19" i="9"/>
  <c r="AJ72" i="9"/>
  <c r="AJ125" i="9"/>
  <c r="AJ139" i="9"/>
  <c r="AJ95" i="9"/>
  <c r="AJ130" i="9"/>
  <c r="AJ20" i="9"/>
  <c r="AJ55" i="9"/>
  <c r="J8" i="8"/>
  <c r="AJ137" i="9"/>
  <c r="AJ128" i="9"/>
  <c r="AJ107" i="9"/>
  <c r="AJ123" i="9"/>
  <c r="AJ51" i="9"/>
  <c r="P9" i="8"/>
  <c r="AJ247" i="9"/>
  <c r="AJ223" i="9"/>
  <c r="AJ145" i="9"/>
  <c r="AJ78" i="9"/>
  <c r="AJ57" i="9"/>
  <c r="AJ17" i="9"/>
  <c r="AJ215" i="9"/>
  <c r="AJ211" i="9"/>
  <c r="AJ70" i="9"/>
  <c r="AJ143" i="9"/>
  <c r="AJ194" i="9"/>
  <c r="AJ167" i="9"/>
  <c r="AJ76" i="9"/>
  <c r="AJ60" i="9"/>
  <c r="AJ216" i="9"/>
  <c r="AJ80" i="9"/>
  <c r="K9" i="8"/>
  <c r="AJ111" i="9"/>
  <c r="AJ30" i="9"/>
  <c r="AJ8" i="9"/>
  <c r="AJ253" i="9"/>
  <c r="AJ245" i="9"/>
  <c r="AJ214" i="9"/>
  <c r="AJ206" i="9"/>
  <c r="AJ189" i="9"/>
  <c r="AJ170" i="9"/>
  <c r="AJ151" i="9"/>
  <c r="AJ67" i="9"/>
  <c r="AJ49" i="9"/>
  <c r="AJ15" i="9"/>
  <c r="AJ246" i="9"/>
  <c r="AJ46" i="9"/>
  <c r="J9" i="8"/>
  <c r="AJ249" i="9"/>
  <c r="AJ237" i="9"/>
  <c r="AJ210" i="9"/>
  <c r="AJ200" i="9"/>
  <c r="AJ193" i="9"/>
  <c r="AJ175" i="9"/>
  <c r="AJ166" i="9"/>
  <c r="AJ162" i="9"/>
  <c r="AJ147" i="9"/>
  <c r="AJ82" i="9"/>
  <c r="AJ75" i="9"/>
  <c r="AJ63" i="9"/>
  <c r="AJ59" i="9"/>
  <c r="AJ10" i="9"/>
  <c r="AJ104" i="9"/>
  <c r="AJ154" i="9"/>
  <c r="AJ180" i="9"/>
  <c r="AJ198" i="9"/>
  <c r="Q8" i="8"/>
  <c r="AJ138" i="9"/>
  <c r="AJ133" i="9"/>
  <c r="AJ108" i="9"/>
  <c r="AJ102" i="9"/>
  <c r="AJ90" i="9"/>
  <c r="P8" i="8"/>
  <c r="AJ244" i="9"/>
  <c r="AJ213" i="9"/>
  <c r="AJ165" i="9"/>
  <c r="AJ89" i="9"/>
  <c r="AJ31" i="9"/>
  <c r="AJ238" i="9"/>
  <c r="AJ148" i="9"/>
  <c r="AJ56" i="9"/>
  <c r="AJ40" i="9"/>
  <c r="E19" i="18"/>
  <c r="E20" i="18" s="1"/>
  <c r="AJ250" i="9"/>
  <c r="AJ190" i="9"/>
  <c r="AJ16" i="9"/>
  <c r="AJ176" i="9"/>
  <c r="AJ236" i="9"/>
  <c r="O8" i="8"/>
  <c r="Q9" i="8"/>
  <c r="AJ251" i="9"/>
  <c r="AJ239" i="9"/>
  <c r="AJ231" i="9"/>
  <c r="AJ208" i="9"/>
  <c r="AJ191" i="9"/>
  <c r="AJ185" i="9"/>
  <c r="AJ172" i="9"/>
  <c r="AJ168" i="9"/>
  <c r="AJ164" i="9"/>
  <c r="AJ153" i="9"/>
  <c r="AJ149" i="9"/>
  <c r="AJ136" i="9"/>
  <c r="AJ131" i="9"/>
  <c r="AJ127" i="9"/>
  <c r="AJ122" i="9"/>
  <c r="AJ106" i="9"/>
  <c r="AJ100" i="9"/>
  <c r="AJ96" i="9"/>
  <c r="AJ92" i="9"/>
  <c r="AJ88" i="9"/>
  <c r="AJ69" i="9"/>
  <c r="AJ65" i="9"/>
  <c r="AJ61" i="9"/>
  <c r="AJ53" i="9"/>
  <c r="AJ47" i="9"/>
  <c r="AJ33" i="9"/>
  <c r="AJ27" i="9"/>
  <c r="AJ21" i="9"/>
  <c r="AJ141" i="9"/>
  <c r="AJ203" i="9"/>
  <c r="AJ22" i="9"/>
  <c r="L6" i="8"/>
  <c r="K7" i="8"/>
  <c r="K6" i="8"/>
  <c r="J7" i="8"/>
  <c r="O9" i="8"/>
  <c r="AJ240" i="9"/>
  <c r="AJ219" i="9"/>
  <c r="Q6" i="8"/>
  <c r="AJ116" i="9"/>
  <c r="AJ94" i="9"/>
  <c r="AJ35" i="9"/>
  <c r="AJ25" i="9"/>
  <c r="L9" i="8"/>
  <c r="P6" i="8"/>
  <c r="AJ252" i="9"/>
  <c r="AJ209" i="9"/>
  <c r="AJ169" i="9"/>
  <c r="AJ150" i="9"/>
  <c r="AJ62" i="9"/>
  <c r="O7" i="8"/>
  <c r="I9" i="8"/>
  <c r="AJ248" i="9"/>
  <c r="AJ186" i="9"/>
  <c r="AJ79" i="9"/>
  <c r="AJ66" i="9"/>
  <c r="AJ54" i="9"/>
  <c r="K8" i="8"/>
  <c r="H9" i="8"/>
  <c r="O6" i="8"/>
  <c r="AF256" i="9"/>
  <c r="AG256" i="9" s="1"/>
  <c r="AJ101" i="9"/>
  <c r="AJ85" i="9"/>
  <c r="AJ28" i="9"/>
  <c r="AJ24" i="9"/>
  <c r="AB263" i="9"/>
  <c r="AD263" i="9" s="1"/>
  <c r="AF264" i="9"/>
  <c r="AG264" i="9" s="1"/>
  <c r="AC264" i="9"/>
  <c r="AE264" i="9" s="1"/>
  <c r="AB256" i="9"/>
  <c r="AD256" i="9" s="1"/>
  <c r="AC265" i="9"/>
  <c r="AE265" i="9" s="1"/>
  <c r="AF265" i="9"/>
  <c r="AG265" i="9" s="1"/>
  <c r="AB257" i="9"/>
  <c r="AD257" i="9" s="1"/>
  <c r="AK265" i="9"/>
  <c r="AK257" i="9"/>
  <c r="AL257" i="9" s="1"/>
  <c r="AM257" i="9" s="1"/>
  <c r="AF262" i="9"/>
  <c r="AG262" i="9" s="1"/>
  <c r="AC262" i="9"/>
  <c r="AE262" i="9" s="1"/>
  <c r="AK259" i="9"/>
  <c r="AB267" i="9"/>
  <c r="AD267" i="9" s="1"/>
  <c r="AF267" i="9"/>
  <c r="AG267" i="9" s="1"/>
  <c r="AC259" i="9"/>
  <c r="AE259" i="9" s="1"/>
  <c r="AC261" i="9"/>
  <c r="AE261" i="9" s="1"/>
  <c r="AK267" i="9"/>
  <c r="AK261" i="9"/>
  <c r="AB261" i="9"/>
  <c r="AD261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39" i="6" l="1"/>
  <c r="G39" i="6" s="1"/>
  <c r="AV40" i="6"/>
  <c r="G40" i="6" s="1"/>
  <c r="R40" i="5" s="1"/>
  <c r="AV41" i="6"/>
  <c r="AV42" i="6"/>
  <c r="AV77" i="6"/>
  <c r="G77" i="6" s="1"/>
  <c r="AV78" i="6"/>
  <c r="G78" i="6" s="1"/>
  <c r="AV173" i="6"/>
  <c r="G173" i="6" s="1"/>
  <c r="H173" i="6" s="1"/>
  <c r="AV13" i="6"/>
  <c r="G13" i="6" s="1"/>
  <c r="AV174" i="6"/>
  <c r="AL261" i="9"/>
  <c r="AM261" i="9" s="1"/>
  <c r="AL267" i="9"/>
  <c r="AM267" i="9" s="1"/>
  <c r="AL259" i="9"/>
  <c r="AM259" i="9" s="1"/>
  <c r="AL263" i="9"/>
  <c r="AM263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5" i="9"/>
  <c r="AM265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AZ173" i="7" s="1"/>
  <c r="BA173" i="7" s="1"/>
  <c r="P173" i="7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8" i="6"/>
  <c r="G118" i="6" s="1"/>
  <c r="AZ11" i="7"/>
  <c r="BA11" i="7" s="1"/>
  <c r="P11" i="7" s="1"/>
  <c r="AV108" i="6"/>
  <c r="G108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5" i="6"/>
  <c r="G135" i="6" s="1"/>
  <c r="AV198" i="6"/>
  <c r="G198" i="6" s="1"/>
  <c r="AV109" i="6"/>
  <c r="G109" i="6" s="1"/>
  <c r="AV31" i="6"/>
  <c r="G31" i="6" s="1"/>
  <c r="AV23" i="6"/>
  <c r="G23" i="6" s="1"/>
  <c r="AV27" i="6"/>
  <c r="G27" i="6" s="1"/>
  <c r="AV29" i="6"/>
  <c r="G29" i="6" s="1"/>
  <c r="AV126" i="6"/>
  <c r="G126" i="6" s="1"/>
  <c r="AV159" i="6"/>
  <c r="G159" i="6" s="1"/>
  <c r="AV192" i="6"/>
  <c r="G192" i="6" s="1"/>
  <c r="AV225" i="6"/>
  <c r="G225" i="6" s="1"/>
  <c r="AV46" i="6"/>
  <c r="G46" i="6" s="1"/>
  <c r="AV168" i="6"/>
  <c r="G168" i="6" s="1"/>
  <c r="AV218" i="6"/>
  <c r="G218" i="6" s="1"/>
  <c r="AV99" i="6"/>
  <c r="G99" i="6" s="1"/>
  <c r="AV132" i="6"/>
  <c r="G132" i="6" s="1"/>
  <c r="AV165" i="6"/>
  <c r="G165" i="6" s="1"/>
  <c r="AV199" i="6"/>
  <c r="G199" i="6" s="1"/>
  <c r="AV231" i="6"/>
  <c r="G231" i="6" s="1"/>
  <c r="AV18" i="6"/>
  <c r="G18" i="6" s="1"/>
  <c r="AV83" i="6"/>
  <c r="G83" i="6" s="1"/>
  <c r="AV80" i="6"/>
  <c r="G80" i="6" s="1"/>
  <c r="AV50" i="6"/>
  <c r="G50" i="6" s="1"/>
  <c r="AV123" i="6"/>
  <c r="G123" i="6" s="1"/>
  <c r="AV156" i="6"/>
  <c r="G156" i="6" s="1"/>
  <c r="AV189" i="6"/>
  <c r="G189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6" i="6"/>
  <c r="G136" i="6" s="1"/>
  <c r="AV150" i="6"/>
  <c r="G150" i="6" s="1"/>
  <c r="AV67" i="6"/>
  <c r="G67" i="6" s="1"/>
  <c r="AV82" i="6"/>
  <c r="G82" i="6" s="1"/>
  <c r="AV113" i="6"/>
  <c r="G113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3" i="6"/>
  <c r="G73" i="6" s="1"/>
  <c r="AV56" i="6"/>
  <c r="G56" i="6" s="1"/>
  <c r="AV85" i="6"/>
  <c r="G85" i="6" s="1"/>
  <c r="AV98" i="6"/>
  <c r="G98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10" i="6"/>
  <c r="G110" i="6" s="1"/>
  <c r="AV30" i="6"/>
  <c r="G30" i="6" s="1"/>
  <c r="AV241" i="6"/>
  <c r="G241" i="6" s="1"/>
  <c r="AV25" i="6"/>
  <c r="G25" i="6" s="1"/>
  <c r="AV24" i="6"/>
  <c r="G24" i="6" s="1"/>
  <c r="AV32" i="6"/>
  <c r="G32" i="6" s="1"/>
  <c r="AV58" i="6"/>
  <c r="G58" i="6" s="1"/>
  <c r="AV143" i="6"/>
  <c r="G143" i="6" s="1"/>
  <c r="AV176" i="6"/>
  <c r="G176" i="6" s="1"/>
  <c r="AV209" i="6"/>
  <c r="G209" i="6" s="1"/>
  <c r="AV11" i="6"/>
  <c r="G11" i="6" s="1"/>
  <c r="R11" i="5" s="1"/>
  <c r="AA11" i="9" s="1"/>
  <c r="AV101" i="6"/>
  <c r="G101" i="6" s="1"/>
  <c r="AV152" i="6"/>
  <c r="G152" i="6" s="1"/>
  <c r="AV202" i="6"/>
  <c r="G202" i="6" s="1"/>
  <c r="AV115" i="6"/>
  <c r="G115" i="6" s="1"/>
  <c r="AV149" i="6"/>
  <c r="G149" i="6" s="1"/>
  <c r="AV182" i="6"/>
  <c r="G182" i="6" s="1"/>
  <c r="AV215" i="6"/>
  <c r="G215" i="6" s="1"/>
  <c r="AV248" i="6"/>
  <c r="G248" i="6" s="1"/>
  <c r="AV53" i="6"/>
  <c r="G53" i="6" s="1"/>
  <c r="AV107" i="6"/>
  <c r="G107" i="6" s="1"/>
  <c r="AV140" i="6"/>
  <c r="G140" i="6" s="1"/>
  <c r="AV172" i="6"/>
  <c r="G172" i="6" s="1"/>
  <c r="AV57" i="6"/>
  <c r="G57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5" i="6"/>
  <c r="G75" i="6" s="1"/>
  <c r="AV119" i="6"/>
  <c r="G119" i="6" s="1"/>
  <c r="AV250" i="6"/>
  <c r="G250" i="6" s="1"/>
  <c r="AV242" i="6"/>
  <c r="G242" i="6" s="1"/>
  <c r="AV183" i="6"/>
  <c r="G183" i="6" s="1"/>
  <c r="AV162" i="6"/>
  <c r="G162" i="6" s="1"/>
  <c r="AV71" i="6"/>
  <c r="G71" i="6" s="1"/>
  <c r="AV222" i="6"/>
  <c r="G222" i="6" s="1"/>
  <c r="AV254" i="6"/>
  <c r="G254" i="6" s="1"/>
  <c r="R254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4" i="6"/>
  <c r="G234" i="6" s="1"/>
  <c r="AV92" i="6"/>
  <c r="G92" i="6" s="1"/>
  <c r="AV130" i="6"/>
  <c r="G130" i="6" s="1"/>
  <c r="AV196" i="6"/>
  <c r="G196" i="6" s="1"/>
  <c r="AV16" i="6"/>
  <c r="G16" i="6" s="1"/>
  <c r="AZ96" i="7"/>
  <c r="BA96" i="7" s="1"/>
  <c r="P96" i="7" s="1"/>
  <c r="AV64" i="6"/>
  <c r="G64" i="6" s="1"/>
  <c r="AV206" i="6"/>
  <c r="G206" i="6" s="1"/>
  <c r="AV68" i="6"/>
  <c r="G68" i="6" s="1"/>
  <c r="AV125" i="6"/>
  <c r="G125" i="6" s="1"/>
  <c r="AV224" i="6"/>
  <c r="G224" i="6" s="1"/>
  <c r="AV88" i="6"/>
  <c r="G88" i="6" s="1"/>
  <c r="AZ237" i="7"/>
  <c r="BA237" i="7" s="1"/>
  <c r="P237" i="7" s="1"/>
  <c r="AZ144" i="7"/>
  <c r="BA144" i="7" s="1"/>
  <c r="P144" i="7" s="1"/>
  <c r="AV15" i="6"/>
  <c r="G15" i="6" s="1"/>
  <c r="AV163" i="6"/>
  <c r="G163" i="6" s="1"/>
  <c r="AV229" i="6"/>
  <c r="G229" i="6" s="1"/>
  <c r="AV8" i="6"/>
  <c r="G8" i="6" s="1"/>
  <c r="R8" i="5" s="1"/>
  <c r="AA8" i="9" s="1"/>
  <c r="AV204" i="6"/>
  <c r="G204" i="6" s="1"/>
  <c r="R204" i="5" s="1"/>
  <c r="AV86" i="6"/>
  <c r="G86" i="6" s="1"/>
  <c r="AV153" i="6"/>
  <c r="G153" i="6" s="1"/>
  <c r="AV203" i="6"/>
  <c r="G203" i="6" s="1"/>
  <c r="R203" i="5" s="1"/>
  <c r="AV141" i="6"/>
  <c r="G141" i="6" s="1"/>
  <c r="AV104" i="6"/>
  <c r="G104" i="6" s="1"/>
  <c r="AV139" i="6"/>
  <c r="G139" i="6" s="1"/>
  <c r="AV171" i="6"/>
  <c r="G171" i="6" s="1"/>
  <c r="AV221" i="6"/>
  <c r="G221" i="6" s="1"/>
  <c r="AV253" i="6"/>
  <c r="G253" i="6" s="1"/>
  <c r="AV81" i="6"/>
  <c r="G81" i="6" s="1"/>
  <c r="AV111" i="6"/>
  <c r="G111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5" i="6"/>
  <c r="G95" i="6" s="1"/>
  <c r="AV235" i="6"/>
  <c r="G235" i="6" s="1"/>
  <c r="AV102" i="6"/>
  <c r="G102" i="6" s="1"/>
  <c r="AV249" i="6"/>
  <c r="G249" i="6" s="1"/>
  <c r="AV62" i="6"/>
  <c r="G62" i="6" s="1"/>
  <c r="AV180" i="6"/>
  <c r="G180" i="6" s="1"/>
  <c r="AV246" i="6"/>
  <c r="G246" i="6" s="1"/>
  <c r="AV61" i="6"/>
  <c r="G61" i="6" s="1"/>
  <c r="AV120" i="6"/>
  <c r="G120" i="6" s="1"/>
  <c r="AV169" i="6"/>
  <c r="G169" i="6" s="1"/>
  <c r="AV251" i="6"/>
  <c r="G251" i="6" s="1"/>
  <c r="AV195" i="6"/>
  <c r="G195" i="6" s="1"/>
  <c r="AV66" i="6"/>
  <c r="G66" i="6" s="1"/>
  <c r="AV144" i="6"/>
  <c r="G144" i="6" s="1"/>
  <c r="AV177" i="6"/>
  <c r="G177" i="6" s="1"/>
  <c r="AV210" i="6"/>
  <c r="G210" i="6" s="1"/>
  <c r="AV243" i="6"/>
  <c r="G243" i="6" s="1"/>
  <c r="AV90" i="6"/>
  <c r="G90" i="6" s="1"/>
  <c r="AV65" i="6"/>
  <c r="G65" i="6" s="1"/>
  <c r="AV237" i="6"/>
  <c r="G237" i="6" s="1"/>
  <c r="AV148" i="6"/>
  <c r="G148" i="6" s="1"/>
  <c r="AV181" i="6"/>
  <c r="G181" i="6" s="1"/>
  <c r="AV214" i="6"/>
  <c r="G214" i="6" s="1"/>
  <c r="AV247" i="6"/>
  <c r="G247" i="6" s="1"/>
  <c r="AV36" i="6"/>
  <c r="G36" i="6" s="1"/>
  <c r="AV170" i="6"/>
  <c r="G170" i="6" s="1"/>
  <c r="AV54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3" i="6"/>
  <c r="G133" i="6" s="1"/>
  <c r="AV96" i="6"/>
  <c r="G96" i="6" s="1"/>
  <c r="AV212" i="6"/>
  <c r="G212" i="6" s="1"/>
  <c r="AV239" i="6"/>
  <c r="G239" i="6" s="1"/>
  <c r="AV103" i="6"/>
  <c r="G103" i="6" s="1"/>
  <c r="AV84" i="6"/>
  <c r="G84" i="6" s="1"/>
  <c r="AV175" i="6"/>
  <c r="G175" i="6" s="1"/>
  <c r="AV59" i="6"/>
  <c r="G59" i="6" s="1"/>
  <c r="AV79" i="6"/>
  <c r="G79" i="6" s="1"/>
  <c r="AV106" i="6"/>
  <c r="G106" i="6" s="1"/>
  <c r="AV112" i="6"/>
  <c r="G112" i="6" s="1"/>
  <c r="AV51" i="6"/>
  <c r="G51" i="6" s="1"/>
  <c r="AV89" i="6"/>
  <c r="G89" i="6" s="1"/>
  <c r="AV72" i="6"/>
  <c r="G72" i="6" s="1"/>
  <c r="AV207" i="6"/>
  <c r="G207" i="6" s="1"/>
  <c r="AV45" i="6"/>
  <c r="G45" i="6" s="1"/>
  <c r="AV69" i="6"/>
  <c r="G69" i="6" s="1"/>
  <c r="AV164" i="6"/>
  <c r="G164" i="6" s="1"/>
  <c r="AV228" i="6"/>
  <c r="G228" i="6" s="1"/>
  <c r="AV128" i="6"/>
  <c r="G128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2" i="6"/>
  <c r="G232" i="6" s="1"/>
  <c r="AV105" i="6"/>
  <c r="G105" i="6" s="1"/>
  <c r="AV154" i="6"/>
  <c r="G154" i="6" s="1"/>
  <c r="AV22" i="6"/>
  <c r="G22" i="6" s="1"/>
  <c r="AV151" i="6"/>
  <c r="G151" i="6" s="1"/>
  <c r="AV233" i="6"/>
  <c r="G233" i="6" s="1"/>
  <c r="AV116" i="6"/>
  <c r="G116" i="6" s="1"/>
  <c r="AV124" i="6"/>
  <c r="G124" i="6" s="1"/>
  <c r="AV158" i="6"/>
  <c r="G158" i="6" s="1"/>
  <c r="AV155" i="6"/>
  <c r="G155" i="6" s="1"/>
  <c r="AV138" i="6"/>
  <c r="G138" i="6" s="1"/>
  <c r="AV97" i="6"/>
  <c r="G97" i="6" s="1"/>
  <c r="AV146" i="6"/>
  <c r="G146" i="6" s="1"/>
  <c r="AV252" i="6"/>
  <c r="G252" i="6" s="1"/>
  <c r="AV186" i="6"/>
  <c r="G186" i="6" s="1"/>
  <c r="AV245" i="6"/>
  <c r="G245" i="6" s="1"/>
  <c r="AV160" i="6"/>
  <c r="G160" i="6" s="1"/>
  <c r="AV226" i="6"/>
  <c r="G226" i="6" s="1"/>
  <c r="AV166" i="6"/>
  <c r="G166" i="6" s="1"/>
  <c r="AV223" i="6"/>
  <c r="G223" i="6" s="1"/>
  <c r="G42" i="6"/>
  <c r="AV238" i="6"/>
  <c r="G238" i="6" s="1"/>
  <c r="AV114" i="6"/>
  <c r="G114" i="6" s="1"/>
  <c r="AV230" i="6"/>
  <c r="G230" i="6" s="1"/>
  <c r="R230" i="5" s="1"/>
  <c r="AV87" i="6"/>
  <c r="G87" i="6" s="1"/>
  <c r="AV145" i="6"/>
  <c r="G145" i="6" s="1"/>
  <c r="AV211" i="6"/>
  <c r="G211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7" i="6"/>
  <c r="G147" i="6" s="1"/>
  <c r="G41" i="6"/>
  <c r="AV167" i="6"/>
  <c r="G167" i="6" s="1"/>
  <c r="AV20" i="6"/>
  <c r="G20" i="6" s="1"/>
  <c r="AV70" i="6"/>
  <c r="G70" i="6" s="1"/>
  <c r="AV131" i="6"/>
  <c r="G131" i="6" s="1"/>
  <c r="AV129" i="6"/>
  <c r="G129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6" i="6"/>
  <c r="G236" i="6" s="1"/>
  <c r="AV91" i="6"/>
  <c r="G91" i="6" s="1"/>
  <c r="AV201" i="6"/>
  <c r="G201" i="6" s="1"/>
  <c r="AV93" i="6"/>
  <c r="G93" i="6" s="1"/>
  <c r="AV74" i="6"/>
  <c r="G74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2" i="6"/>
  <c r="G142" i="6" s="1"/>
  <c r="AV127" i="6"/>
  <c r="G127" i="6" s="1"/>
  <c r="AV12" i="6"/>
  <c r="G12" i="6" s="1"/>
  <c r="R12" i="5" s="1"/>
  <c r="AA12" i="9" s="1"/>
  <c r="AV157" i="6"/>
  <c r="G157" i="6" s="1"/>
  <c r="AV122" i="6"/>
  <c r="G122" i="6" s="1"/>
  <c r="AV60" i="6"/>
  <c r="G60" i="6" s="1"/>
  <c r="AV227" i="6"/>
  <c r="G227" i="6" s="1"/>
  <c r="AV121" i="6"/>
  <c r="G121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7" i="6"/>
  <c r="G137" i="6" s="1"/>
  <c r="AV217" i="6"/>
  <c r="G217" i="6" s="1"/>
  <c r="G174" i="6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100" i="6"/>
  <c r="G100" i="6" s="1"/>
  <c r="AV43" i="6"/>
  <c r="G43" i="6" s="1"/>
  <c r="AV17" i="6"/>
  <c r="G17" i="6" s="1"/>
  <c r="AV94" i="6"/>
  <c r="G94" i="6" s="1"/>
  <c r="AV220" i="6"/>
  <c r="G220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3" i="6"/>
  <c r="G213" i="6" s="1"/>
  <c r="AV219" i="6"/>
  <c r="G219" i="6" s="1"/>
  <c r="AV117" i="6"/>
  <c r="G117" i="6" s="1"/>
  <c r="AV38" i="6"/>
  <c r="G38" i="6" s="1"/>
  <c r="AV216" i="6"/>
  <c r="G216" i="6" s="1"/>
  <c r="AV240" i="6"/>
  <c r="G240" i="6" s="1"/>
  <c r="AV244" i="6"/>
  <c r="G244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V35" i="6"/>
  <c r="G35" i="6" s="1"/>
  <c r="AV55" i="6"/>
  <c r="AV193" i="6"/>
  <c r="G193" i="6" s="1"/>
  <c r="AV205" i="6"/>
  <c r="G205" i="6" s="1"/>
  <c r="R205" i="5" s="1"/>
  <c r="AV197" i="6"/>
  <c r="G197" i="6" s="1"/>
  <c r="AV161" i="6"/>
  <c r="G161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351" i="7"/>
  <c r="BA351" i="7" s="1"/>
  <c r="P351" i="7" s="1"/>
  <c r="AZ267" i="7"/>
  <c r="BA267" i="7" s="1"/>
  <c r="P267" i="7" s="1"/>
  <c r="AV26" i="6"/>
  <c r="G26" i="6" s="1"/>
  <c r="AV134" i="6"/>
  <c r="G134" i="6" s="1"/>
  <c r="AV49" i="6"/>
  <c r="G49" i="6" s="1"/>
  <c r="AV9" i="6"/>
  <c r="G9" i="6" s="1"/>
  <c r="R9" i="5" s="1"/>
  <c r="AA9" i="9" s="1"/>
  <c r="AV34" i="6"/>
  <c r="G34" i="6" s="1"/>
  <c r="AV179" i="6"/>
  <c r="G179" i="6" s="1"/>
  <c r="AV48" i="6"/>
  <c r="G4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3" i="6"/>
  <c r="G63" i="6" s="1"/>
  <c r="C26" i="10"/>
  <c r="D26" i="10" s="1"/>
  <c r="C140" i="10"/>
  <c r="D140" i="10" s="1"/>
  <c r="AZ137" i="7"/>
  <c r="BA137" i="7" s="1"/>
  <c r="P137" i="7" s="1"/>
  <c r="AV76" i="6"/>
  <c r="G76" i="6" s="1"/>
  <c r="C88" i="10"/>
  <c r="D88" i="10" s="1"/>
  <c r="C122" i="10"/>
  <c r="D122" i="10" s="1"/>
  <c r="AZ108" i="7"/>
  <c r="BA108" i="7" s="1"/>
  <c r="P108" i="7" s="1"/>
  <c r="AV178" i="6"/>
  <c r="G178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7" i="6"/>
  <c r="AV263" i="6"/>
  <c r="AV194" i="6"/>
  <c r="G194" i="6" s="1"/>
  <c r="AZ460" i="7"/>
  <c r="BA460" i="7" s="1"/>
  <c r="P460" i="7" s="1"/>
  <c r="AZ253" i="7"/>
  <c r="BA253" i="7" s="1"/>
  <c r="P253" i="7" s="1"/>
  <c r="AZ16" i="7"/>
  <c r="BA16" i="7" s="1"/>
  <c r="P16" i="7" s="1"/>
  <c r="AV188" i="6"/>
  <c r="G188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2" i="6"/>
  <c r="AZ293" i="7"/>
  <c r="BA293" i="7" s="1"/>
  <c r="P293" i="7" s="1"/>
  <c r="AZ307" i="7"/>
  <c r="BA307" i="7" s="1"/>
  <c r="P307" i="7" s="1"/>
  <c r="AV184" i="6"/>
  <c r="G184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7" i="6"/>
  <c r="AV268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354" i="7"/>
  <c r="BA354" i="7" s="1"/>
  <c r="P354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6" i="6"/>
  <c r="AV264" i="6"/>
  <c r="AZ388" i="7"/>
  <c r="BA388" i="7" s="1"/>
  <c r="P388" i="7" s="1"/>
  <c r="AZ258" i="7"/>
  <c r="BA258" i="7" s="1"/>
  <c r="P258" i="7" s="1"/>
  <c r="AV185" i="6"/>
  <c r="G185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250" i="7"/>
  <c r="BA250" i="7" s="1"/>
  <c r="P250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1" i="6"/>
  <c r="AV260" i="6"/>
  <c r="C252" i="10"/>
  <c r="D252" i="10" s="1"/>
  <c r="AZ9" i="7"/>
  <c r="BA9" i="7" s="1"/>
  <c r="P9" i="7" s="1"/>
  <c r="AZ287" i="7"/>
  <c r="BA287" i="7" s="1"/>
  <c r="P287" i="7" s="1"/>
  <c r="AV187" i="6"/>
  <c r="G187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8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5" i="6"/>
  <c r="AV200" i="6"/>
  <c r="G200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9" i="6"/>
  <c r="AZ182" i="7"/>
  <c r="BA182" i="7" s="1"/>
  <c r="P182" i="7" s="1"/>
  <c r="AZ50" i="7"/>
  <c r="BA50" i="7" s="1"/>
  <c r="P50" i="7" s="1"/>
  <c r="AV190" i="6"/>
  <c r="G190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9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6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2" i="6"/>
  <c r="G52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8" i="6"/>
  <c r="G208" i="6" s="1"/>
  <c r="AV191" i="6"/>
  <c r="G191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5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392" i="7" s="1"/>
  <c r="BA392" i="7" s="1"/>
  <c r="P392" i="7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92" i="7"/>
  <c r="BA92" i="7" s="1"/>
  <c r="P92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38" i="7"/>
  <c r="BA38" i="7" s="1"/>
  <c r="P38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353" i="7" s="1"/>
  <c r="BA353" i="7" s="1"/>
  <c r="P353" i="7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H77" i="6" l="1"/>
  <c r="R77" i="5"/>
  <c r="AA77" i="9" s="1"/>
  <c r="R39" i="5"/>
  <c r="H39" i="6"/>
  <c r="AZ150" i="7"/>
  <c r="BA150" i="7" s="1"/>
  <c r="P150" i="7" s="1"/>
  <c r="AZ184" i="7"/>
  <c r="BA184" i="7" s="1"/>
  <c r="P184" i="7" s="1"/>
  <c r="AZ28" i="7"/>
  <c r="BA28" i="7" s="1"/>
  <c r="P28" i="7" s="1"/>
  <c r="AZ109" i="7"/>
  <c r="BA109" i="7" s="1"/>
  <c r="P109" i="7" s="1"/>
  <c r="AZ436" i="7"/>
  <c r="BA436" i="7" s="1"/>
  <c r="P436" i="7" s="1"/>
  <c r="AZ389" i="7"/>
  <c r="BA389" i="7" s="1"/>
  <c r="P389" i="7" s="1"/>
  <c r="BB389" i="7" s="1"/>
  <c r="AZ471" i="7"/>
  <c r="BA471" i="7" s="1"/>
  <c r="P471" i="7" s="1"/>
  <c r="AZ30" i="7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3" i="5"/>
  <c r="AA173" i="9" s="1"/>
  <c r="AC173" i="9" s="1"/>
  <c r="H13" i="6"/>
  <c r="R13" i="5"/>
  <c r="AA13" i="9" s="1"/>
  <c r="AK12" i="9" s="1"/>
  <c r="AL12" i="9" s="1"/>
  <c r="R246" i="5"/>
  <c r="AA246" i="9" s="1"/>
  <c r="R171" i="5"/>
  <c r="AA171" i="9" s="1"/>
  <c r="R125" i="5"/>
  <c r="AA125" i="9" s="1"/>
  <c r="R92" i="5"/>
  <c r="AA92" i="9" s="1"/>
  <c r="R119" i="5"/>
  <c r="AA119" i="9" s="1"/>
  <c r="R248" i="5"/>
  <c r="AA248" i="9" s="1"/>
  <c r="R241" i="5"/>
  <c r="AA241" i="9" s="1"/>
  <c r="R136" i="5"/>
  <c r="AA136" i="9" s="1"/>
  <c r="R231" i="5"/>
  <c r="AA231" i="9" s="1"/>
  <c r="R225" i="5"/>
  <c r="AA225" i="9" s="1"/>
  <c r="R109" i="5"/>
  <c r="AA109" i="9" s="1"/>
  <c r="R139" i="5"/>
  <c r="AA139" i="9" s="1"/>
  <c r="R229" i="5"/>
  <c r="AA229" i="9" s="1"/>
  <c r="R68" i="5"/>
  <c r="AA68" i="9" s="1"/>
  <c r="R234" i="5"/>
  <c r="AA234" i="9" s="1"/>
  <c r="R222" i="5"/>
  <c r="AA222" i="9" s="1"/>
  <c r="R75" i="5"/>
  <c r="AA75" i="9" s="1"/>
  <c r="R215" i="5"/>
  <c r="AA215" i="9" s="1"/>
  <c r="R209" i="5"/>
  <c r="AA209" i="9" s="1"/>
  <c r="R30" i="5"/>
  <c r="AA30" i="9" s="1"/>
  <c r="R98" i="5"/>
  <c r="AA98" i="9" s="1"/>
  <c r="R189" i="5"/>
  <c r="AA189" i="9" s="1"/>
  <c r="R199" i="5"/>
  <c r="AA199" i="9" s="1"/>
  <c r="R192" i="5"/>
  <c r="AA192" i="9" s="1"/>
  <c r="R198" i="5"/>
  <c r="AA198" i="9" s="1"/>
  <c r="R197" i="5"/>
  <c r="AA197" i="9" s="1"/>
  <c r="R43" i="5"/>
  <c r="AA43" i="9" s="1"/>
  <c r="R217" i="5"/>
  <c r="AA217" i="9" s="1"/>
  <c r="R129" i="5"/>
  <c r="AA129" i="9" s="1"/>
  <c r="R166" i="5"/>
  <c r="AA166" i="9" s="1"/>
  <c r="R154" i="5"/>
  <c r="AA154" i="9" s="1"/>
  <c r="R45" i="5"/>
  <c r="AA45" i="9" s="1"/>
  <c r="R21" i="5"/>
  <c r="AA21" i="9" s="1"/>
  <c r="R188" i="5"/>
  <c r="AA188" i="9" s="1"/>
  <c r="R137" i="5"/>
  <c r="AA137" i="9" s="1"/>
  <c r="R37" i="5"/>
  <c r="AA37" i="9" s="1"/>
  <c r="R131" i="5"/>
  <c r="AA131" i="9" s="1"/>
  <c r="R226" i="5"/>
  <c r="AA226" i="9" s="1"/>
  <c r="R105" i="5"/>
  <c r="AA105" i="9" s="1"/>
  <c r="R175" i="5"/>
  <c r="AA175" i="9" s="1"/>
  <c r="R243" i="5"/>
  <c r="AA243" i="9" s="1"/>
  <c r="R63" i="5"/>
  <c r="AA63" i="9" s="1"/>
  <c r="R179" i="5"/>
  <c r="AA179" i="9" s="1"/>
  <c r="R193" i="5"/>
  <c r="AA193" i="9" s="1"/>
  <c r="R87" i="5"/>
  <c r="AA87" i="9" s="1"/>
  <c r="R158" i="5"/>
  <c r="AA158" i="9" s="1"/>
  <c r="R72" i="5"/>
  <c r="AA72" i="9" s="1"/>
  <c r="R247" i="5"/>
  <c r="AA247" i="9" s="1"/>
  <c r="R61" i="5"/>
  <c r="AA61" i="9" s="1"/>
  <c r="R213" i="5"/>
  <c r="AA213" i="9" s="1"/>
  <c r="R124" i="5"/>
  <c r="AA124" i="9" s="1"/>
  <c r="R89" i="5"/>
  <c r="AA89" i="9" s="1"/>
  <c r="R214" i="5"/>
  <c r="AA214" i="9" s="1"/>
  <c r="R190" i="5"/>
  <c r="AA190" i="9" s="1"/>
  <c r="R35" i="5"/>
  <c r="AA35" i="9" s="1"/>
  <c r="R74" i="5"/>
  <c r="AA74" i="9" s="1"/>
  <c r="R167" i="5"/>
  <c r="AA167" i="9" s="1"/>
  <c r="R114" i="5"/>
  <c r="AA114" i="9" s="1"/>
  <c r="R116" i="5"/>
  <c r="AA116" i="9" s="1"/>
  <c r="R128" i="5"/>
  <c r="AA128" i="9" s="1"/>
  <c r="R239" i="5"/>
  <c r="AA239" i="9" s="1"/>
  <c r="R181" i="5"/>
  <c r="AA181" i="9" s="1"/>
  <c r="R180" i="5"/>
  <c r="AA180" i="9" s="1"/>
  <c r="R194" i="5"/>
  <c r="AA194" i="9" s="1"/>
  <c r="R49" i="5"/>
  <c r="AA49" i="9" s="1"/>
  <c r="R244" i="5"/>
  <c r="AA244" i="9" s="1"/>
  <c r="R220" i="5"/>
  <c r="AA220" i="9" s="1"/>
  <c r="R157" i="5"/>
  <c r="AA157" i="9" s="1"/>
  <c r="R93" i="5"/>
  <c r="AA93" i="9" s="1"/>
  <c r="R41" i="5"/>
  <c r="AA41" i="9" s="1"/>
  <c r="R238" i="5"/>
  <c r="AA238" i="9" s="1"/>
  <c r="R252" i="5"/>
  <c r="AA252" i="9" s="1"/>
  <c r="R233" i="5"/>
  <c r="AA233" i="9" s="1"/>
  <c r="R228" i="5"/>
  <c r="AA228" i="9" s="1"/>
  <c r="R112" i="5"/>
  <c r="AA112" i="9" s="1"/>
  <c r="R212" i="5"/>
  <c r="AA212" i="9" s="1"/>
  <c r="R148" i="5"/>
  <c r="AA148" i="9" s="1"/>
  <c r="R66" i="5"/>
  <c r="AA66" i="9" s="1"/>
  <c r="R62" i="5"/>
  <c r="AA62" i="9" s="1"/>
  <c r="R104" i="5"/>
  <c r="AA104" i="9" s="1"/>
  <c r="R163" i="5"/>
  <c r="AA163" i="9" s="1"/>
  <c r="R206" i="5"/>
  <c r="AA206" i="9" s="1"/>
  <c r="R71" i="5"/>
  <c r="AA71" i="9" s="1"/>
  <c r="R33" i="5"/>
  <c r="AA33" i="9" s="1"/>
  <c r="R182" i="5"/>
  <c r="AA182" i="9" s="1"/>
  <c r="R176" i="5"/>
  <c r="AA176" i="9" s="1"/>
  <c r="R110" i="5"/>
  <c r="AA110" i="9" s="1"/>
  <c r="R85" i="5"/>
  <c r="AA85" i="9" s="1"/>
  <c r="R156" i="5"/>
  <c r="AA156" i="9" s="1"/>
  <c r="R165" i="5"/>
  <c r="AA165" i="9" s="1"/>
  <c r="R159" i="5"/>
  <c r="AA159" i="9" s="1"/>
  <c r="R135" i="5"/>
  <c r="AA135" i="9" s="1"/>
  <c r="R249" i="5"/>
  <c r="AA249" i="9" s="1"/>
  <c r="R141" i="5"/>
  <c r="AA141" i="9" s="1"/>
  <c r="R15" i="5"/>
  <c r="AA15" i="9" s="1"/>
  <c r="R64" i="5"/>
  <c r="AA64" i="9" s="1"/>
  <c r="R162" i="5"/>
  <c r="AA162" i="9" s="1"/>
  <c r="R28" i="5"/>
  <c r="AA28" i="9" s="1"/>
  <c r="R57" i="5"/>
  <c r="AA57" i="9" s="1"/>
  <c r="R149" i="5"/>
  <c r="AA149" i="9" s="1"/>
  <c r="R143" i="5"/>
  <c r="AA143" i="9" s="1"/>
  <c r="R56" i="5"/>
  <c r="AA56" i="9" s="1"/>
  <c r="R123" i="5"/>
  <c r="AA123" i="9" s="1"/>
  <c r="R132" i="5"/>
  <c r="AA132" i="9" s="1"/>
  <c r="R126" i="5"/>
  <c r="AA126" i="9" s="1"/>
  <c r="R108" i="5"/>
  <c r="AA108" i="9" s="1"/>
  <c r="R19" i="5"/>
  <c r="AA19" i="9" s="1"/>
  <c r="R185" i="5"/>
  <c r="AA185" i="9" s="1"/>
  <c r="R38" i="5"/>
  <c r="AA38" i="9" s="1"/>
  <c r="R142" i="5"/>
  <c r="AA142" i="9" s="1"/>
  <c r="R236" i="5"/>
  <c r="AA236" i="9" s="1"/>
  <c r="R211" i="5"/>
  <c r="AA211" i="9" s="1"/>
  <c r="R138" i="5"/>
  <c r="AA138" i="9" s="1"/>
  <c r="R59" i="5"/>
  <c r="AA59" i="9" s="1"/>
  <c r="R170" i="5"/>
  <c r="AA170" i="9" s="1"/>
  <c r="R48" i="5"/>
  <c r="AA48" i="9" s="1"/>
  <c r="R117" i="5"/>
  <c r="AA117" i="9" s="1"/>
  <c r="R100" i="5"/>
  <c r="AA100" i="9" s="1"/>
  <c r="R121" i="5"/>
  <c r="AA121" i="9" s="1"/>
  <c r="R145" i="5"/>
  <c r="AA145" i="9" s="1"/>
  <c r="R155" i="5"/>
  <c r="AA155" i="9" s="1"/>
  <c r="R207" i="5"/>
  <c r="AA207" i="9" s="1"/>
  <c r="R36" i="5"/>
  <c r="AA36" i="9" s="1"/>
  <c r="R120" i="5"/>
  <c r="AA120" i="9" s="1"/>
  <c r="R184" i="5"/>
  <c r="AA184" i="9" s="1"/>
  <c r="R178" i="5"/>
  <c r="AA178" i="9" s="1"/>
  <c r="R219" i="5"/>
  <c r="AA219" i="9" s="1"/>
  <c r="R227" i="5"/>
  <c r="AA227" i="9" s="1"/>
  <c r="R70" i="5"/>
  <c r="AA70" i="9" s="1"/>
  <c r="R160" i="5"/>
  <c r="AA160" i="9" s="1"/>
  <c r="R232" i="5"/>
  <c r="AA232" i="9" s="1"/>
  <c r="R84" i="5"/>
  <c r="AA84" i="9" s="1"/>
  <c r="R210" i="5"/>
  <c r="AA210" i="9" s="1"/>
  <c r="R200" i="5"/>
  <c r="AA200" i="9" s="1"/>
  <c r="R34" i="5"/>
  <c r="AA34" i="9" s="1"/>
  <c r="R60" i="5"/>
  <c r="AA60" i="9" s="1"/>
  <c r="R20" i="5"/>
  <c r="AA20" i="9" s="1"/>
  <c r="R245" i="5"/>
  <c r="AA245" i="9" s="1"/>
  <c r="R103" i="5"/>
  <c r="AA103" i="9" s="1"/>
  <c r="R177" i="5"/>
  <c r="AA177" i="9" s="1"/>
  <c r="R122" i="5"/>
  <c r="AA122" i="9" s="1"/>
  <c r="R186" i="5"/>
  <c r="AA186" i="9" s="1"/>
  <c r="R51" i="5"/>
  <c r="AA51" i="9" s="1"/>
  <c r="R144" i="5"/>
  <c r="AA144" i="9" s="1"/>
  <c r="R191" i="5"/>
  <c r="AA191" i="9" s="1"/>
  <c r="R76" i="5"/>
  <c r="AA76" i="9" s="1"/>
  <c r="R134" i="5"/>
  <c r="AA134" i="9" s="1"/>
  <c r="R14" i="5"/>
  <c r="AA14" i="9" s="1"/>
  <c r="R240" i="5"/>
  <c r="AA240" i="9" s="1"/>
  <c r="R94" i="5"/>
  <c r="AA94" i="9" s="1"/>
  <c r="R78" i="5"/>
  <c r="AA78" i="9" s="1"/>
  <c r="R201" i="5"/>
  <c r="AA201" i="9" s="1"/>
  <c r="R147" i="5"/>
  <c r="AA147" i="9" s="1"/>
  <c r="R42" i="5"/>
  <c r="AA42" i="9" s="1"/>
  <c r="R146" i="5"/>
  <c r="AA146" i="9" s="1"/>
  <c r="R151" i="5"/>
  <c r="AA151" i="9" s="1"/>
  <c r="R164" i="5"/>
  <c r="AA164" i="9" s="1"/>
  <c r="R106" i="5"/>
  <c r="AA106" i="9" s="1"/>
  <c r="R96" i="5"/>
  <c r="AA96" i="9" s="1"/>
  <c r="R237" i="5"/>
  <c r="AA237" i="9" s="1"/>
  <c r="R195" i="5"/>
  <c r="AA195" i="9" s="1"/>
  <c r="R208" i="5"/>
  <c r="AA208" i="9" s="1"/>
  <c r="R52" i="5"/>
  <c r="AA52" i="9" s="1"/>
  <c r="R187" i="5"/>
  <c r="AA187" i="9" s="1"/>
  <c r="R26" i="5"/>
  <c r="AA26" i="9" s="1"/>
  <c r="R161" i="5"/>
  <c r="AA161" i="9" s="1"/>
  <c r="R216" i="5"/>
  <c r="AA216" i="9" s="1"/>
  <c r="R17" i="5"/>
  <c r="AA17" i="9" s="1"/>
  <c r="R174" i="5"/>
  <c r="AA174" i="9" s="1"/>
  <c r="R127" i="5"/>
  <c r="AA127" i="9" s="1"/>
  <c r="R91" i="5"/>
  <c r="AA91" i="9" s="1"/>
  <c r="R223" i="5"/>
  <c r="AA223" i="9" s="1"/>
  <c r="R97" i="5"/>
  <c r="AA97" i="9" s="1"/>
  <c r="R22" i="5"/>
  <c r="AA22" i="9" s="1"/>
  <c r="R69" i="5"/>
  <c r="AA69" i="9" s="1"/>
  <c r="R79" i="5"/>
  <c r="AA79" i="9" s="1"/>
  <c r="R133" i="5"/>
  <c r="AA133" i="9" s="1"/>
  <c r="R65" i="5"/>
  <c r="AA65" i="9" s="1"/>
  <c r="R251" i="5"/>
  <c r="AA251" i="9" s="1"/>
  <c r="R102" i="5"/>
  <c r="AA102" i="9" s="1"/>
  <c r="R111" i="5"/>
  <c r="AA111" i="9" s="1"/>
  <c r="R183" i="5"/>
  <c r="AA183" i="9" s="1"/>
  <c r="R172" i="5"/>
  <c r="AA172" i="9" s="1"/>
  <c r="R115" i="5"/>
  <c r="AA115" i="9" s="1"/>
  <c r="R58" i="5"/>
  <c r="AA58" i="9" s="1"/>
  <c r="R73" i="5"/>
  <c r="AA73" i="9" s="1"/>
  <c r="R113" i="5"/>
  <c r="AA113" i="9" s="1"/>
  <c r="R50" i="5"/>
  <c r="AA50" i="9" s="1"/>
  <c r="R99" i="5"/>
  <c r="AA99" i="9" s="1"/>
  <c r="R29" i="5"/>
  <c r="AA29" i="9" s="1"/>
  <c r="R90" i="5"/>
  <c r="AA90" i="9" s="1"/>
  <c r="R169" i="5"/>
  <c r="AA169" i="9" s="1"/>
  <c r="R235" i="5"/>
  <c r="AA235" i="9" s="1"/>
  <c r="R81" i="5"/>
  <c r="AA81" i="9" s="1"/>
  <c r="R153" i="5"/>
  <c r="AA153" i="9" s="1"/>
  <c r="R16" i="5"/>
  <c r="AA16" i="9" s="1"/>
  <c r="R242" i="5"/>
  <c r="AA242" i="9" s="1"/>
  <c r="R140" i="5"/>
  <c r="AA140" i="9" s="1"/>
  <c r="R202" i="5"/>
  <c r="AA202" i="9" s="1"/>
  <c r="R32" i="5"/>
  <c r="AA32" i="9" s="1"/>
  <c r="R82" i="5"/>
  <c r="AA82" i="9" s="1"/>
  <c r="R80" i="5"/>
  <c r="AA80" i="9" s="1"/>
  <c r="R218" i="5"/>
  <c r="AA218" i="9" s="1"/>
  <c r="R27" i="5"/>
  <c r="AA27" i="9" s="1"/>
  <c r="R118" i="5"/>
  <c r="AA118" i="9" s="1"/>
  <c r="R95" i="5"/>
  <c r="AA95" i="9" s="1"/>
  <c r="R253" i="5"/>
  <c r="AA253" i="9" s="1"/>
  <c r="R86" i="5"/>
  <c r="AA86" i="9" s="1"/>
  <c r="R88" i="5"/>
  <c r="AA88" i="9" s="1"/>
  <c r="R196" i="5"/>
  <c r="AA196" i="9" s="1"/>
  <c r="R107" i="5"/>
  <c r="AA107" i="9" s="1"/>
  <c r="R152" i="5"/>
  <c r="AA152" i="9" s="1"/>
  <c r="R24" i="5"/>
  <c r="AA24" i="9" s="1"/>
  <c r="R67" i="5"/>
  <c r="AA67" i="9" s="1"/>
  <c r="R83" i="5"/>
  <c r="AA83" i="9" s="1"/>
  <c r="R168" i="5"/>
  <c r="AA168" i="9" s="1"/>
  <c r="R23" i="5"/>
  <c r="AA23" i="9" s="1"/>
  <c r="R47" i="5"/>
  <c r="AA47" i="9" s="1"/>
  <c r="R221" i="5"/>
  <c r="AA221" i="9" s="1"/>
  <c r="R224" i="5"/>
  <c r="AA224" i="9" s="1"/>
  <c r="R130" i="5"/>
  <c r="AA130" i="9" s="1"/>
  <c r="R44" i="5"/>
  <c r="AA44" i="9" s="1"/>
  <c r="R250" i="5"/>
  <c r="AA250" i="9" s="1"/>
  <c r="R53" i="5"/>
  <c r="AA53" i="9" s="1"/>
  <c r="R101" i="5"/>
  <c r="AA101" i="9" s="1"/>
  <c r="R25" i="5"/>
  <c r="AA25" i="9" s="1"/>
  <c r="R150" i="5"/>
  <c r="AA150" i="9" s="1"/>
  <c r="R18" i="5"/>
  <c r="AA18" i="9" s="1"/>
  <c r="R46" i="5"/>
  <c r="AA46" i="9" s="1"/>
  <c r="R31" i="5"/>
  <c r="AA31" i="9" s="1"/>
  <c r="AA40" i="9"/>
  <c r="AA39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5" i="6"/>
  <c r="G54" i="6"/>
  <c r="H54" i="6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AA230" i="9"/>
  <c r="M9" i="8"/>
  <c r="AA205" i="9"/>
  <c r="M8" i="8"/>
  <c r="AA204" i="9"/>
  <c r="AA203" i="9"/>
  <c r="M6" i="8"/>
  <c r="AZ397" i="7"/>
  <c r="BA397" i="7" s="1"/>
  <c r="P397" i="7" s="1"/>
  <c r="AA254" i="9"/>
  <c r="AA255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1" i="6"/>
  <c r="H146" i="6"/>
  <c r="H96" i="6"/>
  <c r="H62" i="6"/>
  <c r="H206" i="6"/>
  <c r="H250" i="6"/>
  <c r="H53" i="6"/>
  <c r="H99" i="6"/>
  <c r="H10" i="6"/>
  <c r="H97" i="6"/>
  <c r="H79" i="6"/>
  <c r="H195" i="6"/>
  <c r="H141" i="6"/>
  <c r="H64" i="6"/>
  <c r="H119" i="6"/>
  <c r="H248" i="6"/>
  <c r="H67" i="6"/>
  <c r="H218" i="6"/>
  <c r="H187" i="6"/>
  <c r="H219" i="6"/>
  <c r="H227" i="6"/>
  <c r="H129" i="6"/>
  <c r="H166" i="6"/>
  <c r="H59" i="6"/>
  <c r="H52" i="6"/>
  <c r="H174" i="6"/>
  <c r="H60" i="6"/>
  <c r="H131" i="6"/>
  <c r="H226" i="6"/>
  <c r="H105" i="6"/>
  <c r="H207" i="6"/>
  <c r="H175" i="6"/>
  <c r="H90" i="6"/>
  <c r="H235" i="6"/>
  <c r="H153" i="6"/>
  <c r="H16" i="6"/>
  <c r="H71" i="6"/>
  <c r="H176" i="6"/>
  <c r="H136" i="6"/>
  <c r="H18" i="6"/>
  <c r="H31" i="6"/>
  <c r="H118" i="6"/>
  <c r="T29" i="8"/>
  <c r="X29" i="8"/>
  <c r="V29" i="8"/>
  <c r="W29" i="8"/>
  <c r="W31" i="8"/>
  <c r="V31" i="8"/>
  <c r="X31" i="8"/>
  <c r="T31" i="8"/>
  <c r="H188" i="6"/>
  <c r="H70" i="6"/>
  <c r="H160" i="6"/>
  <c r="H232" i="6"/>
  <c r="H84" i="6"/>
  <c r="H36" i="6"/>
  <c r="H243" i="6"/>
  <c r="H95" i="6"/>
  <c r="H253" i="6"/>
  <c r="H88" i="6"/>
  <c r="H28" i="6"/>
  <c r="H149" i="6"/>
  <c r="H225" i="6"/>
  <c r="T42" i="8"/>
  <c r="X42" i="8"/>
  <c r="V42" i="8"/>
  <c r="W42" i="8"/>
  <c r="W39" i="8"/>
  <c r="V39" i="8"/>
  <c r="X39" i="8"/>
  <c r="T39" i="8"/>
  <c r="H184" i="6"/>
  <c r="BB346" i="7"/>
  <c r="BC346" i="7"/>
  <c r="H179" i="6"/>
  <c r="H197" i="6"/>
  <c r="H244" i="6"/>
  <c r="H100" i="6"/>
  <c r="H137" i="6"/>
  <c r="H157" i="6"/>
  <c r="H20" i="6"/>
  <c r="H230" i="6"/>
  <c r="H245" i="6"/>
  <c r="H124" i="6"/>
  <c r="H89" i="6"/>
  <c r="H103" i="6"/>
  <c r="H247" i="6"/>
  <c r="H210" i="6"/>
  <c r="H61" i="6"/>
  <c r="H221" i="6"/>
  <c r="H204" i="6"/>
  <c r="H224" i="6"/>
  <c r="H130" i="6"/>
  <c r="H183" i="6"/>
  <c r="H172" i="6"/>
  <c r="H115" i="6"/>
  <c r="H58" i="6"/>
  <c r="H85" i="6"/>
  <c r="H189" i="6"/>
  <c r="H199" i="6"/>
  <c r="H192" i="6"/>
  <c r="H198" i="6"/>
  <c r="H194" i="6"/>
  <c r="H76" i="6"/>
  <c r="H49" i="6"/>
  <c r="H147" i="6"/>
  <c r="H151" i="6"/>
  <c r="H164" i="6"/>
  <c r="H66" i="6"/>
  <c r="H104" i="6"/>
  <c r="H25" i="6"/>
  <c r="H82" i="6"/>
  <c r="H29" i="6"/>
  <c r="T28" i="8"/>
  <c r="X28" i="8"/>
  <c r="W28" i="8"/>
  <c r="V28" i="8"/>
  <c r="H208" i="6"/>
  <c r="H19" i="6"/>
  <c r="H117" i="6"/>
  <c r="H121" i="6"/>
  <c r="H223" i="6"/>
  <c r="H133" i="6"/>
  <c r="H249" i="6"/>
  <c r="BC99" i="7"/>
  <c r="BB99" i="7"/>
  <c r="H241" i="6"/>
  <c r="H27" i="6"/>
  <c r="X40" i="8"/>
  <c r="V40" i="8"/>
  <c r="W40" i="8"/>
  <c r="T40" i="8"/>
  <c r="BC348" i="7"/>
  <c r="BB348" i="7"/>
  <c r="H178" i="6"/>
  <c r="H78" i="6"/>
  <c r="H236" i="6"/>
  <c r="H138" i="6"/>
  <c r="H45" i="6"/>
  <c r="W35" i="8"/>
  <c r="V35" i="8"/>
  <c r="X35" i="8"/>
  <c r="T35" i="8"/>
  <c r="BC19" i="7"/>
  <c r="BB19" i="7"/>
  <c r="BC287" i="7"/>
  <c r="BB287" i="7"/>
  <c r="H185" i="6"/>
  <c r="H14" i="6"/>
  <c r="H213" i="6"/>
  <c r="H17" i="6"/>
  <c r="H145" i="6"/>
  <c r="H155" i="6"/>
  <c r="H170" i="6"/>
  <c r="H169" i="6"/>
  <c r="H81" i="6"/>
  <c r="H33" i="6"/>
  <c r="H182" i="6"/>
  <c r="H110" i="6"/>
  <c r="H46" i="6"/>
  <c r="X46" i="8"/>
  <c r="T46" i="8"/>
  <c r="W46" i="8"/>
  <c r="V46" i="8"/>
  <c r="BB463" i="7"/>
  <c r="BC463" i="7"/>
  <c r="H63" i="6"/>
  <c r="H48" i="6"/>
  <c r="H161" i="6"/>
  <c r="H43" i="6"/>
  <c r="H217" i="6"/>
  <c r="H122" i="6"/>
  <c r="H87" i="6"/>
  <c r="H158" i="6"/>
  <c r="H72" i="6"/>
  <c r="H120" i="6"/>
  <c r="H86" i="6"/>
  <c r="H196" i="6"/>
  <c r="H162" i="6"/>
  <c r="H57" i="6"/>
  <c r="H143" i="6"/>
  <c r="H98" i="6"/>
  <c r="H231" i="6"/>
  <c r="H109" i="6"/>
  <c r="X30" i="8"/>
  <c r="T30" i="8"/>
  <c r="V30" i="8"/>
  <c r="W30" i="8"/>
  <c r="H190" i="6"/>
  <c r="BC299" i="7"/>
  <c r="BB299" i="7"/>
  <c r="H200" i="6"/>
  <c r="BB288" i="7"/>
  <c r="BC288" i="7"/>
  <c r="H34" i="6"/>
  <c r="H205" i="6"/>
  <c r="H240" i="6"/>
  <c r="H12" i="6"/>
  <c r="H74" i="6"/>
  <c r="H167" i="6"/>
  <c r="H114" i="6"/>
  <c r="H186" i="6"/>
  <c r="H116" i="6"/>
  <c r="H128" i="6"/>
  <c r="H51" i="6"/>
  <c r="H239" i="6"/>
  <c r="H214" i="6"/>
  <c r="H177" i="6"/>
  <c r="H246" i="6"/>
  <c r="H171" i="6"/>
  <c r="H8" i="6"/>
  <c r="H125" i="6"/>
  <c r="H92" i="6"/>
  <c r="H242" i="6"/>
  <c r="H140" i="6"/>
  <c r="H202" i="6"/>
  <c r="H32" i="6"/>
  <c r="H56" i="6"/>
  <c r="H156" i="6"/>
  <c r="H165" i="6"/>
  <c r="H159" i="6"/>
  <c r="H135" i="6"/>
  <c r="T45" i="8"/>
  <c r="X45" i="8"/>
  <c r="V45" i="8"/>
  <c r="W45" i="8"/>
  <c r="H191" i="6"/>
  <c r="BC123" i="7"/>
  <c r="BB123" i="7"/>
  <c r="BC20" i="7"/>
  <c r="BB20" i="7"/>
  <c r="H142" i="6"/>
  <c r="H42" i="6"/>
  <c r="H106" i="6"/>
  <c r="H148" i="6"/>
  <c r="H163" i="6"/>
  <c r="H44" i="6"/>
  <c r="H101" i="6"/>
  <c r="BC243" i="7"/>
  <c r="BB243" i="7"/>
  <c r="H50" i="6"/>
  <c r="H134" i="6"/>
  <c r="H35" i="6"/>
  <c r="H220" i="6"/>
  <c r="H37" i="6"/>
  <c r="H91" i="6"/>
  <c r="H22" i="6"/>
  <c r="H69" i="6"/>
  <c r="H237" i="6"/>
  <c r="H15" i="6"/>
  <c r="H254" i="6"/>
  <c r="H11" i="6"/>
  <c r="H80" i="6"/>
  <c r="H108" i="6"/>
  <c r="H26" i="6"/>
  <c r="H94" i="6"/>
  <c r="H211" i="6"/>
  <c r="H154" i="6"/>
  <c r="H21" i="6"/>
  <c r="T34" i="8"/>
  <c r="X34" i="8"/>
  <c r="W34" i="8"/>
  <c r="V34" i="8"/>
  <c r="H9" i="6"/>
  <c r="H193" i="6"/>
  <c r="H216" i="6"/>
  <c r="H127" i="6"/>
  <c r="H93" i="6"/>
  <c r="H41" i="6"/>
  <c r="H238" i="6"/>
  <c r="H252" i="6"/>
  <c r="H233" i="6"/>
  <c r="H228" i="6"/>
  <c r="H112" i="6"/>
  <c r="H212" i="6"/>
  <c r="H181" i="6"/>
  <c r="H144" i="6"/>
  <c r="H180" i="6"/>
  <c r="H139" i="6"/>
  <c r="H229" i="6"/>
  <c r="H68" i="6"/>
  <c r="H234" i="6"/>
  <c r="H40" i="6"/>
  <c r="BC248" i="7"/>
  <c r="BB248" i="7"/>
  <c r="H107" i="6"/>
  <c r="H152" i="6"/>
  <c r="H24" i="6"/>
  <c r="H73" i="6"/>
  <c r="H113" i="6"/>
  <c r="H123" i="6"/>
  <c r="H132" i="6"/>
  <c r="H126" i="6"/>
  <c r="T33" i="8"/>
  <c r="X33" i="8"/>
  <c r="V33" i="8"/>
  <c r="W33" i="8"/>
  <c r="X41" i="8"/>
  <c r="T41" i="8"/>
  <c r="W41" i="8"/>
  <c r="V41" i="8"/>
  <c r="X32" i="8"/>
  <c r="V32" i="8"/>
  <c r="W32" i="8"/>
  <c r="T32" i="8"/>
  <c r="H65" i="6"/>
  <c r="H251" i="6"/>
  <c r="H102" i="6"/>
  <c r="H111" i="6"/>
  <c r="H203" i="6"/>
  <c r="H222" i="6"/>
  <c r="H75" i="6"/>
  <c r="H215" i="6"/>
  <c r="H209" i="6"/>
  <c r="H30" i="6"/>
  <c r="BB244" i="7"/>
  <c r="BC244" i="7"/>
  <c r="H150" i="6"/>
  <c r="H83" i="6"/>
  <c r="H168" i="6"/>
  <c r="H23" i="6"/>
  <c r="BC11" i="7"/>
  <c r="BB11" i="7"/>
  <c r="V36" i="8"/>
  <c r="X36" i="8"/>
  <c r="T36" i="8"/>
  <c r="W36" i="8"/>
  <c r="X38" i="8"/>
  <c r="T38" i="8"/>
  <c r="W38" i="8"/>
  <c r="V38" i="8"/>
  <c r="O102" i="7"/>
  <c r="N102" i="7"/>
  <c r="M102" i="7"/>
  <c r="L102" i="7"/>
  <c r="K102" i="7"/>
  <c r="J102" i="7"/>
  <c r="I102" i="7"/>
  <c r="H102" i="7"/>
  <c r="G102" i="7"/>
  <c r="F102" i="7"/>
  <c r="BC102" i="7" s="1"/>
  <c r="E102" i="7"/>
  <c r="BB102" i="7" s="1"/>
  <c r="O101" i="7"/>
  <c r="N101" i="7"/>
  <c r="M101" i="7"/>
  <c r="L101" i="7"/>
  <c r="K101" i="7"/>
  <c r="J101" i="7"/>
  <c r="I101" i="7"/>
  <c r="H101" i="7"/>
  <c r="G101" i="7"/>
  <c r="F101" i="7"/>
  <c r="BC101" i="7" s="1"/>
  <c r="E101" i="7"/>
  <c r="BB101" i="7" s="1"/>
  <c r="O444" i="7"/>
  <c r="N444" i="7"/>
  <c r="M444" i="7"/>
  <c r="L444" i="7"/>
  <c r="K444" i="7"/>
  <c r="J444" i="7"/>
  <c r="I444" i="7"/>
  <c r="H444" i="7"/>
  <c r="G444" i="7"/>
  <c r="F444" i="7"/>
  <c r="BC444" i="7" s="1"/>
  <c r="E444" i="7"/>
  <c r="BB444" i="7" s="1"/>
  <c r="O289" i="7"/>
  <c r="N289" i="7"/>
  <c r="M289" i="7"/>
  <c r="L289" i="7"/>
  <c r="K289" i="7"/>
  <c r="J289" i="7"/>
  <c r="I289" i="7"/>
  <c r="H289" i="7"/>
  <c r="G289" i="7"/>
  <c r="F289" i="7"/>
  <c r="BC289" i="7" s="1"/>
  <c r="E289" i="7"/>
  <c r="BB289" i="7" s="1"/>
  <c r="O51" i="7"/>
  <c r="N51" i="7"/>
  <c r="M51" i="7"/>
  <c r="L51" i="7"/>
  <c r="K51" i="7"/>
  <c r="J51" i="7"/>
  <c r="I51" i="7"/>
  <c r="H51" i="7"/>
  <c r="G51" i="7"/>
  <c r="F51" i="7"/>
  <c r="BC51" i="7" s="1"/>
  <c r="E51" i="7"/>
  <c r="BB51" i="7" s="1"/>
  <c r="O473" i="7"/>
  <c r="N473" i="7"/>
  <c r="M473" i="7"/>
  <c r="L473" i="7"/>
  <c r="K473" i="7"/>
  <c r="J473" i="7"/>
  <c r="I473" i="7"/>
  <c r="H473" i="7"/>
  <c r="G473" i="7"/>
  <c r="F473" i="7"/>
  <c r="BC473" i="7" s="1"/>
  <c r="E473" i="7"/>
  <c r="BB473" i="7" s="1"/>
  <c r="O483" i="7"/>
  <c r="N483" i="7"/>
  <c r="M483" i="7"/>
  <c r="L483" i="7"/>
  <c r="K483" i="7"/>
  <c r="J483" i="7"/>
  <c r="I483" i="7"/>
  <c r="H483" i="7"/>
  <c r="G483" i="7"/>
  <c r="F483" i="7"/>
  <c r="E483" i="7"/>
  <c r="O482" i="7"/>
  <c r="N482" i="7"/>
  <c r="M482" i="7"/>
  <c r="L482" i="7"/>
  <c r="K482" i="7"/>
  <c r="J482" i="7"/>
  <c r="I482" i="7"/>
  <c r="H482" i="7"/>
  <c r="G482" i="7"/>
  <c r="F482" i="7"/>
  <c r="E482" i="7"/>
  <c r="O481" i="7"/>
  <c r="N481" i="7"/>
  <c r="M481" i="7"/>
  <c r="L481" i="7"/>
  <c r="K481" i="7"/>
  <c r="J481" i="7"/>
  <c r="I481" i="7"/>
  <c r="H481" i="7"/>
  <c r="G481" i="7"/>
  <c r="F481" i="7"/>
  <c r="E481" i="7"/>
  <c r="O480" i="7"/>
  <c r="N480" i="7"/>
  <c r="M480" i="7"/>
  <c r="L480" i="7"/>
  <c r="K480" i="7"/>
  <c r="J480" i="7"/>
  <c r="I480" i="7"/>
  <c r="H480" i="7"/>
  <c r="G480" i="7"/>
  <c r="F480" i="7"/>
  <c r="E480" i="7"/>
  <c r="O479" i="7"/>
  <c r="N479" i="7"/>
  <c r="M479" i="7"/>
  <c r="L479" i="7"/>
  <c r="K479" i="7"/>
  <c r="J479" i="7"/>
  <c r="I479" i="7"/>
  <c r="H479" i="7"/>
  <c r="G479" i="7"/>
  <c r="F479" i="7"/>
  <c r="E479" i="7"/>
  <c r="O478" i="7"/>
  <c r="N478" i="7"/>
  <c r="M478" i="7"/>
  <c r="L478" i="7"/>
  <c r="K478" i="7"/>
  <c r="J478" i="7"/>
  <c r="I478" i="7"/>
  <c r="H478" i="7"/>
  <c r="G478" i="7"/>
  <c r="F478" i="7"/>
  <c r="E478" i="7"/>
  <c r="O477" i="7"/>
  <c r="N477" i="7"/>
  <c r="M477" i="7"/>
  <c r="L477" i="7"/>
  <c r="K477" i="7"/>
  <c r="J477" i="7"/>
  <c r="I477" i="7"/>
  <c r="H477" i="7"/>
  <c r="G477" i="7"/>
  <c r="F477" i="7"/>
  <c r="BC477" i="7" s="1"/>
  <c r="E477" i="7"/>
  <c r="BB477" i="7" s="1"/>
  <c r="O476" i="7"/>
  <c r="N476" i="7"/>
  <c r="M476" i="7"/>
  <c r="L476" i="7"/>
  <c r="K476" i="7"/>
  <c r="J476" i="7"/>
  <c r="I476" i="7"/>
  <c r="H476" i="7"/>
  <c r="G476" i="7"/>
  <c r="F476" i="7"/>
  <c r="BC476" i="7" s="1"/>
  <c r="E476" i="7"/>
  <c r="BB476" i="7" s="1"/>
  <c r="O475" i="7"/>
  <c r="N475" i="7"/>
  <c r="M475" i="7"/>
  <c r="L475" i="7"/>
  <c r="K475" i="7"/>
  <c r="J475" i="7"/>
  <c r="I475" i="7"/>
  <c r="H475" i="7"/>
  <c r="G475" i="7"/>
  <c r="F475" i="7"/>
  <c r="BC475" i="7" s="1"/>
  <c r="E475" i="7"/>
  <c r="BB475" i="7" s="1"/>
  <c r="F474" i="7"/>
  <c r="BC474" i="7" s="1"/>
  <c r="E474" i="7"/>
  <c r="BB474" i="7" s="1"/>
  <c r="O474" i="7"/>
  <c r="N474" i="7"/>
  <c r="M474" i="7"/>
  <c r="L474" i="7"/>
  <c r="K474" i="7"/>
  <c r="J474" i="7"/>
  <c r="I474" i="7"/>
  <c r="H474" i="7"/>
  <c r="G474" i="7"/>
  <c r="H440" i="7"/>
  <c r="G440" i="7"/>
  <c r="F440" i="7"/>
  <c r="BC440" i="7" s="1"/>
  <c r="E440" i="7"/>
  <c r="BB440" i="7" s="1"/>
  <c r="H439" i="7"/>
  <c r="G439" i="7"/>
  <c r="F439" i="7"/>
  <c r="BC439" i="7" s="1"/>
  <c r="E439" i="7"/>
  <c r="BB439" i="7" s="1"/>
  <c r="H438" i="7"/>
  <c r="G438" i="7"/>
  <c r="F438" i="7"/>
  <c r="BC438" i="7" s="1"/>
  <c r="E438" i="7"/>
  <c r="BB438" i="7" s="1"/>
  <c r="O472" i="7"/>
  <c r="N472" i="7"/>
  <c r="M472" i="7"/>
  <c r="L472" i="7"/>
  <c r="K472" i="7"/>
  <c r="J472" i="7"/>
  <c r="I472" i="7"/>
  <c r="H472" i="7"/>
  <c r="G472" i="7"/>
  <c r="F472" i="7"/>
  <c r="BC472" i="7" s="1"/>
  <c r="E472" i="7"/>
  <c r="BB472" i="7" s="1"/>
  <c r="I471" i="7"/>
  <c r="H471" i="7"/>
  <c r="G471" i="7"/>
  <c r="F471" i="7"/>
  <c r="E471" i="7"/>
  <c r="I470" i="7"/>
  <c r="H470" i="7"/>
  <c r="G470" i="7"/>
  <c r="F470" i="7"/>
  <c r="E470" i="7"/>
  <c r="I469" i="7"/>
  <c r="H469" i="7"/>
  <c r="G469" i="7"/>
  <c r="F469" i="7"/>
  <c r="E469" i="7"/>
  <c r="I468" i="7"/>
  <c r="H468" i="7"/>
  <c r="G468" i="7"/>
  <c r="F468" i="7"/>
  <c r="BC468" i="7" s="1"/>
  <c r="E468" i="7"/>
  <c r="BB468" i="7" s="1"/>
  <c r="I467" i="7"/>
  <c r="H467" i="7"/>
  <c r="G467" i="7"/>
  <c r="F467" i="7"/>
  <c r="BC467" i="7" s="1"/>
  <c r="E467" i="7"/>
  <c r="BB467" i="7" s="1"/>
  <c r="I466" i="7"/>
  <c r="H466" i="7"/>
  <c r="G466" i="7"/>
  <c r="F466" i="7"/>
  <c r="BC466" i="7" s="1"/>
  <c r="E466" i="7"/>
  <c r="BB466" i="7" s="1"/>
  <c r="O465" i="7"/>
  <c r="N465" i="7"/>
  <c r="M465" i="7"/>
  <c r="L465" i="7"/>
  <c r="K465" i="7"/>
  <c r="J465" i="7"/>
  <c r="I465" i="7"/>
  <c r="H465" i="7"/>
  <c r="G465" i="7"/>
  <c r="F465" i="7"/>
  <c r="E465" i="7"/>
  <c r="O464" i="7"/>
  <c r="N464" i="7"/>
  <c r="M464" i="7"/>
  <c r="L464" i="7"/>
  <c r="K464" i="7"/>
  <c r="J464" i="7"/>
  <c r="I464" i="7"/>
  <c r="H464" i="7"/>
  <c r="G464" i="7"/>
  <c r="F464" i="7"/>
  <c r="E464" i="7"/>
  <c r="O462" i="7"/>
  <c r="N462" i="7"/>
  <c r="M462" i="7"/>
  <c r="L462" i="7"/>
  <c r="K462" i="7"/>
  <c r="J462" i="7"/>
  <c r="I462" i="7"/>
  <c r="H462" i="7"/>
  <c r="G462" i="7"/>
  <c r="F462" i="7"/>
  <c r="BC462" i="7" s="1"/>
  <c r="E462" i="7"/>
  <c r="BB462" i="7" s="1"/>
  <c r="O461" i="7"/>
  <c r="N461" i="7"/>
  <c r="M461" i="7"/>
  <c r="L461" i="7"/>
  <c r="K461" i="7"/>
  <c r="J461" i="7"/>
  <c r="I461" i="7"/>
  <c r="H461" i="7"/>
  <c r="G461" i="7"/>
  <c r="F461" i="7"/>
  <c r="BC461" i="7" s="1"/>
  <c r="E461" i="7"/>
  <c r="BB461" i="7" s="1"/>
  <c r="O460" i="7"/>
  <c r="N460" i="7"/>
  <c r="M460" i="7"/>
  <c r="L460" i="7"/>
  <c r="K460" i="7"/>
  <c r="J460" i="7"/>
  <c r="I460" i="7"/>
  <c r="H460" i="7"/>
  <c r="G460" i="7"/>
  <c r="F460" i="7"/>
  <c r="BC460" i="7" s="1"/>
  <c r="E460" i="7"/>
  <c r="BB460" i="7" s="1"/>
  <c r="O459" i="7"/>
  <c r="N459" i="7"/>
  <c r="M459" i="7"/>
  <c r="L459" i="7"/>
  <c r="K459" i="7"/>
  <c r="J459" i="7"/>
  <c r="I459" i="7"/>
  <c r="H459" i="7"/>
  <c r="G459" i="7"/>
  <c r="F459" i="7"/>
  <c r="BC459" i="7" s="1"/>
  <c r="E459" i="7"/>
  <c r="BB459" i="7" s="1"/>
  <c r="O458" i="7"/>
  <c r="N458" i="7"/>
  <c r="M458" i="7"/>
  <c r="L458" i="7"/>
  <c r="K458" i="7"/>
  <c r="J458" i="7"/>
  <c r="I458" i="7"/>
  <c r="H458" i="7"/>
  <c r="G458" i="7"/>
  <c r="F458" i="7"/>
  <c r="BC458" i="7" s="1"/>
  <c r="E458" i="7"/>
  <c r="BB458" i="7" s="1"/>
  <c r="O457" i="7"/>
  <c r="N457" i="7"/>
  <c r="M457" i="7"/>
  <c r="L457" i="7"/>
  <c r="K457" i="7"/>
  <c r="J457" i="7"/>
  <c r="I457" i="7"/>
  <c r="H457" i="7"/>
  <c r="G457" i="7"/>
  <c r="F457" i="7"/>
  <c r="BC457" i="7" s="1"/>
  <c r="E457" i="7"/>
  <c r="BB457" i="7" s="1"/>
  <c r="O456" i="7"/>
  <c r="N456" i="7"/>
  <c r="M456" i="7"/>
  <c r="L456" i="7"/>
  <c r="K456" i="7"/>
  <c r="J456" i="7"/>
  <c r="I456" i="7"/>
  <c r="H456" i="7"/>
  <c r="G456" i="7"/>
  <c r="F456" i="7"/>
  <c r="BC456" i="7" s="1"/>
  <c r="E456" i="7"/>
  <c r="BB456" i="7" s="1"/>
  <c r="O455" i="7"/>
  <c r="N455" i="7"/>
  <c r="M455" i="7"/>
  <c r="L455" i="7"/>
  <c r="K455" i="7"/>
  <c r="J455" i="7"/>
  <c r="I455" i="7"/>
  <c r="H455" i="7"/>
  <c r="G455" i="7"/>
  <c r="F455" i="7"/>
  <c r="BC455" i="7" s="1"/>
  <c r="E455" i="7"/>
  <c r="BB455" i="7" s="1"/>
  <c r="O454" i="7"/>
  <c r="N454" i="7"/>
  <c r="M454" i="7"/>
  <c r="L454" i="7"/>
  <c r="K454" i="7"/>
  <c r="J454" i="7"/>
  <c r="I454" i="7"/>
  <c r="H454" i="7"/>
  <c r="G454" i="7"/>
  <c r="F454" i="7"/>
  <c r="BC454" i="7" s="1"/>
  <c r="E454" i="7"/>
  <c r="BB454" i="7" s="1"/>
  <c r="O453" i="7"/>
  <c r="N453" i="7"/>
  <c r="M453" i="7"/>
  <c r="L453" i="7"/>
  <c r="K453" i="7"/>
  <c r="J453" i="7"/>
  <c r="I453" i="7"/>
  <c r="H453" i="7"/>
  <c r="G453" i="7"/>
  <c r="F453" i="7"/>
  <c r="BC453" i="7" s="1"/>
  <c r="E453" i="7"/>
  <c r="BB453" i="7" s="1"/>
  <c r="O452" i="7"/>
  <c r="N452" i="7"/>
  <c r="M452" i="7"/>
  <c r="L452" i="7"/>
  <c r="K452" i="7"/>
  <c r="J452" i="7"/>
  <c r="I452" i="7"/>
  <c r="H452" i="7"/>
  <c r="G452" i="7"/>
  <c r="F452" i="7"/>
  <c r="BC452" i="7" s="1"/>
  <c r="E452" i="7"/>
  <c r="BB452" i="7" s="1"/>
  <c r="O451" i="7"/>
  <c r="N451" i="7"/>
  <c r="M451" i="7"/>
  <c r="L451" i="7"/>
  <c r="K451" i="7"/>
  <c r="J451" i="7"/>
  <c r="I451" i="7"/>
  <c r="H451" i="7"/>
  <c r="G451" i="7"/>
  <c r="F451" i="7"/>
  <c r="BC451" i="7" s="1"/>
  <c r="E451" i="7"/>
  <c r="BB451" i="7" s="1"/>
  <c r="O450" i="7"/>
  <c r="N450" i="7"/>
  <c r="M450" i="7"/>
  <c r="L450" i="7"/>
  <c r="K450" i="7"/>
  <c r="J450" i="7"/>
  <c r="I450" i="7"/>
  <c r="H450" i="7"/>
  <c r="G450" i="7"/>
  <c r="F450" i="7"/>
  <c r="BC450" i="7" s="1"/>
  <c r="E450" i="7"/>
  <c r="BB450" i="7" s="1"/>
  <c r="O449" i="7"/>
  <c r="N449" i="7"/>
  <c r="M449" i="7"/>
  <c r="L449" i="7"/>
  <c r="K449" i="7"/>
  <c r="J449" i="7"/>
  <c r="I449" i="7"/>
  <c r="H449" i="7"/>
  <c r="G449" i="7"/>
  <c r="F449" i="7"/>
  <c r="E449" i="7"/>
  <c r="O448" i="7"/>
  <c r="N448" i="7"/>
  <c r="M448" i="7"/>
  <c r="L448" i="7"/>
  <c r="K448" i="7"/>
  <c r="J448" i="7"/>
  <c r="I448" i="7"/>
  <c r="H448" i="7"/>
  <c r="G448" i="7"/>
  <c r="F448" i="7"/>
  <c r="BC448" i="7" s="1"/>
  <c r="E448" i="7"/>
  <c r="BB448" i="7" s="1"/>
  <c r="O447" i="7"/>
  <c r="N447" i="7"/>
  <c r="M447" i="7"/>
  <c r="L447" i="7"/>
  <c r="K447" i="7"/>
  <c r="J447" i="7"/>
  <c r="I447" i="7"/>
  <c r="H447" i="7"/>
  <c r="G447" i="7"/>
  <c r="F447" i="7"/>
  <c r="E447" i="7"/>
  <c r="I446" i="7"/>
  <c r="H446" i="7"/>
  <c r="G446" i="7"/>
  <c r="F446" i="7"/>
  <c r="BC446" i="7" s="1"/>
  <c r="E446" i="7"/>
  <c r="BB446" i="7" s="1"/>
  <c r="O445" i="7"/>
  <c r="N445" i="7"/>
  <c r="M445" i="7"/>
  <c r="L445" i="7"/>
  <c r="K445" i="7"/>
  <c r="J445" i="7"/>
  <c r="I445" i="7"/>
  <c r="H445" i="7"/>
  <c r="G445" i="7"/>
  <c r="F445" i="7"/>
  <c r="BC445" i="7" s="1"/>
  <c r="E445" i="7"/>
  <c r="BB445" i="7" s="1"/>
  <c r="O443" i="7"/>
  <c r="N443" i="7"/>
  <c r="M443" i="7"/>
  <c r="L443" i="7"/>
  <c r="K443" i="7"/>
  <c r="J443" i="7"/>
  <c r="I443" i="7"/>
  <c r="H443" i="7"/>
  <c r="G443" i="7"/>
  <c r="F443" i="7"/>
  <c r="BC443" i="7" s="1"/>
  <c r="E443" i="7"/>
  <c r="BB443" i="7" s="1"/>
  <c r="O442" i="7"/>
  <c r="N442" i="7"/>
  <c r="M442" i="7"/>
  <c r="L442" i="7"/>
  <c r="K442" i="7"/>
  <c r="J442" i="7"/>
  <c r="I442" i="7"/>
  <c r="H442" i="7"/>
  <c r="G442" i="7"/>
  <c r="F442" i="7"/>
  <c r="BC442" i="7" s="1"/>
  <c r="E442" i="7"/>
  <c r="BB442" i="7" s="1"/>
  <c r="O441" i="7"/>
  <c r="N441" i="7"/>
  <c r="M441" i="7"/>
  <c r="L441" i="7"/>
  <c r="K441" i="7"/>
  <c r="J441" i="7"/>
  <c r="I441" i="7"/>
  <c r="H441" i="7"/>
  <c r="G441" i="7"/>
  <c r="F441" i="7"/>
  <c r="BC441" i="7" s="1"/>
  <c r="E441" i="7"/>
  <c r="BB441" i="7" s="1"/>
  <c r="O437" i="7"/>
  <c r="N437" i="7"/>
  <c r="M437" i="7"/>
  <c r="L437" i="7"/>
  <c r="K437" i="7"/>
  <c r="J437" i="7"/>
  <c r="I437" i="7"/>
  <c r="H437" i="7"/>
  <c r="G437" i="7"/>
  <c r="F437" i="7"/>
  <c r="E437" i="7"/>
  <c r="O436" i="7"/>
  <c r="N436" i="7"/>
  <c r="M436" i="7"/>
  <c r="L436" i="7"/>
  <c r="K436" i="7"/>
  <c r="J436" i="7"/>
  <c r="I436" i="7"/>
  <c r="H436" i="7"/>
  <c r="G436" i="7"/>
  <c r="F436" i="7"/>
  <c r="E436" i="7"/>
  <c r="O435" i="7"/>
  <c r="N435" i="7"/>
  <c r="M435" i="7"/>
  <c r="L435" i="7"/>
  <c r="K435" i="7"/>
  <c r="J435" i="7"/>
  <c r="I435" i="7"/>
  <c r="H435" i="7"/>
  <c r="G435" i="7"/>
  <c r="F435" i="7"/>
  <c r="E435" i="7"/>
  <c r="O434" i="7"/>
  <c r="N434" i="7"/>
  <c r="M434" i="7"/>
  <c r="L434" i="7"/>
  <c r="K434" i="7"/>
  <c r="J434" i="7"/>
  <c r="I434" i="7"/>
  <c r="H434" i="7"/>
  <c r="G434" i="7"/>
  <c r="F434" i="7"/>
  <c r="E434" i="7"/>
  <c r="O433" i="7"/>
  <c r="N433" i="7"/>
  <c r="M433" i="7"/>
  <c r="L433" i="7"/>
  <c r="K433" i="7"/>
  <c r="J433" i="7"/>
  <c r="I433" i="7"/>
  <c r="H433" i="7"/>
  <c r="G433" i="7"/>
  <c r="F433" i="7"/>
  <c r="E433" i="7"/>
  <c r="O432" i="7"/>
  <c r="N432" i="7"/>
  <c r="M432" i="7"/>
  <c r="L432" i="7"/>
  <c r="K432" i="7"/>
  <c r="J432" i="7"/>
  <c r="I432" i="7"/>
  <c r="H432" i="7"/>
  <c r="G432" i="7"/>
  <c r="F432" i="7"/>
  <c r="E432" i="7"/>
  <c r="O431" i="7"/>
  <c r="N431" i="7"/>
  <c r="M431" i="7"/>
  <c r="L431" i="7"/>
  <c r="K431" i="7"/>
  <c r="J431" i="7"/>
  <c r="I431" i="7"/>
  <c r="H431" i="7"/>
  <c r="G431" i="7"/>
  <c r="F431" i="7"/>
  <c r="E431" i="7"/>
  <c r="O430" i="7"/>
  <c r="N430" i="7"/>
  <c r="M430" i="7"/>
  <c r="L430" i="7"/>
  <c r="K430" i="7"/>
  <c r="J430" i="7"/>
  <c r="I430" i="7"/>
  <c r="H430" i="7"/>
  <c r="G430" i="7"/>
  <c r="F430" i="7"/>
  <c r="E430" i="7"/>
  <c r="O429" i="7"/>
  <c r="N429" i="7"/>
  <c r="M429" i="7"/>
  <c r="L429" i="7"/>
  <c r="K429" i="7"/>
  <c r="J429" i="7"/>
  <c r="I429" i="7"/>
  <c r="H429" i="7"/>
  <c r="G429" i="7"/>
  <c r="F429" i="7"/>
  <c r="E429" i="7"/>
  <c r="O428" i="7"/>
  <c r="N428" i="7"/>
  <c r="M428" i="7"/>
  <c r="L428" i="7"/>
  <c r="K428" i="7"/>
  <c r="J428" i="7"/>
  <c r="I428" i="7"/>
  <c r="H428" i="7"/>
  <c r="G428" i="7"/>
  <c r="F428" i="7"/>
  <c r="E428" i="7"/>
  <c r="O427" i="7"/>
  <c r="N427" i="7"/>
  <c r="M427" i="7"/>
  <c r="L427" i="7"/>
  <c r="K427" i="7"/>
  <c r="J427" i="7"/>
  <c r="I427" i="7"/>
  <c r="H427" i="7"/>
  <c r="G427" i="7"/>
  <c r="F427" i="7"/>
  <c r="BC427" i="7" s="1"/>
  <c r="E427" i="7"/>
  <c r="BB427" i="7" s="1"/>
  <c r="O426" i="7"/>
  <c r="N426" i="7"/>
  <c r="M426" i="7"/>
  <c r="L426" i="7"/>
  <c r="K426" i="7"/>
  <c r="J426" i="7"/>
  <c r="I426" i="7"/>
  <c r="H426" i="7"/>
  <c r="G426" i="7"/>
  <c r="F426" i="7"/>
  <c r="BC426" i="7" s="1"/>
  <c r="E426" i="7"/>
  <c r="BB426" i="7" s="1"/>
  <c r="O425" i="7"/>
  <c r="N425" i="7"/>
  <c r="M425" i="7"/>
  <c r="L425" i="7"/>
  <c r="K425" i="7"/>
  <c r="J425" i="7"/>
  <c r="I425" i="7"/>
  <c r="H425" i="7"/>
  <c r="G425" i="7"/>
  <c r="F425" i="7"/>
  <c r="BC425" i="7" s="1"/>
  <c r="E425" i="7"/>
  <c r="BB425" i="7" s="1"/>
  <c r="O424" i="7"/>
  <c r="N424" i="7"/>
  <c r="M424" i="7"/>
  <c r="L424" i="7"/>
  <c r="K424" i="7"/>
  <c r="J424" i="7"/>
  <c r="I424" i="7"/>
  <c r="H424" i="7"/>
  <c r="G424" i="7"/>
  <c r="F424" i="7"/>
  <c r="BC424" i="7" s="1"/>
  <c r="E424" i="7"/>
  <c r="BB424" i="7" s="1"/>
  <c r="O423" i="7"/>
  <c r="N423" i="7"/>
  <c r="M423" i="7"/>
  <c r="L423" i="7"/>
  <c r="K423" i="7"/>
  <c r="J423" i="7"/>
  <c r="I423" i="7"/>
  <c r="H423" i="7"/>
  <c r="G423" i="7"/>
  <c r="F423" i="7"/>
  <c r="BC423" i="7" s="1"/>
  <c r="E423" i="7"/>
  <c r="BB423" i="7" s="1"/>
  <c r="O422" i="7"/>
  <c r="N422" i="7"/>
  <c r="M422" i="7"/>
  <c r="L422" i="7"/>
  <c r="K422" i="7"/>
  <c r="J422" i="7"/>
  <c r="I422" i="7"/>
  <c r="H422" i="7"/>
  <c r="G422" i="7"/>
  <c r="F422" i="7"/>
  <c r="BC422" i="7" s="1"/>
  <c r="E422" i="7"/>
  <c r="BB422" i="7" s="1"/>
  <c r="O421" i="7"/>
  <c r="N421" i="7"/>
  <c r="M421" i="7"/>
  <c r="L421" i="7"/>
  <c r="K421" i="7"/>
  <c r="J421" i="7"/>
  <c r="I421" i="7"/>
  <c r="H421" i="7"/>
  <c r="G421" i="7"/>
  <c r="F421" i="7"/>
  <c r="BC421" i="7" s="1"/>
  <c r="E421" i="7"/>
  <c r="BB421" i="7" s="1"/>
  <c r="O420" i="7"/>
  <c r="N420" i="7"/>
  <c r="M420" i="7"/>
  <c r="L420" i="7"/>
  <c r="K420" i="7"/>
  <c r="J420" i="7"/>
  <c r="I420" i="7"/>
  <c r="H420" i="7"/>
  <c r="G420" i="7"/>
  <c r="F420" i="7"/>
  <c r="BC420" i="7" s="1"/>
  <c r="E420" i="7"/>
  <c r="BB420" i="7" s="1"/>
  <c r="O419" i="7"/>
  <c r="N419" i="7"/>
  <c r="M419" i="7"/>
  <c r="L419" i="7"/>
  <c r="K419" i="7"/>
  <c r="J419" i="7"/>
  <c r="I419" i="7"/>
  <c r="H419" i="7"/>
  <c r="G419" i="7"/>
  <c r="F419" i="7"/>
  <c r="BC419" i="7" s="1"/>
  <c r="E419" i="7"/>
  <c r="BB419" i="7" s="1"/>
  <c r="O418" i="7"/>
  <c r="N418" i="7"/>
  <c r="M418" i="7"/>
  <c r="L418" i="7"/>
  <c r="K418" i="7"/>
  <c r="J418" i="7"/>
  <c r="I418" i="7"/>
  <c r="H418" i="7"/>
  <c r="G418" i="7"/>
  <c r="F418" i="7"/>
  <c r="BC418" i="7" s="1"/>
  <c r="E418" i="7"/>
  <c r="BB418" i="7" s="1"/>
  <c r="O417" i="7"/>
  <c r="N417" i="7"/>
  <c r="M417" i="7"/>
  <c r="L417" i="7"/>
  <c r="K417" i="7"/>
  <c r="J417" i="7"/>
  <c r="I417" i="7"/>
  <c r="H417" i="7"/>
  <c r="G417" i="7"/>
  <c r="F417" i="7"/>
  <c r="BC417" i="7" s="1"/>
  <c r="E417" i="7"/>
  <c r="BB417" i="7" s="1"/>
  <c r="O416" i="7"/>
  <c r="N416" i="7"/>
  <c r="M416" i="7"/>
  <c r="L416" i="7"/>
  <c r="K416" i="7"/>
  <c r="J416" i="7"/>
  <c r="I416" i="7"/>
  <c r="H416" i="7"/>
  <c r="G416" i="7"/>
  <c r="F416" i="7"/>
  <c r="BC416" i="7" s="1"/>
  <c r="E416" i="7"/>
  <c r="BB416" i="7" s="1"/>
  <c r="O415" i="7"/>
  <c r="N415" i="7"/>
  <c r="M415" i="7"/>
  <c r="L415" i="7"/>
  <c r="K415" i="7"/>
  <c r="J415" i="7"/>
  <c r="I415" i="7"/>
  <c r="H415" i="7"/>
  <c r="G415" i="7"/>
  <c r="F415" i="7"/>
  <c r="BC415" i="7" s="1"/>
  <c r="E415" i="7"/>
  <c r="BB415" i="7" s="1"/>
  <c r="O414" i="7"/>
  <c r="N414" i="7"/>
  <c r="M414" i="7"/>
  <c r="L414" i="7"/>
  <c r="K414" i="7"/>
  <c r="J414" i="7"/>
  <c r="I414" i="7"/>
  <c r="H414" i="7"/>
  <c r="G414" i="7"/>
  <c r="F414" i="7"/>
  <c r="BC414" i="7" s="1"/>
  <c r="E414" i="7"/>
  <c r="BB414" i="7" s="1"/>
  <c r="O413" i="7"/>
  <c r="N413" i="7"/>
  <c r="M413" i="7"/>
  <c r="L413" i="7"/>
  <c r="K413" i="7"/>
  <c r="J413" i="7"/>
  <c r="I413" i="7"/>
  <c r="H413" i="7"/>
  <c r="G413" i="7"/>
  <c r="F413" i="7"/>
  <c r="BC413" i="7" s="1"/>
  <c r="E413" i="7"/>
  <c r="BB413" i="7" s="1"/>
  <c r="O412" i="7"/>
  <c r="N412" i="7"/>
  <c r="M412" i="7"/>
  <c r="L412" i="7"/>
  <c r="K412" i="7"/>
  <c r="J412" i="7"/>
  <c r="I412" i="7"/>
  <c r="H412" i="7"/>
  <c r="G412" i="7"/>
  <c r="F412" i="7"/>
  <c r="BC412" i="7" s="1"/>
  <c r="E412" i="7"/>
  <c r="BB412" i="7" s="1"/>
  <c r="O411" i="7"/>
  <c r="N411" i="7"/>
  <c r="M411" i="7"/>
  <c r="L411" i="7"/>
  <c r="K411" i="7"/>
  <c r="J411" i="7"/>
  <c r="I411" i="7"/>
  <c r="H411" i="7"/>
  <c r="G411" i="7"/>
  <c r="F411" i="7"/>
  <c r="BC411" i="7" s="1"/>
  <c r="E411" i="7"/>
  <c r="BB411" i="7" s="1"/>
  <c r="O410" i="7"/>
  <c r="N410" i="7"/>
  <c r="M410" i="7"/>
  <c r="L410" i="7"/>
  <c r="K410" i="7"/>
  <c r="J410" i="7"/>
  <c r="I410" i="7"/>
  <c r="H410" i="7"/>
  <c r="G410" i="7"/>
  <c r="F410" i="7"/>
  <c r="BC410" i="7" s="1"/>
  <c r="E410" i="7"/>
  <c r="BB410" i="7" s="1"/>
  <c r="O409" i="7"/>
  <c r="N409" i="7"/>
  <c r="M409" i="7"/>
  <c r="L409" i="7"/>
  <c r="K409" i="7"/>
  <c r="J409" i="7"/>
  <c r="I409" i="7"/>
  <c r="H409" i="7"/>
  <c r="G409" i="7"/>
  <c r="F409" i="7"/>
  <c r="BC409" i="7" s="1"/>
  <c r="E409" i="7"/>
  <c r="BB409" i="7" s="1"/>
  <c r="O408" i="7"/>
  <c r="N408" i="7"/>
  <c r="M408" i="7"/>
  <c r="L408" i="7"/>
  <c r="K408" i="7"/>
  <c r="J408" i="7"/>
  <c r="I408" i="7"/>
  <c r="H408" i="7"/>
  <c r="G408" i="7"/>
  <c r="F408" i="7"/>
  <c r="E408" i="7"/>
  <c r="O407" i="7"/>
  <c r="N407" i="7"/>
  <c r="M407" i="7"/>
  <c r="L407" i="7"/>
  <c r="K407" i="7"/>
  <c r="J407" i="7"/>
  <c r="I407" i="7"/>
  <c r="H407" i="7"/>
  <c r="G407" i="7"/>
  <c r="F407" i="7"/>
  <c r="E407" i="7"/>
  <c r="O406" i="7"/>
  <c r="N406" i="7"/>
  <c r="M406" i="7"/>
  <c r="L406" i="7"/>
  <c r="K406" i="7"/>
  <c r="J406" i="7"/>
  <c r="I406" i="7"/>
  <c r="H406" i="7"/>
  <c r="G406" i="7"/>
  <c r="F406" i="7"/>
  <c r="BC406" i="7" s="1"/>
  <c r="E406" i="7"/>
  <c r="BB406" i="7" s="1"/>
  <c r="O405" i="7"/>
  <c r="N405" i="7"/>
  <c r="M405" i="7"/>
  <c r="L405" i="7"/>
  <c r="K405" i="7"/>
  <c r="J405" i="7"/>
  <c r="I405" i="7"/>
  <c r="H405" i="7"/>
  <c r="G405" i="7"/>
  <c r="F405" i="7"/>
  <c r="BC405" i="7" s="1"/>
  <c r="E405" i="7"/>
  <c r="BB405" i="7" s="1"/>
  <c r="I404" i="7"/>
  <c r="H404" i="7"/>
  <c r="G404" i="7"/>
  <c r="F404" i="7"/>
  <c r="BC404" i="7" s="1"/>
  <c r="E404" i="7"/>
  <c r="BB404" i="7" s="1"/>
  <c r="O403" i="7"/>
  <c r="N403" i="7"/>
  <c r="M403" i="7"/>
  <c r="L403" i="7"/>
  <c r="K403" i="7"/>
  <c r="J403" i="7"/>
  <c r="I403" i="7"/>
  <c r="H403" i="7"/>
  <c r="G403" i="7"/>
  <c r="F403" i="7"/>
  <c r="BC403" i="7" s="1"/>
  <c r="E403" i="7"/>
  <c r="BB403" i="7" s="1"/>
  <c r="O402" i="7"/>
  <c r="N402" i="7"/>
  <c r="M402" i="7"/>
  <c r="L402" i="7"/>
  <c r="K402" i="7"/>
  <c r="J402" i="7"/>
  <c r="I402" i="7"/>
  <c r="H402" i="7"/>
  <c r="G402" i="7"/>
  <c r="F402" i="7"/>
  <c r="BC402" i="7" s="1"/>
  <c r="E402" i="7"/>
  <c r="BB402" i="7" s="1"/>
  <c r="O401" i="7"/>
  <c r="N401" i="7"/>
  <c r="M401" i="7"/>
  <c r="L401" i="7"/>
  <c r="K401" i="7"/>
  <c r="J401" i="7"/>
  <c r="I401" i="7"/>
  <c r="H401" i="7"/>
  <c r="G401" i="7"/>
  <c r="F401" i="7"/>
  <c r="BC401" i="7" s="1"/>
  <c r="E401" i="7"/>
  <c r="BB401" i="7" s="1"/>
  <c r="O400" i="7"/>
  <c r="N400" i="7"/>
  <c r="M400" i="7"/>
  <c r="L400" i="7"/>
  <c r="K400" i="7"/>
  <c r="J400" i="7"/>
  <c r="I400" i="7"/>
  <c r="H400" i="7"/>
  <c r="G400" i="7"/>
  <c r="F400" i="7"/>
  <c r="E400" i="7"/>
  <c r="O399" i="7"/>
  <c r="N399" i="7"/>
  <c r="M399" i="7"/>
  <c r="L399" i="7"/>
  <c r="K399" i="7"/>
  <c r="J399" i="7"/>
  <c r="I399" i="7"/>
  <c r="H399" i="7"/>
  <c r="G399" i="7"/>
  <c r="F399" i="7"/>
  <c r="E399" i="7"/>
  <c r="O398" i="7"/>
  <c r="N398" i="7"/>
  <c r="M398" i="7"/>
  <c r="L398" i="7"/>
  <c r="K398" i="7"/>
  <c r="J398" i="7"/>
  <c r="I398" i="7"/>
  <c r="H398" i="7"/>
  <c r="G398" i="7"/>
  <c r="F398" i="7"/>
  <c r="E398" i="7"/>
  <c r="O397" i="7"/>
  <c r="N397" i="7"/>
  <c r="M397" i="7"/>
  <c r="L397" i="7"/>
  <c r="K397" i="7"/>
  <c r="J397" i="7"/>
  <c r="I397" i="7"/>
  <c r="H397" i="7"/>
  <c r="G397" i="7"/>
  <c r="F397" i="7"/>
  <c r="E397" i="7"/>
  <c r="O396" i="7"/>
  <c r="N396" i="7"/>
  <c r="M396" i="7"/>
  <c r="L396" i="7"/>
  <c r="K396" i="7"/>
  <c r="J396" i="7"/>
  <c r="I396" i="7"/>
  <c r="H396" i="7"/>
  <c r="G396" i="7"/>
  <c r="F396" i="7"/>
  <c r="BC396" i="7" s="1"/>
  <c r="E396" i="7"/>
  <c r="BB396" i="7" s="1"/>
  <c r="O395" i="7"/>
  <c r="N395" i="7"/>
  <c r="M395" i="7"/>
  <c r="L395" i="7"/>
  <c r="K395" i="7"/>
  <c r="J395" i="7"/>
  <c r="I395" i="7"/>
  <c r="H395" i="7"/>
  <c r="G395" i="7"/>
  <c r="F395" i="7"/>
  <c r="BC395" i="7" s="1"/>
  <c r="E395" i="7"/>
  <c r="BB395" i="7" s="1"/>
  <c r="O394" i="7"/>
  <c r="N394" i="7"/>
  <c r="M394" i="7"/>
  <c r="L394" i="7"/>
  <c r="K394" i="7"/>
  <c r="J394" i="7"/>
  <c r="I394" i="7"/>
  <c r="H394" i="7"/>
  <c r="G394" i="7"/>
  <c r="F394" i="7"/>
  <c r="E394" i="7"/>
  <c r="O393" i="7"/>
  <c r="N393" i="7"/>
  <c r="M393" i="7"/>
  <c r="L393" i="7"/>
  <c r="K393" i="7"/>
  <c r="J393" i="7"/>
  <c r="I393" i="7"/>
  <c r="H393" i="7"/>
  <c r="G393" i="7"/>
  <c r="F393" i="7"/>
  <c r="BC393" i="7" s="1"/>
  <c r="E393" i="7"/>
  <c r="BB393" i="7" s="1"/>
  <c r="I392" i="7"/>
  <c r="H392" i="7"/>
  <c r="G392" i="7"/>
  <c r="F392" i="7"/>
  <c r="BC392" i="7" s="1"/>
  <c r="E392" i="7"/>
  <c r="BB392" i="7" s="1"/>
  <c r="O388" i="7"/>
  <c r="N388" i="7"/>
  <c r="M388" i="7"/>
  <c r="L388" i="7"/>
  <c r="K388" i="7"/>
  <c r="J388" i="7"/>
  <c r="I388" i="7"/>
  <c r="H388" i="7"/>
  <c r="G388" i="7"/>
  <c r="F388" i="7"/>
  <c r="BC388" i="7" s="1"/>
  <c r="E388" i="7"/>
  <c r="BB388" i="7" s="1"/>
  <c r="O387" i="7"/>
  <c r="N387" i="7"/>
  <c r="M387" i="7"/>
  <c r="L387" i="7"/>
  <c r="K387" i="7"/>
  <c r="J387" i="7"/>
  <c r="I387" i="7"/>
  <c r="H387" i="7"/>
  <c r="G387" i="7"/>
  <c r="F387" i="7"/>
  <c r="BC387" i="7" s="1"/>
  <c r="E387" i="7"/>
  <c r="BB387" i="7" s="1"/>
  <c r="O386" i="7"/>
  <c r="N386" i="7"/>
  <c r="M386" i="7"/>
  <c r="L386" i="7"/>
  <c r="K386" i="7"/>
  <c r="J386" i="7"/>
  <c r="I386" i="7"/>
  <c r="H386" i="7"/>
  <c r="G386" i="7"/>
  <c r="F386" i="7"/>
  <c r="BC386" i="7" s="1"/>
  <c r="E386" i="7"/>
  <c r="BB386" i="7" s="1"/>
  <c r="O385" i="7"/>
  <c r="N385" i="7"/>
  <c r="M385" i="7"/>
  <c r="L385" i="7"/>
  <c r="K385" i="7"/>
  <c r="J385" i="7"/>
  <c r="I385" i="7"/>
  <c r="H385" i="7"/>
  <c r="G385" i="7"/>
  <c r="F385" i="7"/>
  <c r="BC385" i="7" s="1"/>
  <c r="E385" i="7"/>
  <c r="BB385" i="7" s="1"/>
  <c r="O384" i="7"/>
  <c r="N384" i="7"/>
  <c r="M384" i="7"/>
  <c r="L384" i="7"/>
  <c r="K384" i="7"/>
  <c r="J384" i="7"/>
  <c r="I384" i="7"/>
  <c r="H384" i="7"/>
  <c r="G384" i="7"/>
  <c r="F384" i="7"/>
  <c r="BC384" i="7" s="1"/>
  <c r="E384" i="7"/>
  <c r="BB384" i="7" s="1"/>
  <c r="O383" i="7"/>
  <c r="N383" i="7"/>
  <c r="M383" i="7"/>
  <c r="L383" i="7"/>
  <c r="K383" i="7"/>
  <c r="J383" i="7"/>
  <c r="I383" i="7"/>
  <c r="H383" i="7"/>
  <c r="G383" i="7"/>
  <c r="F383" i="7"/>
  <c r="BC383" i="7" s="1"/>
  <c r="E383" i="7"/>
  <c r="BB383" i="7" s="1"/>
  <c r="I382" i="7"/>
  <c r="H382" i="7"/>
  <c r="G382" i="7"/>
  <c r="F382" i="7"/>
  <c r="BC382" i="7" s="1"/>
  <c r="E382" i="7"/>
  <c r="BB382" i="7" s="1"/>
  <c r="O381" i="7"/>
  <c r="N381" i="7"/>
  <c r="M381" i="7"/>
  <c r="L381" i="7"/>
  <c r="K381" i="7"/>
  <c r="J381" i="7"/>
  <c r="I381" i="7"/>
  <c r="H381" i="7"/>
  <c r="G381" i="7"/>
  <c r="F381" i="7"/>
  <c r="BC381" i="7" s="1"/>
  <c r="E381" i="7"/>
  <c r="BB381" i="7" s="1"/>
  <c r="I380" i="7"/>
  <c r="H380" i="7"/>
  <c r="G380" i="7"/>
  <c r="F380" i="7"/>
  <c r="BC380" i="7" s="1"/>
  <c r="E380" i="7"/>
  <c r="BB380" i="7" s="1"/>
  <c r="O379" i="7"/>
  <c r="N379" i="7"/>
  <c r="M379" i="7"/>
  <c r="L379" i="7"/>
  <c r="K379" i="7"/>
  <c r="J379" i="7"/>
  <c r="I379" i="7"/>
  <c r="H379" i="7"/>
  <c r="G379" i="7"/>
  <c r="F379" i="7"/>
  <c r="BC379" i="7" s="1"/>
  <c r="E379" i="7"/>
  <c r="BB379" i="7" s="1"/>
  <c r="O378" i="7"/>
  <c r="N378" i="7"/>
  <c r="M378" i="7"/>
  <c r="L378" i="7"/>
  <c r="K378" i="7"/>
  <c r="J378" i="7"/>
  <c r="I378" i="7"/>
  <c r="H378" i="7"/>
  <c r="G378" i="7"/>
  <c r="F378" i="7"/>
  <c r="BC378" i="7" s="1"/>
  <c r="E378" i="7"/>
  <c r="BB378" i="7" s="1"/>
  <c r="I377" i="7"/>
  <c r="H377" i="7"/>
  <c r="G377" i="7"/>
  <c r="F377" i="7"/>
  <c r="BC377" i="7" s="1"/>
  <c r="E377" i="7"/>
  <c r="BB377" i="7" s="1"/>
  <c r="I376" i="7"/>
  <c r="H376" i="7"/>
  <c r="G376" i="7"/>
  <c r="F376" i="7"/>
  <c r="BC376" i="7" s="1"/>
  <c r="E376" i="7"/>
  <c r="BB376" i="7" s="1"/>
  <c r="O375" i="7"/>
  <c r="N375" i="7"/>
  <c r="M375" i="7"/>
  <c r="L375" i="7"/>
  <c r="K375" i="7"/>
  <c r="J375" i="7"/>
  <c r="I375" i="7"/>
  <c r="H375" i="7"/>
  <c r="G375" i="7"/>
  <c r="F375" i="7"/>
  <c r="BC375" i="7" s="1"/>
  <c r="E375" i="7"/>
  <c r="BB375" i="7" s="1"/>
  <c r="O374" i="7"/>
  <c r="N374" i="7"/>
  <c r="M374" i="7"/>
  <c r="L374" i="7"/>
  <c r="K374" i="7"/>
  <c r="J374" i="7"/>
  <c r="I374" i="7"/>
  <c r="H374" i="7"/>
  <c r="G374" i="7"/>
  <c r="F374" i="7"/>
  <c r="BC374" i="7" s="1"/>
  <c r="E374" i="7"/>
  <c r="BB374" i="7" s="1"/>
  <c r="O373" i="7"/>
  <c r="N373" i="7"/>
  <c r="M373" i="7"/>
  <c r="L373" i="7"/>
  <c r="K373" i="7"/>
  <c r="J373" i="7"/>
  <c r="I373" i="7"/>
  <c r="H373" i="7"/>
  <c r="G373" i="7"/>
  <c r="F373" i="7"/>
  <c r="BC373" i="7" s="1"/>
  <c r="E373" i="7"/>
  <c r="BB373" i="7" s="1"/>
  <c r="O372" i="7"/>
  <c r="N372" i="7"/>
  <c r="M372" i="7"/>
  <c r="L372" i="7"/>
  <c r="K372" i="7"/>
  <c r="J372" i="7"/>
  <c r="I372" i="7"/>
  <c r="H372" i="7"/>
  <c r="G372" i="7"/>
  <c r="F372" i="7"/>
  <c r="BC372" i="7" s="1"/>
  <c r="E372" i="7"/>
  <c r="BB372" i="7" s="1"/>
  <c r="I371" i="7"/>
  <c r="H371" i="7"/>
  <c r="G371" i="7"/>
  <c r="F371" i="7"/>
  <c r="BC371" i="7" s="1"/>
  <c r="E371" i="7"/>
  <c r="BB371" i="7" s="1"/>
  <c r="O370" i="7"/>
  <c r="N370" i="7"/>
  <c r="M370" i="7"/>
  <c r="L370" i="7"/>
  <c r="K370" i="7"/>
  <c r="J370" i="7"/>
  <c r="I370" i="7"/>
  <c r="H370" i="7"/>
  <c r="G370" i="7"/>
  <c r="F370" i="7"/>
  <c r="BC370" i="7" s="1"/>
  <c r="E370" i="7"/>
  <c r="BB370" i="7" s="1"/>
  <c r="O369" i="7"/>
  <c r="N369" i="7"/>
  <c r="M369" i="7"/>
  <c r="L369" i="7"/>
  <c r="K369" i="7"/>
  <c r="J369" i="7"/>
  <c r="I369" i="7"/>
  <c r="H369" i="7"/>
  <c r="G369" i="7"/>
  <c r="F369" i="7"/>
  <c r="BC369" i="7" s="1"/>
  <c r="E369" i="7"/>
  <c r="BB369" i="7" s="1"/>
  <c r="I368" i="7"/>
  <c r="H368" i="7"/>
  <c r="G368" i="7"/>
  <c r="F368" i="7"/>
  <c r="BC368" i="7" s="1"/>
  <c r="E368" i="7"/>
  <c r="BB368" i="7" s="1"/>
  <c r="O367" i="7"/>
  <c r="N367" i="7"/>
  <c r="M367" i="7"/>
  <c r="L367" i="7"/>
  <c r="K367" i="7"/>
  <c r="J367" i="7"/>
  <c r="I367" i="7"/>
  <c r="H367" i="7"/>
  <c r="G367" i="7"/>
  <c r="F367" i="7"/>
  <c r="BC367" i="7" s="1"/>
  <c r="E367" i="7"/>
  <c r="BB367" i="7" s="1"/>
  <c r="O366" i="7"/>
  <c r="N366" i="7"/>
  <c r="M366" i="7"/>
  <c r="L366" i="7"/>
  <c r="K366" i="7"/>
  <c r="J366" i="7"/>
  <c r="I366" i="7"/>
  <c r="H366" i="7"/>
  <c r="G366" i="7"/>
  <c r="F366" i="7"/>
  <c r="BC366" i="7" s="1"/>
  <c r="E366" i="7"/>
  <c r="BB366" i="7" s="1"/>
  <c r="O365" i="7"/>
  <c r="N365" i="7"/>
  <c r="M365" i="7"/>
  <c r="L365" i="7"/>
  <c r="K365" i="7"/>
  <c r="J365" i="7"/>
  <c r="I365" i="7"/>
  <c r="H365" i="7"/>
  <c r="G365" i="7"/>
  <c r="F365" i="7"/>
  <c r="BC365" i="7" s="1"/>
  <c r="E365" i="7"/>
  <c r="BB365" i="7" s="1"/>
  <c r="I364" i="7"/>
  <c r="H364" i="7"/>
  <c r="G364" i="7"/>
  <c r="F364" i="7"/>
  <c r="BC364" i="7" s="1"/>
  <c r="E364" i="7"/>
  <c r="BB364" i="7" s="1"/>
  <c r="O363" i="7"/>
  <c r="N363" i="7"/>
  <c r="M363" i="7"/>
  <c r="L363" i="7"/>
  <c r="K363" i="7"/>
  <c r="J363" i="7"/>
  <c r="I363" i="7"/>
  <c r="H363" i="7"/>
  <c r="G363" i="7"/>
  <c r="F363" i="7"/>
  <c r="BC363" i="7" s="1"/>
  <c r="E363" i="7"/>
  <c r="BB363" i="7" s="1"/>
  <c r="O362" i="7"/>
  <c r="N362" i="7"/>
  <c r="M362" i="7"/>
  <c r="L362" i="7"/>
  <c r="K362" i="7"/>
  <c r="J362" i="7"/>
  <c r="I362" i="7"/>
  <c r="H362" i="7"/>
  <c r="G362" i="7"/>
  <c r="F362" i="7"/>
  <c r="BC362" i="7" s="1"/>
  <c r="E362" i="7"/>
  <c r="BB362" i="7" s="1"/>
  <c r="O361" i="7"/>
  <c r="N361" i="7"/>
  <c r="M361" i="7"/>
  <c r="L361" i="7"/>
  <c r="K361" i="7"/>
  <c r="J361" i="7"/>
  <c r="I361" i="7"/>
  <c r="H361" i="7"/>
  <c r="G361" i="7"/>
  <c r="F361" i="7"/>
  <c r="BC361" i="7" s="1"/>
  <c r="E361" i="7"/>
  <c r="BB361" i="7" s="1"/>
  <c r="O360" i="7"/>
  <c r="N360" i="7"/>
  <c r="M360" i="7"/>
  <c r="L360" i="7"/>
  <c r="K360" i="7"/>
  <c r="J360" i="7"/>
  <c r="I360" i="7"/>
  <c r="H360" i="7"/>
  <c r="G360" i="7"/>
  <c r="F360" i="7"/>
  <c r="BC360" i="7" s="1"/>
  <c r="E360" i="7"/>
  <c r="BB360" i="7" s="1"/>
  <c r="O359" i="7"/>
  <c r="N359" i="7"/>
  <c r="M359" i="7"/>
  <c r="L359" i="7"/>
  <c r="K359" i="7"/>
  <c r="J359" i="7"/>
  <c r="I359" i="7"/>
  <c r="H359" i="7"/>
  <c r="G359" i="7"/>
  <c r="F359" i="7"/>
  <c r="BC359" i="7" s="1"/>
  <c r="E359" i="7"/>
  <c r="BB359" i="7" s="1"/>
  <c r="I358" i="7"/>
  <c r="H358" i="7"/>
  <c r="G358" i="7"/>
  <c r="F358" i="7"/>
  <c r="BC358" i="7" s="1"/>
  <c r="E358" i="7"/>
  <c r="BB358" i="7" s="1"/>
  <c r="O357" i="7"/>
  <c r="N357" i="7"/>
  <c r="M357" i="7"/>
  <c r="L357" i="7"/>
  <c r="K357" i="7"/>
  <c r="J357" i="7"/>
  <c r="I357" i="7"/>
  <c r="H357" i="7"/>
  <c r="G357" i="7"/>
  <c r="F357" i="7"/>
  <c r="BC357" i="7" s="1"/>
  <c r="E357" i="7"/>
  <c r="BB357" i="7" s="1"/>
  <c r="O356" i="7"/>
  <c r="N356" i="7"/>
  <c r="M356" i="7"/>
  <c r="L356" i="7"/>
  <c r="K356" i="7"/>
  <c r="J356" i="7"/>
  <c r="I356" i="7"/>
  <c r="H356" i="7"/>
  <c r="G356" i="7"/>
  <c r="F356" i="7"/>
  <c r="BC356" i="7" s="1"/>
  <c r="E356" i="7"/>
  <c r="BB356" i="7" s="1"/>
  <c r="O355" i="7"/>
  <c r="N355" i="7"/>
  <c r="M355" i="7"/>
  <c r="L355" i="7"/>
  <c r="K355" i="7"/>
  <c r="J355" i="7"/>
  <c r="I355" i="7"/>
  <c r="H355" i="7"/>
  <c r="G355" i="7"/>
  <c r="F355" i="7"/>
  <c r="BC355" i="7" s="1"/>
  <c r="E355" i="7"/>
  <c r="BB355" i="7" s="1"/>
  <c r="O354" i="7"/>
  <c r="N354" i="7"/>
  <c r="M354" i="7"/>
  <c r="L354" i="7"/>
  <c r="K354" i="7"/>
  <c r="J354" i="7"/>
  <c r="I354" i="7"/>
  <c r="H354" i="7"/>
  <c r="G354" i="7"/>
  <c r="F354" i="7"/>
  <c r="BC354" i="7" s="1"/>
  <c r="E354" i="7"/>
  <c r="BB354" i="7" s="1"/>
  <c r="O353" i="7"/>
  <c r="N353" i="7"/>
  <c r="M353" i="7"/>
  <c r="L353" i="7"/>
  <c r="K353" i="7"/>
  <c r="J353" i="7"/>
  <c r="I353" i="7"/>
  <c r="H353" i="7"/>
  <c r="G353" i="7"/>
  <c r="F353" i="7"/>
  <c r="BC353" i="7" s="1"/>
  <c r="E353" i="7"/>
  <c r="BB353" i="7" s="1"/>
  <c r="O351" i="7"/>
  <c r="N351" i="7"/>
  <c r="M351" i="7"/>
  <c r="L351" i="7"/>
  <c r="K351" i="7"/>
  <c r="J351" i="7"/>
  <c r="I351" i="7"/>
  <c r="H351" i="7"/>
  <c r="G351" i="7"/>
  <c r="F351" i="7"/>
  <c r="BC351" i="7" s="1"/>
  <c r="E351" i="7"/>
  <c r="BB351" i="7" s="1"/>
  <c r="O350" i="7"/>
  <c r="N350" i="7"/>
  <c r="M350" i="7"/>
  <c r="L350" i="7"/>
  <c r="K350" i="7"/>
  <c r="J350" i="7"/>
  <c r="I350" i="7"/>
  <c r="H350" i="7"/>
  <c r="G350" i="7"/>
  <c r="F350" i="7"/>
  <c r="BC350" i="7" s="1"/>
  <c r="E350" i="7"/>
  <c r="BB350" i="7" s="1"/>
  <c r="O349" i="7"/>
  <c r="N349" i="7"/>
  <c r="M349" i="7"/>
  <c r="L349" i="7"/>
  <c r="K349" i="7"/>
  <c r="J349" i="7"/>
  <c r="I349" i="7"/>
  <c r="H349" i="7"/>
  <c r="G349" i="7"/>
  <c r="F349" i="7"/>
  <c r="BC349" i="7" s="1"/>
  <c r="E349" i="7"/>
  <c r="BB349" i="7" s="1"/>
  <c r="O347" i="7"/>
  <c r="N347" i="7"/>
  <c r="M347" i="7"/>
  <c r="L347" i="7"/>
  <c r="K347" i="7"/>
  <c r="J347" i="7"/>
  <c r="I347" i="7"/>
  <c r="H347" i="7"/>
  <c r="G347" i="7"/>
  <c r="F347" i="7"/>
  <c r="BC347" i="7" s="1"/>
  <c r="E347" i="7"/>
  <c r="BB347" i="7" s="1"/>
  <c r="O345" i="7"/>
  <c r="N345" i="7"/>
  <c r="M345" i="7"/>
  <c r="L345" i="7"/>
  <c r="K345" i="7"/>
  <c r="J345" i="7"/>
  <c r="I345" i="7"/>
  <c r="H345" i="7"/>
  <c r="G345" i="7"/>
  <c r="F345" i="7"/>
  <c r="BC345" i="7" s="1"/>
  <c r="E345" i="7"/>
  <c r="BB345" i="7" s="1"/>
  <c r="O344" i="7"/>
  <c r="N344" i="7"/>
  <c r="M344" i="7"/>
  <c r="L344" i="7"/>
  <c r="K344" i="7"/>
  <c r="J344" i="7"/>
  <c r="I344" i="7"/>
  <c r="H344" i="7"/>
  <c r="G344" i="7"/>
  <c r="F344" i="7"/>
  <c r="BC344" i="7" s="1"/>
  <c r="E344" i="7"/>
  <c r="BB344" i="7" s="1"/>
  <c r="O343" i="7"/>
  <c r="N343" i="7"/>
  <c r="M343" i="7"/>
  <c r="L343" i="7"/>
  <c r="K343" i="7"/>
  <c r="J343" i="7"/>
  <c r="I343" i="7"/>
  <c r="H343" i="7"/>
  <c r="G343" i="7"/>
  <c r="F343" i="7"/>
  <c r="BC343" i="7" s="1"/>
  <c r="E343" i="7"/>
  <c r="BB343" i="7" s="1"/>
  <c r="O342" i="7"/>
  <c r="N342" i="7"/>
  <c r="M342" i="7"/>
  <c r="L342" i="7"/>
  <c r="K342" i="7"/>
  <c r="J342" i="7"/>
  <c r="I342" i="7"/>
  <c r="H342" i="7"/>
  <c r="G342" i="7"/>
  <c r="F342" i="7"/>
  <c r="BC342" i="7" s="1"/>
  <c r="E342" i="7"/>
  <c r="BB342" i="7" s="1"/>
  <c r="O341" i="7"/>
  <c r="N341" i="7"/>
  <c r="M341" i="7"/>
  <c r="L341" i="7"/>
  <c r="K341" i="7"/>
  <c r="J341" i="7"/>
  <c r="I341" i="7"/>
  <c r="H341" i="7"/>
  <c r="G341" i="7"/>
  <c r="F341" i="7"/>
  <c r="BC341" i="7" s="1"/>
  <c r="E341" i="7"/>
  <c r="BB341" i="7" s="1"/>
  <c r="O340" i="7"/>
  <c r="N340" i="7"/>
  <c r="M340" i="7"/>
  <c r="L340" i="7"/>
  <c r="K340" i="7"/>
  <c r="J340" i="7"/>
  <c r="I340" i="7"/>
  <c r="H340" i="7"/>
  <c r="G340" i="7"/>
  <c r="F340" i="7"/>
  <c r="BC340" i="7" s="1"/>
  <c r="E340" i="7"/>
  <c r="BB340" i="7" s="1"/>
  <c r="O339" i="7"/>
  <c r="N339" i="7"/>
  <c r="M339" i="7"/>
  <c r="L339" i="7"/>
  <c r="K339" i="7"/>
  <c r="J339" i="7"/>
  <c r="I339" i="7"/>
  <c r="H339" i="7"/>
  <c r="G339" i="7"/>
  <c r="F339" i="7"/>
  <c r="BC339" i="7" s="1"/>
  <c r="E339" i="7"/>
  <c r="BB339" i="7" s="1"/>
  <c r="O338" i="7"/>
  <c r="N338" i="7"/>
  <c r="M338" i="7"/>
  <c r="L338" i="7"/>
  <c r="K338" i="7"/>
  <c r="J338" i="7"/>
  <c r="I338" i="7"/>
  <c r="H338" i="7"/>
  <c r="G338" i="7"/>
  <c r="F338" i="7"/>
  <c r="BC338" i="7" s="1"/>
  <c r="E338" i="7"/>
  <c r="BB338" i="7" s="1"/>
  <c r="O337" i="7"/>
  <c r="N337" i="7"/>
  <c r="M337" i="7"/>
  <c r="L337" i="7"/>
  <c r="K337" i="7"/>
  <c r="J337" i="7"/>
  <c r="I337" i="7"/>
  <c r="H337" i="7"/>
  <c r="G337" i="7"/>
  <c r="F337" i="7"/>
  <c r="BC337" i="7" s="1"/>
  <c r="E337" i="7"/>
  <c r="BB337" i="7" s="1"/>
  <c r="O336" i="7"/>
  <c r="N336" i="7"/>
  <c r="M336" i="7"/>
  <c r="L336" i="7"/>
  <c r="K336" i="7"/>
  <c r="J336" i="7"/>
  <c r="I336" i="7"/>
  <c r="H336" i="7"/>
  <c r="G336" i="7"/>
  <c r="F336" i="7"/>
  <c r="BC336" i="7" s="1"/>
  <c r="E336" i="7"/>
  <c r="BB336" i="7" s="1"/>
  <c r="O335" i="7"/>
  <c r="N335" i="7"/>
  <c r="M335" i="7"/>
  <c r="L335" i="7"/>
  <c r="K335" i="7"/>
  <c r="J335" i="7"/>
  <c r="I335" i="7"/>
  <c r="H335" i="7"/>
  <c r="G335" i="7"/>
  <c r="F335" i="7"/>
  <c r="BC335" i="7" s="1"/>
  <c r="E335" i="7"/>
  <c r="BB335" i="7" s="1"/>
  <c r="O334" i="7"/>
  <c r="N334" i="7"/>
  <c r="M334" i="7"/>
  <c r="L334" i="7"/>
  <c r="K334" i="7"/>
  <c r="J334" i="7"/>
  <c r="I334" i="7"/>
  <c r="H334" i="7"/>
  <c r="G334" i="7"/>
  <c r="F334" i="7"/>
  <c r="BC334" i="7" s="1"/>
  <c r="E334" i="7"/>
  <c r="BB334" i="7" s="1"/>
  <c r="O333" i="7"/>
  <c r="N333" i="7"/>
  <c r="M333" i="7"/>
  <c r="L333" i="7"/>
  <c r="K333" i="7"/>
  <c r="J333" i="7"/>
  <c r="I333" i="7"/>
  <c r="H333" i="7"/>
  <c r="G333" i="7"/>
  <c r="F333" i="7"/>
  <c r="BC333" i="7" s="1"/>
  <c r="E333" i="7"/>
  <c r="BB333" i="7" s="1"/>
  <c r="O332" i="7"/>
  <c r="N332" i="7"/>
  <c r="M332" i="7"/>
  <c r="L332" i="7"/>
  <c r="K332" i="7"/>
  <c r="J332" i="7"/>
  <c r="I332" i="7"/>
  <c r="H332" i="7"/>
  <c r="G332" i="7"/>
  <c r="F332" i="7"/>
  <c r="BC332" i="7" s="1"/>
  <c r="E332" i="7"/>
  <c r="BB332" i="7" s="1"/>
  <c r="O331" i="7"/>
  <c r="N331" i="7"/>
  <c r="M331" i="7"/>
  <c r="L331" i="7"/>
  <c r="K331" i="7"/>
  <c r="J331" i="7"/>
  <c r="I331" i="7"/>
  <c r="H331" i="7"/>
  <c r="G331" i="7"/>
  <c r="F331" i="7"/>
  <c r="BC331" i="7" s="1"/>
  <c r="E331" i="7"/>
  <c r="BB331" i="7" s="1"/>
  <c r="O330" i="7"/>
  <c r="N330" i="7"/>
  <c r="M330" i="7"/>
  <c r="L330" i="7"/>
  <c r="K330" i="7"/>
  <c r="J330" i="7"/>
  <c r="I330" i="7"/>
  <c r="H330" i="7"/>
  <c r="G330" i="7"/>
  <c r="F330" i="7"/>
  <c r="BC330" i="7" s="1"/>
  <c r="E330" i="7"/>
  <c r="BB330" i="7" s="1"/>
  <c r="O329" i="7"/>
  <c r="N329" i="7"/>
  <c r="M329" i="7"/>
  <c r="L329" i="7"/>
  <c r="K329" i="7"/>
  <c r="J329" i="7"/>
  <c r="I329" i="7"/>
  <c r="H329" i="7"/>
  <c r="G329" i="7"/>
  <c r="F329" i="7"/>
  <c r="BC329" i="7" s="1"/>
  <c r="E329" i="7"/>
  <c r="BB329" i="7" s="1"/>
  <c r="O328" i="7"/>
  <c r="N328" i="7"/>
  <c r="M328" i="7"/>
  <c r="L328" i="7"/>
  <c r="K328" i="7"/>
  <c r="J328" i="7"/>
  <c r="I328" i="7"/>
  <c r="H328" i="7"/>
  <c r="G328" i="7"/>
  <c r="F328" i="7"/>
  <c r="BC328" i="7" s="1"/>
  <c r="E328" i="7"/>
  <c r="BB328" i="7" s="1"/>
  <c r="O327" i="7"/>
  <c r="N327" i="7"/>
  <c r="M327" i="7"/>
  <c r="L327" i="7"/>
  <c r="K327" i="7"/>
  <c r="J327" i="7"/>
  <c r="I327" i="7"/>
  <c r="H327" i="7"/>
  <c r="G327" i="7"/>
  <c r="F327" i="7"/>
  <c r="BC327" i="7" s="1"/>
  <c r="E327" i="7"/>
  <c r="BB327" i="7" s="1"/>
  <c r="O326" i="7"/>
  <c r="N326" i="7"/>
  <c r="M326" i="7"/>
  <c r="L326" i="7"/>
  <c r="K326" i="7"/>
  <c r="J326" i="7"/>
  <c r="I326" i="7"/>
  <c r="H326" i="7"/>
  <c r="G326" i="7"/>
  <c r="F326" i="7"/>
  <c r="BC326" i="7" s="1"/>
  <c r="E326" i="7"/>
  <c r="BB326" i="7" s="1"/>
  <c r="O325" i="7"/>
  <c r="N325" i="7"/>
  <c r="M325" i="7"/>
  <c r="L325" i="7"/>
  <c r="K325" i="7"/>
  <c r="J325" i="7"/>
  <c r="I325" i="7"/>
  <c r="H325" i="7"/>
  <c r="G325" i="7"/>
  <c r="F325" i="7"/>
  <c r="BC325" i="7" s="1"/>
  <c r="E325" i="7"/>
  <c r="BB325" i="7" s="1"/>
  <c r="O324" i="7"/>
  <c r="N324" i="7"/>
  <c r="M324" i="7"/>
  <c r="L324" i="7"/>
  <c r="K324" i="7"/>
  <c r="J324" i="7"/>
  <c r="I324" i="7"/>
  <c r="H324" i="7"/>
  <c r="G324" i="7"/>
  <c r="F324" i="7"/>
  <c r="BC324" i="7" s="1"/>
  <c r="E324" i="7"/>
  <c r="BB324" i="7" s="1"/>
  <c r="O323" i="7"/>
  <c r="N323" i="7"/>
  <c r="M323" i="7"/>
  <c r="L323" i="7"/>
  <c r="K323" i="7"/>
  <c r="J323" i="7"/>
  <c r="I323" i="7"/>
  <c r="H323" i="7"/>
  <c r="G323" i="7"/>
  <c r="F323" i="7"/>
  <c r="BC323" i="7" s="1"/>
  <c r="E323" i="7"/>
  <c r="BB323" i="7" s="1"/>
  <c r="O322" i="7"/>
  <c r="N322" i="7"/>
  <c r="M322" i="7"/>
  <c r="L322" i="7"/>
  <c r="K322" i="7"/>
  <c r="J322" i="7"/>
  <c r="I322" i="7"/>
  <c r="H322" i="7"/>
  <c r="G322" i="7"/>
  <c r="F322" i="7"/>
  <c r="BC322" i="7" s="1"/>
  <c r="E322" i="7"/>
  <c r="BB322" i="7" s="1"/>
  <c r="O321" i="7"/>
  <c r="N321" i="7"/>
  <c r="M321" i="7"/>
  <c r="L321" i="7"/>
  <c r="K321" i="7"/>
  <c r="J321" i="7"/>
  <c r="I321" i="7"/>
  <c r="H321" i="7"/>
  <c r="G321" i="7"/>
  <c r="F321" i="7"/>
  <c r="BC321" i="7" s="1"/>
  <c r="E321" i="7"/>
  <c r="BB321" i="7" s="1"/>
  <c r="O320" i="7"/>
  <c r="N320" i="7"/>
  <c r="M320" i="7"/>
  <c r="L320" i="7"/>
  <c r="K320" i="7"/>
  <c r="J320" i="7"/>
  <c r="I320" i="7"/>
  <c r="H320" i="7"/>
  <c r="G320" i="7"/>
  <c r="F320" i="7"/>
  <c r="BC320" i="7" s="1"/>
  <c r="E320" i="7"/>
  <c r="BB320" i="7" s="1"/>
  <c r="O319" i="7"/>
  <c r="N319" i="7"/>
  <c r="M319" i="7"/>
  <c r="L319" i="7"/>
  <c r="K319" i="7"/>
  <c r="J319" i="7"/>
  <c r="I319" i="7"/>
  <c r="H319" i="7"/>
  <c r="G319" i="7"/>
  <c r="F319" i="7"/>
  <c r="BC319" i="7" s="1"/>
  <c r="E319" i="7"/>
  <c r="BB319" i="7" s="1"/>
  <c r="O318" i="7"/>
  <c r="N318" i="7"/>
  <c r="M318" i="7"/>
  <c r="L318" i="7"/>
  <c r="K318" i="7"/>
  <c r="J318" i="7"/>
  <c r="I318" i="7"/>
  <c r="H318" i="7"/>
  <c r="G318" i="7"/>
  <c r="F318" i="7"/>
  <c r="BC318" i="7" s="1"/>
  <c r="E318" i="7"/>
  <c r="BB318" i="7" s="1"/>
  <c r="O317" i="7"/>
  <c r="N317" i="7"/>
  <c r="M317" i="7"/>
  <c r="L317" i="7"/>
  <c r="K317" i="7"/>
  <c r="J317" i="7"/>
  <c r="I317" i="7"/>
  <c r="H317" i="7"/>
  <c r="G317" i="7"/>
  <c r="F317" i="7"/>
  <c r="BC317" i="7" s="1"/>
  <c r="E317" i="7"/>
  <c r="BB317" i="7" s="1"/>
  <c r="O316" i="7"/>
  <c r="N316" i="7"/>
  <c r="M316" i="7"/>
  <c r="L316" i="7"/>
  <c r="K316" i="7"/>
  <c r="J316" i="7"/>
  <c r="I316" i="7"/>
  <c r="H316" i="7"/>
  <c r="G316" i="7"/>
  <c r="F316" i="7"/>
  <c r="BC316" i="7" s="1"/>
  <c r="E316" i="7"/>
  <c r="BB316" i="7" s="1"/>
  <c r="O315" i="7"/>
  <c r="N315" i="7"/>
  <c r="M315" i="7"/>
  <c r="L315" i="7"/>
  <c r="K315" i="7"/>
  <c r="J315" i="7"/>
  <c r="I315" i="7"/>
  <c r="H315" i="7"/>
  <c r="G315" i="7"/>
  <c r="F315" i="7"/>
  <c r="BC315" i="7" s="1"/>
  <c r="E315" i="7"/>
  <c r="BB315" i="7" s="1"/>
  <c r="O314" i="7"/>
  <c r="N314" i="7"/>
  <c r="M314" i="7"/>
  <c r="L314" i="7"/>
  <c r="K314" i="7"/>
  <c r="J314" i="7"/>
  <c r="I314" i="7"/>
  <c r="H314" i="7"/>
  <c r="G314" i="7"/>
  <c r="F314" i="7"/>
  <c r="E314" i="7"/>
  <c r="O313" i="7"/>
  <c r="N313" i="7"/>
  <c r="M313" i="7"/>
  <c r="L313" i="7"/>
  <c r="K313" i="7"/>
  <c r="J313" i="7"/>
  <c r="I313" i="7"/>
  <c r="H313" i="7"/>
  <c r="G313" i="7"/>
  <c r="F313" i="7"/>
  <c r="BC313" i="7" s="1"/>
  <c r="E313" i="7"/>
  <c r="BB313" i="7" s="1"/>
  <c r="O312" i="7"/>
  <c r="N312" i="7"/>
  <c r="M312" i="7"/>
  <c r="L312" i="7"/>
  <c r="K312" i="7"/>
  <c r="J312" i="7"/>
  <c r="I312" i="7"/>
  <c r="H312" i="7"/>
  <c r="G312" i="7"/>
  <c r="F312" i="7"/>
  <c r="BC312" i="7" s="1"/>
  <c r="E312" i="7"/>
  <c r="BB312" i="7" s="1"/>
  <c r="O311" i="7"/>
  <c r="N311" i="7"/>
  <c r="M311" i="7"/>
  <c r="L311" i="7"/>
  <c r="K311" i="7"/>
  <c r="J311" i="7"/>
  <c r="I311" i="7"/>
  <c r="H311" i="7"/>
  <c r="G311" i="7"/>
  <c r="F311" i="7"/>
  <c r="BC311" i="7" s="1"/>
  <c r="E311" i="7"/>
  <c r="BB311" i="7" s="1"/>
  <c r="O310" i="7"/>
  <c r="N310" i="7"/>
  <c r="M310" i="7"/>
  <c r="L310" i="7"/>
  <c r="K310" i="7"/>
  <c r="J310" i="7"/>
  <c r="I310" i="7"/>
  <c r="H310" i="7"/>
  <c r="G310" i="7"/>
  <c r="F310" i="7"/>
  <c r="BC310" i="7" s="1"/>
  <c r="E310" i="7"/>
  <c r="BB310" i="7" s="1"/>
  <c r="I309" i="7"/>
  <c r="H309" i="7"/>
  <c r="G309" i="7"/>
  <c r="F309" i="7"/>
  <c r="BC309" i="7" s="1"/>
  <c r="E309" i="7"/>
  <c r="BB309" i="7" s="1"/>
  <c r="O308" i="7"/>
  <c r="N308" i="7"/>
  <c r="M308" i="7"/>
  <c r="L308" i="7"/>
  <c r="K308" i="7"/>
  <c r="J308" i="7"/>
  <c r="I308" i="7"/>
  <c r="H308" i="7"/>
  <c r="G308" i="7"/>
  <c r="F308" i="7"/>
  <c r="BC308" i="7" s="1"/>
  <c r="E308" i="7"/>
  <c r="BB308" i="7" s="1"/>
  <c r="O307" i="7"/>
  <c r="N307" i="7"/>
  <c r="M307" i="7"/>
  <c r="L307" i="7"/>
  <c r="K307" i="7"/>
  <c r="J307" i="7"/>
  <c r="I307" i="7"/>
  <c r="H307" i="7"/>
  <c r="G307" i="7"/>
  <c r="F307" i="7"/>
  <c r="BC307" i="7" s="1"/>
  <c r="E307" i="7"/>
  <c r="BB307" i="7" s="1"/>
  <c r="O306" i="7"/>
  <c r="N306" i="7"/>
  <c r="M306" i="7"/>
  <c r="L306" i="7"/>
  <c r="K306" i="7"/>
  <c r="J306" i="7"/>
  <c r="I306" i="7"/>
  <c r="H306" i="7"/>
  <c r="G306" i="7"/>
  <c r="F306" i="7"/>
  <c r="BC306" i="7" s="1"/>
  <c r="E306" i="7"/>
  <c r="BB306" i="7" s="1"/>
  <c r="O305" i="7"/>
  <c r="N305" i="7"/>
  <c r="M305" i="7"/>
  <c r="L305" i="7"/>
  <c r="K305" i="7"/>
  <c r="J305" i="7"/>
  <c r="I305" i="7"/>
  <c r="H305" i="7"/>
  <c r="G305" i="7"/>
  <c r="F305" i="7"/>
  <c r="BC305" i="7" s="1"/>
  <c r="E305" i="7"/>
  <c r="BB305" i="7" s="1"/>
  <c r="O304" i="7"/>
  <c r="N304" i="7"/>
  <c r="M304" i="7"/>
  <c r="L304" i="7"/>
  <c r="K304" i="7"/>
  <c r="J304" i="7"/>
  <c r="I304" i="7"/>
  <c r="H304" i="7"/>
  <c r="G304" i="7"/>
  <c r="F304" i="7"/>
  <c r="BC304" i="7" s="1"/>
  <c r="E304" i="7"/>
  <c r="BB304" i="7" s="1"/>
  <c r="O303" i="7"/>
  <c r="N303" i="7"/>
  <c r="M303" i="7"/>
  <c r="L303" i="7"/>
  <c r="K303" i="7"/>
  <c r="J303" i="7"/>
  <c r="I303" i="7"/>
  <c r="H303" i="7"/>
  <c r="G303" i="7"/>
  <c r="F303" i="7"/>
  <c r="BC303" i="7" s="1"/>
  <c r="E303" i="7"/>
  <c r="BB303" i="7" s="1"/>
  <c r="O302" i="7"/>
  <c r="N302" i="7"/>
  <c r="M302" i="7"/>
  <c r="L302" i="7"/>
  <c r="K302" i="7"/>
  <c r="J302" i="7"/>
  <c r="I302" i="7"/>
  <c r="H302" i="7"/>
  <c r="G302" i="7"/>
  <c r="F302" i="7"/>
  <c r="BC302" i="7" s="1"/>
  <c r="E302" i="7"/>
  <c r="BB302" i="7" s="1"/>
  <c r="I301" i="7"/>
  <c r="H301" i="7"/>
  <c r="G301" i="7"/>
  <c r="F301" i="7"/>
  <c r="BC301" i="7" s="1"/>
  <c r="E301" i="7"/>
  <c r="BB301" i="7" s="1"/>
  <c r="O300" i="7"/>
  <c r="N300" i="7"/>
  <c r="M300" i="7"/>
  <c r="L300" i="7"/>
  <c r="K300" i="7"/>
  <c r="J300" i="7"/>
  <c r="I300" i="7"/>
  <c r="H300" i="7"/>
  <c r="G300" i="7"/>
  <c r="F300" i="7"/>
  <c r="BC300" i="7" s="1"/>
  <c r="E300" i="7"/>
  <c r="BB300" i="7" s="1"/>
  <c r="O298" i="7"/>
  <c r="N298" i="7"/>
  <c r="M298" i="7"/>
  <c r="L298" i="7"/>
  <c r="K298" i="7"/>
  <c r="J298" i="7"/>
  <c r="I298" i="7"/>
  <c r="H298" i="7"/>
  <c r="G298" i="7"/>
  <c r="F298" i="7"/>
  <c r="BC298" i="7" s="1"/>
  <c r="E298" i="7"/>
  <c r="BB298" i="7" s="1"/>
  <c r="O297" i="7"/>
  <c r="N297" i="7"/>
  <c r="M297" i="7"/>
  <c r="L297" i="7"/>
  <c r="K297" i="7"/>
  <c r="J297" i="7"/>
  <c r="I297" i="7"/>
  <c r="H297" i="7"/>
  <c r="G297" i="7"/>
  <c r="F297" i="7"/>
  <c r="BC297" i="7" s="1"/>
  <c r="E297" i="7"/>
  <c r="BB297" i="7" s="1"/>
  <c r="O296" i="7"/>
  <c r="N296" i="7"/>
  <c r="M296" i="7"/>
  <c r="L296" i="7"/>
  <c r="K296" i="7"/>
  <c r="J296" i="7"/>
  <c r="I296" i="7"/>
  <c r="H296" i="7"/>
  <c r="G296" i="7"/>
  <c r="F296" i="7"/>
  <c r="BC296" i="7" s="1"/>
  <c r="E296" i="7"/>
  <c r="BB296" i="7" s="1"/>
  <c r="O295" i="7"/>
  <c r="N295" i="7"/>
  <c r="M295" i="7"/>
  <c r="L295" i="7"/>
  <c r="K295" i="7"/>
  <c r="J295" i="7"/>
  <c r="I295" i="7"/>
  <c r="H295" i="7"/>
  <c r="G295" i="7"/>
  <c r="F295" i="7"/>
  <c r="BC295" i="7" s="1"/>
  <c r="E295" i="7"/>
  <c r="BB295" i="7" s="1"/>
  <c r="O294" i="7"/>
  <c r="N294" i="7"/>
  <c r="M294" i="7"/>
  <c r="L294" i="7"/>
  <c r="K294" i="7"/>
  <c r="J294" i="7"/>
  <c r="I294" i="7"/>
  <c r="H294" i="7"/>
  <c r="G294" i="7"/>
  <c r="F294" i="7"/>
  <c r="BC294" i="7" s="1"/>
  <c r="E294" i="7"/>
  <c r="BB294" i="7" s="1"/>
  <c r="O293" i="7"/>
  <c r="N293" i="7"/>
  <c r="M293" i="7"/>
  <c r="L293" i="7"/>
  <c r="K293" i="7"/>
  <c r="J293" i="7"/>
  <c r="I293" i="7"/>
  <c r="H293" i="7"/>
  <c r="G293" i="7"/>
  <c r="F293" i="7"/>
  <c r="BC293" i="7" s="1"/>
  <c r="E293" i="7"/>
  <c r="BB293" i="7" s="1"/>
  <c r="O292" i="7"/>
  <c r="N292" i="7"/>
  <c r="M292" i="7"/>
  <c r="L292" i="7"/>
  <c r="K292" i="7"/>
  <c r="J292" i="7"/>
  <c r="I292" i="7"/>
  <c r="H292" i="7"/>
  <c r="G292" i="7"/>
  <c r="F292" i="7"/>
  <c r="BC292" i="7" s="1"/>
  <c r="E292" i="7"/>
  <c r="BB292" i="7" s="1"/>
  <c r="O291" i="7"/>
  <c r="N291" i="7"/>
  <c r="M291" i="7"/>
  <c r="L291" i="7"/>
  <c r="K291" i="7"/>
  <c r="J291" i="7"/>
  <c r="I291" i="7"/>
  <c r="H291" i="7"/>
  <c r="G291" i="7"/>
  <c r="F291" i="7"/>
  <c r="BC291" i="7" s="1"/>
  <c r="E291" i="7"/>
  <c r="BB291" i="7" s="1"/>
  <c r="O290" i="7"/>
  <c r="N290" i="7"/>
  <c r="M290" i="7"/>
  <c r="L290" i="7"/>
  <c r="K290" i="7"/>
  <c r="J290" i="7"/>
  <c r="I290" i="7"/>
  <c r="H290" i="7"/>
  <c r="G290" i="7"/>
  <c r="F290" i="7"/>
  <c r="BC290" i="7" s="1"/>
  <c r="E290" i="7"/>
  <c r="BB290" i="7" s="1"/>
  <c r="O286" i="7"/>
  <c r="N286" i="7"/>
  <c r="M286" i="7"/>
  <c r="L286" i="7"/>
  <c r="K286" i="7"/>
  <c r="J286" i="7"/>
  <c r="I286" i="7"/>
  <c r="H286" i="7"/>
  <c r="G286" i="7"/>
  <c r="F286" i="7"/>
  <c r="BC286" i="7" s="1"/>
  <c r="E286" i="7"/>
  <c r="BB286" i="7" s="1"/>
  <c r="O285" i="7"/>
  <c r="N285" i="7"/>
  <c r="M285" i="7"/>
  <c r="L285" i="7"/>
  <c r="K285" i="7"/>
  <c r="J285" i="7"/>
  <c r="I285" i="7"/>
  <c r="H285" i="7"/>
  <c r="G285" i="7"/>
  <c r="F285" i="7"/>
  <c r="BC285" i="7" s="1"/>
  <c r="E285" i="7"/>
  <c r="BB285" i="7" s="1"/>
  <c r="O284" i="7"/>
  <c r="N284" i="7"/>
  <c r="M284" i="7"/>
  <c r="L284" i="7"/>
  <c r="K284" i="7"/>
  <c r="J284" i="7"/>
  <c r="I284" i="7"/>
  <c r="H284" i="7"/>
  <c r="G284" i="7"/>
  <c r="F284" i="7"/>
  <c r="BC284" i="7" s="1"/>
  <c r="E284" i="7"/>
  <c r="BB284" i="7" s="1"/>
  <c r="O283" i="7"/>
  <c r="N283" i="7"/>
  <c r="M283" i="7"/>
  <c r="L283" i="7"/>
  <c r="K283" i="7"/>
  <c r="J283" i="7"/>
  <c r="I283" i="7"/>
  <c r="H283" i="7"/>
  <c r="G283" i="7"/>
  <c r="F283" i="7"/>
  <c r="BC283" i="7" s="1"/>
  <c r="E283" i="7"/>
  <c r="BB283" i="7" s="1"/>
  <c r="O282" i="7"/>
  <c r="N282" i="7"/>
  <c r="M282" i="7"/>
  <c r="L282" i="7"/>
  <c r="K282" i="7"/>
  <c r="J282" i="7"/>
  <c r="I282" i="7"/>
  <c r="H282" i="7"/>
  <c r="G282" i="7"/>
  <c r="F282" i="7"/>
  <c r="BC282" i="7" s="1"/>
  <c r="E282" i="7"/>
  <c r="BB282" i="7" s="1"/>
  <c r="O281" i="7"/>
  <c r="N281" i="7"/>
  <c r="M281" i="7"/>
  <c r="L281" i="7"/>
  <c r="K281" i="7"/>
  <c r="J281" i="7"/>
  <c r="I281" i="7"/>
  <c r="H281" i="7"/>
  <c r="G281" i="7"/>
  <c r="F281" i="7"/>
  <c r="BC281" i="7" s="1"/>
  <c r="E281" i="7"/>
  <c r="BB281" i="7" s="1"/>
  <c r="O280" i="7"/>
  <c r="N280" i="7"/>
  <c r="M280" i="7"/>
  <c r="L280" i="7"/>
  <c r="K280" i="7"/>
  <c r="J280" i="7"/>
  <c r="I280" i="7"/>
  <c r="H280" i="7"/>
  <c r="G280" i="7"/>
  <c r="F280" i="7"/>
  <c r="BC280" i="7" s="1"/>
  <c r="E280" i="7"/>
  <c r="BB280" i="7" s="1"/>
  <c r="O279" i="7"/>
  <c r="N279" i="7"/>
  <c r="M279" i="7"/>
  <c r="L279" i="7"/>
  <c r="K279" i="7"/>
  <c r="J279" i="7"/>
  <c r="I279" i="7"/>
  <c r="H279" i="7"/>
  <c r="G279" i="7"/>
  <c r="F279" i="7"/>
  <c r="BC279" i="7" s="1"/>
  <c r="E279" i="7"/>
  <c r="BB279" i="7" s="1"/>
  <c r="O278" i="7"/>
  <c r="N278" i="7"/>
  <c r="M278" i="7"/>
  <c r="L278" i="7"/>
  <c r="K278" i="7"/>
  <c r="J278" i="7"/>
  <c r="I278" i="7"/>
  <c r="H278" i="7"/>
  <c r="G278" i="7"/>
  <c r="F278" i="7"/>
  <c r="BC278" i="7" s="1"/>
  <c r="E278" i="7"/>
  <c r="BB278" i="7" s="1"/>
  <c r="O277" i="7"/>
  <c r="N277" i="7"/>
  <c r="M277" i="7"/>
  <c r="L277" i="7"/>
  <c r="K277" i="7"/>
  <c r="J277" i="7"/>
  <c r="I277" i="7"/>
  <c r="H277" i="7"/>
  <c r="G277" i="7"/>
  <c r="F277" i="7"/>
  <c r="BC277" i="7" s="1"/>
  <c r="E277" i="7"/>
  <c r="BB277" i="7" s="1"/>
  <c r="O276" i="7"/>
  <c r="N276" i="7"/>
  <c r="M276" i="7"/>
  <c r="L276" i="7"/>
  <c r="K276" i="7"/>
  <c r="J276" i="7"/>
  <c r="I276" i="7"/>
  <c r="H276" i="7"/>
  <c r="G276" i="7"/>
  <c r="F276" i="7"/>
  <c r="BC276" i="7" s="1"/>
  <c r="E276" i="7"/>
  <c r="BB276" i="7" s="1"/>
  <c r="I275" i="7"/>
  <c r="H275" i="7"/>
  <c r="G275" i="7"/>
  <c r="F275" i="7"/>
  <c r="BC275" i="7" s="1"/>
  <c r="E275" i="7"/>
  <c r="BB275" i="7" s="1"/>
  <c r="O274" i="7"/>
  <c r="N274" i="7"/>
  <c r="M274" i="7"/>
  <c r="L274" i="7"/>
  <c r="K274" i="7"/>
  <c r="J274" i="7"/>
  <c r="I274" i="7"/>
  <c r="H274" i="7"/>
  <c r="G274" i="7"/>
  <c r="F274" i="7"/>
  <c r="BC274" i="7" s="1"/>
  <c r="E274" i="7"/>
  <c r="BB274" i="7" s="1"/>
  <c r="O273" i="7"/>
  <c r="N273" i="7"/>
  <c r="M273" i="7"/>
  <c r="L273" i="7"/>
  <c r="K273" i="7"/>
  <c r="J273" i="7"/>
  <c r="I273" i="7"/>
  <c r="H273" i="7"/>
  <c r="G273" i="7"/>
  <c r="F273" i="7"/>
  <c r="BC273" i="7" s="1"/>
  <c r="E273" i="7"/>
  <c r="BB273" i="7" s="1"/>
  <c r="O272" i="7"/>
  <c r="N272" i="7"/>
  <c r="M272" i="7"/>
  <c r="L272" i="7"/>
  <c r="K272" i="7"/>
  <c r="J272" i="7"/>
  <c r="I272" i="7"/>
  <c r="H272" i="7"/>
  <c r="G272" i="7"/>
  <c r="F272" i="7"/>
  <c r="BC272" i="7" s="1"/>
  <c r="E272" i="7"/>
  <c r="BB272" i="7" s="1"/>
  <c r="O271" i="7"/>
  <c r="N271" i="7"/>
  <c r="M271" i="7"/>
  <c r="L271" i="7"/>
  <c r="K271" i="7"/>
  <c r="J271" i="7"/>
  <c r="I271" i="7"/>
  <c r="H271" i="7"/>
  <c r="G271" i="7"/>
  <c r="F271" i="7"/>
  <c r="BC271" i="7" s="1"/>
  <c r="E271" i="7"/>
  <c r="BB271" i="7" s="1"/>
  <c r="O270" i="7"/>
  <c r="N270" i="7"/>
  <c r="M270" i="7"/>
  <c r="L270" i="7"/>
  <c r="K270" i="7"/>
  <c r="J270" i="7"/>
  <c r="I270" i="7"/>
  <c r="H270" i="7"/>
  <c r="G270" i="7"/>
  <c r="F270" i="7"/>
  <c r="BC270" i="7" s="1"/>
  <c r="E270" i="7"/>
  <c r="BB270" i="7" s="1"/>
  <c r="O269" i="7"/>
  <c r="N269" i="7"/>
  <c r="M269" i="7"/>
  <c r="L269" i="7"/>
  <c r="K269" i="7"/>
  <c r="J269" i="7"/>
  <c r="I269" i="7"/>
  <c r="H269" i="7"/>
  <c r="G269" i="7"/>
  <c r="F269" i="7"/>
  <c r="BC269" i="7" s="1"/>
  <c r="E269" i="7"/>
  <c r="BB269" i="7" s="1"/>
  <c r="I268" i="7"/>
  <c r="H268" i="7"/>
  <c r="G268" i="7"/>
  <c r="F268" i="7"/>
  <c r="BC268" i="7" s="1"/>
  <c r="E268" i="7"/>
  <c r="BB268" i="7" s="1"/>
  <c r="I267" i="7"/>
  <c r="H267" i="7"/>
  <c r="G267" i="7"/>
  <c r="F267" i="7"/>
  <c r="BC267" i="7" s="1"/>
  <c r="E267" i="7"/>
  <c r="BB267" i="7" s="1"/>
  <c r="O266" i="7"/>
  <c r="N266" i="7"/>
  <c r="M266" i="7"/>
  <c r="L266" i="7"/>
  <c r="K266" i="7"/>
  <c r="J266" i="7"/>
  <c r="I266" i="7"/>
  <c r="H266" i="7"/>
  <c r="G266" i="7"/>
  <c r="F266" i="7"/>
  <c r="BC266" i="7" s="1"/>
  <c r="E266" i="7"/>
  <c r="BB266" i="7" s="1"/>
  <c r="O265" i="7"/>
  <c r="N265" i="7"/>
  <c r="M265" i="7"/>
  <c r="L265" i="7"/>
  <c r="K265" i="7"/>
  <c r="J265" i="7"/>
  <c r="I265" i="7"/>
  <c r="H265" i="7"/>
  <c r="G265" i="7"/>
  <c r="F265" i="7"/>
  <c r="BC265" i="7" s="1"/>
  <c r="E265" i="7"/>
  <c r="BB265" i="7" s="1"/>
  <c r="O264" i="7"/>
  <c r="N264" i="7"/>
  <c r="M264" i="7"/>
  <c r="L264" i="7"/>
  <c r="K264" i="7"/>
  <c r="J264" i="7"/>
  <c r="I264" i="7"/>
  <c r="H264" i="7"/>
  <c r="G264" i="7"/>
  <c r="F264" i="7"/>
  <c r="E264" i="7"/>
  <c r="O263" i="7"/>
  <c r="N263" i="7"/>
  <c r="M263" i="7"/>
  <c r="L263" i="7"/>
  <c r="K263" i="7"/>
  <c r="J263" i="7"/>
  <c r="I263" i="7"/>
  <c r="H263" i="7"/>
  <c r="G263" i="7"/>
  <c r="F263" i="7"/>
  <c r="E263" i="7"/>
  <c r="O262" i="7"/>
  <c r="N262" i="7"/>
  <c r="M262" i="7"/>
  <c r="L262" i="7"/>
  <c r="K262" i="7"/>
  <c r="J262" i="7"/>
  <c r="I262" i="7"/>
  <c r="H262" i="7"/>
  <c r="G262" i="7"/>
  <c r="F262" i="7"/>
  <c r="E262" i="7"/>
  <c r="O261" i="7"/>
  <c r="N261" i="7"/>
  <c r="M261" i="7"/>
  <c r="L261" i="7"/>
  <c r="K261" i="7"/>
  <c r="J261" i="7"/>
  <c r="I261" i="7"/>
  <c r="H261" i="7"/>
  <c r="G261" i="7"/>
  <c r="F261" i="7"/>
  <c r="E261" i="7"/>
  <c r="O260" i="7"/>
  <c r="N260" i="7"/>
  <c r="M260" i="7"/>
  <c r="L260" i="7"/>
  <c r="K260" i="7"/>
  <c r="J260" i="7"/>
  <c r="I260" i="7"/>
  <c r="H260" i="7"/>
  <c r="G260" i="7"/>
  <c r="F260" i="7"/>
  <c r="BC260" i="7" s="1"/>
  <c r="E260" i="7"/>
  <c r="BB260" i="7" s="1"/>
  <c r="O259" i="7"/>
  <c r="N259" i="7"/>
  <c r="M259" i="7"/>
  <c r="L259" i="7"/>
  <c r="K259" i="7"/>
  <c r="J259" i="7"/>
  <c r="I259" i="7"/>
  <c r="H259" i="7"/>
  <c r="G259" i="7"/>
  <c r="F259" i="7"/>
  <c r="BC259" i="7" s="1"/>
  <c r="E259" i="7"/>
  <c r="BB259" i="7" s="1"/>
  <c r="O258" i="7"/>
  <c r="N258" i="7"/>
  <c r="M258" i="7"/>
  <c r="L258" i="7"/>
  <c r="K258" i="7"/>
  <c r="J258" i="7"/>
  <c r="I258" i="7"/>
  <c r="H258" i="7"/>
  <c r="G258" i="7"/>
  <c r="F258" i="7"/>
  <c r="BC258" i="7" s="1"/>
  <c r="E258" i="7"/>
  <c r="BB258" i="7" s="1"/>
  <c r="O257" i="7"/>
  <c r="N257" i="7"/>
  <c r="M257" i="7"/>
  <c r="L257" i="7"/>
  <c r="K257" i="7"/>
  <c r="J257" i="7"/>
  <c r="I257" i="7"/>
  <c r="H257" i="7"/>
  <c r="G257" i="7"/>
  <c r="F257" i="7"/>
  <c r="BC257" i="7" s="1"/>
  <c r="E257" i="7"/>
  <c r="BB257" i="7" s="1"/>
  <c r="O256" i="7"/>
  <c r="N256" i="7"/>
  <c r="M256" i="7"/>
  <c r="L256" i="7"/>
  <c r="K256" i="7"/>
  <c r="J256" i="7"/>
  <c r="I256" i="7"/>
  <c r="H256" i="7"/>
  <c r="G256" i="7"/>
  <c r="F256" i="7"/>
  <c r="BC256" i="7" s="1"/>
  <c r="E256" i="7"/>
  <c r="BB256" i="7" s="1"/>
  <c r="I255" i="7"/>
  <c r="H255" i="7"/>
  <c r="G255" i="7"/>
  <c r="F255" i="7"/>
  <c r="BC255" i="7" s="1"/>
  <c r="E255" i="7"/>
  <c r="BB255" i="7" s="1"/>
  <c r="O254" i="7"/>
  <c r="N254" i="7"/>
  <c r="M254" i="7"/>
  <c r="L254" i="7"/>
  <c r="K254" i="7"/>
  <c r="J254" i="7"/>
  <c r="I254" i="7"/>
  <c r="H254" i="7"/>
  <c r="G254" i="7"/>
  <c r="F254" i="7"/>
  <c r="BC254" i="7" s="1"/>
  <c r="E254" i="7"/>
  <c r="BB254" i="7" s="1"/>
  <c r="O253" i="7"/>
  <c r="N253" i="7"/>
  <c r="M253" i="7"/>
  <c r="L253" i="7"/>
  <c r="K253" i="7"/>
  <c r="J253" i="7"/>
  <c r="I253" i="7"/>
  <c r="H253" i="7"/>
  <c r="G253" i="7"/>
  <c r="F253" i="7"/>
  <c r="BC253" i="7" s="1"/>
  <c r="E253" i="7"/>
  <c r="BB253" i="7" s="1"/>
  <c r="O252" i="7"/>
  <c r="N252" i="7"/>
  <c r="M252" i="7"/>
  <c r="L252" i="7"/>
  <c r="K252" i="7"/>
  <c r="J252" i="7"/>
  <c r="I252" i="7"/>
  <c r="H252" i="7"/>
  <c r="G252" i="7"/>
  <c r="F252" i="7"/>
  <c r="BC252" i="7" s="1"/>
  <c r="E252" i="7"/>
  <c r="BB252" i="7" s="1"/>
  <c r="O251" i="7"/>
  <c r="N251" i="7"/>
  <c r="M251" i="7"/>
  <c r="L251" i="7"/>
  <c r="K251" i="7"/>
  <c r="J251" i="7"/>
  <c r="I251" i="7"/>
  <c r="H251" i="7"/>
  <c r="G251" i="7"/>
  <c r="F251" i="7"/>
  <c r="BC251" i="7" s="1"/>
  <c r="E251" i="7"/>
  <c r="BB251" i="7" s="1"/>
  <c r="O250" i="7"/>
  <c r="N250" i="7"/>
  <c r="M250" i="7"/>
  <c r="L250" i="7"/>
  <c r="K250" i="7"/>
  <c r="J250" i="7"/>
  <c r="I250" i="7"/>
  <c r="H250" i="7"/>
  <c r="G250" i="7"/>
  <c r="F250" i="7"/>
  <c r="BC250" i="7" s="1"/>
  <c r="E250" i="7"/>
  <c r="BB250" i="7" s="1"/>
  <c r="O249" i="7"/>
  <c r="N249" i="7"/>
  <c r="M249" i="7"/>
  <c r="L249" i="7"/>
  <c r="K249" i="7"/>
  <c r="J249" i="7"/>
  <c r="I249" i="7"/>
  <c r="H249" i="7"/>
  <c r="G249" i="7"/>
  <c r="F249" i="7"/>
  <c r="BC249" i="7" s="1"/>
  <c r="E249" i="7"/>
  <c r="BB249" i="7" s="1"/>
  <c r="O247" i="7"/>
  <c r="N247" i="7"/>
  <c r="M247" i="7"/>
  <c r="L247" i="7"/>
  <c r="K247" i="7"/>
  <c r="J247" i="7"/>
  <c r="I247" i="7"/>
  <c r="H247" i="7"/>
  <c r="G247" i="7"/>
  <c r="F247" i="7"/>
  <c r="BC247" i="7" s="1"/>
  <c r="E247" i="7"/>
  <c r="BB247" i="7" s="1"/>
  <c r="O246" i="7"/>
  <c r="N246" i="7"/>
  <c r="M246" i="7"/>
  <c r="L246" i="7"/>
  <c r="K246" i="7"/>
  <c r="J246" i="7"/>
  <c r="I246" i="7"/>
  <c r="H246" i="7"/>
  <c r="G246" i="7"/>
  <c r="F246" i="7"/>
  <c r="BC246" i="7" s="1"/>
  <c r="E246" i="7"/>
  <c r="BB246" i="7" s="1"/>
  <c r="O245" i="7"/>
  <c r="N245" i="7"/>
  <c r="M245" i="7"/>
  <c r="L245" i="7"/>
  <c r="K245" i="7"/>
  <c r="J245" i="7"/>
  <c r="I245" i="7"/>
  <c r="H245" i="7"/>
  <c r="G245" i="7"/>
  <c r="F245" i="7"/>
  <c r="BC245" i="7" s="1"/>
  <c r="E245" i="7"/>
  <c r="BB245" i="7" s="1"/>
  <c r="O242" i="7"/>
  <c r="N242" i="7"/>
  <c r="M242" i="7"/>
  <c r="L242" i="7"/>
  <c r="K242" i="7"/>
  <c r="J242" i="7"/>
  <c r="I242" i="7"/>
  <c r="H242" i="7"/>
  <c r="G242" i="7"/>
  <c r="F242" i="7"/>
  <c r="BC242" i="7" s="1"/>
  <c r="E242" i="7"/>
  <c r="BB242" i="7" s="1"/>
  <c r="O241" i="7"/>
  <c r="N241" i="7"/>
  <c r="M241" i="7"/>
  <c r="L241" i="7"/>
  <c r="K241" i="7"/>
  <c r="J241" i="7"/>
  <c r="I241" i="7"/>
  <c r="H241" i="7"/>
  <c r="G241" i="7"/>
  <c r="F241" i="7"/>
  <c r="BC241" i="7" s="1"/>
  <c r="E241" i="7"/>
  <c r="BB241" i="7" s="1"/>
  <c r="O240" i="7"/>
  <c r="N240" i="7"/>
  <c r="M240" i="7"/>
  <c r="L240" i="7"/>
  <c r="K240" i="7"/>
  <c r="J240" i="7"/>
  <c r="I240" i="7"/>
  <c r="H240" i="7"/>
  <c r="G240" i="7"/>
  <c r="F240" i="7"/>
  <c r="BC240" i="7" s="1"/>
  <c r="E240" i="7"/>
  <c r="BB240" i="7" s="1"/>
  <c r="O239" i="7"/>
  <c r="N239" i="7"/>
  <c r="M239" i="7"/>
  <c r="L239" i="7"/>
  <c r="K239" i="7"/>
  <c r="J239" i="7"/>
  <c r="I239" i="7"/>
  <c r="H239" i="7"/>
  <c r="G239" i="7"/>
  <c r="F239" i="7"/>
  <c r="BC239" i="7" s="1"/>
  <c r="E239" i="7"/>
  <c r="BB239" i="7" s="1"/>
  <c r="O238" i="7"/>
  <c r="N238" i="7"/>
  <c r="M238" i="7"/>
  <c r="L238" i="7"/>
  <c r="K238" i="7"/>
  <c r="J238" i="7"/>
  <c r="I238" i="7"/>
  <c r="H238" i="7"/>
  <c r="G238" i="7"/>
  <c r="F238" i="7"/>
  <c r="BC238" i="7" s="1"/>
  <c r="E238" i="7"/>
  <c r="BB238" i="7" s="1"/>
  <c r="O237" i="7"/>
  <c r="N237" i="7"/>
  <c r="M237" i="7"/>
  <c r="L237" i="7"/>
  <c r="K237" i="7"/>
  <c r="J237" i="7"/>
  <c r="I237" i="7"/>
  <c r="H237" i="7"/>
  <c r="G237" i="7"/>
  <c r="F237" i="7"/>
  <c r="BC237" i="7" s="1"/>
  <c r="E237" i="7"/>
  <c r="BB237" i="7" s="1"/>
  <c r="O236" i="7"/>
  <c r="N236" i="7"/>
  <c r="M236" i="7"/>
  <c r="L236" i="7"/>
  <c r="K236" i="7"/>
  <c r="J236" i="7"/>
  <c r="I236" i="7"/>
  <c r="H236" i="7"/>
  <c r="G236" i="7"/>
  <c r="F236" i="7"/>
  <c r="BC236" i="7" s="1"/>
  <c r="E236" i="7"/>
  <c r="BB236" i="7" s="1"/>
  <c r="O235" i="7"/>
  <c r="N235" i="7"/>
  <c r="M235" i="7"/>
  <c r="L235" i="7"/>
  <c r="K235" i="7"/>
  <c r="J235" i="7"/>
  <c r="I235" i="7"/>
  <c r="H235" i="7"/>
  <c r="G235" i="7"/>
  <c r="F235" i="7"/>
  <c r="BC235" i="7" s="1"/>
  <c r="E235" i="7"/>
  <c r="BB235" i="7" s="1"/>
  <c r="O234" i="7"/>
  <c r="N234" i="7"/>
  <c r="M234" i="7"/>
  <c r="L234" i="7"/>
  <c r="K234" i="7"/>
  <c r="J234" i="7"/>
  <c r="I234" i="7"/>
  <c r="H234" i="7"/>
  <c r="G234" i="7"/>
  <c r="F234" i="7"/>
  <c r="BC234" i="7" s="1"/>
  <c r="E234" i="7"/>
  <c r="BB234" i="7" s="1"/>
  <c r="O233" i="7"/>
  <c r="N233" i="7"/>
  <c r="M233" i="7"/>
  <c r="L233" i="7"/>
  <c r="K233" i="7"/>
  <c r="J233" i="7"/>
  <c r="I233" i="7"/>
  <c r="H233" i="7"/>
  <c r="G233" i="7"/>
  <c r="F233" i="7"/>
  <c r="BC233" i="7" s="1"/>
  <c r="E233" i="7"/>
  <c r="BB233" i="7" s="1"/>
  <c r="O232" i="7"/>
  <c r="N232" i="7"/>
  <c r="M232" i="7"/>
  <c r="L232" i="7"/>
  <c r="K232" i="7"/>
  <c r="J232" i="7"/>
  <c r="I232" i="7"/>
  <c r="H232" i="7"/>
  <c r="G232" i="7"/>
  <c r="F232" i="7"/>
  <c r="E232" i="7"/>
  <c r="O231" i="7"/>
  <c r="N231" i="7"/>
  <c r="M231" i="7"/>
  <c r="L231" i="7"/>
  <c r="K231" i="7"/>
  <c r="J231" i="7"/>
  <c r="I231" i="7"/>
  <c r="H231" i="7"/>
  <c r="G231" i="7"/>
  <c r="F231" i="7"/>
  <c r="E231" i="7"/>
  <c r="O230" i="7"/>
  <c r="N230" i="7"/>
  <c r="M230" i="7"/>
  <c r="L230" i="7"/>
  <c r="K230" i="7"/>
  <c r="J230" i="7"/>
  <c r="I230" i="7"/>
  <c r="H230" i="7"/>
  <c r="G230" i="7"/>
  <c r="F230" i="7"/>
  <c r="BC230" i="7" s="1"/>
  <c r="E230" i="7"/>
  <c r="BB230" i="7" s="1"/>
  <c r="O229" i="7"/>
  <c r="N229" i="7"/>
  <c r="M229" i="7"/>
  <c r="L229" i="7"/>
  <c r="K229" i="7"/>
  <c r="J229" i="7"/>
  <c r="I229" i="7"/>
  <c r="H229" i="7"/>
  <c r="G229" i="7"/>
  <c r="F229" i="7"/>
  <c r="BC229" i="7" s="1"/>
  <c r="E229" i="7"/>
  <c r="BB229" i="7" s="1"/>
  <c r="O228" i="7"/>
  <c r="N228" i="7"/>
  <c r="M228" i="7"/>
  <c r="L228" i="7"/>
  <c r="K228" i="7"/>
  <c r="J228" i="7"/>
  <c r="I228" i="7"/>
  <c r="H228" i="7"/>
  <c r="G228" i="7"/>
  <c r="F228" i="7"/>
  <c r="BC228" i="7" s="1"/>
  <c r="E228" i="7"/>
  <c r="BB228" i="7" s="1"/>
  <c r="O227" i="7"/>
  <c r="N227" i="7"/>
  <c r="M227" i="7"/>
  <c r="L227" i="7"/>
  <c r="K227" i="7"/>
  <c r="J227" i="7"/>
  <c r="I227" i="7"/>
  <c r="H227" i="7"/>
  <c r="G227" i="7"/>
  <c r="F227" i="7"/>
  <c r="BC227" i="7" s="1"/>
  <c r="E227" i="7"/>
  <c r="BB227" i="7" s="1"/>
  <c r="O226" i="7"/>
  <c r="N226" i="7"/>
  <c r="M226" i="7"/>
  <c r="L226" i="7"/>
  <c r="K226" i="7"/>
  <c r="J226" i="7"/>
  <c r="I226" i="7"/>
  <c r="H226" i="7"/>
  <c r="G226" i="7"/>
  <c r="F226" i="7"/>
  <c r="BC226" i="7" s="1"/>
  <c r="E226" i="7"/>
  <c r="BB226" i="7" s="1"/>
  <c r="O225" i="7"/>
  <c r="N225" i="7"/>
  <c r="M225" i="7"/>
  <c r="L225" i="7"/>
  <c r="K225" i="7"/>
  <c r="J225" i="7"/>
  <c r="I225" i="7"/>
  <c r="H225" i="7"/>
  <c r="G225" i="7"/>
  <c r="F225" i="7"/>
  <c r="BC225" i="7" s="1"/>
  <c r="E225" i="7"/>
  <c r="BB225" i="7" s="1"/>
  <c r="O224" i="7"/>
  <c r="N224" i="7"/>
  <c r="M224" i="7"/>
  <c r="L224" i="7"/>
  <c r="K224" i="7"/>
  <c r="J224" i="7"/>
  <c r="I224" i="7"/>
  <c r="H224" i="7"/>
  <c r="G224" i="7"/>
  <c r="F224" i="7"/>
  <c r="BC224" i="7" s="1"/>
  <c r="E224" i="7"/>
  <c r="BB224" i="7" s="1"/>
  <c r="O223" i="7"/>
  <c r="N223" i="7"/>
  <c r="M223" i="7"/>
  <c r="L223" i="7"/>
  <c r="K223" i="7"/>
  <c r="J223" i="7"/>
  <c r="I223" i="7"/>
  <c r="H223" i="7"/>
  <c r="G223" i="7"/>
  <c r="F223" i="7"/>
  <c r="BC223" i="7" s="1"/>
  <c r="E223" i="7"/>
  <c r="BB223" i="7" s="1"/>
  <c r="O222" i="7"/>
  <c r="N222" i="7"/>
  <c r="M222" i="7"/>
  <c r="L222" i="7"/>
  <c r="K222" i="7"/>
  <c r="J222" i="7"/>
  <c r="I222" i="7"/>
  <c r="H222" i="7"/>
  <c r="G222" i="7"/>
  <c r="F222" i="7"/>
  <c r="BC222" i="7" s="1"/>
  <c r="E222" i="7"/>
  <c r="BB222" i="7" s="1"/>
  <c r="O221" i="7"/>
  <c r="N221" i="7"/>
  <c r="M221" i="7"/>
  <c r="L221" i="7"/>
  <c r="K221" i="7"/>
  <c r="J221" i="7"/>
  <c r="I221" i="7"/>
  <c r="H221" i="7"/>
  <c r="G221" i="7"/>
  <c r="F221" i="7"/>
  <c r="BC221" i="7" s="1"/>
  <c r="E221" i="7"/>
  <c r="BB221" i="7" s="1"/>
  <c r="O220" i="7"/>
  <c r="N220" i="7"/>
  <c r="M220" i="7"/>
  <c r="L220" i="7"/>
  <c r="K220" i="7"/>
  <c r="J220" i="7"/>
  <c r="I220" i="7"/>
  <c r="H220" i="7"/>
  <c r="G220" i="7"/>
  <c r="F220" i="7"/>
  <c r="BC220" i="7" s="1"/>
  <c r="E220" i="7"/>
  <c r="BB220" i="7" s="1"/>
  <c r="O219" i="7"/>
  <c r="N219" i="7"/>
  <c r="M219" i="7"/>
  <c r="L219" i="7"/>
  <c r="K219" i="7"/>
  <c r="J219" i="7"/>
  <c r="I219" i="7"/>
  <c r="H219" i="7"/>
  <c r="G219" i="7"/>
  <c r="F219" i="7"/>
  <c r="BC219" i="7" s="1"/>
  <c r="E219" i="7"/>
  <c r="BB219" i="7" s="1"/>
  <c r="O218" i="7"/>
  <c r="N218" i="7"/>
  <c r="M218" i="7"/>
  <c r="L218" i="7"/>
  <c r="K218" i="7"/>
  <c r="J218" i="7"/>
  <c r="I218" i="7"/>
  <c r="H218" i="7"/>
  <c r="G218" i="7"/>
  <c r="F218" i="7"/>
  <c r="BC218" i="7" s="1"/>
  <c r="E218" i="7"/>
  <c r="BB218" i="7" s="1"/>
  <c r="I217" i="7"/>
  <c r="H217" i="7"/>
  <c r="G217" i="7"/>
  <c r="F217" i="7"/>
  <c r="BC217" i="7" s="1"/>
  <c r="E217" i="7"/>
  <c r="BB217" i="7" s="1"/>
  <c r="O216" i="7"/>
  <c r="N216" i="7"/>
  <c r="M216" i="7"/>
  <c r="L216" i="7"/>
  <c r="K216" i="7"/>
  <c r="J216" i="7"/>
  <c r="I216" i="7"/>
  <c r="H216" i="7"/>
  <c r="G216" i="7"/>
  <c r="F216" i="7"/>
  <c r="BC216" i="7" s="1"/>
  <c r="E216" i="7"/>
  <c r="BB216" i="7" s="1"/>
  <c r="O215" i="7"/>
  <c r="N215" i="7"/>
  <c r="M215" i="7"/>
  <c r="L215" i="7"/>
  <c r="K215" i="7"/>
  <c r="J215" i="7"/>
  <c r="I215" i="7"/>
  <c r="H215" i="7"/>
  <c r="G215" i="7"/>
  <c r="F215" i="7"/>
  <c r="BC215" i="7" s="1"/>
  <c r="E215" i="7"/>
  <c r="BB215" i="7" s="1"/>
  <c r="O212" i="7"/>
  <c r="N212" i="7"/>
  <c r="M212" i="7"/>
  <c r="L212" i="7"/>
  <c r="K212" i="7"/>
  <c r="J212" i="7"/>
  <c r="I212" i="7"/>
  <c r="H212" i="7"/>
  <c r="G212" i="7"/>
  <c r="F212" i="7"/>
  <c r="E212" i="7"/>
  <c r="O211" i="7"/>
  <c r="N211" i="7"/>
  <c r="M211" i="7"/>
  <c r="L211" i="7"/>
  <c r="K211" i="7"/>
  <c r="J211" i="7"/>
  <c r="I211" i="7"/>
  <c r="H211" i="7"/>
  <c r="G211" i="7"/>
  <c r="F211" i="7"/>
  <c r="BC211" i="7" s="1"/>
  <c r="E211" i="7"/>
  <c r="BB211" i="7" s="1"/>
  <c r="O210" i="7"/>
  <c r="N210" i="7"/>
  <c r="M210" i="7"/>
  <c r="L210" i="7"/>
  <c r="K210" i="7"/>
  <c r="J210" i="7"/>
  <c r="I210" i="7"/>
  <c r="H210" i="7"/>
  <c r="G210" i="7"/>
  <c r="F210" i="7"/>
  <c r="BC210" i="7" s="1"/>
  <c r="E210" i="7"/>
  <c r="BB210" i="7" s="1"/>
  <c r="O209" i="7"/>
  <c r="N209" i="7"/>
  <c r="M209" i="7"/>
  <c r="L209" i="7"/>
  <c r="K209" i="7"/>
  <c r="J209" i="7"/>
  <c r="I209" i="7"/>
  <c r="H209" i="7"/>
  <c r="G209" i="7"/>
  <c r="F209" i="7"/>
  <c r="E209" i="7"/>
  <c r="O208" i="7"/>
  <c r="N208" i="7"/>
  <c r="M208" i="7"/>
  <c r="L208" i="7"/>
  <c r="K208" i="7"/>
  <c r="J208" i="7"/>
  <c r="I208" i="7"/>
  <c r="H208" i="7"/>
  <c r="G208" i="7"/>
  <c r="F208" i="7"/>
  <c r="E208" i="7"/>
  <c r="O207" i="7"/>
  <c r="N207" i="7"/>
  <c r="M207" i="7"/>
  <c r="L207" i="7"/>
  <c r="K207" i="7"/>
  <c r="J207" i="7"/>
  <c r="I207" i="7"/>
  <c r="H207" i="7"/>
  <c r="G207" i="7"/>
  <c r="F207" i="7"/>
  <c r="E207" i="7"/>
  <c r="O206" i="7"/>
  <c r="N206" i="7"/>
  <c r="M206" i="7"/>
  <c r="L206" i="7"/>
  <c r="K206" i="7"/>
  <c r="J206" i="7"/>
  <c r="I206" i="7"/>
  <c r="H206" i="7"/>
  <c r="G206" i="7"/>
  <c r="F206" i="7"/>
  <c r="E206" i="7"/>
  <c r="O205" i="7"/>
  <c r="N205" i="7"/>
  <c r="M205" i="7"/>
  <c r="L205" i="7"/>
  <c r="K205" i="7"/>
  <c r="J205" i="7"/>
  <c r="I205" i="7"/>
  <c r="H205" i="7"/>
  <c r="G205" i="7"/>
  <c r="F205" i="7"/>
  <c r="E205" i="7"/>
  <c r="O204" i="7"/>
  <c r="N204" i="7"/>
  <c r="M204" i="7"/>
  <c r="L204" i="7"/>
  <c r="K204" i="7"/>
  <c r="J204" i="7"/>
  <c r="I204" i="7"/>
  <c r="H204" i="7"/>
  <c r="G204" i="7"/>
  <c r="F204" i="7"/>
  <c r="E204" i="7"/>
  <c r="O203" i="7"/>
  <c r="N203" i="7"/>
  <c r="M203" i="7"/>
  <c r="L203" i="7"/>
  <c r="K203" i="7"/>
  <c r="J203" i="7"/>
  <c r="I203" i="7"/>
  <c r="H203" i="7"/>
  <c r="G203" i="7"/>
  <c r="F203" i="7"/>
  <c r="BC203" i="7" s="1"/>
  <c r="E203" i="7"/>
  <c r="BB203" i="7" s="1"/>
  <c r="O202" i="7"/>
  <c r="N202" i="7"/>
  <c r="M202" i="7"/>
  <c r="L202" i="7"/>
  <c r="K202" i="7"/>
  <c r="J202" i="7"/>
  <c r="I202" i="7"/>
  <c r="H202" i="7"/>
  <c r="G202" i="7"/>
  <c r="F202" i="7"/>
  <c r="BC202" i="7" s="1"/>
  <c r="E202" i="7"/>
  <c r="BB202" i="7" s="1"/>
  <c r="O201" i="7"/>
  <c r="N201" i="7"/>
  <c r="M201" i="7"/>
  <c r="L201" i="7"/>
  <c r="K201" i="7"/>
  <c r="J201" i="7"/>
  <c r="I201" i="7"/>
  <c r="H201" i="7"/>
  <c r="G201" i="7"/>
  <c r="F201" i="7"/>
  <c r="BC201" i="7" s="1"/>
  <c r="E201" i="7"/>
  <c r="BB201" i="7" s="1"/>
  <c r="O200" i="7"/>
  <c r="N200" i="7"/>
  <c r="M200" i="7"/>
  <c r="L200" i="7"/>
  <c r="K200" i="7"/>
  <c r="J200" i="7"/>
  <c r="I200" i="7"/>
  <c r="H200" i="7"/>
  <c r="G200" i="7"/>
  <c r="F200" i="7"/>
  <c r="BC200" i="7" s="1"/>
  <c r="E200" i="7"/>
  <c r="BB200" i="7" s="1"/>
  <c r="O199" i="7"/>
  <c r="N199" i="7"/>
  <c r="M199" i="7"/>
  <c r="L199" i="7"/>
  <c r="K199" i="7"/>
  <c r="J199" i="7"/>
  <c r="I199" i="7"/>
  <c r="H199" i="7"/>
  <c r="G199" i="7"/>
  <c r="F199" i="7"/>
  <c r="BC199" i="7" s="1"/>
  <c r="E199" i="7"/>
  <c r="BB199" i="7" s="1"/>
  <c r="O197" i="7"/>
  <c r="N197" i="7"/>
  <c r="M197" i="7"/>
  <c r="L197" i="7"/>
  <c r="K197" i="7"/>
  <c r="J197" i="7"/>
  <c r="I197" i="7"/>
  <c r="H197" i="7"/>
  <c r="G197" i="7"/>
  <c r="F197" i="7"/>
  <c r="E197" i="7"/>
  <c r="O196" i="7"/>
  <c r="N196" i="7"/>
  <c r="M196" i="7"/>
  <c r="L196" i="7"/>
  <c r="K196" i="7"/>
  <c r="J196" i="7"/>
  <c r="I196" i="7"/>
  <c r="H196" i="7"/>
  <c r="G196" i="7"/>
  <c r="F196" i="7"/>
  <c r="BC196" i="7" s="1"/>
  <c r="E196" i="7"/>
  <c r="BB196" i="7" s="1"/>
  <c r="O195" i="7"/>
  <c r="N195" i="7"/>
  <c r="M195" i="7"/>
  <c r="L195" i="7"/>
  <c r="K195" i="7"/>
  <c r="J195" i="7"/>
  <c r="I195" i="7"/>
  <c r="H195" i="7"/>
  <c r="G195" i="7"/>
  <c r="F195" i="7"/>
  <c r="BC195" i="7" s="1"/>
  <c r="E195" i="7"/>
  <c r="BB195" i="7" s="1"/>
  <c r="O194" i="7"/>
  <c r="N194" i="7"/>
  <c r="M194" i="7"/>
  <c r="L194" i="7"/>
  <c r="K194" i="7"/>
  <c r="J194" i="7"/>
  <c r="I194" i="7"/>
  <c r="H194" i="7"/>
  <c r="G194" i="7"/>
  <c r="F194" i="7"/>
  <c r="BC194" i="7" s="1"/>
  <c r="E194" i="7"/>
  <c r="BB194" i="7" s="1"/>
  <c r="O193" i="7"/>
  <c r="N193" i="7"/>
  <c r="M193" i="7"/>
  <c r="L193" i="7"/>
  <c r="K193" i="7"/>
  <c r="J193" i="7"/>
  <c r="I193" i="7"/>
  <c r="H193" i="7"/>
  <c r="G193" i="7"/>
  <c r="F193" i="7"/>
  <c r="BC193" i="7" s="1"/>
  <c r="E193" i="7"/>
  <c r="BB193" i="7" s="1"/>
  <c r="O192" i="7"/>
  <c r="N192" i="7"/>
  <c r="M192" i="7"/>
  <c r="L192" i="7"/>
  <c r="K192" i="7"/>
  <c r="J192" i="7"/>
  <c r="I192" i="7"/>
  <c r="H192" i="7"/>
  <c r="G192" i="7"/>
  <c r="F192" i="7"/>
  <c r="BC192" i="7" s="1"/>
  <c r="E192" i="7"/>
  <c r="BB192" i="7" s="1"/>
  <c r="I191" i="7"/>
  <c r="H191" i="7"/>
  <c r="G191" i="7"/>
  <c r="F191" i="7"/>
  <c r="BC191" i="7" s="1"/>
  <c r="E191" i="7"/>
  <c r="BB191" i="7" s="1"/>
  <c r="O190" i="7"/>
  <c r="N190" i="7"/>
  <c r="M190" i="7"/>
  <c r="L190" i="7"/>
  <c r="K190" i="7"/>
  <c r="J190" i="7"/>
  <c r="I190" i="7"/>
  <c r="H190" i="7"/>
  <c r="G190" i="7"/>
  <c r="F190" i="7"/>
  <c r="BC190" i="7" s="1"/>
  <c r="E190" i="7"/>
  <c r="BB190" i="7" s="1"/>
  <c r="O189" i="7"/>
  <c r="N189" i="7"/>
  <c r="M189" i="7"/>
  <c r="L189" i="7"/>
  <c r="K189" i="7"/>
  <c r="J189" i="7"/>
  <c r="I189" i="7"/>
  <c r="H189" i="7"/>
  <c r="G189" i="7"/>
  <c r="F189" i="7"/>
  <c r="BC189" i="7" s="1"/>
  <c r="E189" i="7"/>
  <c r="BB189" i="7" s="1"/>
  <c r="O188" i="7"/>
  <c r="N188" i="7"/>
  <c r="M188" i="7"/>
  <c r="L188" i="7"/>
  <c r="K188" i="7"/>
  <c r="J188" i="7"/>
  <c r="I188" i="7"/>
  <c r="H188" i="7"/>
  <c r="G188" i="7"/>
  <c r="F188" i="7"/>
  <c r="BC188" i="7" s="1"/>
  <c r="E188" i="7"/>
  <c r="BB188" i="7" s="1"/>
  <c r="O187" i="7"/>
  <c r="N187" i="7"/>
  <c r="M187" i="7"/>
  <c r="L187" i="7"/>
  <c r="K187" i="7"/>
  <c r="J187" i="7"/>
  <c r="I187" i="7"/>
  <c r="H187" i="7"/>
  <c r="G187" i="7"/>
  <c r="F187" i="7"/>
  <c r="BC187" i="7" s="1"/>
  <c r="E187" i="7"/>
  <c r="BB187" i="7" s="1"/>
  <c r="O186" i="7"/>
  <c r="N186" i="7"/>
  <c r="M186" i="7"/>
  <c r="L186" i="7"/>
  <c r="K186" i="7"/>
  <c r="J186" i="7"/>
  <c r="I186" i="7"/>
  <c r="H186" i="7"/>
  <c r="G186" i="7"/>
  <c r="F186" i="7"/>
  <c r="BC186" i="7" s="1"/>
  <c r="E186" i="7"/>
  <c r="BB186" i="7" s="1"/>
  <c r="O185" i="7"/>
  <c r="N185" i="7"/>
  <c r="M185" i="7"/>
  <c r="L185" i="7"/>
  <c r="K185" i="7"/>
  <c r="J185" i="7"/>
  <c r="I185" i="7"/>
  <c r="H185" i="7"/>
  <c r="G185" i="7"/>
  <c r="F185" i="7"/>
  <c r="BC185" i="7" s="1"/>
  <c r="E185" i="7"/>
  <c r="BB185" i="7" s="1"/>
  <c r="O184" i="7"/>
  <c r="N184" i="7"/>
  <c r="M184" i="7"/>
  <c r="L184" i="7"/>
  <c r="K184" i="7"/>
  <c r="J184" i="7"/>
  <c r="I184" i="7"/>
  <c r="H184" i="7"/>
  <c r="G184" i="7"/>
  <c r="F184" i="7"/>
  <c r="BC184" i="7" s="1"/>
  <c r="E184" i="7"/>
  <c r="O183" i="7"/>
  <c r="N183" i="7"/>
  <c r="M183" i="7"/>
  <c r="L183" i="7"/>
  <c r="K183" i="7"/>
  <c r="J183" i="7"/>
  <c r="I183" i="7"/>
  <c r="H183" i="7"/>
  <c r="G183" i="7"/>
  <c r="F183" i="7"/>
  <c r="BC183" i="7" s="1"/>
  <c r="E183" i="7"/>
  <c r="BB183" i="7" s="1"/>
  <c r="O182" i="7"/>
  <c r="N182" i="7"/>
  <c r="M182" i="7"/>
  <c r="L182" i="7"/>
  <c r="K182" i="7"/>
  <c r="J182" i="7"/>
  <c r="I182" i="7"/>
  <c r="H182" i="7"/>
  <c r="G182" i="7"/>
  <c r="F182" i="7"/>
  <c r="BC182" i="7" s="1"/>
  <c r="E182" i="7"/>
  <c r="BB182" i="7" s="1"/>
  <c r="O181" i="7"/>
  <c r="N181" i="7"/>
  <c r="M181" i="7"/>
  <c r="L181" i="7"/>
  <c r="K181" i="7"/>
  <c r="J181" i="7"/>
  <c r="I181" i="7"/>
  <c r="H181" i="7"/>
  <c r="G181" i="7"/>
  <c r="F181" i="7"/>
  <c r="BC181" i="7" s="1"/>
  <c r="E181" i="7"/>
  <c r="BB181" i="7" s="1"/>
  <c r="O180" i="7"/>
  <c r="N180" i="7"/>
  <c r="M180" i="7"/>
  <c r="L180" i="7"/>
  <c r="K180" i="7"/>
  <c r="J180" i="7"/>
  <c r="I180" i="7"/>
  <c r="H180" i="7"/>
  <c r="G180" i="7"/>
  <c r="F180" i="7"/>
  <c r="BC180" i="7" s="1"/>
  <c r="E180" i="7"/>
  <c r="BB180" i="7" s="1"/>
  <c r="O179" i="7"/>
  <c r="N179" i="7"/>
  <c r="M179" i="7"/>
  <c r="L179" i="7"/>
  <c r="K179" i="7"/>
  <c r="J179" i="7"/>
  <c r="I179" i="7"/>
  <c r="H179" i="7"/>
  <c r="G179" i="7"/>
  <c r="F179" i="7"/>
  <c r="BC179" i="7" s="1"/>
  <c r="E179" i="7"/>
  <c r="BB179" i="7" s="1"/>
  <c r="O178" i="7"/>
  <c r="N178" i="7"/>
  <c r="M178" i="7"/>
  <c r="L178" i="7"/>
  <c r="K178" i="7"/>
  <c r="J178" i="7"/>
  <c r="I178" i="7"/>
  <c r="H178" i="7"/>
  <c r="G178" i="7"/>
  <c r="F178" i="7"/>
  <c r="BC178" i="7" s="1"/>
  <c r="E178" i="7"/>
  <c r="BB178" i="7" s="1"/>
  <c r="O177" i="7"/>
  <c r="N177" i="7"/>
  <c r="M177" i="7"/>
  <c r="L177" i="7"/>
  <c r="K177" i="7"/>
  <c r="J177" i="7"/>
  <c r="I177" i="7"/>
  <c r="H177" i="7"/>
  <c r="G177" i="7"/>
  <c r="F177" i="7"/>
  <c r="BC177" i="7" s="1"/>
  <c r="E177" i="7"/>
  <c r="BB177" i="7" s="1"/>
  <c r="I176" i="7"/>
  <c r="H176" i="7"/>
  <c r="G176" i="7"/>
  <c r="F176" i="7"/>
  <c r="BC176" i="7" s="1"/>
  <c r="E176" i="7"/>
  <c r="BB176" i="7" s="1"/>
  <c r="O175" i="7"/>
  <c r="N175" i="7"/>
  <c r="M175" i="7"/>
  <c r="L175" i="7"/>
  <c r="K175" i="7"/>
  <c r="J175" i="7"/>
  <c r="I175" i="7"/>
  <c r="H175" i="7"/>
  <c r="G175" i="7"/>
  <c r="F175" i="7"/>
  <c r="BC175" i="7" s="1"/>
  <c r="E175" i="7"/>
  <c r="BB175" i="7" s="1"/>
  <c r="N174" i="7"/>
  <c r="M174" i="7"/>
  <c r="L174" i="7"/>
  <c r="K174" i="7"/>
  <c r="J174" i="7"/>
  <c r="I174" i="7"/>
  <c r="H174" i="7"/>
  <c r="G174" i="7"/>
  <c r="F174" i="7"/>
  <c r="BC174" i="7" s="1"/>
  <c r="E174" i="7"/>
  <c r="BB174" i="7" s="1"/>
  <c r="O173" i="7"/>
  <c r="N173" i="7"/>
  <c r="M173" i="7"/>
  <c r="L173" i="7"/>
  <c r="K173" i="7"/>
  <c r="J173" i="7"/>
  <c r="I173" i="7"/>
  <c r="H173" i="7"/>
  <c r="G173" i="7"/>
  <c r="F173" i="7"/>
  <c r="BC173" i="7" s="1"/>
  <c r="E173" i="7"/>
  <c r="BB173" i="7" s="1"/>
  <c r="O172" i="7"/>
  <c r="N172" i="7"/>
  <c r="M172" i="7"/>
  <c r="L172" i="7"/>
  <c r="K172" i="7"/>
  <c r="J172" i="7"/>
  <c r="I172" i="7"/>
  <c r="H172" i="7"/>
  <c r="G172" i="7"/>
  <c r="F172" i="7"/>
  <c r="BC172" i="7" s="1"/>
  <c r="E172" i="7"/>
  <c r="BB172" i="7" s="1"/>
  <c r="O171" i="7"/>
  <c r="N171" i="7"/>
  <c r="M171" i="7"/>
  <c r="L171" i="7"/>
  <c r="K171" i="7"/>
  <c r="J171" i="7"/>
  <c r="I171" i="7"/>
  <c r="H171" i="7"/>
  <c r="G171" i="7"/>
  <c r="F171" i="7"/>
  <c r="E171" i="7"/>
  <c r="O170" i="7"/>
  <c r="N170" i="7"/>
  <c r="M170" i="7"/>
  <c r="L170" i="7"/>
  <c r="K170" i="7"/>
  <c r="J170" i="7"/>
  <c r="I170" i="7"/>
  <c r="H170" i="7"/>
  <c r="G170" i="7"/>
  <c r="F170" i="7"/>
  <c r="E170" i="7"/>
  <c r="O169" i="7"/>
  <c r="N169" i="7"/>
  <c r="M169" i="7"/>
  <c r="L169" i="7"/>
  <c r="K169" i="7"/>
  <c r="J169" i="7"/>
  <c r="I169" i="7"/>
  <c r="H169" i="7"/>
  <c r="G169" i="7"/>
  <c r="F169" i="7"/>
  <c r="E169" i="7"/>
  <c r="O168" i="7"/>
  <c r="N168" i="7"/>
  <c r="M168" i="7"/>
  <c r="L168" i="7"/>
  <c r="K168" i="7"/>
  <c r="J168" i="7"/>
  <c r="I168" i="7"/>
  <c r="H168" i="7"/>
  <c r="G168" i="7"/>
  <c r="F168" i="7"/>
  <c r="E168" i="7"/>
  <c r="O167" i="7"/>
  <c r="N167" i="7"/>
  <c r="M167" i="7"/>
  <c r="L167" i="7"/>
  <c r="K167" i="7"/>
  <c r="J167" i="7"/>
  <c r="I167" i="7"/>
  <c r="H167" i="7"/>
  <c r="G167" i="7"/>
  <c r="F167" i="7"/>
  <c r="E167" i="7"/>
  <c r="O166" i="7"/>
  <c r="N166" i="7"/>
  <c r="M166" i="7"/>
  <c r="L166" i="7"/>
  <c r="K166" i="7"/>
  <c r="J166" i="7"/>
  <c r="I166" i="7"/>
  <c r="H166" i="7"/>
  <c r="G166" i="7"/>
  <c r="F166" i="7"/>
  <c r="BC166" i="7" s="1"/>
  <c r="E166" i="7"/>
  <c r="BB166" i="7" s="1"/>
  <c r="O165" i="7"/>
  <c r="N165" i="7"/>
  <c r="M165" i="7"/>
  <c r="L165" i="7"/>
  <c r="K165" i="7"/>
  <c r="J165" i="7"/>
  <c r="I165" i="7"/>
  <c r="H165" i="7"/>
  <c r="G165" i="7"/>
  <c r="F165" i="7"/>
  <c r="BC165" i="7" s="1"/>
  <c r="E165" i="7"/>
  <c r="BB165" i="7" s="1"/>
  <c r="O164" i="7"/>
  <c r="N164" i="7"/>
  <c r="M164" i="7"/>
  <c r="L164" i="7"/>
  <c r="K164" i="7"/>
  <c r="J164" i="7"/>
  <c r="I164" i="7"/>
  <c r="H164" i="7"/>
  <c r="G164" i="7"/>
  <c r="F164" i="7"/>
  <c r="BC164" i="7" s="1"/>
  <c r="E164" i="7"/>
  <c r="BB164" i="7" s="1"/>
  <c r="O163" i="7"/>
  <c r="N163" i="7"/>
  <c r="M163" i="7"/>
  <c r="L163" i="7"/>
  <c r="K163" i="7"/>
  <c r="J163" i="7"/>
  <c r="I163" i="7"/>
  <c r="H163" i="7"/>
  <c r="G163" i="7"/>
  <c r="F163" i="7"/>
  <c r="BC163" i="7" s="1"/>
  <c r="E163" i="7"/>
  <c r="BB163" i="7" s="1"/>
  <c r="O162" i="7"/>
  <c r="N162" i="7"/>
  <c r="M162" i="7"/>
  <c r="L162" i="7"/>
  <c r="K162" i="7"/>
  <c r="J162" i="7"/>
  <c r="I162" i="7"/>
  <c r="H162" i="7"/>
  <c r="G162" i="7"/>
  <c r="F162" i="7"/>
  <c r="BC162" i="7" s="1"/>
  <c r="E162" i="7"/>
  <c r="BB162" i="7" s="1"/>
  <c r="O161" i="7"/>
  <c r="N161" i="7"/>
  <c r="M161" i="7"/>
  <c r="L161" i="7"/>
  <c r="K161" i="7"/>
  <c r="J161" i="7"/>
  <c r="I161" i="7"/>
  <c r="H161" i="7"/>
  <c r="G161" i="7"/>
  <c r="F161" i="7"/>
  <c r="BC161" i="7" s="1"/>
  <c r="E161" i="7"/>
  <c r="BB161" i="7" s="1"/>
  <c r="O160" i="7"/>
  <c r="N160" i="7"/>
  <c r="M160" i="7"/>
  <c r="L160" i="7"/>
  <c r="K160" i="7"/>
  <c r="J160" i="7"/>
  <c r="I160" i="7"/>
  <c r="H160" i="7"/>
  <c r="G160" i="7"/>
  <c r="F160" i="7"/>
  <c r="BC160" i="7" s="1"/>
  <c r="E160" i="7"/>
  <c r="BB160" i="7" s="1"/>
  <c r="O159" i="7"/>
  <c r="N159" i="7"/>
  <c r="M159" i="7"/>
  <c r="L159" i="7"/>
  <c r="K159" i="7"/>
  <c r="J159" i="7"/>
  <c r="I159" i="7"/>
  <c r="H159" i="7"/>
  <c r="G159" i="7"/>
  <c r="F159" i="7"/>
  <c r="BC159" i="7" s="1"/>
  <c r="E159" i="7"/>
  <c r="BB159" i="7" s="1"/>
  <c r="O158" i="7"/>
  <c r="N158" i="7"/>
  <c r="M158" i="7"/>
  <c r="L158" i="7"/>
  <c r="K158" i="7"/>
  <c r="J158" i="7"/>
  <c r="I158" i="7"/>
  <c r="H158" i="7"/>
  <c r="G158" i="7"/>
  <c r="F158" i="7"/>
  <c r="BC158" i="7" s="1"/>
  <c r="E158" i="7"/>
  <c r="BB158" i="7" s="1"/>
  <c r="O157" i="7"/>
  <c r="N157" i="7"/>
  <c r="M157" i="7"/>
  <c r="L157" i="7"/>
  <c r="K157" i="7"/>
  <c r="J157" i="7"/>
  <c r="I157" i="7"/>
  <c r="H157" i="7"/>
  <c r="G157" i="7"/>
  <c r="F157" i="7"/>
  <c r="BC157" i="7" s="1"/>
  <c r="E157" i="7"/>
  <c r="BB157" i="7" s="1"/>
  <c r="I156" i="7"/>
  <c r="H156" i="7"/>
  <c r="G156" i="7"/>
  <c r="F156" i="7"/>
  <c r="BC156" i="7" s="1"/>
  <c r="E156" i="7"/>
  <c r="BB156" i="7" s="1"/>
  <c r="O155" i="7"/>
  <c r="N155" i="7"/>
  <c r="M155" i="7"/>
  <c r="L155" i="7"/>
  <c r="K155" i="7"/>
  <c r="J155" i="7"/>
  <c r="I155" i="7"/>
  <c r="H155" i="7"/>
  <c r="G155" i="7"/>
  <c r="F155" i="7"/>
  <c r="BC155" i="7" s="1"/>
  <c r="E155" i="7"/>
  <c r="BB155" i="7" s="1"/>
  <c r="O154" i="7"/>
  <c r="N154" i="7"/>
  <c r="M154" i="7"/>
  <c r="L154" i="7"/>
  <c r="K154" i="7"/>
  <c r="J154" i="7"/>
  <c r="I154" i="7"/>
  <c r="H154" i="7"/>
  <c r="G154" i="7"/>
  <c r="F154" i="7"/>
  <c r="BC154" i="7" s="1"/>
  <c r="E154" i="7"/>
  <c r="BB154" i="7" s="1"/>
  <c r="O153" i="7"/>
  <c r="N153" i="7"/>
  <c r="M153" i="7"/>
  <c r="L153" i="7"/>
  <c r="K153" i="7"/>
  <c r="J153" i="7"/>
  <c r="I153" i="7"/>
  <c r="H153" i="7"/>
  <c r="G153" i="7"/>
  <c r="F153" i="7"/>
  <c r="BC153" i="7" s="1"/>
  <c r="E153" i="7"/>
  <c r="BB153" i="7" s="1"/>
  <c r="O152" i="7"/>
  <c r="N152" i="7"/>
  <c r="M152" i="7"/>
  <c r="L152" i="7"/>
  <c r="K152" i="7"/>
  <c r="J152" i="7"/>
  <c r="I152" i="7"/>
  <c r="H152" i="7"/>
  <c r="G152" i="7"/>
  <c r="F152" i="7"/>
  <c r="BC152" i="7" s="1"/>
  <c r="E152" i="7"/>
  <c r="BB152" i="7" s="1"/>
  <c r="O151" i="7"/>
  <c r="N151" i="7"/>
  <c r="M151" i="7"/>
  <c r="L151" i="7"/>
  <c r="K151" i="7"/>
  <c r="J151" i="7"/>
  <c r="I151" i="7"/>
  <c r="H151" i="7"/>
  <c r="G151" i="7"/>
  <c r="F151" i="7"/>
  <c r="BC151" i="7" s="1"/>
  <c r="E151" i="7"/>
  <c r="BB151" i="7" s="1"/>
  <c r="O150" i="7"/>
  <c r="N150" i="7"/>
  <c r="M150" i="7"/>
  <c r="L150" i="7"/>
  <c r="K150" i="7"/>
  <c r="J150" i="7"/>
  <c r="I150" i="7"/>
  <c r="H150" i="7"/>
  <c r="G150" i="7"/>
  <c r="F150" i="7"/>
  <c r="BC150" i="7" s="1"/>
  <c r="E150" i="7"/>
  <c r="O149" i="7"/>
  <c r="N149" i="7"/>
  <c r="M149" i="7"/>
  <c r="L149" i="7"/>
  <c r="K149" i="7"/>
  <c r="J149" i="7"/>
  <c r="I149" i="7"/>
  <c r="H149" i="7"/>
  <c r="G149" i="7"/>
  <c r="F149" i="7"/>
  <c r="BC149" i="7" s="1"/>
  <c r="E149" i="7"/>
  <c r="BB149" i="7" s="1"/>
  <c r="O148" i="7"/>
  <c r="N148" i="7"/>
  <c r="M148" i="7"/>
  <c r="L148" i="7"/>
  <c r="K148" i="7"/>
  <c r="J148" i="7"/>
  <c r="I148" i="7"/>
  <c r="H148" i="7"/>
  <c r="G148" i="7"/>
  <c r="F148" i="7"/>
  <c r="BC148" i="7" s="1"/>
  <c r="E148" i="7"/>
  <c r="BB148" i="7" s="1"/>
  <c r="O147" i="7"/>
  <c r="N147" i="7"/>
  <c r="M147" i="7"/>
  <c r="L147" i="7"/>
  <c r="K147" i="7"/>
  <c r="J147" i="7"/>
  <c r="I147" i="7"/>
  <c r="H147" i="7"/>
  <c r="G147" i="7"/>
  <c r="F147" i="7"/>
  <c r="BC147" i="7" s="1"/>
  <c r="E147" i="7"/>
  <c r="BB147" i="7" s="1"/>
  <c r="O146" i="7"/>
  <c r="N146" i="7"/>
  <c r="M146" i="7"/>
  <c r="L146" i="7"/>
  <c r="K146" i="7"/>
  <c r="J146" i="7"/>
  <c r="I146" i="7"/>
  <c r="H146" i="7"/>
  <c r="G146" i="7"/>
  <c r="F146" i="7"/>
  <c r="BC146" i="7" s="1"/>
  <c r="E146" i="7"/>
  <c r="BB146" i="7" s="1"/>
  <c r="O145" i="7"/>
  <c r="N145" i="7"/>
  <c r="M145" i="7"/>
  <c r="L145" i="7"/>
  <c r="K145" i="7"/>
  <c r="J145" i="7"/>
  <c r="I145" i="7"/>
  <c r="H145" i="7"/>
  <c r="G145" i="7"/>
  <c r="F145" i="7"/>
  <c r="BC145" i="7" s="1"/>
  <c r="E145" i="7"/>
  <c r="BB145" i="7" s="1"/>
  <c r="O144" i="7"/>
  <c r="N144" i="7"/>
  <c r="M144" i="7"/>
  <c r="L144" i="7"/>
  <c r="K144" i="7"/>
  <c r="J144" i="7"/>
  <c r="I144" i="7"/>
  <c r="H144" i="7"/>
  <c r="G144" i="7"/>
  <c r="F144" i="7"/>
  <c r="BC144" i="7" s="1"/>
  <c r="E144" i="7"/>
  <c r="BB144" i="7" s="1"/>
  <c r="I143" i="7"/>
  <c r="H143" i="7"/>
  <c r="G143" i="7"/>
  <c r="F143" i="7"/>
  <c r="BC143" i="7" s="1"/>
  <c r="E143" i="7"/>
  <c r="BB143" i="7" s="1"/>
  <c r="O142" i="7"/>
  <c r="N142" i="7"/>
  <c r="M142" i="7"/>
  <c r="L142" i="7"/>
  <c r="K142" i="7"/>
  <c r="J142" i="7"/>
  <c r="I142" i="7"/>
  <c r="H142" i="7"/>
  <c r="G142" i="7"/>
  <c r="F142" i="7"/>
  <c r="BC142" i="7" s="1"/>
  <c r="E142" i="7"/>
  <c r="BB142" i="7" s="1"/>
  <c r="O141" i="7"/>
  <c r="N141" i="7"/>
  <c r="M141" i="7"/>
  <c r="L141" i="7"/>
  <c r="K141" i="7"/>
  <c r="J141" i="7"/>
  <c r="I141" i="7"/>
  <c r="H141" i="7"/>
  <c r="G141" i="7"/>
  <c r="F141" i="7"/>
  <c r="BC141" i="7" s="1"/>
  <c r="E141" i="7"/>
  <c r="BB141" i="7" s="1"/>
  <c r="O140" i="7"/>
  <c r="N140" i="7"/>
  <c r="M140" i="7"/>
  <c r="L140" i="7"/>
  <c r="K140" i="7"/>
  <c r="J140" i="7"/>
  <c r="I140" i="7"/>
  <c r="H140" i="7"/>
  <c r="G140" i="7"/>
  <c r="F140" i="7"/>
  <c r="BC140" i="7" s="1"/>
  <c r="E140" i="7"/>
  <c r="BB140" i="7" s="1"/>
  <c r="O139" i="7"/>
  <c r="N139" i="7"/>
  <c r="M139" i="7"/>
  <c r="L139" i="7"/>
  <c r="K139" i="7"/>
  <c r="J139" i="7"/>
  <c r="I139" i="7"/>
  <c r="H139" i="7"/>
  <c r="G139" i="7"/>
  <c r="F139" i="7"/>
  <c r="BC139" i="7" s="1"/>
  <c r="E139" i="7"/>
  <c r="BB139" i="7" s="1"/>
  <c r="O138" i="7"/>
  <c r="N138" i="7"/>
  <c r="M138" i="7"/>
  <c r="L138" i="7"/>
  <c r="K138" i="7"/>
  <c r="J138" i="7"/>
  <c r="I138" i="7"/>
  <c r="H138" i="7"/>
  <c r="G138" i="7"/>
  <c r="F138" i="7"/>
  <c r="BC138" i="7" s="1"/>
  <c r="E138" i="7"/>
  <c r="BB138" i="7" s="1"/>
  <c r="O137" i="7"/>
  <c r="N137" i="7"/>
  <c r="M137" i="7"/>
  <c r="L137" i="7"/>
  <c r="K137" i="7"/>
  <c r="J137" i="7"/>
  <c r="I137" i="7"/>
  <c r="H137" i="7"/>
  <c r="G137" i="7"/>
  <c r="F137" i="7"/>
  <c r="BC137" i="7" s="1"/>
  <c r="E137" i="7"/>
  <c r="BB137" i="7" s="1"/>
  <c r="O136" i="7"/>
  <c r="N136" i="7"/>
  <c r="M136" i="7"/>
  <c r="L136" i="7"/>
  <c r="K136" i="7"/>
  <c r="J136" i="7"/>
  <c r="I136" i="7"/>
  <c r="H136" i="7"/>
  <c r="G136" i="7"/>
  <c r="F136" i="7"/>
  <c r="BC136" i="7" s="1"/>
  <c r="E136" i="7"/>
  <c r="BB136" i="7" s="1"/>
  <c r="O135" i="7"/>
  <c r="N135" i="7"/>
  <c r="M135" i="7"/>
  <c r="L135" i="7"/>
  <c r="K135" i="7"/>
  <c r="J135" i="7"/>
  <c r="I135" i="7"/>
  <c r="H135" i="7"/>
  <c r="G135" i="7"/>
  <c r="F135" i="7"/>
  <c r="BC135" i="7" s="1"/>
  <c r="E135" i="7"/>
  <c r="BB135" i="7" s="1"/>
  <c r="O134" i="7"/>
  <c r="N134" i="7"/>
  <c r="M134" i="7"/>
  <c r="L134" i="7"/>
  <c r="K134" i="7"/>
  <c r="J134" i="7"/>
  <c r="I134" i="7"/>
  <c r="H134" i="7"/>
  <c r="G134" i="7"/>
  <c r="F134" i="7"/>
  <c r="BC134" i="7" s="1"/>
  <c r="E134" i="7"/>
  <c r="BB134" i="7" s="1"/>
  <c r="O133" i="7"/>
  <c r="N133" i="7"/>
  <c r="M133" i="7"/>
  <c r="L133" i="7"/>
  <c r="K133" i="7"/>
  <c r="J133" i="7"/>
  <c r="I133" i="7"/>
  <c r="H133" i="7"/>
  <c r="G133" i="7"/>
  <c r="F133" i="7"/>
  <c r="BC133" i="7" s="1"/>
  <c r="E133" i="7"/>
  <c r="BB133" i="7" s="1"/>
  <c r="O132" i="7"/>
  <c r="N132" i="7"/>
  <c r="M132" i="7"/>
  <c r="L132" i="7"/>
  <c r="K132" i="7"/>
  <c r="J132" i="7"/>
  <c r="I132" i="7"/>
  <c r="H132" i="7"/>
  <c r="G132" i="7"/>
  <c r="F132" i="7"/>
  <c r="BC132" i="7" s="1"/>
  <c r="E132" i="7"/>
  <c r="BB132" i="7" s="1"/>
  <c r="O131" i="7"/>
  <c r="N131" i="7"/>
  <c r="M131" i="7"/>
  <c r="L131" i="7"/>
  <c r="K131" i="7"/>
  <c r="J131" i="7"/>
  <c r="I131" i="7"/>
  <c r="H131" i="7"/>
  <c r="G131" i="7"/>
  <c r="F131" i="7"/>
  <c r="BC131" i="7" s="1"/>
  <c r="E131" i="7"/>
  <c r="BB131" i="7" s="1"/>
  <c r="O130" i="7"/>
  <c r="N130" i="7"/>
  <c r="M130" i="7"/>
  <c r="L130" i="7"/>
  <c r="K130" i="7"/>
  <c r="J130" i="7"/>
  <c r="I130" i="7"/>
  <c r="H130" i="7"/>
  <c r="G130" i="7"/>
  <c r="F130" i="7"/>
  <c r="BC130" i="7" s="1"/>
  <c r="E130" i="7"/>
  <c r="BB130" i="7" s="1"/>
  <c r="O129" i="7"/>
  <c r="N129" i="7"/>
  <c r="M129" i="7"/>
  <c r="L129" i="7"/>
  <c r="K129" i="7"/>
  <c r="J129" i="7"/>
  <c r="I129" i="7"/>
  <c r="H129" i="7"/>
  <c r="G129" i="7"/>
  <c r="F129" i="7"/>
  <c r="BC129" i="7" s="1"/>
  <c r="E129" i="7"/>
  <c r="BB129" i="7" s="1"/>
  <c r="O128" i="7"/>
  <c r="N128" i="7"/>
  <c r="M128" i="7"/>
  <c r="L128" i="7"/>
  <c r="K128" i="7"/>
  <c r="J128" i="7"/>
  <c r="I128" i="7"/>
  <c r="H128" i="7"/>
  <c r="G128" i="7"/>
  <c r="F128" i="7"/>
  <c r="BC128" i="7" s="1"/>
  <c r="E128" i="7"/>
  <c r="BB128" i="7" s="1"/>
  <c r="O127" i="7"/>
  <c r="N127" i="7"/>
  <c r="M127" i="7"/>
  <c r="L127" i="7"/>
  <c r="K127" i="7"/>
  <c r="J127" i="7"/>
  <c r="I127" i="7"/>
  <c r="H127" i="7"/>
  <c r="G127" i="7"/>
  <c r="F127" i="7"/>
  <c r="BC127" i="7" s="1"/>
  <c r="E127" i="7"/>
  <c r="BB127" i="7" s="1"/>
  <c r="O126" i="7"/>
  <c r="N126" i="7"/>
  <c r="M126" i="7"/>
  <c r="L126" i="7"/>
  <c r="K126" i="7"/>
  <c r="J126" i="7"/>
  <c r="I126" i="7"/>
  <c r="H126" i="7"/>
  <c r="G126" i="7"/>
  <c r="F126" i="7"/>
  <c r="BC126" i="7" s="1"/>
  <c r="E126" i="7"/>
  <c r="BB126" i="7" s="1"/>
  <c r="O125" i="7"/>
  <c r="N125" i="7"/>
  <c r="M125" i="7"/>
  <c r="L125" i="7"/>
  <c r="K125" i="7"/>
  <c r="J125" i="7"/>
  <c r="I125" i="7"/>
  <c r="H125" i="7"/>
  <c r="G125" i="7"/>
  <c r="F125" i="7"/>
  <c r="BC125" i="7" s="1"/>
  <c r="E125" i="7"/>
  <c r="BB125" i="7" s="1"/>
  <c r="O124" i="7"/>
  <c r="N124" i="7"/>
  <c r="M124" i="7"/>
  <c r="L124" i="7"/>
  <c r="K124" i="7"/>
  <c r="J124" i="7"/>
  <c r="I124" i="7"/>
  <c r="H124" i="7"/>
  <c r="G124" i="7"/>
  <c r="F124" i="7"/>
  <c r="BC124" i="7" s="1"/>
  <c r="E124" i="7"/>
  <c r="BB124" i="7" s="1"/>
  <c r="O122" i="7"/>
  <c r="N122" i="7"/>
  <c r="M122" i="7"/>
  <c r="L122" i="7"/>
  <c r="K122" i="7"/>
  <c r="J122" i="7"/>
  <c r="I122" i="7"/>
  <c r="H122" i="7"/>
  <c r="G122" i="7"/>
  <c r="F122" i="7"/>
  <c r="BC122" i="7" s="1"/>
  <c r="E122" i="7"/>
  <c r="BB122" i="7" s="1"/>
  <c r="O121" i="7"/>
  <c r="N121" i="7"/>
  <c r="M121" i="7"/>
  <c r="L121" i="7"/>
  <c r="K121" i="7"/>
  <c r="J121" i="7"/>
  <c r="I121" i="7"/>
  <c r="H121" i="7"/>
  <c r="G121" i="7"/>
  <c r="F121" i="7"/>
  <c r="BC121" i="7" s="1"/>
  <c r="E121" i="7"/>
  <c r="BB121" i="7" s="1"/>
  <c r="O120" i="7"/>
  <c r="N120" i="7"/>
  <c r="M120" i="7"/>
  <c r="L120" i="7"/>
  <c r="K120" i="7"/>
  <c r="J120" i="7"/>
  <c r="I120" i="7"/>
  <c r="H120" i="7"/>
  <c r="G120" i="7"/>
  <c r="F120" i="7"/>
  <c r="BC120" i="7" s="1"/>
  <c r="E120" i="7"/>
  <c r="BB120" i="7" s="1"/>
  <c r="O119" i="7"/>
  <c r="N119" i="7"/>
  <c r="M119" i="7"/>
  <c r="L119" i="7"/>
  <c r="K119" i="7"/>
  <c r="J119" i="7"/>
  <c r="I119" i="7"/>
  <c r="H119" i="7"/>
  <c r="G119" i="7"/>
  <c r="F119" i="7"/>
  <c r="BC119" i="7" s="1"/>
  <c r="E119" i="7"/>
  <c r="BB119" i="7" s="1"/>
  <c r="O118" i="7"/>
  <c r="N118" i="7"/>
  <c r="M118" i="7"/>
  <c r="L118" i="7"/>
  <c r="K118" i="7"/>
  <c r="J118" i="7"/>
  <c r="I118" i="7"/>
  <c r="H118" i="7"/>
  <c r="G118" i="7"/>
  <c r="F118" i="7"/>
  <c r="BC118" i="7" s="1"/>
  <c r="E118" i="7"/>
  <c r="BB118" i="7" s="1"/>
  <c r="O117" i="7"/>
  <c r="N117" i="7"/>
  <c r="M117" i="7"/>
  <c r="L117" i="7"/>
  <c r="K117" i="7"/>
  <c r="J117" i="7"/>
  <c r="I117" i="7"/>
  <c r="H117" i="7"/>
  <c r="G117" i="7"/>
  <c r="F117" i="7"/>
  <c r="BC117" i="7" s="1"/>
  <c r="E117" i="7"/>
  <c r="BB117" i="7" s="1"/>
  <c r="I116" i="7"/>
  <c r="H116" i="7"/>
  <c r="G116" i="7"/>
  <c r="F116" i="7"/>
  <c r="BC116" i="7" s="1"/>
  <c r="E116" i="7"/>
  <c r="BB116" i="7" s="1"/>
  <c r="O115" i="7"/>
  <c r="N115" i="7"/>
  <c r="M115" i="7"/>
  <c r="L115" i="7"/>
  <c r="K115" i="7"/>
  <c r="J115" i="7"/>
  <c r="I115" i="7"/>
  <c r="H115" i="7"/>
  <c r="G115" i="7"/>
  <c r="F115" i="7"/>
  <c r="BC115" i="7" s="1"/>
  <c r="E115" i="7"/>
  <c r="BB115" i="7" s="1"/>
  <c r="O114" i="7"/>
  <c r="N114" i="7"/>
  <c r="M114" i="7"/>
  <c r="L114" i="7"/>
  <c r="K114" i="7"/>
  <c r="J114" i="7"/>
  <c r="I114" i="7"/>
  <c r="H114" i="7"/>
  <c r="G114" i="7"/>
  <c r="F114" i="7"/>
  <c r="BC114" i="7" s="1"/>
  <c r="E114" i="7"/>
  <c r="BB114" i="7" s="1"/>
  <c r="O113" i="7"/>
  <c r="N113" i="7"/>
  <c r="M113" i="7"/>
  <c r="L113" i="7"/>
  <c r="K113" i="7"/>
  <c r="J113" i="7"/>
  <c r="I113" i="7"/>
  <c r="H113" i="7"/>
  <c r="G113" i="7"/>
  <c r="F113" i="7"/>
  <c r="E113" i="7"/>
  <c r="O112" i="7"/>
  <c r="N112" i="7"/>
  <c r="M112" i="7"/>
  <c r="L112" i="7"/>
  <c r="K112" i="7"/>
  <c r="J112" i="7"/>
  <c r="I112" i="7"/>
  <c r="H112" i="7"/>
  <c r="G112" i="7"/>
  <c r="F112" i="7"/>
  <c r="E112" i="7"/>
  <c r="O111" i="7"/>
  <c r="N111" i="7"/>
  <c r="M111" i="7"/>
  <c r="L111" i="7"/>
  <c r="K111" i="7"/>
  <c r="J111" i="7"/>
  <c r="I111" i="7"/>
  <c r="H111" i="7"/>
  <c r="G111" i="7"/>
  <c r="F111" i="7"/>
  <c r="E111" i="7"/>
  <c r="O110" i="7"/>
  <c r="N110" i="7"/>
  <c r="M110" i="7"/>
  <c r="L110" i="7"/>
  <c r="K110" i="7"/>
  <c r="J110" i="7"/>
  <c r="I110" i="7"/>
  <c r="H110" i="7"/>
  <c r="G110" i="7"/>
  <c r="F110" i="7"/>
  <c r="E110" i="7"/>
  <c r="O109" i="7"/>
  <c r="N109" i="7"/>
  <c r="M109" i="7"/>
  <c r="L109" i="7"/>
  <c r="K109" i="7"/>
  <c r="J109" i="7"/>
  <c r="I109" i="7"/>
  <c r="H109" i="7"/>
  <c r="G109" i="7"/>
  <c r="F109" i="7"/>
  <c r="E109" i="7"/>
  <c r="O108" i="7"/>
  <c r="N108" i="7"/>
  <c r="M108" i="7"/>
  <c r="L108" i="7"/>
  <c r="K108" i="7"/>
  <c r="J108" i="7"/>
  <c r="I108" i="7"/>
  <c r="H108" i="7"/>
  <c r="G108" i="7"/>
  <c r="F108" i="7"/>
  <c r="BC108" i="7" s="1"/>
  <c r="E108" i="7"/>
  <c r="BB108" i="7" s="1"/>
  <c r="O107" i="7"/>
  <c r="N107" i="7"/>
  <c r="M107" i="7"/>
  <c r="L107" i="7"/>
  <c r="K107" i="7"/>
  <c r="J107" i="7"/>
  <c r="I107" i="7"/>
  <c r="H107" i="7"/>
  <c r="G107" i="7"/>
  <c r="F107" i="7"/>
  <c r="BC107" i="7" s="1"/>
  <c r="E107" i="7"/>
  <c r="BB107" i="7" s="1"/>
  <c r="O106" i="7"/>
  <c r="N106" i="7"/>
  <c r="M106" i="7"/>
  <c r="L106" i="7"/>
  <c r="K106" i="7"/>
  <c r="J106" i="7"/>
  <c r="I106" i="7"/>
  <c r="H106" i="7"/>
  <c r="G106" i="7"/>
  <c r="F106" i="7"/>
  <c r="BC106" i="7" s="1"/>
  <c r="E106" i="7"/>
  <c r="BB106" i="7" s="1"/>
  <c r="O105" i="7"/>
  <c r="N105" i="7"/>
  <c r="M105" i="7"/>
  <c r="L105" i="7"/>
  <c r="K105" i="7"/>
  <c r="J105" i="7"/>
  <c r="I105" i="7"/>
  <c r="H105" i="7"/>
  <c r="G105" i="7"/>
  <c r="F105" i="7"/>
  <c r="BC105" i="7" s="1"/>
  <c r="E105" i="7"/>
  <c r="BB105" i="7" s="1"/>
  <c r="O104" i="7"/>
  <c r="N104" i="7"/>
  <c r="M104" i="7"/>
  <c r="L104" i="7"/>
  <c r="K104" i="7"/>
  <c r="J104" i="7"/>
  <c r="I104" i="7"/>
  <c r="H104" i="7"/>
  <c r="G104" i="7"/>
  <c r="F104" i="7"/>
  <c r="BC104" i="7" s="1"/>
  <c r="E104" i="7"/>
  <c r="BB104" i="7" s="1"/>
  <c r="O103" i="7"/>
  <c r="N103" i="7"/>
  <c r="M103" i="7"/>
  <c r="L103" i="7"/>
  <c r="K103" i="7"/>
  <c r="J103" i="7"/>
  <c r="I103" i="7"/>
  <c r="H103" i="7"/>
  <c r="G103" i="7"/>
  <c r="F103" i="7"/>
  <c r="BC103" i="7" s="1"/>
  <c r="E103" i="7"/>
  <c r="BB103" i="7" s="1"/>
  <c r="O100" i="7"/>
  <c r="N100" i="7"/>
  <c r="M100" i="7"/>
  <c r="L100" i="7"/>
  <c r="K100" i="7"/>
  <c r="J100" i="7"/>
  <c r="I100" i="7"/>
  <c r="H100" i="7"/>
  <c r="G100" i="7"/>
  <c r="F100" i="7"/>
  <c r="BC100" i="7" s="1"/>
  <c r="E100" i="7"/>
  <c r="BB100" i="7" s="1"/>
  <c r="O98" i="7"/>
  <c r="N98" i="7"/>
  <c r="M98" i="7"/>
  <c r="L98" i="7"/>
  <c r="K98" i="7"/>
  <c r="J98" i="7"/>
  <c r="I98" i="7"/>
  <c r="H98" i="7"/>
  <c r="G98" i="7"/>
  <c r="F98" i="7"/>
  <c r="BC98" i="7" s="1"/>
  <c r="E98" i="7"/>
  <c r="BB98" i="7" s="1"/>
  <c r="O97" i="7"/>
  <c r="N97" i="7"/>
  <c r="M97" i="7"/>
  <c r="L97" i="7"/>
  <c r="K97" i="7"/>
  <c r="J97" i="7"/>
  <c r="I97" i="7"/>
  <c r="H97" i="7"/>
  <c r="G97" i="7"/>
  <c r="F97" i="7"/>
  <c r="BC97" i="7" s="1"/>
  <c r="E97" i="7"/>
  <c r="BB97" i="7" s="1"/>
  <c r="O96" i="7"/>
  <c r="N96" i="7"/>
  <c r="M96" i="7"/>
  <c r="L96" i="7"/>
  <c r="K96" i="7"/>
  <c r="J96" i="7"/>
  <c r="I96" i="7"/>
  <c r="H96" i="7"/>
  <c r="G96" i="7"/>
  <c r="F96" i="7"/>
  <c r="BC96" i="7" s="1"/>
  <c r="E96" i="7"/>
  <c r="BB96" i="7" s="1"/>
  <c r="O95" i="7"/>
  <c r="N95" i="7"/>
  <c r="M95" i="7"/>
  <c r="L95" i="7"/>
  <c r="K95" i="7"/>
  <c r="J95" i="7"/>
  <c r="I95" i="7"/>
  <c r="H95" i="7"/>
  <c r="G95" i="7"/>
  <c r="F95" i="7"/>
  <c r="E95" i="7"/>
  <c r="O94" i="7"/>
  <c r="N94" i="7"/>
  <c r="M94" i="7"/>
  <c r="L94" i="7"/>
  <c r="K94" i="7"/>
  <c r="J94" i="7"/>
  <c r="I94" i="7"/>
  <c r="H94" i="7"/>
  <c r="G94" i="7"/>
  <c r="F94" i="7"/>
  <c r="E94" i="7"/>
  <c r="O93" i="7"/>
  <c r="N93" i="7"/>
  <c r="M93" i="7"/>
  <c r="L93" i="7"/>
  <c r="K93" i="7"/>
  <c r="J93" i="7"/>
  <c r="I93" i="7"/>
  <c r="H93" i="7"/>
  <c r="G93" i="7"/>
  <c r="F93" i="7"/>
  <c r="E93" i="7"/>
  <c r="O92" i="7"/>
  <c r="N92" i="7"/>
  <c r="M92" i="7"/>
  <c r="L92" i="7"/>
  <c r="K92" i="7"/>
  <c r="J92" i="7"/>
  <c r="I92" i="7"/>
  <c r="H92" i="7"/>
  <c r="G92" i="7"/>
  <c r="F92" i="7"/>
  <c r="BC92" i="7" s="1"/>
  <c r="E92" i="7"/>
  <c r="BB92" i="7" s="1"/>
  <c r="O91" i="7"/>
  <c r="N91" i="7"/>
  <c r="M91" i="7"/>
  <c r="L91" i="7"/>
  <c r="K91" i="7"/>
  <c r="J91" i="7"/>
  <c r="I91" i="7"/>
  <c r="H91" i="7"/>
  <c r="G91" i="7"/>
  <c r="F91" i="7"/>
  <c r="BC91" i="7" s="1"/>
  <c r="E91" i="7"/>
  <c r="BB91" i="7" s="1"/>
  <c r="O90" i="7"/>
  <c r="N90" i="7"/>
  <c r="M90" i="7"/>
  <c r="L90" i="7"/>
  <c r="K90" i="7"/>
  <c r="J90" i="7"/>
  <c r="I90" i="7"/>
  <c r="H90" i="7"/>
  <c r="G90" i="7"/>
  <c r="F90" i="7"/>
  <c r="BC90" i="7" s="1"/>
  <c r="E90" i="7"/>
  <c r="BB90" i="7" s="1"/>
  <c r="O89" i="7"/>
  <c r="N89" i="7"/>
  <c r="M89" i="7"/>
  <c r="L89" i="7"/>
  <c r="K89" i="7"/>
  <c r="J89" i="7"/>
  <c r="I89" i="7"/>
  <c r="H89" i="7"/>
  <c r="G89" i="7"/>
  <c r="F89" i="7"/>
  <c r="BC89" i="7" s="1"/>
  <c r="E89" i="7"/>
  <c r="BB89" i="7" s="1"/>
  <c r="O88" i="7"/>
  <c r="N88" i="7"/>
  <c r="M88" i="7"/>
  <c r="L88" i="7"/>
  <c r="K88" i="7"/>
  <c r="J88" i="7"/>
  <c r="I88" i="7"/>
  <c r="H88" i="7"/>
  <c r="G88" i="7"/>
  <c r="F88" i="7"/>
  <c r="BC88" i="7" s="1"/>
  <c r="E88" i="7"/>
  <c r="BB88" i="7" s="1"/>
  <c r="I87" i="7"/>
  <c r="H87" i="7"/>
  <c r="G87" i="7"/>
  <c r="F87" i="7"/>
  <c r="BC87" i="7" s="1"/>
  <c r="E87" i="7"/>
  <c r="BB87" i="7" s="1"/>
  <c r="O86" i="7"/>
  <c r="N86" i="7"/>
  <c r="M86" i="7"/>
  <c r="L86" i="7"/>
  <c r="K86" i="7"/>
  <c r="J86" i="7"/>
  <c r="I86" i="7"/>
  <c r="H86" i="7"/>
  <c r="G86" i="7"/>
  <c r="F86" i="7"/>
  <c r="E86" i="7"/>
  <c r="O85" i="7"/>
  <c r="N85" i="7"/>
  <c r="M85" i="7"/>
  <c r="L85" i="7"/>
  <c r="K85" i="7"/>
  <c r="J85" i="7"/>
  <c r="I85" i="7"/>
  <c r="H85" i="7"/>
  <c r="G85" i="7"/>
  <c r="F85" i="7"/>
  <c r="BC85" i="7" s="1"/>
  <c r="E85" i="7"/>
  <c r="BB85" i="7" s="1"/>
  <c r="O84" i="7"/>
  <c r="N84" i="7"/>
  <c r="M84" i="7"/>
  <c r="L84" i="7"/>
  <c r="K84" i="7"/>
  <c r="J84" i="7"/>
  <c r="I84" i="7"/>
  <c r="H84" i="7"/>
  <c r="G84" i="7"/>
  <c r="F84" i="7"/>
  <c r="E84" i="7"/>
  <c r="O83" i="7"/>
  <c r="N83" i="7"/>
  <c r="M83" i="7"/>
  <c r="L83" i="7"/>
  <c r="K83" i="7"/>
  <c r="J83" i="7"/>
  <c r="I83" i="7"/>
  <c r="H83" i="7"/>
  <c r="G83" i="7"/>
  <c r="F83" i="7"/>
  <c r="E83" i="7"/>
  <c r="O82" i="7"/>
  <c r="N82" i="7"/>
  <c r="M82" i="7"/>
  <c r="L82" i="7"/>
  <c r="K82" i="7"/>
  <c r="J82" i="7"/>
  <c r="I82" i="7"/>
  <c r="H82" i="7"/>
  <c r="G82" i="7"/>
  <c r="F82" i="7"/>
  <c r="E82" i="7"/>
  <c r="O81" i="7"/>
  <c r="N81" i="7"/>
  <c r="M81" i="7"/>
  <c r="L81" i="7"/>
  <c r="K81" i="7"/>
  <c r="J81" i="7"/>
  <c r="I81" i="7"/>
  <c r="H81" i="7"/>
  <c r="G81" i="7"/>
  <c r="F81" i="7"/>
  <c r="BC81" i="7" s="1"/>
  <c r="E81" i="7"/>
  <c r="BB81" i="7" s="1"/>
  <c r="O80" i="7"/>
  <c r="N80" i="7"/>
  <c r="M80" i="7"/>
  <c r="L80" i="7"/>
  <c r="K80" i="7"/>
  <c r="J80" i="7"/>
  <c r="I80" i="7"/>
  <c r="H80" i="7"/>
  <c r="G80" i="7"/>
  <c r="F80" i="7"/>
  <c r="BC80" i="7" s="1"/>
  <c r="E80" i="7"/>
  <c r="BB80" i="7" s="1"/>
  <c r="O79" i="7"/>
  <c r="N79" i="7"/>
  <c r="M79" i="7"/>
  <c r="L79" i="7"/>
  <c r="K79" i="7"/>
  <c r="J79" i="7"/>
  <c r="I79" i="7"/>
  <c r="H79" i="7"/>
  <c r="G79" i="7"/>
  <c r="F79" i="7"/>
  <c r="BC79" i="7" s="1"/>
  <c r="E79" i="7"/>
  <c r="BB79" i="7" s="1"/>
  <c r="O78" i="7"/>
  <c r="N78" i="7"/>
  <c r="M78" i="7"/>
  <c r="L78" i="7"/>
  <c r="K78" i="7"/>
  <c r="J78" i="7"/>
  <c r="I78" i="7"/>
  <c r="H78" i="7"/>
  <c r="G78" i="7"/>
  <c r="F78" i="7"/>
  <c r="BC78" i="7" s="1"/>
  <c r="E78" i="7"/>
  <c r="BB78" i="7" s="1"/>
  <c r="O77" i="7"/>
  <c r="N77" i="7"/>
  <c r="M77" i="7"/>
  <c r="L77" i="7"/>
  <c r="K77" i="7"/>
  <c r="J77" i="7"/>
  <c r="I77" i="7"/>
  <c r="H77" i="7"/>
  <c r="G77" i="7"/>
  <c r="F77" i="7"/>
  <c r="BC77" i="7" s="1"/>
  <c r="E77" i="7"/>
  <c r="BB77" i="7" s="1"/>
  <c r="O76" i="7"/>
  <c r="N76" i="7"/>
  <c r="M76" i="7"/>
  <c r="L76" i="7"/>
  <c r="K76" i="7"/>
  <c r="J76" i="7"/>
  <c r="I76" i="7"/>
  <c r="H76" i="7"/>
  <c r="G76" i="7"/>
  <c r="F76" i="7"/>
  <c r="BC76" i="7" s="1"/>
  <c r="E76" i="7"/>
  <c r="BB76" i="7" s="1"/>
  <c r="O75" i="7"/>
  <c r="N75" i="7"/>
  <c r="M75" i="7"/>
  <c r="L75" i="7"/>
  <c r="K75" i="7"/>
  <c r="J75" i="7"/>
  <c r="I75" i="7"/>
  <c r="H75" i="7"/>
  <c r="G75" i="7"/>
  <c r="F75" i="7"/>
  <c r="BC75" i="7" s="1"/>
  <c r="E75" i="7"/>
  <c r="BB75" i="7" s="1"/>
  <c r="O74" i="7"/>
  <c r="N74" i="7"/>
  <c r="M74" i="7"/>
  <c r="L74" i="7"/>
  <c r="K74" i="7"/>
  <c r="J74" i="7"/>
  <c r="I74" i="7"/>
  <c r="H74" i="7"/>
  <c r="G74" i="7"/>
  <c r="F74" i="7"/>
  <c r="BC74" i="7" s="1"/>
  <c r="E74" i="7"/>
  <c r="BB74" i="7" s="1"/>
  <c r="O73" i="7"/>
  <c r="N73" i="7"/>
  <c r="M73" i="7"/>
  <c r="L73" i="7"/>
  <c r="K73" i="7"/>
  <c r="J73" i="7"/>
  <c r="I73" i="7"/>
  <c r="H73" i="7"/>
  <c r="G73" i="7"/>
  <c r="F73" i="7"/>
  <c r="E73" i="7"/>
  <c r="O72" i="7"/>
  <c r="N72" i="7"/>
  <c r="M72" i="7"/>
  <c r="L72" i="7"/>
  <c r="K72" i="7"/>
  <c r="J72" i="7"/>
  <c r="I72" i="7"/>
  <c r="H72" i="7"/>
  <c r="G72" i="7"/>
  <c r="F72" i="7"/>
  <c r="BC72" i="7" s="1"/>
  <c r="E72" i="7"/>
  <c r="BB72" i="7" s="1"/>
  <c r="O71" i="7"/>
  <c r="N71" i="7"/>
  <c r="M71" i="7"/>
  <c r="L71" i="7"/>
  <c r="K71" i="7"/>
  <c r="J71" i="7"/>
  <c r="I71" i="7"/>
  <c r="H71" i="7"/>
  <c r="G71" i="7"/>
  <c r="F71" i="7"/>
  <c r="BC71" i="7" s="1"/>
  <c r="E71" i="7"/>
  <c r="BB71" i="7" s="1"/>
  <c r="O70" i="7"/>
  <c r="N70" i="7"/>
  <c r="M70" i="7"/>
  <c r="L70" i="7"/>
  <c r="K70" i="7"/>
  <c r="J70" i="7"/>
  <c r="I70" i="7"/>
  <c r="H70" i="7"/>
  <c r="G70" i="7"/>
  <c r="F70" i="7"/>
  <c r="BC70" i="7" s="1"/>
  <c r="E70" i="7"/>
  <c r="BB70" i="7" s="1"/>
  <c r="O69" i="7"/>
  <c r="N69" i="7"/>
  <c r="M69" i="7"/>
  <c r="L69" i="7"/>
  <c r="K69" i="7"/>
  <c r="J69" i="7"/>
  <c r="I69" i="7"/>
  <c r="H69" i="7"/>
  <c r="G69" i="7"/>
  <c r="F69" i="7"/>
  <c r="BC69" i="7" s="1"/>
  <c r="E69" i="7"/>
  <c r="BB69" i="7" s="1"/>
  <c r="O68" i="7"/>
  <c r="N68" i="7"/>
  <c r="M68" i="7"/>
  <c r="L68" i="7"/>
  <c r="K68" i="7"/>
  <c r="J68" i="7"/>
  <c r="I68" i="7"/>
  <c r="H68" i="7"/>
  <c r="G68" i="7"/>
  <c r="F68" i="7"/>
  <c r="BC68" i="7" s="1"/>
  <c r="E68" i="7"/>
  <c r="BB68" i="7" s="1"/>
  <c r="O67" i="7"/>
  <c r="N67" i="7"/>
  <c r="M67" i="7"/>
  <c r="L67" i="7"/>
  <c r="K67" i="7"/>
  <c r="J67" i="7"/>
  <c r="I67" i="7"/>
  <c r="H67" i="7"/>
  <c r="G67" i="7"/>
  <c r="F67" i="7"/>
  <c r="BC67" i="7" s="1"/>
  <c r="E67" i="7"/>
  <c r="BB67" i="7" s="1"/>
  <c r="O66" i="7"/>
  <c r="N66" i="7"/>
  <c r="M66" i="7"/>
  <c r="L66" i="7"/>
  <c r="K66" i="7"/>
  <c r="J66" i="7"/>
  <c r="I66" i="7"/>
  <c r="H66" i="7"/>
  <c r="G66" i="7"/>
  <c r="F66" i="7"/>
  <c r="BC66" i="7" s="1"/>
  <c r="E66" i="7"/>
  <c r="BB66" i="7" s="1"/>
  <c r="O65" i="7"/>
  <c r="N65" i="7"/>
  <c r="M65" i="7"/>
  <c r="L65" i="7"/>
  <c r="K65" i="7"/>
  <c r="J65" i="7"/>
  <c r="I65" i="7"/>
  <c r="H65" i="7"/>
  <c r="G65" i="7"/>
  <c r="F65" i="7"/>
  <c r="BC65" i="7" s="1"/>
  <c r="E65" i="7"/>
  <c r="BB65" i="7" s="1"/>
  <c r="O64" i="7"/>
  <c r="N64" i="7"/>
  <c r="M64" i="7"/>
  <c r="L64" i="7"/>
  <c r="K64" i="7"/>
  <c r="J64" i="7"/>
  <c r="I64" i="7"/>
  <c r="H64" i="7"/>
  <c r="G64" i="7"/>
  <c r="F64" i="7"/>
  <c r="BC64" i="7" s="1"/>
  <c r="E64" i="7"/>
  <c r="BB64" i="7" s="1"/>
  <c r="O63" i="7"/>
  <c r="N63" i="7"/>
  <c r="M63" i="7"/>
  <c r="L63" i="7"/>
  <c r="K63" i="7"/>
  <c r="J63" i="7"/>
  <c r="I63" i="7"/>
  <c r="H63" i="7"/>
  <c r="G63" i="7"/>
  <c r="F63" i="7"/>
  <c r="BC63" i="7" s="1"/>
  <c r="E63" i="7"/>
  <c r="BB63" i="7" s="1"/>
  <c r="O62" i="7"/>
  <c r="N62" i="7"/>
  <c r="M62" i="7"/>
  <c r="L62" i="7"/>
  <c r="K62" i="7"/>
  <c r="J62" i="7"/>
  <c r="I62" i="7"/>
  <c r="H62" i="7"/>
  <c r="G62" i="7"/>
  <c r="F62" i="7"/>
  <c r="BC62" i="7" s="1"/>
  <c r="E62" i="7"/>
  <c r="BB62" i="7" s="1"/>
  <c r="O61" i="7"/>
  <c r="N61" i="7"/>
  <c r="M61" i="7"/>
  <c r="L61" i="7"/>
  <c r="K61" i="7"/>
  <c r="J61" i="7"/>
  <c r="I61" i="7"/>
  <c r="H61" i="7"/>
  <c r="G61" i="7"/>
  <c r="F61" i="7"/>
  <c r="BC61" i="7" s="1"/>
  <c r="E61" i="7"/>
  <c r="BB61" i="7" s="1"/>
  <c r="O60" i="7"/>
  <c r="N60" i="7"/>
  <c r="M60" i="7"/>
  <c r="L60" i="7"/>
  <c r="K60" i="7"/>
  <c r="J60" i="7"/>
  <c r="I60" i="7"/>
  <c r="H60" i="7"/>
  <c r="G60" i="7"/>
  <c r="F60" i="7"/>
  <c r="BC60" i="7" s="1"/>
  <c r="E60" i="7"/>
  <c r="BB60" i="7" s="1"/>
  <c r="O59" i="7"/>
  <c r="N59" i="7"/>
  <c r="M59" i="7"/>
  <c r="L59" i="7"/>
  <c r="K59" i="7"/>
  <c r="J59" i="7"/>
  <c r="I59" i="7"/>
  <c r="H59" i="7"/>
  <c r="G59" i="7"/>
  <c r="F59" i="7"/>
  <c r="BC59" i="7" s="1"/>
  <c r="E59" i="7"/>
  <c r="BB59" i="7" s="1"/>
  <c r="O58" i="7"/>
  <c r="N58" i="7"/>
  <c r="M58" i="7"/>
  <c r="L58" i="7"/>
  <c r="K58" i="7"/>
  <c r="J58" i="7"/>
  <c r="I58" i="7"/>
  <c r="H58" i="7"/>
  <c r="G58" i="7"/>
  <c r="F58" i="7"/>
  <c r="BC58" i="7" s="1"/>
  <c r="E58" i="7"/>
  <c r="BB58" i="7" s="1"/>
  <c r="O57" i="7"/>
  <c r="N57" i="7"/>
  <c r="M57" i="7"/>
  <c r="L57" i="7"/>
  <c r="K57" i="7"/>
  <c r="J57" i="7"/>
  <c r="I57" i="7"/>
  <c r="H57" i="7"/>
  <c r="G57" i="7"/>
  <c r="F57" i="7"/>
  <c r="E57" i="7"/>
  <c r="O56" i="7"/>
  <c r="N56" i="7"/>
  <c r="M56" i="7"/>
  <c r="L56" i="7"/>
  <c r="K56" i="7"/>
  <c r="J56" i="7"/>
  <c r="I56" i="7"/>
  <c r="H56" i="7"/>
  <c r="G56" i="7"/>
  <c r="F56" i="7"/>
  <c r="E56" i="7"/>
  <c r="O55" i="7"/>
  <c r="N55" i="7"/>
  <c r="M55" i="7"/>
  <c r="L55" i="7"/>
  <c r="K55" i="7"/>
  <c r="J55" i="7"/>
  <c r="I55" i="7"/>
  <c r="H55" i="7"/>
  <c r="G55" i="7"/>
  <c r="F55" i="7"/>
  <c r="E55" i="7"/>
  <c r="O54" i="7"/>
  <c r="N54" i="7"/>
  <c r="M54" i="7"/>
  <c r="L54" i="7"/>
  <c r="K54" i="7"/>
  <c r="J54" i="7"/>
  <c r="I54" i="7"/>
  <c r="H54" i="7"/>
  <c r="G54" i="7"/>
  <c r="F54" i="7"/>
  <c r="E54" i="7"/>
  <c r="O53" i="7"/>
  <c r="N53" i="7"/>
  <c r="M53" i="7"/>
  <c r="L53" i="7"/>
  <c r="K53" i="7"/>
  <c r="J53" i="7"/>
  <c r="I53" i="7"/>
  <c r="H53" i="7"/>
  <c r="G53" i="7"/>
  <c r="F53" i="7"/>
  <c r="BC53" i="7" s="1"/>
  <c r="E53" i="7"/>
  <c r="BB53" i="7" s="1"/>
  <c r="O52" i="7"/>
  <c r="N52" i="7"/>
  <c r="M52" i="7"/>
  <c r="L52" i="7"/>
  <c r="K52" i="7"/>
  <c r="J52" i="7"/>
  <c r="I52" i="7"/>
  <c r="H52" i="7"/>
  <c r="G52" i="7"/>
  <c r="F52" i="7"/>
  <c r="BC52" i="7" s="1"/>
  <c r="E52" i="7"/>
  <c r="BB52" i="7" s="1"/>
  <c r="O50" i="7"/>
  <c r="N50" i="7"/>
  <c r="M50" i="7"/>
  <c r="L50" i="7"/>
  <c r="K50" i="7"/>
  <c r="J50" i="7"/>
  <c r="I50" i="7"/>
  <c r="H50" i="7"/>
  <c r="G50" i="7"/>
  <c r="F50" i="7"/>
  <c r="BC50" i="7" s="1"/>
  <c r="E50" i="7"/>
  <c r="BB50" i="7" s="1"/>
  <c r="O49" i="7"/>
  <c r="N49" i="7"/>
  <c r="M49" i="7"/>
  <c r="L49" i="7"/>
  <c r="K49" i="7"/>
  <c r="J49" i="7"/>
  <c r="I49" i="7"/>
  <c r="H49" i="7"/>
  <c r="G49" i="7"/>
  <c r="F49" i="7"/>
  <c r="BC49" i="7" s="1"/>
  <c r="E49" i="7"/>
  <c r="BB49" i="7" s="1"/>
  <c r="O48" i="7"/>
  <c r="N48" i="7"/>
  <c r="M48" i="7"/>
  <c r="L48" i="7"/>
  <c r="K48" i="7"/>
  <c r="J48" i="7"/>
  <c r="I48" i="7"/>
  <c r="H48" i="7"/>
  <c r="G48" i="7"/>
  <c r="F48" i="7"/>
  <c r="BC48" i="7" s="1"/>
  <c r="E48" i="7"/>
  <c r="BB48" i="7" s="1"/>
  <c r="O47" i="7"/>
  <c r="N47" i="7"/>
  <c r="M47" i="7"/>
  <c r="L47" i="7"/>
  <c r="K47" i="7"/>
  <c r="J47" i="7"/>
  <c r="I47" i="7"/>
  <c r="H47" i="7"/>
  <c r="G47" i="7"/>
  <c r="F47" i="7"/>
  <c r="BC47" i="7" s="1"/>
  <c r="E47" i="7"/>
  <c r="BB47" i="7" s="1"/>
  <c r="O46" i="7"/>
  <c r="N46" i="7"/>
  <c r="M46" i="7"/>
  <c r="L46" i="7"/>
  <c r="K46" i="7"/>
  <c r="J46" i="7"/>
  <c r="I46" i="7"/>
  <c r="H46" i="7"/>
  <c r="G46" i="7"/>
  <c r="F46" i="7"/>
  <c r="BC46" i="7" s="1"/>
  <c r="E46" i="7"/>
  <c r="BB46" i="7" s="1"/>
  <c r="O45" i="7"/>
  <c r="N45" i="7"/>
  <c r="M45" i="7"/>
  <c r="L45" i="7"/>
  <c r="K45" i="7"/>
  <c r="J45" i="7"/>
  <c r="I45" i="7"/>
  <c r="H45" i="7"/>
  <c r="G45" i="7"/>
  <c r="F45" i="7"/>
  <c r="BC45" i="7" s="1"/>
  <c r="E45" i="7"/>
  <c r="BB45" i="7" s="1"/>
  <c r="I44" i="7"/>
  <c r="H44" i="7"/>
  <c r="G44" i="7"/>
  <c r="F44" i="7"/>
  <c r="BC44" i="7" s="1"/>
  <c r="E44" i="7"/>
  <c r="BB44" i="7" s="1"/>
  <c r="O43" i="7"/>
  <c r="N43" i="7"/>
  <c r="M43" i="7"/>
  <c r="L43" i="7"/>
  <c r="K43" i="7"/>
  <c r="J43" i="7"/>
  <c r="I43" i="7"/>
  <c r="H43" i="7"/>
  <c r="G43" i="7"/>
  <c r="F43" i="7"/>
  <c r="E43" i="7"/>
  <c r="O42" i="7"/>
  <c r="N42" i="7"/>
  <c r="M42" i="7"/>
  <c r="L42" i="7"/>
  <c r="K42" i="7"/>
  <c r="J42" i="7"/>
  <c r="I42" i="7"/>
  <c r="H42" i="7"/>
  <c r="G42" i="7"/>
  <c r="F42" i="7"/>
  <c r="E42" i="7"/>
  <c r="O41" i="7"/>
  <c r="N41" i="7"/>
  <c r="M41" i="7"/>
  <c r="L41" i="7"/>
  <c r="K41" i="7"/>
  <c r="J41" i="7"/>
  <c r="I41" i="7"/>
  <c r="H41" i="7"/>
  <c r="G41" i="7"/>
  <c r="F41" i="7"/>
  <c r="E41" i="7"/>
  <c r="O40" i="7"/>
  <c r="N40" i="7"/>
  <c r="M40" i="7"/>
  <c r="L40" i="7"/>
  <c r="K40" i="7"/>
  <c r="J40" i="7"/>
  <c r="I40" i="7"/>
  <c r="H40" i="7"/>
  <c r="G40" i="7"/>
  <c r="F40" i="7"/>
  <c r="E40" i="7"/>
  <c r="O39" i="7"/>
  <c r="N39" i="7"/>
  <c r="M39" i="7"/>
  <c r="L39" i="7"/>
  <c r="K39" i="7"/>
  <c r="J39" i="7"/>
  <c r="I39" i="7"/>
  <c r="H39" i="7"/>
  <c r="G39" i="7"/>
  <c r="F39" i="7"/>
  <c r="E39" i="7"/>
  <c r="O38" i="7"/>
  <c r="N38" i="7"/>
  <c r="M38" i="7"/>
  <c r="L38" i="7"/>
  <c r="K38" i="7"/>
  <c r="J38" i="7"/>
  <c r="I38" i="7"/>
  <c r="H38" i="7"/>
  <c r="G38" i="7"/>
  <c r="F38" i="7"/>
  <c r="BC38" i="7" s="1"/>
  <c r="E38" i="7"/>
  <c r="BB38" i="7" s="1"/>
  <c r="O37" i="7"/>
  <c r="N37" i="7"/>
  <c r="M37" i="7"/>
  <c r="L37" i="7"/>
  <c r="K37" i="7"/>
  <c r="J37" i="7"/>
  <c r="I37" i="7"/>
  <c r="H37" i="7"/>
  <c r="G37" i="7"/>
  <c r="F37" i="7"/>
  <c r="BC37" i="7" s="1"/>
  <c r="E37" i="7"/>
  <c r="BB37" i="7" s="1"/>
  <c r="O36" i="7"/>
  <c r="N36" i="7"/>
  <c r="M36" i="7"/>
  <c r="L36" i="7"/>
  <c r="K36" i="7"/>
  <c r="J36" i="7"/>
  <c r="I36" i="7"/>
  <c r="H36" i="7"/>
  <c r="G36" i="7"/>
  <c r="F36" i="7"/>
  <c r="BC36" i="7" s="1"/>
  <c r="E36" i="7"/>
  <c r="BB36" i="7" s="1"/>
  <c r="O35" i="7"/>
  <c r="N35" i="7"/>
  <c r="M35" i="7"/>
  <c r="L35" i="7"/>
  <c r="K35" i="7"/>
  <c r="J35" i="7"/>
  <c r="I35" i="7"/>
  <c r="H35" i="7"/>
  <c r="G35" i="7"/>
  <c r="F35" i="7"/>
  <c r="BC35" i="7" s="1"/>
  <c r="E35" i="7"/>
  <c r="BB35" i="7" s="1"/>
  <c r="O34" i="7"/>
  <c r="N34" i="7"/>
  <c r="M34" i="7"/>
  <c r="L34" i="7"/>
  <c r="K34" i="7"/>
  <c r="J34" i="7"/>
  <c r="I34" i="7"/>
  <c r="H34" i="7"/>
  <c r="G34" i="7"/>
  <c r="F34" i="7"/>
  <c r="BC34" i="7" s="1"/>
  <c r="E34" i="7"/>
  <c r="BB34" i="7" s="1"/>
  <c r="O33" i="7"/>
  <c r="N33" i="7"/>
  <c r="M33" i="7"/>
  <c r="L33" i="7"/>
  <c r="K33" i="7"/>
  <c r="J33" i="7"/>
  <c r="I33" i="7"/>
  <c r="H33" i="7"/>
  <c r="G33" i="7"/>
  <c r="F33" i="7"/>
  <c r="BC33" i="7" s="1"/>
  <c r="E33" i="7"/>
  <c r="BB33" i="7" s="1"/>
  <c r="O32" i="7"/>
  <c r="N32" i="7"/>
  <c r="M32" i="7"/>
  <c r="L32" i="7"/>
  <c r="K32" i="7"/>
  <c r="J32" i="7"/>
  <c r="I32" i="7"/>
  <c r="H32" i="7"/>
  <c r="G32" i="7"/>
  <c r="F32" i="7"/>
  <c r="BC32" i="7" s="1"/>
  <c r="E32" i="7"/>
  <c r="BB32" i="7" s="1"/>
  <c r="O31" i="7"/>
  <c r="N31" i="7"/>
  <c r="M31" i="7"/>
  <c r="L31" i="7"/>
  <c r="K31" i="7"/>
  <c r="J31" i="7"/>
  <c r="I31" i="7"/>
  <c r="H31" i="7"/>
  <c r="G31" i="7"/>
  <c r="F31" i="7"/>
  <c r="BC31" i="7" s="1"/>
  <c r="E31" i="7"/>
  <c r="BB31" i="7" s="1"/>
  <c r="I30" i="7"/>
  <c r="H30" i="7"/>
  <c r="G30" i="7"/>
  <c r="F30" i="7"/>
  <c r="E30" i="7"/>
  <c r="O29" i="7"/>
  <c r="N29" i="7"/>
  <c r="M29" i="7"/>
  <c r="L29" i="7"/>
  <c r="K29" i="7"/>
  <c r="J29" i="7"/>
  <c r="I29" i="7"/>
  <c r="H29" i="7"/>
  <c r="G29" i="7"/>
  <c r="F29" i="7"/>
  <c r="BC29" i="7" s="1"/>
  <c r="E29" i="7"/>
  <c r="BB29" i="7" s="1"/>
  <c r="O28" i="7"/>
  <c r="N28" i="7"/>
  <c r="M28" i="7"/>
  <c r="L28" i="7"/>
  <c r="K28" i="7"/>
  <c r="J28" i="7"/>
  <c r="I28" i="7"/>
  <c r="H28" i="7"/>
  <c r="G28" i="7"/>
  <c r="F28" i="7"/>
  <c r="E28" i="7"/>
  <c r="O27" i="7"/>
  <c r="N27" i="7"/>
  <c r="M27" i="7"/>
  <c r="L27" i="7"/>
  <c r="K27" i="7"/>
  <c r="J27" i="7"/>
  <c r="I27" i="7"/>
  <c r="H27" i="7"/>
  <c r="G27" i="7"/>
  <c r="F27" i="7"/>
  <c r="BC27" i="7" s="1"/>
  <c r="E27" i="7"/>
  <c r="BB27" i="7" s="1"/>
  <c r="O26" i="7"/>
  <c r="N26" i="7"/>
  <c r="M26" i="7"/>
  <c r="L26" i="7"/>
  <c r="K26" i="7"/>
  <c r="J26" i="7"/>
  <c r="I26" i="7"/>
  <c r="H26" i="7"/>
  <c r="G26" i="7"/>
  <c r="F26" i="7"/>
  <c r="BC26" i="7" s="1"/>
  <c r="E26" i="7"/>
  <c r="BB26" i="7" s="1"/>
  <c r="O25" i="7"/>
  <c r="N25" i="7"/>
  <c r="M25" i="7"/>
  <c r="L25" i="7"/>
  <c r="K25" i="7"/>
  <c r="J25" i="7"/>
  <c r="I25" i="7"/>
  <c r="H25" i="7"/>
  <c r="G25" i="7"/>
  <c r="F25" i="7"/>
  <c r="BC25" i="7" s="1"/>
  <c r="E25" i="7"/>
  <c r="BB25" i="7" s="1"/>
  <c r="O24" i="7"/>
  <c r="N24" i="7"/>
  <c r="M24" i="7"/>
  <c r="L24" i="7"/>
  <c r="K24" i="7"/>
  <c r="J24" i="7"/>
  <c r="I24" i="7"/>
  <c r="H24" i="7"/>
  <c r="G24" i="7"/>
  <c r="F24" i="7"/>
  <c r="BC24" i="7" s="1"/>
  <c r="E24" i="7"/>
  <c r="BB24" i="7" s="1"/>
  <c r="I23" i="7"/>
  <c r="H23" i="7"/>
  <c r="G23" i="7"/>
  <c r="F23" i="7"/>
  <c r="BC23" i="7" s="1"/>
  <c r="E23" i="7"/>
  <c r="BB23" i="7" s="1"/>
  <c r="O21" i="7"/>
  <c r="N21" i="7"/>
  <c r="M21" i="7"/>
  <c r="L21" i="7"/>
  <c r="K21" i="7"/>
  <c r="J21" i="7"/>
  <c r="I21" i="7"/>
  <c r="H21" i="7"/>
  <c r="G21" i="7"/>
  <c r="F21" i="7"/>
  <c r="BC21" i="7" s="1"/>
  <c r="E21" i="7"/>
  <c r="BB21" i="7" s="1"/>
  <c r="O18" i="7"/>
  <c r="N18" i="7"/>
  <c r="M18" i="7"/>
  <c r="L18" i="7"/>
  <c r="K18" i="7"/>
  <c r="J18" i="7"/>
  <c r="I18" i="7"/>
  <c r="H18" i="7"/>
  <c r="G18" i="7"/>
  <c r="F18" i="7"/>
  <c r="BC18" i="7" s="1"/>
  <c r="E18" i="7"/>
  <c r="BB18" i="7" s="1"/>
  <c r="O17" i="7"/>
  <c r="N17" i="7"/>
  <c r="M17" i="7"/>
  <c r="L17" i="7"/>
  <c r="K17" i="7"/>
  <c r="J17" i="7"/>
  <c r="I17" i="7"/>
  <c r="H17" i="7"/>
  <c r="G17" i="7"/>
  <c r="F17" i="7"/>
  <c r="BC17" i="7" s="1"/>
  <c r="E17" i="7"/>
  <c r="BB17" i="7" s="1"/>
  <c r="O16" i="7"/>
  <c r="N16" i="7"/>
  <c r="M16" i="7"/>
  <c r="L16" i="7"/>
  <c r="K16" i="7"/>
  <c r="J16" i="7"/>
  <c r="I16" i="7"/>
  <c r="H16" i="7"/>
  <c r="G16" i="7"/>
  <c r="F16" i="7"/>
  <c r="BC16" i="7" s="1"/>
  <c r="E16" i="7"/>
  <c r="BB16" i="7" s="1"/>
  <c r="O15" i="7"/>
  <c r="N15" i="7"/>
  <c r="M15" i="7"/>
  <c r="L15" i="7"/>
  <c r="K15" i="7"/>
  <c r="J15" i="7"/>
  <c r="I15" i="7"/>
  <c r="H15" i="7"/>
  <c r="G15" i="7"/>
  <c r="F15" i="7"/>
  <c r="BC15" i="7" s="1"/>
  <c r="E15" i="7"/>
  <c r="BB15" i="7" s="1"/>
  <c r="O14" i="7"/>
  <c r="N14" i="7"/>
  <c r="M14" i="7"/>
  <c r="L14" i="7"/>
  <c r="K14" i="7"/>
  <c r="J14" i="7"/>
  <c r="I14" i="7"/>
  <c r="H14" i="7"/>
  <c r="G14" i="7"/>
  <c r="F14" i="7"/>
  <c r="BC14" i="7" s="1"/>
  <c r="E14" i="7"/>
  <c r="BB14" i="7" s="1"/>
  <c r="O13" i="7"/>
  <c r="N13" i="7"/>
  <c r="M13" i="7"/>
  <c r="L13" i="7"/>
  <c r="K13" i="7"/>
  <c r="J13" i="7"/>
  <c r="I13" i="7"/>
  <c r="H13" i="7"/>
  <c r="G13" i="7"/>
  <c r="F13" i="7"/>
  <c r="BC13" i="7" s="1"/>
  <c r="E13" i="7"/>
  <c r="BB13" i="7" s="1"/>
  <c r="O12" i="7"/>
  <c r="N12" i="7"/>
  <c r="M12" i="7"/>
  <c r="L12" i="7"/>
  <c r="K12" i="7"/>
  <c r="J12" i="7"/>
  <c r="I12" i="7"/>
  <c r="H12" i="7"/>
  <c r="G12" i="7"/>
  <c r="F12" i="7"/>
  <c r="BC12" i="7" s="1"/>
  <c r="E12" i="7"/>
  <c r="BB12" i="7" s="1"/>
  <c r="O10" i="7"/>
  <c r="N10" i="7"/>
  <c r="M10" i="7"/>
  <c r="L10" i="7"/>
  <c r="K10" i="7"/>
  <c r="J10" i="7"/>
  <c r="I10" i="7"/>
  <c r="H10" i="7"/>
  <c r="G10" i="7"/>
  <c r="F10" i="7"/>
  <c r="BC10" i="7" s="1"/>
  <c r="E10" i="7"/>
  <c r="BB10" i="7" s="1"/>
  <c r="O9" i="7"/>
  <c r="N9" i="7"/>
  <c r="M9" i="7"/>
  <c r="L9" i="7"/>
  <c r="K9" i="7"/>
  <c r="J9" i="7"/>
  <c r="I9" i="7"/>
  <c r="H9" i="7"/>
  <c r="G9" i="7"/>
  <c r="F9" i="7"/>
  <c r="BC9" i="7" s="1"/>
  <c r="E9" i="7"/>
  <c r="BB9" i="7" s="1"/>
  <c r="O8" i="7"/>
  <c r="N8" i="7"/>
  <c r="M8" i="7"/>
  <c r="L8" i="7"/>
  <c r="K8" i="7"/>
  <c r="J8" i="7"/>
  <c r="I8" i="7"/>
  <c r="H8" i="7"/>
  <c r="G8" i="7"/>
  <c r="F8" i="7"/>
  <c r="BC8" i="7" s="1"/>
  <c r="E8" i="7"/>
  <c r="BB8" i="7" s="1"/>
  <c r="O7" i="7"/>
  <c r="N7" i="7"/>
  <c r="M7" i="7"/>
  <c r="L7" i="7"/>
  <c r="K7" i="7"/>
  <c r="J7" i="7"/>
  <c r="I7" i="7"/>
  <c r="H7" i="7"/>
  <c r="G7" i="7"/>
  <c r="F7" i="7"/>
  <c r="BC7" i="7" s="1"/>
  <c r="E7" i="7"/>
  <c r="BB7" i="7" s="1"/>
  <c r="O6" i="7"/>
  <c r="N6" i="7"/>
  <c r="M6" i="7"/>
  <c r="L6" i="7"/>
  <c r="K6" i="7"/>
  <c r="J6" i="7"/>
  <c r="I6" i="7"/>
  <c r="H6" i="7"/>
  <c r="G6" i="7"/>
  <c r="F6" i="7"/>
  <c r="BC6" i="7" s="1"/>
  <c r="E6" i="7"/>
  <c r="BB6" i="7" s="1"/>
  <c r="O5" i="7"/>
  <c r="N5" i="7"/>
  <c r="M5" i="7"/>
  <c r="L5" i="7"/>
  <c r="K5" i="7"/>
  <c r="J5" i="7"/>
  <c r="I5" i="7"/>
  <c r="H5" i="7"/>
  <c r="G5" i="7"/>
  <c r="F5" i="7"/>
  <c r="BC5" i="7" s="1"/>
  <c r="E5" i="7"/>
  <c r="BB5" i="7" s="1"/>
  <c r="O4" i="7"/>
  <c r="N4" i="7"/>
  <c r="M4" i="7"/>
  <c r="L4" i="7"/>
  <c r="K4" i="7"/>
  <c r="J4" i="7"/>
  <c r="I4" i="7"/>
  <c r="H4" i="7"/>
  <c r="G4" i="7"/>
  <c r="F4" i="7"/>
  <c r="BC4" i="7" s="1"/>
  <c r="E4" i="7"/>
  <c r="BB4" i="7" s="1"/>
  <c r="O3" i="7"/>
  <c r="N3" i="7"/>
  <c r="M3" i="7"/>
  <c r="L3" i="7"/>
  <c r="K3" i="7"/>
  <c r="J3" i="7"/>
  <c r="I3" i="7"/>
  <c r="H3" i="7"/>
  <c r="G3" i="7"/>
  <c r="F3" i="7"/>
  <c r="BC3" i="7" s="1"/>
  <c r="E3" i="7"/>
  <c r="BB3" i="7" s="1"/>
  <c r="O2" i="7"/>
  <c r="N2" i="7"/>
  <c r="M2" i="7"/>
  <c r="L2" i="7"/>
  <c r="K2" i="7"/>
  <c r="J2" i="7"/>
  <c r="I2" i="7"/>
  <c r="H2" i="7"/>
  <c r="G2" i="7"/>
  <c r="F2" i="7"/>
  <c r="BC2" i="7" s="1"/>
  <c r="E2" i="7"/>
  <c r="BB2" i="7" s="1"/>
  <c r="BC73" i="7" l="1"/>
  <c r="BB150" i="7"/>
  <c r="AK76" i="9"/>
  <c r="AL76" i="9" s="1"/>
  <c r="BB28" i="7"/>
  <c r="BC28" i="7"/>
  <c r="BB184" i="7"/>
  <c r="AB77" i="9"/>
  <c r="AF77" i="9"/>
  <c r="AC77" i="9"/>
  <c r="BC109" i="7"/>
  <c r="AK172" i="9"/>
  <c r="BC30" i="7"/>
  <c r="BC389" i="7"/>
  <c r="BB30" i="7"/>
  <c r="BB109" i="7"/>
  <c r="BB73" i="7"/>
  <c r="BB471" i="7"/>
  <c r="BC471" i="7"/>
  <c r="BB204" i="7"/>
  <c r="BB447" i="7"/>
  <c r="BC447" i="7"/>
  <c r="BB465" i="7"/>
  <c r="BC469" i="7"/>
  <c r="BB449" i="7"/>
  <c r="BC449" i="7"/>
  <c r="AB173" i="9"/>
  <c r="AD173" i="9" s="1"/>
  <c r="E173" i="5" s="1"/>
  <c r="AF173" i="9"/>
  <c r="AG173" i="9" s="1"/>
  <c r="I173" i="5" s="1"/>
  <c r="AE173" i="9"/>
  <c r="G173" i="5" s="1"/>
  <c r="H173" i="5"/>
  <c r="AB13" i="9"/>
  <c r="AC13" i="9"/>
  <c r="AF13" i="9"/>
  <c r="AK221" i="9"/>
  <c r="AL221" i="9" s="1"/>
  <c r="AM221" i="9" s="1"/>
  <c r="R54" i="5"/>
  <c r="AA54" i="9" s="1"/>
  <c r="BB167" i="7"/>
  <c r="BC167" i="7"/>
  <c r="R55" i="5"/>
  <c r="AA55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5" i="6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D9" i="18"/>
  <c r="D11" i="18" s="1"/>
  <c r="D24" i="18" s="1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5" i="9"/>
  <c r="AD255" i="9" s="1"/>
  <c r="AK255" i="9"/>
  <c r="AL255" i="9" s="1"/>
  <c r="AM255" i="9" s="1"/>
  <c r="AC255" i="9"/>
  <c r="AE255" i="9" s="1"/>
  <c r="AF255" i="9"/>
  <c r="AG255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4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50" i="9"/>
  <c r="AF150" i="9"/>
  <c r="AK150" i="9"/>
  <c r="AL150" i="9" s="1"/>
  <c r="AC150" i="9"/>
  <c r="AB203" i="9"/>
  <c r="AK203" i="9"/>
  <c r="AL203" i="9" s="1"/>
  <c r="AF203" i="9"/>
  <c r="AC203" i="9"/>
  <c r="AC228" i="9"/>
  <c r="AB228" i="9"/>
  <c r="AF228" i="9"/>
  <c r="AK21" i="9"/>
  <c r="AL21" i="9" s="1"/>
  <c r="AB21" i="9"/>
  <c r="AF21" i="9"/>
  <c r="AC21" i="9"/>
  <c r="AF177" i="9"/>
  <c r="AC177" i="9"/>
  <c r="AB177" i="9"/>
  <c r="AK122" i="9"/>
  <c r="AL122" i="9" s="1"/>
  <c r="AF122" i="9"/>
  <c r="AC122" i="9"/>
  <c r="AB122" i="9"/>
  <c r="AB168" i="9"/>
  <c r="AF168" i="9"/>
  <c r="AC168" i="9"/>
  <c r="AK168" i="9"/>
  <c r="AL168" i="9" s="1"/>
  <c r="AF233" i="9"/>
  <c r="AC233" i="9"/>
  <c r="AB233" i="9"/>
  <c r="AC102" i="9"/>
  <c r="AK102" i="9"/>
  <c r="AL102" i="9" s="1"/>
  <c r="AB102" i="9"/>
  <c r="AF102" i="9"/>
  <c r="AC113" i="9"/>
  <c r="AB113" i="9"/>
  <c r="AF113" i="9"/>
  <c r="AK113" i="9"/>
  <c r="AL113" i="9" s="1"/>
  <c r="AF191" i="9"/>
  <c r="AC191" i="9"/>
  <c r="AK191" i="9"/>
  <c r="AL191" i="9" s="1"/>
  <c r="AB191" i="9"/>
  <c r="AC34" i="9"/>
  <c r="AB34" i="9"/>
  <c r="AF34" i="9"/>
  <c r="AK34" i="9"/>
  <c r="AL34" i="9" s="1"/>
  <c r="AC162" i="9"/>
  <c r="AB162" i="9"/>
  <c r="AF162" i="9"/>
  <c r="AK162" i="9"/>
  <c r="AL162" i="9" s="1"/>
  <c r="AK72" i="9"/>
  <c r="AL72" i="9" s="1"/>
  <c r="AC72" i="9"/>
  <c r="AB72" i="9"/>
  <c r="AF72" i="9"/>
  <c r="AF217" i="9"/>
  <c r="AB217" i="9"/>
  <c r="AC217" i="9"/>
  <c r="AC48" i="9"/>
  <c r="AF48" i="9"/>
  <c r="AK48" i="9"/>
  <c r="AL48" i="9" s="1"/>
  <c r="AB48" i="9"/>
  <c r="AB182" i="9"/>
  <c r="AF182" i="9"/>
  <c r="AC182" i="9"/>
  <c r="AF81" i="9"/>
  <c r="AC81" i="9"/>
  <c r="AB81" i="9"/>
  <c r="AF155" i="9"/>
  <c r="AC155" i="9"/>
  <c r="AB155" i="9"/>
  <c r="AF17" i="9"/>
  <c r="AB17" i="9"/>
  <c r="AK17" i="9"/>
  <c r="AL17" i="9" s="1"/>
  <c r="AC17" i="9"/>
  <c r="AB241" i="9"/>
  <c r="AC241" i="9"/>
  <c r="AF241" i="9"/>
  <c r="AB133" i="9"/>
  <c r="AF133" i="9"/>
  <c r="AC133" i="9"/>
  <c r="AK133" i="9"/>
  <c r="AL133" i="9" s="1"/>
  <c r="AB164" i="9"/>
  <c r="AF164" i="9"/>
  <c r="AK164" i="9"/>
  <c r="AL164" i="9" s="1"/>
  <c r="AC164" i="9"/>
  <c r="AK224" i="9"/>
  <c r="AL224" i="9" s="1"/>
  <c r="AB224" i="9"/>
  <c r="AF224" i="9"/>
  <c r="AC224" i="9"/>
  <c r="AB230" i="9"/>
  <c r="AC230" i="9"/>
  <c r="AF230" i="9"/>
  <c r="AK137" i="9"/>
  <c r="AL137" i="9" s="1"/>
  <c r="AF137" i="9"/>
  <c r="AB137" i="9"/>
  <c r="AC137" i="9"/>
  <c r="AB225" i="9"/>
  <c r="AC225" i="9"/>
  <c r="AF225" i="9"/>
  <c r="AK225" i="9"/>
  <c r="AL225" i="9" s="1"/>
  <c r="AC28" i="9"/>
  <c r="AF28" i="9"/>
  <c r="AK28" i="9"/>
  <c r="AL28" i="9" s="1"/>
  <c r="AB28" i="9"/>
  <c r="AK232" i="9"/>
  <c r="AL232" i="9" s="1"/>
  <c r="AC232" i="9"/>
  <c r="AB232" i="9"/>
  <c r="AF232" i="9"/>
  <c r="AF90" i="9"/>
  <c r="AB90" i="9"/>
  <c r="AK90" i="9"/>
  <c r="AL90" i="9" s="1"/>
  <c r="AC90" i="9"/>
  <c r="AB79" i="9"/>
  <c r="AF79" i="9"/>
  <c r="AK79" i="9"/>
  <c r="AL79" i="9" s="1"/>
  <c r="AC79" i="9"/>
  <c r="AB62" i="9"/>
  <c r="AC62" i="9"/>
  <c r="AF62" i="9"/>
  <c r="AK62" i="9"/>
  <c r="AL62" i="9" s="1"/>
  <c r="AB83" i="9"/>
  <c r="AK83" i="9"/>
  <c r="AL83" i="9" s="1"/>
  <c r="AF83" i="9"/>
  <c r="AC83" i="9"/>
  <c r="AC126" i="9"/>
  <c r="AK126" i="9"/>
  <c r="AL126" i="9" s="1"/>
  <c r="AF126" i="9"/>
  <c r="AB126" i="9"/>
  <c r="AF152" i="9"/>
  <c r="AC152" i="9"/>
  <c r="AB152" i="9"/>
  <c r="AK152" i="9"/>
  <c r="AL152" i="9" s="1"/>
  <c r="AB139" i="9"/>
  <c r="AC139" i="9"/>
  <c r="AF139" i="9"/>
  <c r="AK139" i="9"/>
  <c r="AL139" i="9" s="1"/>
  <c r="AC212" i="9"/>
  <c r="AF212" i="9"/>
  <c r="AB212" i="9"/>
  <c r="AK212" i="9"/>
  <c r="AL212" i="9" s="1"/>
  <c r="AC252" i="9"/>
  <c r="AK252" i="9"/>
  <c r="AL252" i="9" s="1"/>
  <c r="AB252" i="9"/>
  <c r="AF252" i="9"/>
  <c r="AF216" i="9"/>
  <c r="AK216" i="9"/>
  <c r="AL216" i="9" s="1"/>
  <c r="AB216" i="9"/>
  <c r="AC216" i="9"/>
  <c r="AK9" i="9"/>
  <c r="AL9" i="9" s="1"/>
  <c r="AB9" i="9"/>
  <c r="AF9" i="9"/>
  <c r="AC9" i="9"/>
  <c r="AC211" i="9"/>
  <c r="AK211" i="9"/>
  <c r="AL211" i="9" s="1"/>
  <c r="AF211" i="9"/>
  <c r="AB211" i="9"/>
  <c r="AB26" i="9"/>
  <c r="AC26" i="9"/>
  <c r="AF26" i="9"/>
  <c r="AK26" i="9"/>
  <c r="AL26" i="9" s="1"/>
  <c r="AK80" i="9"/>
  <c r="AL80" i="9" s="1"/>
  <c r="AF80" i="9"/>
  <c r="AB80" i="9"/>
  <c r="AC80" i="9"/>
  <c r="AC15" i="9"/>
  <c r="AB15" i="9"/>
  <c r="AF15" i="9"/>
  <c r="AK15" i="9"/>
  <c r="AL15" i="9" s="1"/>
  <c r="AF91" i="9"/>
  <c r="AB91" i="9"/>
  <c r="AC91" i="9"/>
  <c r="AK91" i="9"/>
  <c r="AL91" i="9" s="1"/>
  <c r="AK35" i="9"/>
  <c r="AL35" i="9" s="1"/>
  <c r="AF35" i="9"/>
  <c r="AB35" i="9"/>
  <c r="AC35" i="9"/>
  <c r="AC50" i="9"/>
  <c r="AK50" i="9"/>
  <c r="AL50" i="9" s="1"/>
  <c r="AB50" i="9"/>
  <c r="AF50" i="9"/>
  <c r="AK163" i="9"/>
  <c r="AL163" i="9" s="1"/>
  <c r="AC163" i="9"/>
  <c r="AF163" i="9"/>
  <c r="AB163" i="9"/>
  <c r="AF142" i="9"/>
  <c r="AC142" i="9"/>
  <c r="AB142" i="9"/>
  <c r="AK159" i="9"/>
  <c r="AL159" i="9" s="1"/>
  <c r="AF159" i="9"/>
  <c r="AB159" i="9"/>
  <c r="AC159" i="9"/>
  <c r="AB202" i="9"/>
  <c r="AF202" i="9"/>
  <c r="AC202" i="9"/>
  <c r="AK202" i="9"/>
  <c r="AL202" i="9" s="1"/>
  <c r="AC171" i="9"/>
  <c r="AK171" i="9"/>
  <c r="AL171" i="9" s="1"/>
  <c r="AB171" i="9"/>
  <c r="AF171" i="9"/>
  <c r="AF239" i="9"/>
  <c r="AC239" i="9"/>
  <c r="AK239" i="9"/>
  <c r="AL239" i="9" s="1"/>
  <c r="AB239" i="9"/>
  <c r="AB186" i="9"/>
  <c r="AK186" i="9"/>
  <c r="AL186" i="9" s="1"/>
  <c r="AF186" i="9"/>
  <c r="AC186" i="9"/>
  <c r="AK240" i="9"/>
  <c r="AL240" i="9" s="1"/>
  <c r="AC240" i="9"/>
  <c r="AB240" i="9"/>
  <c r="AF240" i="9"/>
  <c r="AC190" i="9"/>
  <c r="AF190" i="9"/>
  <c r="AK190" i="9"/>
  <c r="AL190" i="9" s="1"/>
  <c r="AB190" i="9"/>
  <c r="AC158" i="9"/>
  <c r="AF158" i="9"/>
  <c r="AB158" i="9"/>
  <c r="AF208" i="9"/>
  <c r="AC208" i="9"/>
  <c r="AK208" i="9"/>
  <c r="AL208" i="9" s="1"/>
  <c r="AB208" i="9"/>
  <c r="AB194" i="9"/>
  <c r="AC194" i="9"/>
  <c r="AF194" i="9"/>
  <c r="AK194" i="9"/>
  <c r="AL194" i="9" s="1"/>
  <c r="AC58" i="9"/>
  <c r="AK58" i="9"/>
  <c r="AL58" i="9" s="1"/>
  <c r="AF58" i="9"/>
  <c r="AB58" i="9"/>
  <c r="AF183" i="9"/>
  <c r="AB183" i="9"/>
  <c r="AC183" i="9"/>
  <c r="AK100" i="9"/>
  <c r="AL100" i="9" s="1"/>
  <c r="AF100" i="9"/>
  <c r="AC100" i="9"/>
  <c r="AB100" i="9"/>
  <c r="AK136" i="9"/>
  <c r="AL136" i="9" s="1"/>
  <c r="AF136" i="9"/>
  <c r="AC136" i="9"/>
  <c r="AB136" i="9"/>
  <c r="AB71" i="9"/>
  <c r="AC71" i="9"/>
  <c r="AF71" i="9"/>
  <c r="AK226" i="9"/>
  <c r="AL226" i="9" s="1"/>
  <c r="AF226" i="9"/>
  <c r="AB226" i="9"/>
  <c r="AC226" i="9"/>
  <c r="AC52" i="9"/>
  <c r="AF52" i="9"/>
  <c r="AB52" i="9"/>
  <c r="AF227" i="9"/>
  <c r="AK227" i="9"/>
  <c r="AL227" i="9" s="1"/>
  <c r="AC227" i="9"/>
  <c r="AB227" i="9"/>
  <c r="AC218" i="9"/>
  <c r="AF218" i="9"/>
  <c r="AB218" i="9"/>
  <c r="AK119" i="9"/>
  <c r="AL119" i="9" s="1"/>
  <c r="AC119" i="9"/>
  <c r="AB119" i="9"/>
  <c r="AF119" i="9"/>
  <c r="AK234" i="9"/>
  <c r="AL234" i="9" s="1"/>
  <c r="AC234" i="9"/>
  <c r="AF234" i="9"/>
  <c r="AB234" i="9"/>
  <c r="AB92" i="9"/>
  <c r="AF92" i="9"/>
  <c r="AC92" i="9"/>
  <c r="AK92" i="9"/>
  <c r="AL92" i="9" s="1"/>
  <c r="AB200" i="9"/>
  <c r="AK200" i="9"/>
  <c r="AL200" i="9" s="1"/>
  <c r="AF200" i="9"/>
  <c r="AC200" i="9"/>
  <c r="AF196" i="9"/>
  <c r="AC196" i="9"/>
  <c r="AB196" i="9"/>
  <c r="AC63" i="9"/>
  <c r="AF63" i="9"/>
  <c r="AK63" i="9"/>
  <c r="AL63" i="9" s="1"/>
  <c r="AB63" i="9"/>
  <c r="AK169" i="9"/>
  <c r="AL169" i="9" s="1"/>
  <c r="AB169" i="9"/>
  <c r="AF169" i="9"/>
  <c r="AC169" i="9"/>
  <c r="AB213" i="9"/>
  <c r="AF213" i="9"/>
  <c r="AK213" i="9"/>
  <c r="AL213" i="9" s="1"/>
  <c r="AC213" i="9"/>
  <c r="AC138" i="9"/>
  <c r="AF138" i="9"/>
  <c r="AB138" i="9"/>
  <c r="AK138" i="9"/>
  <c r="AL138" i="9" s="1"/>
  <c r="AK178" i="9"/>
  <c r="AL178" i="9" s="1"/>
  <c r="AC178" i="9"/>
  <c r="AB178" i="9"/>
  <c r="AF178" i="9"/>
  <c r="AF223" i="9"/>
  <c r="AB223" i="9"/>
  <c r="AC223" i="9"/>
  <c r="AK223" i="9"/>
  <c r="AL223" i="9" s="1"/>
  <c r="AK29" i="9"/>
  <c r="AL29" i="9" s="1"/>
  <c r="AF29" i="9"/>
  <c r="AC29" i="9"/>
  <c r="AB29" i="9"/>
  <c r="AC151" i="9"/>
  <c r="AF151" i="9"/>
  <c r="AK151" i="9"/>
  <c r="AL151" i="9" s="1"/>
  <c r="AB151" i="9"/>
  <c r="AC198" i="9"/>
  <c r="AK198" i="9"/>
  <c r="AL198" i="9" s="1"/>
  <c r="AF198" i="9"/>
  <c r="AB198" i="9"/>
  <c r="AB204" i="9"/>
  <c r="AC204" i="9"/>
  <c r="AF204" i="9"/>
  <c r="AK210" i="9"/>
  <c r="AL210" i="9" s="1"/>
  <c r="AB210" i="9"/>
  <c r="AF210" i="9"/>
  <c r="AC210" i="9"/>
  <c r="AK20" i="9"/>
  <c r="AL20" i="9" s="1"/>
  <c r="AC20" i="9"/>
  <c r="AB20" i="9"/>
  <c r="AF20" i="9"/>
  <c r="AF243" i="9"/>
  <c r="AB243" i="9"/>
  <c r="AC243" i="9"/>
  <c r="AC188" i="9"/>
  <c r="AF188" i="9"/>
  <c r="AB188" i="9"/>
  <c r="AB75" i="9"/>
  <c r="AC75" i="9"/>
  <c r="AK75" i="9"/>
  <c r="AL75" i="9" s="1"/>
  <c r="AF75" i="9"/>
  <c r="AF132" i="9"/>
  <c r="AK132" i="9"/>
  <c r="AL132" i="9" s="1"/>
  <c r="AC132" i="9"/>
  <c r="AB132" i="9"/>
  <c r="AC107" i="9"/>
  <c r="AK107" i="9"/>
  <c r="AL107" i="9" s="1"/>
  <c r="AB107" i="9"/>
  <c r="AF107" i="9"/>
  <c r="AK180" i="9"/>
  <c r="AL180" i="9" s="1"/>
  <c r="AF180" i="9"/>
  <c r="AC180" i="9"/>
  <c r="AB180" i="9"/>
  <c r="AC238" i="9"/>
  <c r="AF238" i="9"/>
  <c r="AK238" i="9"/>
  <c r="AL238" i="9" s="1"/>
  <c r="AB238" i="9"/>
  <c r="AC127" i="9"/>
  <c r="AK127" i="9"/>
  <c r="AL127" i="9" s="1"/>
  <c r="AF127" i="9"/>
  <c r="AB127" i="9"/>
  <c r="AC237" i="9"/>
  <c r="AK237" i="9"/>
  <c r="AL237" i="9" s="1"/>
  <c r="AF237" i="9"/>
  <c r="AB237" i="9"/>
  <c r="AF37" i="9"/>
  <c r="AC37" i="9"/>
  <c r="AB37" i="9"/>
  <c r="AK37" i="9"/>
  <c r="AL37" i="9" s="1"/>
  <c r="AB134" i="9"/>
  <c r="AF134" i="9"/>
  <c r="AK134" i="9"/>
  <c r="AL134" i="9" s="1"/>
  <c r="AC134" i="9"/>
  <c r="AF148" i="9"/>
  <c r="AK148" i="9"/>
  <c r="AL148" i="9" s="1"/>
  <c r="AC148" i="9"/>
  <c r="AB148" i="9"/>
  <c r="AB165" i="9"/>
  <c r="AF165" i="9"/>
  <c r="AK165" i="9"/>
  <c r="AL165" i="9" s="1"/>
  <c r="AC165" i="9"/>
  <c r="AC56" i="9"/>
  <c r="AB56" i="9"/>
  <c r="AF56" i="9"/>
  <c r="AK56" i="9"/>
  <c r="AL56" i="9" s="1"/>
  <c r="AB140" i="9"/>
  <c r="AC140" i="9"/>
  <c r="AK140" i="9"/>
  <c r="AL140" i="9" s="1"/>
  <c r="AF140" i="9"/>
  <c r="AF246" i="9"/>
  <c r="AC246" i="9"/>
  <c r="AK246" i="9"/>
  <c r="AL246" i="9" s="1"/>
  <c r="AB246" i="9"/>
  <c r="AC51" i="9"/>
  <c r="AF51" i="9"/>
  <c r="AB51" i="9"/>
  <c r="AK51" i="9"/>
  <c r="AL51" i="9" s="1"/>
  <c r="AB12" i="9"/>
  <c r="AF12" i="9"/>
  <c r="AC12" i="9"/>
  <c r="AK86" i="9"/>
  <c r="AL86" i="9" s="1"/>
  <c r="AC86" i="9"/>
  <c r="AF86" i="9"/>
  <c r="AB86" i="9"/>
  <c r="AF88" i="9"/>
  <c r="AB88" i="9"/>
  <c r="AC88" i="9"/>
  <c r="AK88" i="9"/>
  <c r="AL88" i="9" s="1"/>
  <c r="AC16" i="9"/>
  <c r="AK16" i="9"/>
  <c r="AL16" i="9" s="1"/>
  <c r="AB16" i="9"/>
  <c r="AF16" i="9"/>
  <c r="AK175" i="9"/>
  <c r="AL175" i="9" s="1"/>
  <c r="AF175" i="9"/>
  <c r="AB175" i="9"/>
  <c r="AC175" i="9"/>
  <c r="AB131" i="9"/>
  <c r="AC131" i="9"/>
  <c r="AK131" i="9"/>
  <c r="AL131" i="9" s="1"/>
  <c r="AF131" i="9"/>
  <c r="AF59" i="9"/>
  <c r="AC59" i="9"/>
  <c r="AK59" i="9"/>
  <c r="AL59" i="9" s="1"/>
  <c r="AB59" i="9"/>
  <c r="AC219" i="9"/>
  <c r="AF219" i="9"/>
  <c r="AK219" i="9"/>
  <c r="AL219" i="9" s="1"/>
  <c r="AB219" i="9"/>
  <c r="AB67" i="9"/>
  <c r="AC67" i="9"/>
  <c r="AK67" i="9"/>
  <c r="AL67" i="9" s="1"/>
  <c r="AF67" i="9"/>
  <c r="AK64" i="9"/>
  <c r="AL64" i="9" s="1"/>
  <c r="AB64" i="9"/>
  <c r="AF64" i="9"/>
  <c r="AC64" i="9"/>
  <c r="AK97" i="9"/>
  <c r="AL97" i="9" s="1"/>
  <c r="AC97" i="9"/>
  <c r="AF97" i="9"/>
  <c r="AB97" i="9"/>
  <c r="AK53" i="9"/>
  <c r="AL53" i="9" s="1"/>
  <c r="AF53" i="9"/>
  <c r="AB53" i="9"/>
  <c r="AC53" i="9"/>
  <c r="AC96" i="9"/>
  <c r="AK96" i="9"/>
  <c r="AL96" i="9" s="1"/>
  <c r="AB96" i="9"/>
  <c r="AF96" i="9"/>
  <c r="AC38" i="9"/>
  <c r="AB38" i="9"/>
  <c r="AF38" i="9"/>
  <c r="AB112" i="9"/>
  <c r="AF112" i="9"/>
  <c r="AK112" i="9"/>
  <c r="AL112" i="9" s="1"/>
  <c r="AC112" i="9"/>
  <c r="AF114" i="9"/>
  <c r="AK114" i="9"/>
  <c r="AL114" i="9" s="1"/>
  <c r="AC114" i="9"/>
  <c r="AB114" i="9"/>
  <c r="AB98" i="9"/>
  <c r="AF98" i="9"/>
  <c r="AK98" i="9"/>
  <c r="AL98" i="9" s="1"/>
  <c r="AC98" i="9"/>
  <c r="AF43" i="9"/>
  <c r="AK43" i="9"/>
  <c r="AL43" i="9" s="1"/>
  <c r="AC43" i="9"/>
  <c r="AB43" i="9"/>
  <c r="AK145" i="9"/>
  <c r="AL145" i="9" s="1"/>
  <c r="AC145" i="9"/>
  <c r="AF145" i="9"/>
  <c r="AB145" i="9"/>
  <c r="AF197" i="9"/>
  <c r="AC197" i="9"/>
  <c r="AK197" i="9"/>
  <c r="AL197" i="9" s="1"/>
  <c r="AB197" i="9"/>
  <c r="AB160" i="9"/>
  <c r="AF160" i="9"/>
  <c r="AC160" i="9"/>
  <c r="AB118" i="9"/>
  <c r="AF118" i="9"/>
  <c r="AC118" i="9"/>
  <c r="AF30" i="9"/>
  <c r="AB30" i="9"/>
  <c r="AK30" i="9"/>
  <c r="AL30" i="9" s="1"/>
  <c r="AC30" i="9"/>
  <c r="AC251" i="9"/>
  <c r="AB251" i="9"/>
  <c r="AK251" i="9"/>
  <c r="AL251" i="9" s="1"/>
  <c r="AF251" i="9"/>
  <c r="AF73" i="9"/>
  <c r="AC73" i="9"/>
  <c r="AB73" i="9"/>
  <c r="AK41" i="9"/>
  <c r="AL41" i="9" s="1"/>
  <c r="AB41" i="9"/>
  <c r="AF41" i="9"/>
  <c r="AC41" i="9"/>
  <c r="AB101" i="9"/>
  <c r="AK101" i="9"/>
  <c r="AL101" i="9" s="1"/>
  <c r="AF101" i="9"/>
  <c r="AC101" i="9"/>
  <c r="AB106" i="9"/>
  <c r="AC106" i="9"/>
  <c r="AK106" i="9"/>
  <c r="AL106" i="9" s="1"/>
  <c r="AF106" i="9"/>
  <c r="AB205" i="9"/>
  <c r="AK205" i="9"/>
  <c r="AL205" i="9" s="1"/>
  <c r="AC205" i="9"/>
  <c r="AF205" i="9"/>
  <c r="AB109" i="9"/>
  <c r="AF109" i="9"/>
  <c r="AC109" i="9"/>
  <c r="AK109" i="9"/>
  <c r="AL109" i="9" s="1"/>
  <c r="AC143" i="9"/>
  <c r="AK143" i="9"/>
  <c r="AL143" i="9" s="1"/>
  <c r="AB143" i="9"/>
  <c r="AF143" i="9"/>
  <c r="AB87" i="9"/>
  <c r="AK87" i="9"/>
  <c r="AL87" i="9" s="1"/>
  <c r="AC87" i="9"/>
  <c r="AF87" i="9"/>
  <c r="AF170" i="9"/>
  <c r="AB170" i="9"/>
  <c r="AK170" i="9"/>
  <c r="AL170" i="9" s="1"/>
  <c r="AC170" i="9"/>
  <c r="AK14" i="9"/>
  <c r="AL14" i="9" s="1"/>
  <c r="AF14" i="9"/>
  <c r="AC14" i="9"/>
  <c r="AB14" i="9"/>
  <c r="AF185" i="9"/>
  <c r="AC185" i="9"/>
  <c r="AB185" i="9"/>
  <c r="AK185" i="9"/>
  <c r="AL185" i="9" s="1"/>
  <c r="AK236" i="9"/>
  <c r="AL236" i="9" s="1"/>
  <c r="AC236" i="9"/>
  <c r="AF236" i="9"/>
  <c r="AB236" i="9"/>
  <c r="AF27" i="9"/>
  <c r="AB27" i="9"/>
  <c r="AC27" i="9"/>
  <c r="AK27" i="9"/>
  <c r="AL27" i="9" s="1"/>
  <c r="AB121" i="9"/>
  <c r="AC121" i="9"/>
  <c r="AK121" i="9"/>
  <c r="AL121" i="9" s="1"/>
  <c r="AF121" i="9"/>
  <c r="AC82" i="9"/>
  <c r="AF82" i="9"/>
  <c r="AK82" i="9"/>
  <c r="AL82" i="9" s="1"/>
  <c r="AB82" i="9"/>
  <c r="AK104" i="9"/>
  <c r="AL104" i="9" s="1"/>
  <c r="AC104" i="9"/>
  <c r="AB104" i="9"/>
  <c r="AF104" i="9"/>
  <c r="AC147" i="9"/>
  <c r="AB147" i="9"/>
  <c r="AF147" i="9"/>
  <c r="AK147" i="9"/>
  <c r="AL147" i="9" s="1"/>
  <c r="AB192" i="9"/>
  <c r="AK192" i="9"/>
  <c r="AL192" i="9" s="1"/>
  <c r="AF192" i="9"/>
  <c r="AC192" i="9"/>
  <c r="AF115" i="9"/>
  <c r="AC115" i="9"/>
  <c r="AB115" i="9"/>
  <c r="AF221" i="9"/>
  <c r="AC221" i="9"/>
  <c r="AB221" i="9"/>
  <c r="AF247" i="9"/>
  <c r="AC247" i="9"/>
  <c r="AK247" i="9"/>
  <c r="AL247" i="9" s="1"/>
  <c r="AB247" i="9"/>
  <c r="AK124" i="9"/>
  <c r="AL124" i="9" s="1"/>
  <c r="AF124" i="9"/>
  <c r="AB124" i="9"/>
  <c r="AC124" i="9"/>
  <c r="AK36" i="9"/>
  <c r="AL36" i="9" s="1"/>
  <c r="AC36" i="9"/>
  <c r="AF36" i="9"/>
  <c r="AB36" i="9"/>
  <c r="AB70" i="9"/>
  <c r="AC70" i="9"/>
  <c r="AF70" i="9"/>
  <c r="AK70" i="9"/>
  <c r="AL70" i="9" s="1"/>
  <c r="AK60" i="9"/>
  <c r="AL60" i="9" s="1"/>
  <c r="AC60" i="9"/>
  <c r="AB60" i="9"/>
  <c r="AF60" i="9"/>
  <c r="AB187" i="9"/>
  <c r="AF187" i="9"/>
  <c r="AC187" i="9"/>
  <c r="AK187" i="9"/>
  <c r="AL187" i="9" s="1"/>
  <c r="AC99" i="9"/>
  <c r="AB99" i="9"/>
  <c r="AK99" i="9"/>
  <c r="AL99" i="9" s="1"/>
  <c r="AM99" i="9" s="1"/>
  <c r="AF99" i="9"/>
  <c r="AF146" i="9"/>
  <c r="AC146" i="9"/>
  <c r="AB146" i="9"/>
  <c r="AK146" i="9"/>
  <c r="AL146" i="9" s="1"/>
  <c r="AK209" i="9"/>
  <c r="AL209" i="9" s="1"/>
  <c r="AF209" i="9"/>
  <c r="AC209" i="9"/>
  <c r="AB209" i="9"/>
  <c r="AB65" i="9"/>
  <c r="AF65" i="9"/>
  <c r="AK65" i="9"/>
  <c r="AL65" i="9" s="1"/>
  <c r="AC65" i="9"/>
  <c r="AF68" i="9"/>
  <c r="AC68" i="9"/>
  <c r="AK68" i="9"/>
  <c r="AL68" i="9" s="1"/>
  <c r="AB68" i="9"/>
  <c r="AC193" i="9"/>
  <c r="AF193" i="9"/>
  <c r="AK193" i="9"/>
  <c r="AL193" i="9" s="1"/>
  <c r="AB193" i="9"/>
  <c r="AK69" i="9"/>
  <c r="AL69" i="9" s="1"/>
  <c r="AC69" i="9"/>
  <c r="AB69" i="9"/>
  <c r="AF69" i="9"/>
  <c r="AK125" i="9"/>
  <c r="AL125" i="9" s="1"/>
  <c r="AB125" i="9"/>
  <c r="AF125" i="9"/>
  <c r="AC125" i="9"/>
  <c r="AB167" i="9"/>
  <c r="AF167" i="9"/>
  <c r="AK167" i="9"/>
  <c r="AL167" i="9" s="1"/>
  <c r="AC167" i="9"/>
  <c r="AF66" i="9"/>
  <c r="AK66" i="9"/>
  <c r="AL66" i="9" s="1"/>
  <c r="AB66" i="9"/>
  <c r="AC66" i="9"/>
  <c r="AK85" i="9"/>
  <c r="AL85" i="9" s="1"/>
  <c r="AF85" i="9"/>
  <c r="AC85" i="9"/>
  <c r="AB85" i="9"/>
  <c r="AC84" i="9"/>
  <c r="AK84" i="9"/>
  <c r="AL84" i="9" s="1"/>
  <c r="AB84" i="9"/>
  <c r="AF84" i="9"/>
  <c r="AK31" i="9"/>
  <c r="AL31" i="9" s="1"/>
  <c r="AB31" i="9"/>
  <c r="AF31" i="9"/>
  <c r="AC31" i="9"/>
  <c r="AF176" i="9"/>
  <c r="AK176" i="9"/>
  <c r="AL176" i="9" s="1"/>
  <c r="AC176" i="9"/>
  <c r="AB176" i="9"/>
  <c r="AF153" i="9"/>
  <c r="AK153" i="9"/>
  <c r="AL153" i="9" s="1"/>
  <c r="AC153" i="9"/>
  <c r="AB153" i="9"/>
  <c r="AC207" i="9"/>
  <c r="AF207" i="9"/>
  <c r="AB207" i="9"/>
  <c r="AK207" i="9"/>
  <c r="AL207" i="9" s="1"/>
  <c r="AB166" i="9"/>
  <c r="AK166" i="9"/>
  <c r="AL166" i="9" s="1"/>
  <c r="AC166" i="9"/>
  <c r="AF166" i="9"/>
  <c r="AF141" i="9"/>
  <c r="AC141" i="9"/>
  <c r="AK141" i="9"/>
  <c r="AL141" i="9" s="1"/>
  <c r="AB141" i="9"/>
  <c r="AC10" i="9"/>
  <c r="AF10" i="9"/>
  <c r="AB10" i="9"/>
  <c r="AK10" i="9"/>
  <c r="AL10" i="9" s="1"/>
  <c r="AC250" i="9"/>
  <c r="AK250" i="9"/>
  <c r="AL250" i="9" s="1"/>
  <c r="AB250" i="9"/>
  <c r="AF250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5" i="9"/>
  <c r="AF135" i="9"/>
  <c r="AK135" i="9"/>
  <c r="AL135" i="9" s="1"/>
  <c r="AB135" i="9"/>
  <c r="AF32" i="9"/>
  <c r="AC32" i="9"/>
  <c r="AB32" i="9"/>
  <c r="AK32" i="9"/>
  <c r="AL32" i="9" s="1"/>
  <c r="AK231" i="9"/>
  <c r="AL231" i="9" s="1"/>
  <c r="AB231" i="9"/>
  <c r="AF231" i="9"/>
  <c r="AC231" i="9"/>
  <c r="AB57" i="9"/>
  <c r="AF57" i="9"/>
  <c r="AK57" i="9"/>
  <c r="AL57" i="9" s="1"/>
  <c r="AC57" i="9"/>
  <c r="AC120" i="9"/>
  <c r="AF120" i="9"/>
  <c r="AB120" i="9"/>
  <c r="AK161" i="9"/>
  <c r="AL161" i="9" s="1"/>
  <c r="AC161" i="9"/>
  <c r="AF161" i="9"/>
  <c r="AB161" i="9"/>
  <c r="AC110" i="9"/>
  <c r="AF110" i="9"/>
  <c r="AB110" i="9"/>
  <c r="AK78" i="9"/>
  <c r="AL78" i="9" s="1"/>
  <c r="AF78" i="9"/>
  <c r="AC78" i="9"/>
  <c r="AB78" i="9"/>
  <c r="AF249" i="9"/>
  <c r="AB249" i="9"/>
  <c r="AC249" i="9"/>
  <c r="AK249" i="9"/>
  <c r="AL249" i="9" s="1"/>
  <c r="AK117" i="9"/>
  <c r="AL117" i="9" s="1"/>
  <c r="AF117" i="9"/>
  <c r="AC117" i="9"/>
  <c r="AB117" i="9"/>
  <c r="AB19" i="9"/>
  <c r="AC19" i="9"/>
  <c r="AF19" i="9"/>
  <c r="AK19" i="9"/>
  <c r="AL19" i="9" s="1"/>
  <c r="AK25" i="9"/>
  <c r="AL25" i="9" s="1"/>
  <c r="AC25" i="9"/>
  <c r="AF25" i="9"/>
  <c r="AB25" i="9"/>
  <c r="AF49" i="9"/>
  <c r="AB49" i="9"/>
  <c r="AK49" i="9"/>
  <c r="AL49" i="9" s="1"/>
  <c r="AC49" i="9"/>
  <c r="AB199" i="9"/>
  <c r="AF199" i="9"/>
  <c r="AC199" i="9"/>
  <c r="AK199" i="9"/>
  <c r="AL199" i="9" s="1"/>
  <c r="AL172" i="9"/>
  <c r="AF172" i="9"/>
  <c r="AB172" i="9"/>
  <c r="AC172" i="9"/>
  <c r="AK130" i="9"/>
  <c r="AL130" i="9" s="1"/>
  <c r="AC130" i="9"/>
  <c r="AF130" i="9"/>
  <c r="AB130" i="9"/>
  <c r="AB103" i="9"/>
  <c r="AC103" i="9"/>
  <c r="AF103" i="9"/>
  <c r="AK103" i="9"/>
  <c r="AL103" i="9" s="1"/>
  <c r="AF245" i="9"/>
  <c r="AB245" i="9"/>
  <c r="AK245" i="9"/>
  <c r="AL245" i="9" s="1"/>
  <c r="AC245" i="9"/>
  <c r="AB157" i="9"/>
  <c r="AC157" i="9"/>
  <c r="AK157" i="9"/>
  <c r="AL157" i="9" s="1"/>
  <c r="AF157" i="9"/>
  <c r="AK244" i="9"/>
  <c r="AL244" i="9" s="1"/>
  <c r="AC244" i="9"/>
  <c r="AB244" i="9"/>
  <c r="AF244" i="9"/>
  <c r="AF179" i="9"/>
  <c r="AB179" i="9"/>
  <c r="AC179" i="9"/>
  <c r="AB149" i="9"/>
  <c r="AF149" i="9"/>
  <c r="AK149" i="9"/>
  <c r="AL149" i="9" s="1"/>
  <c r="AC149" i="9"/>
  <c r="AB253" i="9"/>
  <c r="AF253" i="9"/>
  <c r="AK253" i="9"/>
  <c r="AL253" i="9" s="1"/>
  <c r="AC253" i="9"/>
  <c r="AF23" i="9"/>
  <c r="AC23" i="9"/>
  <c r="AB23" i="9"/>
  <c r="AC222" i="9"/>
  <c r="AB222" i="9"/>
  <c r="C9" i="8" s="1"/>
  <c r="AF222" i="9"/>
  <c r="G9" i="8" s="1"/>
  <c r="AF123" i="9"/>
  <c r="AC123" i="9"/>
  <c r="AK123" i="9"/>
  <c r="AL123" i="9" s="1"/>
  <c r="AB123" i="9"/>
  <c r="AB144" i="9"/>
  <c r="AF144" i="9"/>
  <c r="AC144" i="9"/>
  <c r="AF11" i="9"/>
  <c r="AC11" i="9"/>
  <c r="AK11" i="9"/>
  <c r="AL11" i="9" s="1"/>
  <c r="AB11" i="9"/>
  <c r="AB128" i="9"/>
  <c r="AF128" i="9"/>
  <c r="AK128" i="9"/>
  <c r="AL128" i="9" s="1"/>
  <c r="AC128" i="9"/>
  <c r="AK215" i="9"/>
  <c r="AL215" i="9" s="1"/>
  <c r="AF215" i="9"/>
  <c r="AC215" i="9"/>
  <c r="AB215" i="9"/>
  <c r="AK111" i="9"/>
  <c r="AL111" i="9" s="1"/>
  <c r="AB111" i="9"/>
  <c r="AF111" i="9"/>
  <c r="AC111" i="9"/>
  <c r="AC24" i="9"/>
  <c r="AB24" i="9"/>
  <c r="AF24" i="9"/>
  <c r="AK24" i="9"/>
  <c r="AL24" i="9" s="1"/>
  <c r="AB229" i="9"/>
  <c r="AF229" i="9"/>
  <c r="AC229" i="9"/>
  <c r="AC181" i="9"/>
  <c r="AF181" i="9"/>
  <c r="AB181" i="9"/>
  <c r="AF93" i="9"/>
  <c r="AC93" i="9"/>
  <c r="AB93" i="9"/>
  <c r="AK93" i="9"/>
  <c r="AL93" i="9" s="1"/>
  <c r="AC154" i="9"/>
  <c r="AB154" i="9"/>
  <c r="AF154" i="9"/>
  <c r="AK154" i="9"/>
  <c r="AL154" i="9" s="1"/>
  <c r="AK94" i="9"/>
  <c r="AL94" i="9" s="1"/>
  <c r="AC94" i="9"/>
  <c r="AB94" i="9"/>
  <c r="AF94" i="9"/>
  <c r="AK108" i="9"/>
  <c r="AL108" i="9" s="1"/>
  <c r="AC108" i="9"/>
  <c r="AB108" i="9"/>
  <c r="AF108" i="9"/>
  <c r="AK22" i="9"/>
  <c r="AL22" i="9" s="1"/>
  <c r="AF22" i="9"/>
  <c r="AB22" i="9"/>
  <c r="AC22" i="9"/>
  <c r="AF220" i="9"/>
  <c r="AC220" i="9"/>
  <c r="AB220" i="9"/>
  <c r="AK242" i="9"/>
  <c r="AL242" i="9" s="1"/>
  <c r="AC242" i="9"/>
  <c r="AF242" i="9"/>
  <c r="AB242" i="9"/>
  <c r="AF8" i="9"/>
  <c r="AK8" i="9"/>
  <c r="AL8" i="9" s="1"/>
  <c r="AC8" i="9"/>
  <c r="AB8" i="9"/>
  <c r="AB214" i="9"/>
  <c r="AC214" i="9"/>
  <c r="AF214" i="9"/>
  <c r="AK214" i="9"/>
  <c r="AL214" i="9" s="1"/>
  <c r="AF116" i="9"/>
  <c r="AB116" i="9"/>
  <c r="AK116" i="9"/>
  <c r="AL116" i="9" s="1"/>
  <c r="AC116" i="9"/>
  <c r="AF74" i="9"/>
  <c r="AB74" i="9"/>
  <c r="AC74" i="9"/>
  <c r="AK74" i="9"/>
  <c r="AL74" i="9" s="1"/>
  <c r="AK46" i="9"/>
  <c r="AL46" i="9" s="1"/>
  <c r="AB46" i="9"/>
  <c r="AF46" i="9"/>
  <c r="AC46" i="9"/>
  <c r="AK45" i="9"/>
  <c r="AL45" i="9" s="1"/>
  <c r="AF45" i="9"/>
  <c r="AB45" i="9"/>
  <c r="AC45" i="9"/>
  <c r="AC76" i="9"/>
  <c r="AF76" i="9"/>
  <c r="AB76" i="9"/>
  <c r="AK189" i="9"/>
  <c r="AL189" i="9" s="1"/>
  <c r="AF189" i="9"/>
  <c r="AC189" i="9"/>
  <c r="AB189" i="9"/>
  <c r="AB61" i="9"/>
  <c r="AF61" i="9"/>
  <c r="AC61" i="9"/>
  <c r="AK61" i="9"/>
  <c r="AL61" i="9" s="1"/>
  <c r="AK89" i="9"/>
  <c r="AL89" i="9" s="1"/>
  <c r="AC89" i="9"/>
  <c r="AB89" i="9"/>
  <c r="AF89" i="9"/>
  <c r="AK184" i="9"/>
  <c r="AL184" i="9" s="1"/>
  <c r="AF184" i="9"/>
  <c r="AC184" i="9"/>
  <c r="AB184" i="9"/>
  <c r="AF95" i="9"/>
  <c r="AC95" i="9"/>
  <c r="AB95" i="9"/>
  <c r="AK95" i="9"/>
  <c r="AL95" i="9" s="1"/>
  <c r="AF18" i="9"/>
  <c r="AB18" i="9"/>
  <c r="AC18" i="9"/>
  <c r="AK18" i="9"/>
  <c r="AL18" i="9" s="1"/>
  <c r="AC235" i="9"/>
  <c r="AF235" i="9"/>
  <c r="AB235" i="9"/>
  <c r="AK235" i="9"/>
  <c r="AL235" i="9" s="1"/>
  <c r="AB105" i="9"/>
  <c r="AC105" i="9"/>
  <c r="AF105" i="9"/>
  <c r="AK174" i="9"/>
  <c r="AL174" i="9" s="1"/>
  <c r="AB174" i="9"/>
  <c r="AF174" i="9"/>
  <c r="AC174" i="9"/>
  <c r="AC129" i="9"/>
  <c r="AK129" i="9"/>
  <c r="AL129" i="9" s="1"/>
  <c r="AB129" i="9"/>
  <c r="AF129" i="9"/>
  <c r="AC248" i="9"/>
  <c r="AK248" i="9"/>
  <c r="AL248" i="9" s="1"/>
  <c r="AF248" i="9"/>
  <c r="AB248" i="9"/>
  <c r="AB195" i="9"/>
  <c r="AF195" i="9"/>
  <c r="AK195" i="9"/>
  <c r="AL195" i="9" s="1"/>
  <c r="AC195" i="9"/>
  <c r="AF206" i="9"/>
  <c r="AC206" i="9"/>
  <c r="AK206" i="9"/>
  <c r="AL206" i="9" s="1"/>
  <c r="AB206" i="9"/>
  <c r="AK201" i="9"/>
  <c r="AL201" i="9" s="1"/>
  <c r="AF201" i="9"/>
  <c r="AB201" i="9"/>
  <c r="AC201" i="9"/>
  <c r="AE77" i="9" l="1"/>
  <c r="G77" i="5" s="1"/>
  <c r="H77" i="5"/>
  <c r="AG77" i="9"/>
  <c r="I77" i="5" s="1"/>
  <c r="J77" i="5"/>
  <c r="AD77" i="9"/>
  <c r="E77" i="5" s="1"/>
  <c r="F77" i="5"/>
  <c r="F173" i="5"/>
  <c r="J173" i="5"/>
  <c r="I8" i="8"/>
  <c r="AE13" i="9"/>
  <c r="G13" i="5" s="1"/>
  <c r="H13" i="5"/>
  <c r="AD13" i="9"/>
  <c r="E13" i="5" s="1"/>
  <c r="F13" i="5"/>
  <c r="AG13" i="9"/>
  <c r="I13" i="5" s="1"/>
  <c r="J13" i="5"/>
  <c r="AC54" i="9"/>
  <c r="AE54" i="9" s="1"/>
  <c r="G54" i="5" s="1"/>
  <c r="AF54" i="9"/>
  <c r="AG54" i="9" s="1"/>
  <c r="I54" i="5" s="1"/>
  <c r="AK54" i="9"/>
  <c r="AL54" i="9" s="1"/>
  <c r="L54" i="5" s="1"/>
  <c r="AB54" i="9"/>
  <c r="F54" i="5" s="1"/>
  <c r="AK55" i="9"/>
  <c r="AL55" i="9" s="1"/>
  <c r="AM55" i="9" s="1"/>
  <c r="K55" i="5" s="1"/>
  <c r="AB55" i="9"/>
  <c r="F55" i="5" s="1"/>
  <c r="AC55" i="9"/>
  <c r="H55" i="5" s="1"/>
  <c r="AF55" i="9"/>
  <c r="AG55" i="9" s="1"/>
  <c r="I55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4" i="9"/>
  <c r="AD254" i="9" s="1"/>
  <c r="E254" i="5" s="1"/>
  <c r="W19" i="8"/>
  <c r="AF254" i="9"/>
  <c r="AG254" i="9" s="1"/>
  <c r="I254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6" i="8"/>
  <c r="C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4" i="9"/>
  <c r="AL254" i="9" s="1"/>
  <c r="L254" i="5" s="1"/>
  <c r="L140" i="5"/>
  <c r="AM140" i="9"/>
  <c r="K140" i="5" s="1"/>
  <c r="AM134" i="9"/>
  <c r="K134" i="5" s="1"/>
  <c r="L134" i="5"/>
  <c r="L238" i="5"/>
  <c r="AM238" i="9"/>
  <c r="K238" i="5" s="1"/>
  <c r="F107" i="5"/>
  <c r="AD107" i="9"/>
  <c r="E107" i="5" s="1"/>
  <c r="J243" i="5"/>
  <c r="AG243" i="9"/>
  <c r="I243" i="5" s="1"/>
  <c r="L210" i="5"/>
  <c r="AM210" i="9"/>
  <c r="K210" i="5" s="1"/>
  <c r="L223" i="5"/>
  <c r="AM223" i="9"/>
  <c r="K223" i="5" s="1"/>
  <c r="H169" i="5"/>
  <c r="AE169" i="9"/>
  <c r="G169" i="5" s="1"/>
  <c r="H92" i="5"/>
  <c r="AE92" i="9"/>
  <c r="G92" i="5" s="1"/>
  <c r="F119" i="5"/>
  <c r="AD119" i="9"/>
  <c r="E119" i="5" s="1"/>
  <c r="L226" i="5"/>
  <c r="AM226" i="9"/>
  <c r="K226" i="5" s="1"/>
  <c r="I6" i="8"/>
  <c r="L208" i="5"/>
  <c r="AM208" i="9"/>
  <c r="K208" i="5" s="1"/>
  <c r="L186" i="5"/>
  <c r="AM186" i="9"/>
  <c r="K186" i="5" s="1"/>
  <c r="L163" i="5"/>
  <c r="AM163" i="9"/>
  <c r="K163" i="5" s="1"/>
  <c r="H15" i="5"/>
  <c r="AE15" i="9"/>
  <c r="G15" i="5" s="1"/>
  <c r="F26" i="5"/>
  <c r="AD26" i="9"/>
  <c r="E26" i="5" s="1"/>
  <c r="F139" i="5"/>
  <c r="AD139" i="9"/>
  <c r="E139" i="5" s="1"/>
  <c r="F62" i="5"/>
  <c r="AD62" i="9"/>
  <c r="E62" i="5" s="1"/>
  <c r="AM137" i="9"/>
  <c r="K137" i="5" s="1"/>
  <c r="L137" i="5"/>
  <c r="AE164" i="9"/>
  <c r="G164" i="5" s="1"/>
  <c r="H164" i="5"/>
  <c r="H155" i="5"/>
  <c r="AE155" i="9"/>
  <c r="G155" i="5" s="1"/>
  <c r="F72" i="5"/>
  <c r="AD72" i="9"/>
  <c r="E72" i="5" s="1"/>
  <c r="J34" i="5"/>
  <c r="AG34" i="9"/>
  <c r="I34" i="5" s="1"/>
  <c r="AE150" i="9"/>
  <c r="G150" i="5" s="1"/>
  <c r="H150" i="5"/>
  <c r="H195" i="5"/>
  <c r="AE195" i="9"/>
  <c r="G195" i="5" s="1"/>
  <c r="H18" i="5"/>
  <c r="AE18" i="9"/>
  <c r="G18" i="5" s="1"/>
  <c r="AE61" i="9"/>
  <c r="G61" i="5" s="1"/>
  <c r="H61" i="5"/>
  <c r="J76" i="5"/>
  <c r="AG76" i="9"/>
  <c r="I76" i="5" s="1"/>
  <c r="L116" i="5"/>
  <c r="AM116" i="9"/>
  <c r="K116" i="5" s="1"/>
  <c r="H8" i="5"/>
  <c r="AE8" i="9"/>
  <c r="G8" i="5" s="1"/>
  <c r="H220" i="5"/>
  <c r="AE220" i="9"/>
  <c r="G220" i="5" s="1"/>
  <c r="H94" i="5"/>
  <c r="AE94" i="9"/>
  <c r="G94" i="5" s="1"/>
  <c r="AE93" i="9"/>
  <c r="G93" i="5" s="1"/>
  <c r="H93" i="5"/>
  <c r="L24" i="5"/>
  <c r="AM24" i="9"/>
  <c r="K24" i="5" s="1"/>
  <c r="H111" i="5"/>
  <c r="AE111" i="9"/>
  <c r="G111" i="5" s="1"/>
  <c r="H128" i="5"/>
  <c r="AE128" i="9"/>
  <c r="G128" i="5" s="1"/>
  <c r="H144" i="5"/>
  <c r="AE144" i="9"/>
  <c r="G144" i="5" s="1"/>
  <c r="F222" i="5"/>
  <c r="AD222" i="9"/>
  <c r="F253" i="5"/>
  <c r="AD253" i="9"/>
  <c r="E253" i="5" s="1"/>
  <c r="J244" i="5"/>
  <c r="AG244" i="9"/>
  <c r="I244" i="5" s="1"/>
  <c r="H245" i="5"/>
  <c r="AE245" i="9"/>
  <c r="G245" i="5" s="1"/>
  <c r="F130" i="5"/>
  <c r="AD130" i="9"/>
  <c r="E130" i="5" s="1"/>
  <c r="F25" i="5"/>
  <c r="AD25" i="9"/>
  <c r="E25" i="5" s="1"/>
  <c r="F117" i="5"/>
  <c r="AD117" i="9"/>
  <c r="E117" i="5" s="1"/>
  <c r="F78" i="5"/>
  <c r="AD78" i="9"/>
  <c r="E78" i="5" s="1"/>
  <c r="J161" i="5"/>
  <c r="AG161" i="9"/>
  <c r="I161" i="5" s="1"/>
  <c r="AG57" i="9"/>
  <c r="I57" i="5" s="1"/>
  <c r="J57" i="5"/>
  <c r="H32" i="5"/>
  <c r="AE32" i="9"/>
  <c r="G32" i="5" s="1"/>
  <c r="J42" i="5"/>
  <c r="AG42" i="9"/>
  <c r="I42" i="5" s="1"/>
  <c r="H40" i="5"/>
  <c r="AE40" i="9"/>
  <c r="H10" i="5"/>
  <c r="AE10" i="9"/>
  <c r="G10" i="5" s="1"/>
  <c r="F166" i="5"/>
  <c r="AD166" i="9"/>
  <c r="E166" i="5" s="1"/>
  <c r="J153" i="5"/>
  <c r="AG153" i="9"/>
  <c r="I153" i="5" s="1"/>
  <c r="L31" i="5"/>
  <c r="AM31" i="9"/>
  <c r="K31" i="5" s="1"/>
  <c r="L85" i="5"/>
  <c r="AM85" i="9"/>
  <c r="K85" i="5" s="1"/>
  <c r="F167" i="5"/>
  <c r="AD167" i="9"/>
  <c r="AM69" i="9"/>
  <c r="K69" i="5" s="1"/>
  <c r="L69" i="5"/>
  <c r="J68" i="5"/>
  <c r="AG68" i="9"/>
  <c r="I68" i="5" s="1"/>
  <c r="L209" i="5"/>
  <c r="AM209" i="9"/>
  <c r="K209" i="5" s="1"/>
  <c r="F187" i="5"/>
  <c r="AD187" i="9"/>
  <c r="E187" i="5" s="1"/>
  <c r="F70" i="5"/>
  <c r="AD70" i="9"/>
  <c r="E70" i="5" s="1"/>
  <c r="L124" i="5"/>
  <c r="AM124" i="9"/>
  <c r="K124" i="5" s="1"/>
  <c r="F115" i="5"/>
  <c r="AD115" i="9"/>
  <c r="E115" i="5" s="1"/>
  <c r="J147" i="5"/>
  <c r="AG147" i="9"/>
  <c r="I147" i="5" s="1"/>
  <c r="L82" i="5"/>
  <c r="AM82" i="9"/>
  <c r="K82" i="5" s="1"/>
  <c r="H27" i="5"/>
  <c r="AE27" i="9"/>
  <c r="G27" i="5" s="1"/>
  <c r="F185" i="5"/>
  <c r="AD185" i="9"/>
  <c r="E185" i="5" s="1"/>
  <c r="AM170" i="9"/>
  <c r="K170" i="5" s="1"/>
  <c r="L170" i="5"/>
  <c r="AD143" i="9"/>
  <c r="E143" i="5" s="1"/>
  <c r="F143" i="5"/>
  <c r="H205" i="5"/>
  <c r="AE205" i="9"/>
  <c r="G205" i="5" s="1"/>
  <c r="J101" i="5"/>
  <c r="AG101" i="9"/>
  <c r="I101" i="5" s="1"/>
  <c r="H73" i="5"/>
  <c r="AE73" i="9"/>
  <c r="G73" i="5" s="1"/>
  <c r="F30" i="5"/>
  <c r="AD30" i="9"/>
  <c r="E30" i="5" s="1"/>
  <c r="F197" i="5"/>
  <c r="AD197" i="9"/>
  <c r="E197" i="5" s="1"/>
  <c r="F43" i="5"/>
  <c r="AD43" i="9"/>
  <c r="E43" i="5" s="1"/>
  <c r="F114" i="5"/>
  <c r="AD114" i="9"/>
  <c r="E114" i="5" s="1"/>
  <c r="AG38" i="9"/>
  <c r="J38" i="5"/>
  <c r="F53" i="5"/>
  <c r="AD53" i="9"/>
  <c r="E53" i="5" s="1"/>
  <c r="J64" i="5"/>
  <c r="AG64" i="9"/>
  <c r="I64" i="5" s="1"/>
  <c r="AM219" i="9"/>
  <c r="K219" i="5" s="1"/>
  <c r="L219" i="5"/>
  <c r="L131" i="5"/>
  <c r="AM131" i="9"/>
  <c r="K131" i="5" s="1"/>
  <c r="F16" i="5"/>
  <c r="AD16" i="9"/>
  <c r="E16" i="5" s="1"/>
  <c r="J51" i="5"/>
  <c r="AG51" i="9"/>
  <c r="I51" i="5" s="1"/>
  <c r="H140" i="5"/>
  <c r="AE140" i="9"/>
  <c r="G140" i="5" s="1"/>
  <c r="J165" i="5"/>
  <c r="AG165" i="9"/>
  <c r="I165" i="5" s="1"/>
  <c r="J134" i="5"/>
  <c r="AG134" i="9"/>
  <c r="I134" i="5" s="1"/>
  <c r="L237" i="5"/>
  <c r="AM237" i="9"/>
  <c r="K237" i="5" s="1"/>
  <c r="J238" i="5"/>
  <c r="AG238" i="9"/>
  <c r="I238" i="5" s="1"/>
  <c r="L107" i="5"/>
  <c r="AM107" i="9"/>
  <c r="K107" i="5" s="1"/>
  <c r="AE75" i="9"/>
  <c r="G75" i="5" s="1"/>
  <c r="H75" i="5"/>
  <c r="J20" i="5"/>
  <c r="AG20" i="9"/>
  <c r="I20" i="5" s="1"/>
  <c r="J204" i="5"/>
  <c r="AG204" i="9"/>
  <c r="I204" i="5" s="1"/>
  <c r="L151" i="5"/>
  <c r="AM151" i="9"/>
  <c r="K151" i="5" s="1"/>
  <c r="H223" i="5"/>
  <c r="AE223" i="9"/>
  <c r="G223" i="5" s="1"/>
  <c r="F138" i="5"/>
  <c r="AD138" i="9"/>
  <c r="E138" i="5" s="1"/>
  <c r="AG169" i="9"/>
  <c r="I169" i="5" s="1"/>
  <c r="J169" i="5"/>
  <c r="H196" i="5"/>
  <c r="AE196" i="9"/>
  <c r="G196" i="5" s="1"/>
  <c r="J92" i="5"/>
  <c r="AG92" i="9"/>
  <c r="I92" i="5" s="1"/>
  <c r="H119" i="5"/>
  <c r="AE119" i="9"/>
  <c r="G119" i="5" s="1"/>
  <c r="J227" i="5"/>
  <c r="AG227" i="9"/>
  <c r="I227" i="5" s="1"/>
  <c r="G7" i="8"/>
  <c r="J71" i="5"/>
  <c r="AG71" i="9"/>
  <c r="I71" i="5" s="1"/>
  <c r="H100" i="5"/>
  <c r="AE100" i="9"/>
  <c r="G100" i="5" s="1"/>
  <c r="L58" i="5"/>
  <c r="AM58" i="9"/>
  <c r="K58" i="5" s="1"/>
  <c r="H208" i="5"/>
  <c r="AE208" i="9"/>
  <c r="G208" i="5" s="1"/>
  <c r="H190" i="5"/>
  <c r="AE190" i="9"/>
  <c r="G190" i="5" s="1"/>
  <c r="F186" i="5"/>
  <c r="AD186" i="9"/>
  <c r="E186" i="5" s="1"/>
  <c r="H171" i="5"/>
  <c r="AE171" i="9"/>
  <c r="G171" i="5" s="1"/>
  <c r="L159" i="5"/>
  <c r="AM159" i="9"/>
  <c r="K159" i="5" s="1"/>
  <c r="J50" i="5"/>
  <c r="AG50" i="9"/>
  <c r="I50" i="5" s="1"/>
  <c r="L91" i="5"/>
  <c r="AM91" i="9"/>
  <c r="K91" i="5" s="1"/>
  <c r="H80" i="5"/>
  <c r="AE80" i="9"/>
  <c r="G80" i="5" s="1"/>
  <c r="F211" i="5"/>
  <c r="AD211" i="9"/>
  <c r="E211" i="5" s="1"/>
  <c r="H216" i="5"/>
  <c r="AE216" i="9"/>
  <c r="G216" i="5" s="1"/>
  <c r="AM212" i="9"/>
  <c r="K212" i="5" s="1"/>
  <c r="L212" i="5"/>
  <c r="AM152" i="9"/>
  <c r="K152" i="5" s="1"/>
  <c r="L152" i="5"/>
  <c r="H83" i="5"/>
  <c r="AE83" i="9"/>
  <c r="G83" i="5" s="1"/>
  <c r="H79" i="5"/>
  <c r="AE79" i="9"/>
  <c r="G79" i="5" s="1"/>
  <c r="J232" i="5"/>
  <c r="AG232" i="9"/>
  <c r="I232" i="5" s="1"/>
  <c r="J230" i="5"/>
  <c r="AG230" i="9"/>
  <c r="I230" i="5" s="1"/>
  <c r="L164" i="5"/>
  <c r="AM164" i="9"/>
  <c r="K164" i="5" s="1"/>
  <c r="H241" i="5"/>
  <c r="AE241" i="9"/>
  <c r="G241" i="5" s="1"/>
  <c r="AG155" i="9"/>
  <c r="I155" i="5" s="1"/>
  <c r="J155" i="5"/>
  <c r="L48" i="5"/>
  <c r="AM48" i="9"/>
  <c r="K48" i="5" s="1"/>
  <c r="H72" i="5"/>
  <c r="AE72" i="9"/>
  <c r="G72" i="5" s="1"/>
  <c r="F34" i="5"/>
  <c r="AD34" i="9"/>
  <c r="E34" i="5" s="1"/>
  <c r="F113" i="5"/>
  <c r="AD113" i="9"/>
  <c r="E113" i="5" s="1"/>
  <c r="AG233" i="9"/>
  <c r="I233" i="5" s="1"/>
  <c r="J233" i="5"/>
  <c r="AM122" i="9"/>
  <c r="K122" i="5" s="1"/>
  <c r="L122" i="5"/>
  <c r="AG228" i="9"/>
  <c r="I228" i="5" s="1"/>
  <c r="J228" i="5"/>
  <c r="AM150" i="9"/>
  <c r="K150" i="5" s="1"/>
  <c r="L150" i="5"/>
  <c r="F201" i="5"/>
  <c r="AD201" i="9"/>
  <c r="E201" i="5" s="1"/>
  <c r="L195" i="5"/>
  <c r="AM195" i="9"/>
  <c r="K195" i="5" s="1"/>
  <c r="F129" i="5"/>
  <c r="AD129" i="9"/>
  <c r="E129" i="5" s="1"/>
  <c r="AE105" i="9"/>
  <c r="G105" i="5" s="1"/>
  <c r="H105" i="5"/>
  <c r="F18" i="5"/>
  <c r="AD18" i="9"/>
  <c r="E18" i="5" s="1"/>
  <c r="AG184" i="9"/>
  <c r="I184" i="5" s="1"/>
  <c r="J184" i="5"/>
  <c r="J61" i="5"/>
  <c r="AG61" i="9"/>
  <c r="I61" i="5" s="1"/>
  <c r="L76" i="5"/>
  <c r="AM76" i="9"/>
  <c r="K76" i="5" s="1"/>
  <c r="F46" i="5"/>
  <c r="AD46" i="9"/>
  <c r="E46" i="5" s="1"/>
  <c r="F116" i="5"/>
  <c r="AD116" i="9"/>
  <c r="E116" i="5" s="1"/>
  <c r="AM8" i="9"/>
  <c r="K8" i="5" s="1"/>
  <c r="L8" i="5"/>
  <c r="J220" i="5"/>
  <c r="AG220" i="9"/>
  <c r="I220" i="5" s="1"/>
  <c r="L94" i="5"/>
  <c r="AM94" i="9"/>
  <c r="K94" i="5" s="1"/>
  <c r="J93" i="5"/>
  <c r="AG93" i="9"/>
  <c r="I93" i="5" s="1"/>
  <c r="J24" i="5"/>
  <c r="AG24" i="9"/>
  <c r="I24" i="5" s="1"/>
  <c r="J111" i="5"/>
  <c r="AG111" i="9"/>
  <c r="I111" i="5" s="1"/>
  <c r="L128" i="5"/>
  <c r="AM128" i="9"/>
  <c r="K128" i="5" s="1"/>
  <c r="J144" i="5"/>
  <c r="AG144" i="9"/>
  <c r="I144" i="5" s="1"/>
  <c r="H222" i="5"/>
  <c r="AE222" i="9"/>
  <c r="AE149" i="9"/>
  <c r="G149" i="5" s="1"/>
  <c r="H149" i="5"/>
  <c r="AD244" i="9"/>
  <c r="E244" i="5" s="1"/>
  <c r="F244" i="5"/>
  <c r="L245" i="5"/>
  <c r="AM245" i="9"/>
  <c r="K245" i="5" s="1"/>
  <c r="J130" i="5"/>
  <c r="AG130" i="9"/>
  <c r="I130" i="5" s="1"/>
  <c r="H199" i="5"/>
  <c r="AE199" i="9"/>
  <c r="G199" i="5" s="1"/>
  <c r="AG25" i="9"/>
  <c r="I25" i="5" s="1"/>
  <c r="J25" i="5"/>
  <c r="H117" i="5"/>
  <c r="AE117" i="9"/>
  <c r="G117" i="5" s="1"/>
  <c r="H78" i="5"/>
  <c r="AE78" i="9"/>
  <c r="G78" i="5" s="1"/>
  <c r="H161" i="5"/>
  <c r="AE161" i="9"/>
  <c r="G161" i="5" s="1"/>
  <c r="AD57" i="9"/>
  <c r="E57" i="5" s="1"/>
  <c r="F57" i="5"/>
  <c r="J32" i="5"/>
  <c r="AG32" i="9"/>
  <c r="I32" i="5" s="1"/>
  <c r="H44" i="5"/>
  <c r="AE44" i="9"/>
  <c r="G44" i="5" s="1"/>
  <c r="J250" i="5"/>
  <c r="AG250" i="9"/>
  <c r="I250" i="5" s="1"/>
  <c r="AD141" i="9"/>
  <c r="E141" i="5" s="1"/>
  <c r="F141" i="5"/>
  <c r="L207" i="5"/>
  <c r="AM207" i="9"/>
  <c r="K207" i="5" s="1"/>
  <c r="F176" i="5"/>
  <c r="AD176" i="9"/>
  <c r="E176" i="5" s="1"/>
  <c r="J84" i="5"/>
  <c r="AG84" i="9"/>
  <c r="I84" i="5" s="1"/>
  <c r="H66" i="5"/>
  <c r="AE66" i="9"/>
  <c r="G66" i="5" s="1"/>
  <c r="H125" i="5"/>
  <c r="AE125" i="9"/>
  <c r="G125" i="5" s="1"/>
  <c r="F193" i="5"/>
  <c r="AD193" i="9"/>
  <c r="E193" i="5" s="1"/>
  <c r="AE65" i="9"/>
  <c r="G65" i="5" s="1"/>
  <c r="H65" i="5"/>
  <c r="L146" i="5"/>
  <c r="AM146" i="9"/>
  <c r="K146" i="5" s="1"/>
  <c r="J99" i="5"/>
  <c r="AG99" i="9"/>
  <c r="I99" i="5" s="1"/>
  <c r="J60" i="5"/>
  <c r="AG60" i="9"/>
  <c r="I60" i="5" s="1"/>
  <c r="F36" i="5"/>
  <c r="AD36" i="9"/>
  <c r="E36" i="5" s="1"/>
  <c r="F247" i="5"/>
  <c r="AD247" i="9"/>
  <c r="E247" i="5" s="1"/>
  <c r="H115" i="5"/>
  <c r="AE115" i="9"/>
  <c r="G115" i="5" s="1"/>
  <c r="F147" i="5"/>
  <c r="AD147" i="9"/>
  <c r="E147" i="5" s="1"/>
  <c r="J82" i="5"/>
  <c r="AG82" i="9"/>
  <c r="I82" i="5" s="1"/>
  <c r="F27" i="5"/>
  <c r="AD27" i="9"/>
  <c r="E27" i="5" s="1"/>
  <c r="H185" i="5"/>
  <c r="AE185" i="9"/>
  <c r="G185" i="5" s="1"/>
  <c r="F170" i="5"/>
  <c r="AD170" i="9"/>
  <c r="E170" i="5" s="1"/>
  <c r="AM143" i="9"/>
  <c r="K143" i="5" s="1"/>
  <c r="L143" i="5"/>
  <c r="AM205" i="9"/>
  <c r="L205" i="5"/>
  <c r="AM101" i="9"/>
  <c r="K101" i="5" s="1"/>
  <c r="L101" i="5"/>
  <c r="AG73" i="9"/>
  <c r="I73" i="5" s="1"/>
  <c r="J73" i="5"/>
  <c r="AG30" i="9"/>
  <c r="I30" i="5" s="1"/>
  <c r="J30" i="5"/>
  <c r="L197" i="5"/>
  <c r="AM197" i="9"/>
  <c r="K197" i="5" s="1"/>
  <c r="H43" i="5"/>
  <c r="AE43" i="9"/>
  <c r="G43" i="5" s="1"/>
  <c r="H114" i="5"/>
  <c r="AE114" i="9"/>
  <c r="G114" i="5" s="1"/>
  <c r="AD38" i="9"/>
  <c r="F38" i="5"/>
  <c r="J53" i="5"/>
  <c r="AG53" i="9"/>
  <c r="I53" i="5" s="1"/>
  <c r="F64" i="5"/>
  <c r="AD64" i="9"/>
  <c r="E64" i="5" s="1"/>
  <c r="J219" i="5"/>
  <c r="AG219" i="9"/>
  <c r="I219" i="5" s="1"/>
  <c r="H131" i="5"/>
  <c r="AE131" i="9"/>
  <c r="G131" i="5" s="1"/>
  <c r="L16" i="5"/>
  <c r="AM16" i="9"/>
  <c r="K16" i="5" s="1"/>
  <c r="H51" i="5"/>
  <c r="AE51" i="9"/>
  <c r="G51" i="5" s="1"/>
  <c r="F140" i="5"/>
  <c r="AD140" i="9"/>
  <c r="E140" i="5" s="1"/>
  <c r="F165" i="5"/>
  <c r="AD165" i="9"/>
  <c r="E165" i="5" s="1"/>
  <c r="F134" i="5"/>
  <c r="AD134" i="9"/>
  <c r="E134" i="5" s="1"/>
  <c r="H237" i="5"/>
  <c r="AE237" i="9"/>
  <c r="G237" i="5" s="1"/>
  <c r="H238" i="5"/>
  <c r="AE238" i="9"/>
  <c r="G238" i="5" s="1"/>
  <c r="H107" i="5"/>
  <c r="AE107" i="9"/>
  <c r="G107" i="5" s="1"/>
  <c r="F75" i="5"/>
  <c r="AD75" i="9"/>
  <c r="E75" i="5" s="1"/>
  <c r="F20" i="5"/>
  <c r="AD20" i="9"/>
  <c r="E20" i="5" s="1"/>
  <c r="H204" i="5"/>
  <c r="AE204" i="9"/>
  <c r="G204" i="5" s="1"/>
  <c r="J151" i="5"/>
  <c r="AG151" i="9"/>
  <c r="I151" i="5" s="1"/>
  <c r="F223" i="5"/>
  <c r="AD223" i="9"/>
  <c r="E223" i="5" s="1"/>
  <c r="J138" i="5"/>
  <c r="AG138" i="9"/>
  <c r="I138" i="5" s="1"/>
  <c r="F169" i="5"/>
  <c r="AD169" i="9"/>
  <c r="E169" i="5" s="1"/>
  <c r="AG196" i="9"/>
  <c r="I196" i="5" s="1"/>
  <c r="J196" i="5"/>
  <c r="F92" i="5"/>
  <c r="AD92" i="9"/>
  <c r="E92" i="5" s="1"/>
  <c r="L119" i="5"/>
  <c r="AM119" i="9"/>
  <c r="K119" i="5" s="1"/>
  <c r="F52" i="5"/>
  <c r="AD52" i="9"/>
  <c r="E52" i="5" s="1"/>
  <c r="AE71" i="9"/>
  <c r="G71" i="5" s="1"/>
  <c r="H71" i="5"/>
  <c r="J100" i="5"/>
  <c r="AG100" i="9"/>
  <c r="I100" i="5" s="1"/>
  <c r="H58" i="5"/>
  <c r="AE58" i="9"/>
  <c r="G58" i="5" s="1"/>
  <c r="G6" i="8"/>
  <c r="J208" i="5"/>
  <c r="AG208" i="9"/>
  <c r="I208" i="5" s="1"/>
  <c r="J240" i="5"/>
  <c r="AG240" i="9"/>
  <c r="I240" i="5" s="1"/>
  <c r="F239" i="5"/>
  <c r="AD239" i="9"/>
  <c r="E239" i="5" s="1"/>
  <c r="AM202" i="9"/>
  <c r="K202" i="5" s="1"/>
  <c r="L202" i="5"/>
  <c r="F142" i="5"/>
  <c r="AD142" i="9"/>
  <c r="E142" i="5" s="1"/>
  <c r="F50" i="5"/>
  <c r="AD50" i="9"/>
  <c r="E50" i="5" s="1"/>
  <c r="H91" i="5"/>
  <c r="AE91" i="9"/>
  <c r="G91" i="5" s="1"/>
  <c r="F80" i="5"/>
  <c r="AD80" i="9"/>
  <c r="E80" i="5" s="1"/>
  <c r="J211" i="5"/>
  <c r="AG211" i="9"/>
  <c r="I211" i="5" s="1"/>
  <c r="F216" i="5"/>
  <c r="AD216" i="9"/>
  <c r="E216" i="5" s="1"/>
  <c r="F212" i="5"/>
  <c r="AD212" i="9"/>
  <c r="E212" i="5" s="1"/>
  <c r="F152" i="5"/>
  <c r="AD152" i="9"/>
  <c r="E152" i="5" s="1"/>
  <c r="J83" i="5"/>
  <c r="AG83" i="9"/>
  <c r="I83" i="5" s="1"/>
  <c r="L79" i="5"/>
  <c r="AM79" i="9"/>
  <c r="K79" i="5" s="1"/>
  <c r="AD232" i="9"/>
  <c r="E232" i="5" s="1"/>
  <c r="F232" i="5"/>
  <c r="AG225" i="9"/>
  <c r="I225" i="5" s="1"/>
  <c r="J225" i="5"/>
  <c r="AE230" i="9"/>
  <c r="G230" i="5" s="1"/>
  <c r="H230" i="5"/>
  <c r="J164" i="5"/>
  <c r="AG164" i="9"/>
  <c r="I164" i="5" s="1"/>
  <c r="F241" i="5"/>
  <c r="AD241" i="9"/>
  <c r="E241" i="5" s="1"/>
  <c r="F81" i="5"/>
  <c r="AD81" i="9"/>
  <c r="E81" i="5" s="1"/>
  <c r="J48" i="5"/>
  <c r="AG48" i="9"/>
  <c r="I48" i="5" s="1"/>
  <c r="L72" i="5"/>
  <c r="AM72" i="9"/>
  <c r="K72" i="5" s="1"/>
  <c r="H34" i="5"/>
  <c r="AE34" i="9"/>
  <c r="G34" i="5" s="1"/>
  <c r="H113" i="5"/>
  <c r="AE113" i="9"/>
  <c r="G113" i="5" s="1"/>
  <c r="AM168" i="9"/>
  <c r="K168" i="5" s="1"/>
  <c r="L168" i="5"/>
  <c r="F177" i="5"/>
  <c r="AD177" i="9"/>
  <c r="E177" i="5" s="1"/>
  <c r="AD228" i="9"/>
  <c r="E228" i="5" s="1"/>
  <c r="F228" i="5"/>
  <c r="AG150" i="9"/>
  <c r="I150" i="5" s="1"/>
  <c r="J150" i="5"/>
  <c r="AM18" i="9"/>
  <c r="K18" i="5" s="1"/>
  <c r="L18" i="5"/>
  <c r="F8" i="5"/>
  <c r="AD8" i="9"/>
  <c r="E8" i="5" s="1"/>
  <c r="AD157" i="9"/>
  <c r="E157" i="5" s="1"/>
  <c r="F157" i="5"/>
  <c r="AM57" i="9"/>
  <c r="K57" i="5" s="1"/>
  <c r="L57" i="5"/>
  <c r="L166" i="5"/>
  <c r="AM166" i="9"/>
  <c r="K166" i="5" s="1"/>
  <c r="AG167" i="9"/>
  <c r="J167" i="5"/>
  <c r="J209" i="5"/>
  <c r="AG209" i="9"/>
  <c r="I209" i="5" s="1"/>
  <c r="J124" i="5"/>
  <c r="AG124" i="9"/>
  <c r="I124" i="5" s="1"/>
  <c r="L27" i="5"/>
  <c r="AM27" i="9"/>
  <c r="K27" i="5" s="1"/>
  <c r="H170" i="5"/>
  <c r="AE170" i="9"/>
  <c r="G170" i="5" s="1"/>
  <c r="AG205" i="9"/>
  <c r="I205" i="5" s="1"/>
  <c r="J205" i="5"/>
  <c r="H101" i="5"/>
  <c r="AE101" i="9"/>
  <c r="G101" i="5" s="1"/>
  <c r="F73" i="5"/>
  <c r="AD73" i="9"/>
  <c r="E73" i="5" s="1"/>
  <c r="L145" i="5"/>
  <c r="AM145" i="9"/>
  <c r="K145" i="5" s="1"/>
  <c r="F98" i="5"/>
  <c r="AD98" i="9"/>
  <c r="E98" i="5" s="1"/>
  <c r="H53" i="5"/>
  <c r="AE53" i="9"/>
  <c r="G53" i="5" s="1"/>
  <c r="AE64" i="9"/>
  <c r="G64" i="5" s="1"/>
  <c r="H64" i="5"/>
  <c r="F219" i="5"/>
  <c r="AD219" i="9"/>
  <c r="E219" i="5" s="1"/>
  <c r="J131" i="5"/>
  <c r="AG131" i="9"/>
  <c r="I131" i="5" s="1"/>
  <c r="J16" i="5"/>
  <c r="AG16" i="9"/>
  <c r="I16" i="5" s="1"/>
  <c r="L86" i="5"/>
  <c r="AM86" i="9"/>
  <c r="K86" i="5" s="1"/>
  <c r="F51" i="5"/>
  <c r="AD51" i="9"/>
  <c r="E51" i="5" s="1"/>
  <c r="AM165" i="9"/>
  <c r="K165" i="5" s="1"/>
  <c r="L165" i="5"/>
  <c r="J237" i="5"/>
  <c r="AG237" i="9"/>
  <c r="I237" i="5" s="1"/>
  <c r="L75" i="5"/>
  <c r="AM75" i="9"/>
  <c r="K75" i="5" s="1"/>
  <c r="F151" i="5"/>
  <c r="AD151" i="9"/>
  <c r="E151" i="5" s="1"/>
  <c r="AM138" i="9"/>
  <c r="K138" i="5" s="1"/>
  <c r="L138" i="5"/>
  <c r="AD196" i="9"/>
  <c r="E196" i="5" s="1"/>
  <c r="F196" i="5"/>
  <c r="L227" i="5"/>
  <c r="AM227" i="9"/>
  <c r="K227" i="5" s="1"/>
  <c r="F100" i="5"/>
  <c r="AD100" i="9"/>
  <c r="E100" i="5" s="1"/>
  <c r="J58" i="5"/>
  <c r="AG58" i="9"/>
  <c r="I58" i="5" s="1"/>
  <c r="J190" i="5"/>
  <c r="AG190" i="9"/>
  <c r="I190" i="5" s="1"/>
  <c r="L171" i="5"/>
  <c r="AM171" i="9"/>
  <c r="K171" i="5" s="1"/>
  <c r="J159" i="5"/>
  <c r="AG159" i="9"/>
  <c r="I159" i="5" s="1"/>
  <c r="L35" i="5"/>
  <c r="AM35" i="9"/>
  <c r="K35" i="5" s="1"/>
  <c r="L9" i="5"/>
  <c r="AM9" i="9"/>
  <c r="K9" i="5" s="1"/>
  <c r="H252" i="5"/>
  <c r="AE252" i="9"/>
  <c r="G252" i="5" s="1"/>
  <c r="H126" i="5"/>
  <c r="AE126" i="9"/>
  <c r="G126" i="5" s="1"/>
  <c r="J90" i="5"/>
  <c r="AG90" i="9"/>
  <c r="I90" i="5" s="1"/>
  <c r="H28" i="5"/>
  <c r="AE28" i="9"/>
  <c r="G28" i="5" s="1"/>
  <c r="AG241" i="9"/>
  <c r="I241" i="5" s="1"/>
  <c r="J241" i="5"/>
  <c r="F48" i="5"/>
  <c r="AD48" i="9"/>
  <c r="E48" i="5" s="1"/>
  <c r="L21" i="5"/>
  <c r="AM21" i="9"/>
  <c r="K21" i="5" s="1"/>
  <c r="J105" i="5"/>
  <c r="AG105" i="9"/>
  <c r="I105" i="5" s="1"/>
  <c r="AE184" i="9"/>
  <c r="G184" i="5" s="1"/>
  <c r="H184" i="5"/>
  <c r="J46" i="5"/>
  <c r="AG46" i="9"/>
  <c r="I46" i="5" s="1"/>
  <c r="L199" i="5"/>
  <c r="AM199" i="9"/>
  <c r="K199" i="5" s="1"/>
  <c r="L225" i="5"/>
  <c r="AM225" i="9"/>
  <c r="K225" i="5" s="1"/>
  <c r="J201" i="5"/>
  <c r="AG201" i="9"/>
  <c r="I201" i="5" s="1"/>
  <c r="J195" i="5"/>
  <c r="AG195" i="9"/>
  <c r="I195" i="5" s="1"/>
  <c r="L129" i="5"/>
  <c r="AM129" i="9"/>
  <c r="K129" i="5" s="1"/>
  <c r="F105" i="5"/>
  <c r="AD105" i="9"/>
  <c r="E105" i="5" s="1"/>
  <c r="J18" i="5"/>
  <c r="AG18" i="9"/>
  <c r="I18" i="5" s="1"/>
  <c r="L184" i="5"/>
  <c r="AM184" i="9"/>
  <c r="K184" i="5" s="1"/>
  <c r="F61" i="5"/>
  <c r="AD61" i="9"/>
  <c r="E61" i="5" s="1"/>
  <c r="H76" i="5"/>
  <c r="AE76" i="9"/>
  <c r="G76" i="5" s="1"/>
  <c r="L46" i="5"/>
  <c r="AM46" i="9"/>
  <c r="K46" i="5" s="1"/>
  <c r="J116" i="5"/>
  <c r="AG116" i="9"/>
  <c r="I116" i="5" s="1"/>
  <c r="J8" i="5"/>
  <c r="AG8" i="9"/>
  <c r="I8" i="5" s="1"/>
  <c r="H22" i="5"/>
  <c r="AE22" i="9"/>
  <c r="G22" i="5" s="1"/>
  <c r="J108" i="5"/>
  <c r="AG108" i="9"/>
  <c r="I108" i="5" s="1"/>
  <c r="L154" i="5"/>
  <c r="AM154" i="9"/>
  <c r="K154" i="5" s="1"/>
  <c r="AD181" i="9"/>
  <c r="E181" i="5" s="1"/>
  <c r="F181" i="5"/>
  <c r="AD24" i="9"/>
  <c r="E24" i="5" s="1"/>
  <c r="F24" i="5"/>
  <c r="F111" i="5"/>
  <c r="AD111" i="9"/>
  <c r="E111" i="5" s="1"/>
  <c r="J128" i="5"/>
  <c r="AG128" i="9"/>
  <c r="I128" i="5" s="1"/>
  <c r="AD144" i="9"/>
  <c r="E144" i="5" s="1"/>
  <c r="F144" i="5"/>
  <c r="F23" i="5"/>
  <c r="AD23" i="9"/>
  <c r="E23" i="5" s="1"/>
  <c r="AM149" i="9"/>
  <c r="K149" i="5" s="1"/>
  <c r="L149" i="5"/>
  <c r="H244" i="5"/>
  <c r="AE244" i="9"/>
  <c r="G244" i="5" s="1"/>
  <c r="AD245" i="9"/>
  <c r="E245" i="5" s="1"/>
  <c r="F245" i="5"/>
  <c r="H130" i="5"/>
  <c r="AE130" i="9"/>
  <c r="G130" i="5" s="1"/>
  <c r="J199" i="5"/>
  <c r="AG199" i="9"/>
  <c r="I199" i="5" s="1"/>
  <c r="H25" i="5"/>
  <c r="AE25" i="9"/>
  <c r="G25" i="5" s="1"/>
  <c r="J117" i="5"/>
  <c r="AG117" i="9"/>
  <c r="I117" i="5" s="1"/>
  <c r="J78" i="5"/>
  <c r="AG78" i="9"/>
  <c r="I78" i="5" s="1"/>
  <c r="AM161" i="9"/>
  <c r="K161" i="5" s="1"/>
  <c r="L161" i="5"/>
  <c r="H231" i="5"/>
  <c r="AE231" i="9"/>
  <c r="G231" i="5" s="1"/>
  <c r="AD135" i="9"/>
  <c r="E135" i="5" s="1"/>
  <c r="F135" i="5"/>
  <c r="J44" i="5"/>
  <c r="AG44" i="9"/>
  <c r="I44" i="5" s="1"/>
  <c r="F250" i="5"/>
  <c r="AD250" i="9"/>
  <c r="E250" i="5" s="1"/>
  <c r="L141" i="5"/>
  <c r="AM141" i="9"/>
  <c r="K141" i="5" s="1"/>
  <c r="F207" i="5"/>
  <c r="AD207" i="9"/>
  <c r="E207" i="5" s="1"/>
  <c r="AE176" i="9"/>
  <c r="G176" i="5" s="1"/>
  <c r="H176" i="5"/>
  <c r="F84" i="5"/>
  <c r="AD84" i="9"/>
  <c r="E84" i="5" s="1"/>
  <c r="F66" i="5"/>
  <c r="AD66" i="9"/>
  <c r="E66" i="5" s="1"/>
  <c r="J125" i="5"/>
  <c r="AG125" i="9"/>
  <c r="I125" i="5" s="1"/>
  <c r="AM193" i="9"/>
  <c r="K193" i="5" s="1"/>
  <c r="L193" i="5"/>
  <c r="AM65" i="9"/>
  <c r="K65" i="5" s="1"/>
  <c r="L65" i="5"/>
  <c r="F146" i="5"/>
  <c r="AD146" i="9"/>
  <c r="E146" i="5" s="1"/>
  <c r="L99" i="5"/>
  <c r="K99" i="5"/>
  <c r="AD60" i="9"/>
  <c r="E60" i="5" s="1"/>
  <c r="F60" i="5"/>
  <c r="AG36" i="9"/>
  <c r="I36" i="5" s="1"/>
  <c r="J36" i="5"/>
  <c r="L247" i="5"/>
  <c r="AM247" i="9"/>
  <c r="K247" i="5" s="1"/>
  <c r="J115" i="5"/>
  <c r="AG115" i="9"/>
  <c r="I115" i="5" s="1"/>
  <c r="H147" i="5"/>
  <c r="AE147" i="9"/>
  <c r="G147" i="5" s="1"/>
  <c r="H82" i="5"/>
  <c r="AE82" i="9"/>
  <c r="G82" i="5" s="1"/>
  <c r="J27" i="5"/>
  <c r="AG27" i="9"/>
  <c r="I27" i="5" s="1"/>
  <c r="J185" i="5"/>
  <c r="AG185" i="9"/>
  <c r="I185" i="5" s="1"/>
  <c r="J170" i="5"/>
  <c r="AG170" i="9"/>
  <c r="I170" i="5" s="1"/>
  <c r="AE143" i="9"/>
  <c r="G143" i="5" s="1"/>
  <c r="H143" i="5"/>
  <c r="F205" i="5"/>
  <c r="AD205" i="9"/>
  <c r="E205" i="5" s="1"/>
  <c r="F101" i="5"/>
  <c r="AD101" i="9"/>
  <c r="E101" i="5" s="1"/>
  <c r="J251" i="5"/>
  <c r="AG251" i="9"/>
  <c r="I251" i="5" s="1"/>
  <c r="H118" i="5"/>
  <c r="AE118" i="9"/>
  <c r="G118" i="5" s="1"/>
  <c r="H197" i="5"/>
  <c r="AE197" i="9"/>
  <c r="G197" i="5" s="1"/>
  <c r="AM43" i="9"/>
  <c r="K43" i="5" s="1"/>
  <c r="L43" i="5"/>
  <c r="L114" i="5"/>
  <c r="AM114" i="9"/>
  <c r="K114" i="5" s="1"/>
  <c r="AE38" i="9"/>
  <c r="H38" i="5"/>
  <c r="AM53" i="9"/>
  <c r="K53" i="5" s="1"/>
  <c r="L53" i="5"/>
  <c r="L64" i="5"/>
  <c r="AM64" i="9"/>
  <c r="K64" i="5" s="1"/>
  <c r="AE219" i="9"/>
  <c r="G219" i="5" s="1"/>
  <c r="H219" i="5"/>
  <c r="F131" i="5"/>
  <c r="AD131" i="9"/>
  <c r="E131" i="5" s="1"/>
  <c r="H16" i="5"/>
  <c r="AE16" i="9"/>
  <c r="G16" i="5" s="1"/>
  <c r="D23" i="18"/>
  <c r="D25" i="18"/>
  <c r="L12" i="5"/>
  <c r="AM12" i="9"/>
  <c r="K12" i="5" s="1"/>
  <c r="F246" i="5"/>
  <c r="AD246" i="9"/>
  <c r="E246" i="5" s="1"/>
  <c r="L56" i="5"/>
  <c r="AM56" i="9"/>
  <c r="K56" i="5" s="1"/>
  <c r="F148" i="5"/>
  <c r="AD148" i="9"/>
  <c r="E148" i="5" s="1"/>
  <c r="AM37" i="9"/>
  <c r="K37" i="5" s="1"/>
  <c r="L37" i="5"/>
  <c r="F127" i="5"/>
  <c r="AD127" i="9"/>
  <c r="E127" i="5" s="1"/>
  <c r="F180" i="5"/>
  <c r="AD180" i="9"/>
  <c r="E180" i="5" s="1"/>
  <c r="F132" i="5"/>
  <c r="AD132" i="9"/>
  <c r="E132" i="5" s="1"/>
  <c r="F188" i="5"/>
  <c r="AD188" i="9"/>
  <c r="E188" i="5" s="1"/>
  <c r="H20" i="5"/>
  <c r="AE20" i="9"/>
  <c r="G20" i="5" s="1"/>
  <c r="F204" i="5"/>
  <c r="AD204" i="9"/>
  <c r="E204" i="5" s="1"/>
  <c r="H151" i="5"/>
  <c r="AE151" i="9"/>
  <c r="G151" i="5" s="1"/>
  <c r="J223" i="5"/>
  <c r="AG223" i="9"/>
  <c r="I223" i="5" s="1"/>
  <c r="AE138" i="9"/>
  <c r="G138" i="5" s="1"/>
  <c r="H138" i="5"/>
  <c r="L169" i="5"/>
  <c r="AM169" i="9"/>
  <c r="K169" i="5" s="1"/>
  <c r="H200" i="5"/>
  <c r="AE200" i="9"/>
  <c r="G200" i="5" s="1"/>
  <c r="F234" i="5"/>
  <c r="AD234" i="9"/>
  <c r="E234" i="5" s="1"/>
  <c r="F218" i="5"/>
  <c r="AD218" i="9"/>
  <c r="E218" i="5" s="1"/>
  <c r="J52" i="5"/>
  <c r="AG52" i="9"/>
  <c r="I52" i="5" s="1"/>
  <c r="F71" i="5"/>
  <c r="AD71" i="9"/>
  <c r="E71" i="5" s="1"/>
  <c r="L100" i="5"/>
  <c r="AM100" i="9"/>
  <c r="K100" i="5" s="1"/>
  <c r="AM194" i="9"/>
  <c r="K194" i="5" s="1"/>
  <c r="L194" i="5"/>
  <c r="AD158" i="9"/>
  <c r="E158" i="5" s="1"/>
  <c r="F158" i="5"/>
  <c r="F240" i="5"/>
  <c r="AD240" i="9"/>
  <c r="E240" i="5" s="1"/>
  <c r="L239" i="5"/>
  <c r="AM239" i="9"/>
  <c r="K239" i="5" s="1"/>
  <c r="H202" i="5"/>
  <c r="AE202" i="9"/>
  <c r="G202" i="5" s="1"/>
  <c r="H142" i="5"/>
  <c r="AE142" i="9"/>
  <c r="G142" i="5" s="1"/>
  <c r="AM50" i="9"/>
  <c r="K50" i="5" s="1"/>
  <c r="L50" i="5"/>
  <c r="F91" i="5"/>
  <c r="AD91" i="9"/>
  <c r="E91" i="5" s="1"/>
  <c r="J80" i="5"/>
  <c r="AG80" i="9"/>
  <c r="I80" i="5" s="1"/>
  <c r="L211" i="5"/>
  <c r="AM211" i="9"/>
  <c r="K211" i="5" s="1"/>
  <c r="L216" i="5"/>
  <c r="AM216" i="9"/>
  <c r="K216" i="5" s="1"/>
  <c r="AG212" i="9"/>
  <c r="I212" i="5" s="1"/>
  <c r="J212" i="5"/>
  <c r="H152" i="5"/>
  <c r="AE152" i="9"/>
  <c r="G152" i="5" s="1"/>
  <c r="L83" i="5"/>
  <c r="AM83" i="9"/>
  <c r="K83" i="5" s="1"/>
  <c r="J79" i="5"/>
  <c r="AG79" i="9"/>
  <c r="I79" i="5" s="1"/>
  <c r="AE232" i="9"/>
  <c r="G232" i="5" s="1"/>
  <c r="H232" i="5"/>
  <c r="H225" i="5"/>
  <c r="AE225" i="9"/>
  <c r="G225" i="5" s="1"/>
  <c r="F230" i="5"/>
  <c r="AD230" i="9"/>
  <c r="E230" i="5" s="1"/>
  <c r="F164" i="5"/>
  <c r="AD164" i="9"/>
  <c r="E164" i="5" s="1"/>
  <c r="H17" i="5"/>
  <c r="AE17" i="9"/>
  <c r="G17" i="5" s="1"/>
  <c r="H81" i="5"/>
  <c r="AE81" i="9"/>
  <c r="G81" i="5" s="1"/>
  <c r="H48" i="5"/>
  <c r="AE48" i="9"/>
  <c r="G48" i="5" s="1"/>
  <c r="L162" i="5"/>
  <c r="AM162" i="9"/>
  <c r="K162" i="5" s="1"/>
  <c r="F191" i="5"/>
  <c r="AD191" i="9"/>
  <c r="E191" i="5" s="1"/>
  <c r="J102" i="5"/>
  <c r="AG102" i="9"/>
  <c r="I102" i="5" s="1"/>
  <c r="H168" i="5"/>
  <c r="AE168" i="9"/>
  <c r="G168" i="5" s="1"/>
  <c r="H177" i="5"/>
  <c r="AE177" i="9"/>
  <c r="G177" i="5" s="1"/>
  <c r="AE228" i="9"/>
  <c r="G228" i="5" s="1"/>
  <c r="H228" i="5"/>
  <c r="F150" i="5"/>
  <c r="AD150" i="9"/>
  <c r="E150" i="5" s="1"/>
  <c r="J206" i="5"/>
  <c r="AG206" i="9"/>
  <c r="I206" i="5" s="1"/>
  <c r="L61" i="5"/>
  <c r="AM61" i="9"/>
  <c r="K61" i="5" s="1"/>
  <c r="H116" i="5"/>
  <c r="AE116" i="9"/>
  <c r="G116" i="5" s="1"/>
  <c r="F229" i="5"/>
  <c r="AD229" i="9"/>
  <c r="E229" i="5" s="1"/>
  <c r="AG11" i="9"/>
  <c r="I11" i="5" s="1"/>
  <c r="J11" i="5"/>
  <c r="J179" i="5"/>
  <c r="AG179" i="9"/>
  <c r="I179" i="5" s="1"/>
  <c r="AG49" i="9"/>
  <c r="I49" i="5" s="1"/>
  <c r="J49" i="5"/>
  <c r="F161" i="5"/>
  <c r="AD161" i="9"/>
  <c r="E161" i="5" s="1"/>
  <c r="AD42" i="9"/>
  <c r="E42" i="5" s="1"/>
  <c r="F42" i="5"/>
  <c r="AD31" i="9"/>
  <c r="E31" i="5" s="1"/>
  <c r="F31" i="5"/>
  <c r="H68" i="5"/>
  <c r="AE68" i="9"/>
  <c r="G68" i="5" s="1"/>
  <c r="AE70" i="9"/>
  <c r="G70" i="5" s="1"/>
  <c r="H70" i="5"/>
  <c r="F82" i="5"/>
  <c r="AD82" i="9"/>
  <c r="E82" i="5" s="1"/>
  <c r="AD160" i="9"/>
  <c r="E160" i="5" s="1"/>
  <c r="F160" i="5"/>
  <c r="H233" i="5"/>
  <c r="AE233" i="9"/>
  <c r="G233" i="5" s="1"/>
  <c r="J129" i="5"/>
  <c r="AG129" i="9"/>
  <c r="I129" i="5" s="1"/>
  <c r="L201" i="5"/>
  <c r="AM201" i="9"/>
  <c r="K201" i="5" s="1"/>
  <c r="H129" i="5"/>
  <c r="AE129" i="9"/>
  <c r="G129" i="5" s="1"/>
  <c r="L95" i="5"/>
  <c r="AM95" i="9"/>
  <c r="K95" i="5" s="1"/>
  <c r="H45" i="5"/>
  <c r="AE45" i="9"/>
  <c r="G45" i="5" s="1"/>
  <c r="L74" i="5"/>
  <c r="AM74" i="9"/>
  <c r="K74" i="5" s="1"/>
  <c r="F242" i="5"/>
  <c r="AD242" i="9"/>
  <c r="E242" i="5" s="1"/>
  <c r="F108" i="5"/>
  <c r="AD108" i="9"/>
  <c r="E108" i="5" s="1"/>
  <c r="J181" i="5"/>
  <c r="AG181" i="9"/>
  <c r="I181" i="5" s="1"/>
  <c r="L111" i="5"/>
  <c r="AM111" i="9"/>
  <c r="K111" i="5" s="1"/>
  <c r="F128" i="5"/>
  <c r="AD128" i="9"/>
  <c r="E128" i="5" s="1"/>
  <c r="H23" i="5"/>
  <c r="AE23" i="9"/>
  <c r="G23" i="5" s="1"/>
  <c r="AM244" i="9"/>
  <c r="K244" i="5" s="1"/>
  <c r="L244" i="5"/>
  <c r="AG245" i="9"/>
  <c r="I245" i="5" s="1"/>
  <c r="J245" i="5"/>
  <c r="F199" i="5"/>
  <c r="AD199" i="9"/>
  <c r="E199" i="5" s="1"/>
  <c r="L117" i="5"/>
  <c r="AM117" i="9"/>
  <c r="K117" i="5" s="1"/>
  <c r="F120" i="5"/>
  <c r="AD120" i="9"/>
  <c r="E120" i="5" s="1"/>
  <c r="L135" i="5"/>
  <c r="AM135" i="9"/>
  <c r="K135" i="5" s="1"/>
  <c r="L250" i="5"/>
  <c r="AM250" i="9"/>
  <c r="K250" i="5" s="1"/>
  <c r="L176" i="5"/>
  <c r="AM176" i="9"/>
  <c r="K176" i="5" s="1"/>
  <c r="L66" i="5"/>
  <c r="AM66" i="9"/>
  <c r="K66" i="5" s="1"/>
  <c r="F125" i="5"/>
  <c r="AD125" i="9"/>
  <c r="E125" i="5" s="1"/>
  <c r="J65" i="5"/>
  <c r="AG65" i="9"/>
  <c r="I65" i="5" s="1"/>
  <c r="F99" i="5"/>
  <c r="AD99" i="9"/>
  <c r="E99" i="5" s="1"/>
  <c r="H36" i="5"/>
  <c r="AE36" i="9"/>
  <c r="G36" i="5" s="1"/>
  <c r="AE192" i="9"/>
  <c r="G192" i="5" s="1"/>
  <c r="H192" i="5"/>
  <c r="J121" i="5"/>
  <c r="AG121" i="9"/>
  <c r="I121" i="5" s="1"/>
  <c r="L109" i="5"/>
  <c r="AM109" i="9"/>
  <c r="K109" i="5" s="1"/>
  <c r="AE41" i="9"/>
  <c r="G41" i="5" s="1"/>
  <c r="H41" i="5"/>
  <c r="AG118" i="9"/>
  <c r="I118" i="5" s="1"/>
  <c r="J118" i="5"/>
  <c r="J43" i="5"/>
  <c r="AG43" i="9"/>
  <c r="I43" i="5" s="1"/>
  <c r="J96" i="5"/>
  <c r="AG96" i="9"/>
  <c r="I96" i="5" s="1"/>
  <c r="F97" i="5"/>
  <c r="AD97" i="9"/>
  <c r="E97" i="5" s="1"/>
  <c r="F59" i="5"/>
  <c r="AD59" i="9"/>
  <c r="E59" i="5" s="1"/>
  <c r="L88" i="5"/>
  <c r="AM88" i="9"/>
  <c r="K88" i="5" s="1"/>
  <c r="L246" i="5"/>
  <c r="AM246" i="9"/>
  <c r="K246" i="5" s="1"/>
  <c r="H148" i="5"/>
  <c r="AE148" i="9"/>
  <c r="G148" i="5" s="1"/>
  <c r="AE180" i="9"/>
  <c r="G180" i="5" s="1"/>
  <c r="H180" i="5"/>
  <c r="L20" i="5"/>
  <c r="AM20" i="9"/>
  <c r="K20" i="5" s="1"/>
  <c r="J178" i="5"/>
  <c r="AG178" i="9"/>
  <c r="I178" i="5" s="1"/>
  <c r="AG234" i="9"/>
  <c r="I234" i="5" s="1"/>
  <c r="J234" i="5"/>
  <c r="J194" i="5"/>
  <c r="AG194" i="9"/>
  <c r="I194" i="5" s="1"/>
  <c r="AM33" i="9"/>
  <c r="K33" i="5" s="1"/>
  <c r="L33" i="5"/>
  <c r="F206" i="5"/>
  <c r="AD206" i="9"/>
  <c r="E206" i="5" s="1"/>
  <c r="AD248" i="9"/>
  <c r="E248" i="5" s="1"/>
  <c r="F248" i="5"/>
  <c r="H174" i="5"/>
  <c r="AE174" i="9"/>
  <c r="G174" i="5" s="1"/>
  <c r="F235" i="5"/>
  <c r="AD235" i="9"/>
  <c r="E235" i="5" s="1"/>
  <c r="F95" i="5"/>
  <c r="AD95" i="9"/>
  <c r="E95" i="5" s="1"/>
  <c r="F89" i="5"/>
  <c r="AD89" i="9"/>
  <c r="E89" i="5" s="1"/>
  <c r="H189" i="5"/>
  <c r="AE189" i="9"/>
  <c r="G189" i="5" s="1"/>
  <c r="F45" i="5"/>
  <c r="AD45" i="9"/>
  <c r="E45" i="5" s="1"/>
  <c r="H74" i="5"/>
  <c r="AE74" i="9"/>
  <c r="G74" i="5" s="1"/>
  <c r="J214" i="5"/>
  <c r="AG214" i="9"/>
  <c r="I214" i="5" s="1"/>
  <c r="J242" i="5"/>
  <c r="AG242" i="9"/>
  <c r="I242" i="5" s="1"/>
  <c r="J22" i="5"/>
  <c r="AG22" i="9"/>
  <c r="I22" i="5" s="1"/>
  <c r="AE108" i="9"/>
  <c r="G108" i="5" s="1"/>
  <c r="H108" i="5"/>
  <c r="F154" i="5"/>
  <c r="AD154" i="9"/>
  <c r="E154" i="5" s="1"/>
  <c r="H181" i="5"/>
  <c r="AE181" i="9"/>
  <c r="G181" i="5" s="1"/>
  <c r="F215" i="5"/>
  <c r="AD215" i="9"/>
  <c r="E215" i="5" s="1"/>
  <c r="F11" i="5"/>
  <c r="AD11" i="9"/>
  <c r="E11" i="5" s="1"/>
  <c r="L123" i="5"/>
  <c r="AM123" i="9"/>
  <c r="K123" i="5" s="1"/>
  <c r="J23" i="5"/>
  <c r="AG23" i="9"/>
  <c r="I23" i="5" s="1"/>
  <c r="F149" i="5"/>
  <c r="AD149" i="9"/>
  <c r="E149" i="5" s="1"/>
  <c r="AG157" i="9"/>
  <c r="I157" i="5" s="1"/>
  <c r="J157" i="5"/>
  <c r="L103" i="5"/>
  <c r="AM103" i="9"/>
  <c r="K103" i="5" s="1"/>
  <c r="H172" i="5"/>
  <c r="AE172" i="9"/>
  <c r="G172" i="5" s="1"/>
  <c r="H49" i="5"/>
  <c r="AE49" i="9"/>
  <c r="G49" i="5" s="1"/>
  <c r="AM19" i="9"/>
  <c r="K19" i="5" s="1"/>
  <c r="L19" i="5"/>
  <c r="L249" i="5"/>
  <c r="AM249" i="9"/>
  <c r="K249" i="5" s="1"/>
  <c r="F110" i="5"/>
  <c r="AD110" i="9"/>
  <c r="E110" i="5" s="1"/>
  <c r="J120" i="5"/>
  <c r="AG120" i="9"/>
  <c r="I120" i="5" s="1"/>
  <c r="F231" i="5"/>
  <c r="AD231" i="9"/>
  <c r="E231" i="5" s="1"/>
  <c r="J135" i="5"/>
  <c r="AG135" i="9"/>
  <c r="I135" i="5" s="1"/>
  <c r="F44" i="5"/>
  <c r="AD44" i="9"/>
  <c r="E44" i="5" s="1"/>
  <c r="H250" i="5"/>
  <c r="AE250" i="9"/>
  <c r="G250" i="5" s="1"/>
  <c r="AG141" i="9"/>
  <c r="I141" i="5" s="1"/>
  <c r="J141" i="5"/>
  <c r="H207" i="5"/>
  <c r="AE207" i="9"/>
  <c r="G207" i="5" s="1"/>
  <c r="J176" i="5"/>
  <c r="AG176" i="9"/>
  <c r="I176" i="5" s="1"/>
  <c r="H84" i="5"/>
  <c r="AE84" i="9"/>
  <c r="G84" i="5" s="1"/>
  <c r="J66" i="5"/>
  <c r="AG66" i="9"/>
  <c r="I66" i="5" s="1"/>
  <c r="L125" i="5"/>
  <c r="AM125" i="9"/>
  <c r="K125" i="5" s="1"/>
  <c r="H193" i="5"/>
  <c r="AE193" i="9"/>
  <c r="G193" i="5" s="1"/>
  <c r="F65" i="5"/>
  <c r="AD65" i="9"/>
  <c r="E65" i="5" s="1"/>
  <c r="J146" i="5"/>
  <c r="AG146" i="9"/>
  <c r="I146" i="5" s="1"/>
  <c r="AE99" i="9"/>
  <c r="G99" i="5" s="1"/>
  <c r="H99" i="5"/>
  <c r="L60" i="5"/>
  <c r="AM60" i="9"/>
  <c r="K60" i="5" s="1"/>
  <c r="L36" i="5"/>
  <c r="AM36" i="9"/>
  <c r="K36" i="5" s="1"/>
  <c r="J247" i="5"/>
  <c r="AG247" i="9"/>
  <c r="I247" i="5" s="1"/>
  <c r="J192" i="5"/>
  <c r="AG192" i="9"/>
  <c r="I192" i="5" s="1"/>
  <c r="AD104" i="9"/>
  <c r="E104" i="5" s="1"/>
  <c r="F104" i="5"/>
  <c r="AM121" i="9"/>
  <c r="K121" i="5" s="1"/>
  <c r="L121" i="5"/>
  <c r="J236" i="5"/>
  <c r="AG236" i="9"/>
  <c r="I236" i="5" s="1"/>
  <c r="H14" i="5"/>
  <c r="AE14" i="9"/>
  <c r="G14" i="5" s="1"/>
  <c r="H87" i="5"/>
  <c r="AE87" i="9"/>
  <c r="G87" i="5" s="1"/>
  <c r="AE109" i="9"/>
  <c r="G109" i="5" s="1"/>
  <c r="H109" i="5"/>
  <c r="AM106" i="9"/>
  <c r="K106" i="5" s="1"/>
  <c r="L106" i="5"/>
  <c r="AG41" i="9"/>
  <c r="I41" i="5" s="1"/>
  <c r="J41" i="5"/>
  <c r="F251" i="5"/>
  <c r="AD251" i="9"/>
  <c r="E251" i="5" s="1"/>
  <c r="AD118" i="9"/>
  <c r="E118" i="5" s="1"/>
  <c r="F118" i="5"/>
  <c r="F145" i="5"/>
  <c r="AD145" i="9"/>
  <c r="E145" i="5" s="1"/>
  <c r="H98" i="5"/>
  <c r="AE98" i="9"/>
  <c r="G98" i="5" s="1"/>
  <c r="H112" i="5"/>
  <c r="AE112" i="9"/>
  <c r="G112" i="5" s="1"/>
  <c r="F96" i="5"/>
  <c r="AD96" i="9"/>
  <c r="E96" i="5" s="1"/>
  <c r="J97" i="5"/>
  <c r="AG97" i="9"/>
  <c r="I97" i="5" s="1"/>
  <c r="AM67" i="9"/>
  <c r="K67" i="5" s="1"/>
  <c r="L67" i="5"/>
  <c r="L59" i="5"/>
  <c r="AM59" i="9"/>
  <c r="K59" i="5" s="1"/>
  <c r="F175" i="5"/>
  <c r="AD175" i="9"/>
  <c r="E175" i="5" s="1"/>
  <c r="H88" i="5"/>
  <c r="AE88" i="9"/>
  <c r="G88" i="5" s="1"/>
  <c r="F86" i="5"/>
  <c r="AD86" i="9"/>
  <c r="E86" i="5" s="1"/>
  <c r="J12" i="5"/>
  <c r="AG12" i="9"/>
  <c r="I12" i="5" s="1"/>
  <c r="H246" i="5"/>
  <c r="AE246" i="9"/>
  <c r="G246" i="5" s="1"/>
  <c r="AD56" i="9"/>
  <c r="E56" i="5" s="1"/>
  <c r="F56" i="5"/>
  <c r="AM148" i="9"/>
  <c r="K148" i="5" s="1"/>
  <c r="L148" i="5"/>
  <c r="AE37" i="9"/>
  <c r="G37" i="5" s="1"/>
  <c r="H37" i="5"/>
  <c r="L127" i="5"/>
  <c r="AM127" i="9"/>
  <c r="K127" i="5" s="1"/>
  <c r="J180" i="5"/>
  <c r="AG180" i="9"/>
  <c r="I180" i="5" s="1"/>
  <c r="AM132" i="9"/>
  <c r="K132" i="5" s="1"/>
  <c r="L132" i="5"/>
  <c r="H188" i="5"/>
  <c r="AE188" i="9"/>
  <c r="G188" i="5" s="1"/>
  <c r="AE210" i="9"/>
  <c r="G210" i="5" s="1"/>
  <c r="H210" i="5"/>
  <c r="J198" i="5"/>
  <c r="AG198" i="9"/>
  <c r="I198" i="5" s="1"/>
  <c r="H29" i="5"/>
  <c r="AE29" i="9"/>
  <c r="G29" i="5" s="1"/>
  <c r="F178" i="5"/>
  <c r="AD178" i="9"/>
  <c r="E178" i="5" s="1"/>
  <c r="L213" i="5"/>
  <c r="AM213" i="9"/>
  <c r="K213" i="5" s="1"/>
  <c r="L63" i="5"/>
  <c r="AM63" i="9"/>
  <c r="K63" i="5" s="1"/>
  <c r="AM200" i="9"/>
  <c r="K200" i="5" s="1"/>
  <c r="L200" i="5"/>
  <c r="AE234" i="9"/>
  <c r="G234" i="5" s="1"/>
  <c r="H234" i="5"/>
  <c r="H218" i="5"/>
  <c r="AE218" i="9"/>
  <c r="G218" i="5" s="1"/>
  <c r="H226" i="5"/>
  <c r="AE226" i="9"/>
  <c r="G226" i="5" s="1"/>
  <c r="H136" i="5"/>
  <c r="AE136" i="9"/>
  <c r="G136" i="5" s="1"/>
  <c r="AD183" i="9"/>
  <c r="E183" i="5" s="1"/>
  <c r="F183" i="5"/>
  <c r="AE194" i="9"/>
  <c r="G194" i="5" s="1"/>
  <c r="H194" i="5"/>
  <c r="H158" i="5"/>
  <c r="AE158" i="9"/>
  <c r="G158" i="5" s="1"/>
  <c r="L240" i="5"/>
  <c r="AM240" i="9"/>
  <c r="K240" i="5" s="1"/>
  <c r="J239" i="5"/>
  <c r="AG239" i="9"/>
  <c r="I239" i="5" s="1"/>
  <c r="F202" i="5"/>
  <c r="AD202" i="9"/>
  <c r="E202" i="5" s="1"/>
  <c r="F163" i="5"/>
  <c r="AD163" i="9"/>
  <c r="E163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2" i="5"/>
  <c r="AG252" i="9"/>
  <c r="I252" i="5" s="1"/>
  <c r="L139" i="5"/>
  <c r="AM139" i="9"/>
  <c r="K139" i="5" s="1"/>
  <c r="F126" i="5"/>
  <c r="AD126" i="9"/>
  <c r="E126" i="5" s="1"/>
  <c r="L62" i="5"/>
  <c r="AM62" i="9"/>
  <c r="K62" i="5" s="1"/>
  <c r="AE90" i="9"/>
  <c r="G90" i="5" s="1"/>
  <c r="H90" i="5"/>
  <c r="F28" i="5"/>
  <c r="AD28" i="9"/>
  <c r="E28" i="5" s="1"/>
  <c r="AE137" i="9"/>
  <c r="G137" i="5" s="1"/>
  <c r="H137" i="5"/>
  <c r="J224" i="5"/>
  <c r="AG224" i="9"/>
  <c r="I224" i="5" s="1"/>
  <c r="H133" i="5"/>
  <c r="AE133" i="9"/>
  <c r="G133" i="5" s="1"/>
  <c r="F17" i="5"/>
  <c r="AD17" i="9"/>
  <c r="E17" i="5" s="1"/>
  <c r="AE182" i="9"/>
  <c r="G182" i="5" s="1"/>
  <c r="H182" i="5"/>
  <c r="AD217" i="9"/>
  <c r="E217" i="5" s="1"/>
  <c r="F217" i="5"/>
  <c r="F162" i="5"/>
  <c r="AD162" i="9"/>
  <c r="E162" i="5" s="1"/>
  <c r="AE191" i="9"/>
  <c r="G191" i="5" s="1"/>
  <c r="H191" i="5"/>
  <c r="AM102" i="9"/>
  <c r="K102" i="5" s="1"/>
  <c r="L102" i="5"/>
  <c r="F168" i="5"/>
  <c r="AD168" i="9"/>
  <c r="E168" i="5" s="1"/>
  <c r="H21" i="5"/>
  <c r="AE21" i="9"/>
  <c r="G21" i="5" s="1"/>
  <c r="J203" i="5"/>
  <c r="AG203" i="9"/>
  <c r="I203" i="5" s="1"/>
  <c r="H33" i="5"/>
  <c r="AE33" i="9"/>
  <c r="G33" i="5" s="1"/>
  <c r="AM174" i="9"/>
  <c r="K174" i="5" s="1"/>
  <c r="L174" i="5"/>
  <c r="F184" i="5"/>
  <c r="AD184" i="9"/>
  <c r="E184" i="5" s="1"/>
  <c r="H46" i="5"/>
  <c r="AE46" i="9"/>
  <c r="G46" i="5" s="1"/>
  <c r="F94" i="5"/>
  <c r="AD94" i="9"/>
  <c r="E94" i="5" s="1"/>
  <c r="AM215" i="9"/>
  <c r="K215" i="5" s="1"/>
  <c r="L215" i="5"/>
  <c r="AG253" i="9"/>
  <c r="I253" i="5" s="1"/>
  <c r="J253" i="5"/>
  <c r="AD103" i="9"/>
  <c r="E103" i="5" s="1"/>
  <c r="F103" i="5"/>
  <c r="AD19" i="9"/>
  <c r="E19" i="5" s="1"/>
  <c r="F19" i="5"/>
  <c r="AD40" i="9"/>
  <c r="F40" i="5"/>
  <c r="L153" i="5"/>
  <c r="AM153" i="9"/>
  <c r="K153" i="5" s="1"/>
  <c r="H69" i="5"/>
  <c r="AE69" i="9"/>
  <c r="G69" i="5" s="1"/>
  <c r="J221" i="5"/>
  <c r="AG221" i="9"/>
  <c r="L30" i="5"/>
  <c r="AM30" i="9"/>
  <c r="K30" i="5" s="1"/>
  <c r="J122" i="5"/>
  <c r="AG122" i="9"/>
  <c r="I122" i="5" s="1"/>
  <c r="AG56" i="9"/>
  <c r="I56" i="5" s="1"/>
  <c r="J56" i="5"/>
  <c r="AG127" i="9"/>
  <c r="I127" i="5" s="1"/>
  <c r="J127" i="5"/>
  <c r="H132" i="5"/>
  <c r="AE132" i="9"/>
  <c r="G132" i="5" s="1"/>
  <c r="AD198" i="9"/>
  <c r="E198" i="5" s="1"/>
  <c r="F198" i="5"/>
  <c r="AD63" i="9"/>
  <c r="E63" i="5" s="1"/>
  <c r="F63" i="5"/>
  <c r="AG218" i="9"/>
  <c r="I218" i="5" s="1"/>
  <c r="J218" i="5"/>
  <c r="F136" i="5"/>
  <c r="AD136" i="9"/>
  <c r="E136" i="5" s="1"/>
  <c r="H240" i="5"/>
  <c r="AE240" i="9"/>
  <c r="G240" i="5" s="1"/>
  <c r="H203" i="5"/>
  <c r="AE203" i="9"/>
  <c r="G203" i="5" s="1"/>
  <c r="L206" i="5"/>
  <c r="AM206" i="9"/>
  <c r="K206" i="5" s="1"/>
  <c r="J248" i="5"/>
  <c r="AG248" i="9"/>
  <c r="I248" i="5" s="1"/>
  <c r="AG174" i="9"/>
  <c r="I174" i="5" s="1"/>
  <c r="J174" i="5"/>
  <c r="J235" i="5"/>
  <c r="AG235" i="9"/>
  <c r="I235" i="5" s="1"/>
  <c r="H95" i="5"/>
  <c r="AE95" i="9"/>
  <c r="G95" i="5" s="1"/>
  <c r="H89" i="5"/>
  <c r="AE89" i="9"/>
  <c r="G89" i="5" s="1"/>
  <c r="J189" i="5"/>
  <c r="AG189" i="9"/>
  <c r="I189" i="5" s="1"/>
  <c r="AG45" i="9"/>
  <c r="I45" i="5" s="1"/>
  <c r="J45" i="5"/>
  <c r="F74" i="5"/>
  <c r="AD74" i="9"/>
  <c r="E74" i="5" s="1"/>
  <c r="H214" i="5"/>
  <c r="AE214" i="9"/>
  <c r="G214" i="5" s="1"/>
  <c r="H242" i="5"/>
  <c r="AE242" i="9"/>
  <c r="G242" i="5" s="1"/>
  <c r="L22" i="5"/>
  <c r="AM22" i="9"/>
  <c r="K22" i="5" s="1"/>
  <c r="L108" i="5"/>
  <c r="AM108" i="9"/>
  <c r="K108" i="5" s="1"/>
  <c r="H154" i="5"/>
  <c r="AE154" i="9"/>
  <c r="G154" i="5" s="1"/>
  <c r="AE229" i="9"/>
  <c r="G229" i="5" s="1"/>
  <c r="H229" i="5"/>
  <c r="H215" i="5"/>
  <c r="AE215" i="9"/>
  <c r="G215" i="5" s="1"/>
  <c r="AM11" i="9"/>
  <c r="K11" i="5" s="1"/>
  <c r="L11" i="5"/>
  <c r="H123" i="5"/>
  <c r="AE123" i="9"/>
  <c r="G123" i="5" s="1"/>
  <c r="H253" i="5"/>
  <c r="AE253" i="9"/>
  <c r="G253" i="5" s="1"/>
  <c r="H179" i="5"/>
  <c r="AE179" i="9"/>
  <c r="G179" i="5" s="1"/>
  <c r="L157" i="5"/>
  <c r="AM157" i="9"/>
  <c r="K157" i="5" s="1"/>
  <c r="J103" i="5"/>
  <c r="AG103" i="9"/>
  <c r="I103" i="5" s="1"/>
  <c r="F172" i="5"/>
  <c r="AD172" i="9"/>
  <c r="E172" i="5" s="1"/>
  <c r="AM49" i="9"/>
  <c r="K49" i="5" s="1"/>
  <c r="L49" i="5"/>
  <c r="AG19" i="9"/>
  <c r="I19" i="5" s="1"/>
  <c r="J19" i="5"/>
  <c r="H249" i="5"/>
  <c r="AE249" i="9"/>
  <c r="G249" i="5" s="1"/>
  <c r="J110" i="5"/>
  <c r="AG110" i="9"/>
  <c r="I110" i="5" s="1"/>
  <c r="H120" i="5"/>
  <c r="AE120" i="9"/>
  <c r="G120" i="5" s="1"/>
  <c r="AM231" i="9"/>
  <c r="K231" i="5" s="1"/>
  <c r="L231" i="5"/>
  <c r="AE135" i="9"/>
  <c r="G135" i="5" s="1"/>
  <c r="H135" i="5"/>
  <c r="AG40" i="9"/>
  <c r="I40" i="5" s="1"/>
  <c r="J40" i="5"/>
  <c r="L10" i="5"/>
  <c r="AM10" i="9"/>
  <c r="K10" i="5" s="1"/>
  <c r="AG166" i="9"/>
  <c r="I166" i="5" s="1"/>
  <c r="J166" i="5"/>
  <c r="F153" i="5"/>
  <c r="AD153" i="9"/>
  <c r="E153" i="5" s="1"/>
  <c r="H31" i="5"/>
  <c r="AE31" i="9"/>
  <c r="G31" i="5" s="1"/>
  <c r="F85" i="5"/>
  <c r="AD85" i="9"/>
  <c r="E85" i="5" s="1"/>
  <c r="AE167" i="9"/>
  <c r="H167" i="5"/>
  <c r="J69" i="5"/>
  <c r="AG69" i="9"/>
  <c r="I69" i="5" s="1"/>
  <c r="F68" i="5"/>
  <c r="AD68" i="9"/>
  <c r="E68" i="5" s="1"/>
  <c r="F209" i="5"/>
  <c r="AD209" i="9"/>
  <c r="E209" i="5" s="1"/>
  <c r="L187" i="5"/>
  <c r="AM187" i="9"/>
  <c r="K187" i="5" s="1"/>
  <c r="L70" i="5"/>
  <c r="AM70" i="9"/>
  <c r="K70" i="5" s="1"/>
  <c r="H124" i="5"/>
  <c r="AE124" i="9"/>
  <c r="G124" i="5" s="1"/>
  <c r="AD221" i="9"/>
  <c r="F221" i="5"/>
  <c r="AM192" i="9"/>
  <c r="K192" i="5" s="1"/>
  <c r="L192" i="5"/>
  <c r="H104" i="5"/>
  <c r="AE104" i="9"/>
  <c r="G104" i="5" s="1"/>
  <c r="H121" i="5"/>
  <c r="AE121" i="9"/>
  <c r="G121" i="5" s="1"/>
  <c r="AE236" i="9"/>
  <c r="G236" i="5" s="1"/>
  <c r="H236" i="5"/>
  <c r="J14" i="5"/>
  <c r="AG14" i="9"/>
  <c r="I14" i="5" s="1"/>
  <c r="L87" i="5"/>
  <c r="AM87" i="9"/>
  <c r="K87" i="5" s="1"/>
  <c r="J109" i="5"/>
  <c r="AG109" i="9"/>
  <c r="I109" i="5" s="1"/>
  <c r="H106" i="5"/>
  <c r="AE106" i="9"/>
  <c r="G106" i="5" s="1"/>
  <c r="F41" i="5"/>
  <c r="AD41" i="9"/>
  <c r="E41" i="5" s="1"/>
  <c r="H251" i="5"/>
  <c r="AE251" i="9"/>
  <c r="G251" i="5" s="1"/>
  <c r="H160" i="5"/>
  <c r="AE160" i="9"/>
  <c r="G160" i="5" s="1"/>
  <c r="J145" i="5"/>
  <c r="AG145" i="9"/>
  <c r="I145" i="5" s="1"/>
  <c r="L98" i="5"/>
  <c r="AM98" i="9"/>
  <c r="K98" i="5" s="1"/>
  <c r="L112" i="5"/>
  <c r="AM112" i="9"/>
  <c r="K112" i="5" s="1"/>
  <c r="L96" i="5"/>
  <c r="AM96" i="9"/>
  <c r="K96" i="5" s="1"/>
  <c r="AE97" i="9"/>
  <c r="G97" i="5" s="1"/>
  <c r="H97" i="5"/>
  <c r="H67" i="5"/>
  <c r="AE67" i="9"/>
  <c r="G67" i="5" s="1"/>
  <c r="H59" i="5"/>
  <c r="AE59" i="9"/>
  <c r="G59" i="5" s="1"/>
  <c r="J175" i="5"/>
  <c r="AG175" i="9"/>
  <c r="I175" i="5" s="1"/>
  <c r="AD88" i="9"/>
  <c r="E88" i="5" s="1"/>
  <c r="F88" i="5"/>
  <c r="J86" i="5"/>
  <c r="AG86" i="9"/>
  <c r="I86" i="5" s="1"/>
  <c r="F12" i="5"/>
  <c r="AD12" i="9"/>
  <c r="E12" i="5" s="1"/>
  <c r="J246" i="5"/>
  <c r="AG246" i="9"/>
  <c r="I246" i="5" s="1"/>
  <c r="H56" i="5"/>
  <c r="AE56" i="9"/>
  <c r="G56" i="5" s="1"/>
  <c r="J148" i="5"/>
  <c r="AG148" i="9"/>
  <c r="I148" i="5" s="1"/>
  <c r="AG37" i="9"/>
  <c r="I37" i="5" s="1"/>
  <c r="J37" i="5"/>
  <c r="H127" i="5"/>
  <c r="AE127" i="9"/>
  <c r="G127" i="5" s="1"/>
  <c r="AM180" i="9"/>
  <c r="K180" i="5" s="1"/>
  <c r="L180" i="5"/>
  <c r="J132" i="5"/>
  <c r="AG132" i="9"/>
  <c r="I132" i="5" s="1"/>
  <c r="H243" i="5"/>
  <c r="AE243" i="9"/>
  <c r="G243" i="5" s="1"/>
  <c r="J210" i="5"/>
  <c r="AG210" i="9"/>
  <c r="I210" i="5" s="1"/>
  <c r="L198" i="5"/>
  <c r="AM198" i="9"/>
  <c r="K198" i="5" s="1"/>
  <c r="J29" i="5"/>
  <c r="AG29" i="9"/>
  <c r="I29" i="5" s="1"/>
  <c r="H178" i="5"/>
  <c r="AE178" i="9"/>
  <c r="G178" i="5" s="1"/>
  <c r="J213" i="5"/>
  <c r="AG213" i="9"/>
  <c r="I213" i="5" s="1"/>
  <c r="AG63" i="9"/>
  <c r="I63" i="5" s="1"/>
  <c r="J63" i="5"/>
  <c r="F200" i="5"/>
  <c r="AD200" i="9"/>
  <c r="E200" i="5" s="1"/>
  <c r="L234" i="5"/>
  <c r="AM234" i="9"/>
  <c r="K234" i="5" s="1"/>
  <c r="AD227" i="9"/>
  <c r="E227" i="5" s="1"/>
  <c r="F227" i="5"/>
  <c r="F226" i="5"/>
  <c r="AD226" i="9"/>
  <c r="E226" i="5" s="1"/>
  <c r="AG136" i="9"/>
  <c r="I136" i="5" s="1"/>
  <c r="J136" i="5"/>
  <c r="AG183" i="9"/>
  <c r="I183" i="5" s="1"/>
  <c r="J183" i="5"/>
  <c r="F194" i="5"/>
  <c r="AD194" i="9"/>
  <c r="E194" i="5" s="1"/>
  <c r="F190" i="5"/>
  <c r="AD190" i="9"/>
  <c r="E190" i="5" s="1"/>
  <c r="H186" i="5"/>
  <c r="AE186" i="9"/>
  <c r="G186" i="5" s="1"/>
  <c r="J171" i="5"/>
  <c r="AG171" i="9"/>
  <c r="I171" i="5" s="1"/>
  <c r="AE159" i="9"/>
  <c r="G159" i="5" s="1"/>
  <c r="H159" i="5"/>
  <c r="AG163" i="9"/>
  <c r="I163" i="5" s="1"/>
  <c r="J163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2" i="9"/>
  <c r="E252" i="5" s="1"/>
  <c r="F252" i="5"/>
  <c r="J139" i="5"/>
  <c r="AG139" i="9"/>
  <c r="I139" i="5" s="1"/>
  <c r="J126" i="5"/>
  <c r="AG126" i="9"/>
  <c r="I126" i="5" s="1"/>
  <c r="AG62" i="9"/>
  <c r="I62" i="5" s="1"/>
  <c r="J62" i="5"/>
  <c r="AM90" i="9"/>
  <c r="K90" i="5" s="1"/>
  <c r="L90" i="5"/>
  <c r="L28" i="5"/>
  <c r="AM28" i="9"/>
  <c r="K28" i="5" s="1"/>
  <c r="F137" i="5"/>
  <c r="AD137" i="9"/>
  <c r="E137" i="5" s="1"/>
  <c r="F224" i="5"/>
  <c r="AD224" i="9"/>
  <c r="E224" i="5" s="1"/>
  <c r="J133" i="5"/>
  <c r="AG133" i="9"/>
  <c r="I133" i="5" s="1"/>
  <c r="AG17" i="9"/>
  <c r="I17" i="5" s="1"/>
  <c r="J17" i="5"/>
  <c r="J182" i="5"/>
  <c r="AG182" i="9"/>
  <c r="I182" i="5" s="1"/>
  <c r="J217" i="5"/>
  <c r="AG217" i="9"/>
  <c r="I217" i="5" s="1"/>
  <c r="H162" i="5"/>
  <c r="AE162" i="9"/>
  <c r="G162" i="5" s="1"/>
  <c r="J191" i="5"/>
  <c r="AG191" i="9"/>
  <c r="I191" i="5" s="1"/>
  <c r="H102" i="5"/>
  <c r="AE102" i="9"/>
  <c r="G102" i="5" s="1"/>
  <c r="F122" i="5"/>
  <c r="AD122" i="9"/>
  <c r="E122" i="5" s="1"/>
  <c r="J21" i="5"/>
  <c r="AG21" i="9"/>
  <c r="I21" i="5" s="1"/>
  <c r="L203" i="5"/>
  <c r="AM203" i="9"/>
  <c r="K203" i="5" s="1"/>
  <c r="AG33" i="9"/>
  <c r="I33" i="5" s="1"/>
  <c r="J33" i="5"/>
  <c r="H248" i="5"/>
  <c r="AE248" i="9"/>
  <c r="G248" i="5" s="1"/>
  <c r="F76" i="5"/>
  <c r="AD76" i="9"/>
  <c r="E76" i="5" s="1"/>
  <c r="F220" i="5"/>
  <c r="AD220" i="9"/>
  <c r="E220" i="5" s="1"/>
  <c r="F93" i="5"/>
  <c r="AD93" i="9"/>
  <c r="E93" i="5" s="1"/>
  <c r="J222" i="5"/>
  <c r="AG222" i="9"/>
  <c r="AM172" i="9"/>
  <c r="K172" i="5" s="1"/>
  <c r="L172" i="5"/>
  <c r="J249" i="5"/>
  <c r="AG249" i="9"/>
  <c r="I249" i="5" s="1"/>
  <c r="F32" i="5"/>
  <c r="AD32" i="9"/>
  <c r="E32" i="5" s="1"/>
  <c r="J10" i="5"/>
  <c r="AG10" i="9"/>
  <c r="I10" i="5" s="1"/>
  <c r="J85" i="5"/>
  <c r="AG85" i="9"/>
  <c r="I85" i="5" s="1"/>
  <c r="AG187" i="9"/>
  <c r="I187" i="5" s="1"/>
  <c r="J187" i="5"/>
  <c r="L147" i="5"/>
  <c r="AM147" i="9"/>
  <c r="K147" i="5" s="1"/>
  <c r="I7" i="8"/>
  <c r="L185" i="5"/>
  <c r="AM185" i="9"/>
  <c r="J143" i="5"/>
  <c r="AG143" i="9"/>
  <c r="I143" i="5" s="1"/>
  <c r="F112" i="5"/>
  <c r="AD112" i="9"/>
  <c r="E112" i="5" s="1"/>
  <c r="J113" i="5"/>
  <c r="AG113" i="9"/>
  <c r="I113" i="5" s="1"/>
  <c r="H201" i="5"/>
  <c r="AE201" i="9"/>
  <c r="G201" i="5" s="1"/>
  <c r="F195" i="5"/>
  <c r="AD195" i="9"/>
  <c r="E195" i="5" s="1"/>
  <c r="L235" i="5"/>
  <c r="AM235" i="9"/>
  <c r="K235" i="5" s="1"/>
  <c r="J89" i="5"/>
  <c r="AG89" i="9"/>
  <c r="I89" i="5" s="1"/>
  <c r="F189" i="5"/>
  <c r="AD189" i="9"/>
  <c r="E189" i="5" s="1"/>
  <c r="L214" i="5"/>
  <c r="AM214" i="9"/>
  <c r="K214" i="5" s="1"/>
  <c r="F22" i="5"/>
  <c r="AD22" i="9"/>
  <c r="E22" i="5" s="1"/>
  <c r="J154" i="5"/>
  <c r="AG154" i="9"/>
  <c r="I154" i="5" s="1"/>
  <c r="H24" i="5"/>
  <c r="AE24" i="9"/>
  <c r="G24" i="5" s="1"/>
  <c r="AD123" i="9"/>
  <c r="E123" i="5" s="1"/>
  <c r="F123" i="5"/>
  <c r="J149" i="5"/>
  <c r="AG149" i="9"/>
  <c r="I149" i="5" s="1"/>
  <c r="AM130" i="9"/>
  <c r="K130" i="5" s="1"/>
  <c r="L130" i="5"/>
  <c r="AM25" i="9"/>
  <c r="K25" i="5" s="1"/>
  <c r="L25" i="5"/>
  <c r="L78" i="5"/>
  <c r="AM78" i="9"/>
  <c r="K78" i="5" s="1"/>
  <c r="AG231" i="9"/>
  <c r="I231" i="5" s="1"/>
  <c r="J231" i="5"/>
  <c r="AM44" i="9"/>
  <c r="K44" i="5" s="1"/>
  <c r="L44" i="5"/>
  <c r="H141" i="5"/>
  <c r="AE141" i="9"/>
  <c r="G141" i="5" s="1"/>
  <c r="J207" i="5"/>
  <c r="AG207" i="9"/>
  <c r="I207" i="5" s="1"/>
  <c r="L84" i="5"/>
  <c r="AM84" i="9"/>
  <c r="K84" i="5" s="1"/>
  <c r="J193" i="5"/>
  <c r="AG193" i="9"/>
  <c r="I193" i="5" s="1"/>
  <c r="H146" i="5"/>
  <c r="AE146" i="9"/>
  <c r="G146" i="5" s="1"/>
  <c r="H60" i="5"/>
  <c r="AE60" i="9"/>
  <c r="G60" i="5" s="1"/>
  <c r="H247" i="5"/>
  <c r="AE247" i="9"/>
  <c r="G247" i="5" s="1"/>
  <c r="AG104" i="9"/>
  <c r="I104" i="5" s="1"/>
  <c r="J104" i="5"/>
  <c r="F236" i="5"/>
  <c r="AD236" i="9"/>
  <c r="E236" i="5" s="1"/>
  <c r="F14" i="5"/>
  <c r="AD14" i="9"/>
  <c r="E14" i="5" s="1"/>
  <c r="J87" i="5"/>
  <c r="AG87" i="9"/>
  <c r="I87" i="5" s="1"/>
  <c r="J106" i="5"/>
  <c r="AG106" i="9"/>
  <c r="I106" i="5" s="1"/>
  <c r="L251" i="5"/>
  <c r="AM251" i="9"/>
  <c r="K251" i="5" s="1"/>
  <c r="J197" i="5"/>
  <c r="AG197" i="9"/>
  <c r="I197" i="5" s="1"/>
  <c r="J114" i="5"/>
  <c r="AG114" i="9"/>
  <c r="I114" i="5" s="1"/>
  <c r="AG67" i="9"/>
  <c r="I67" i="5" s="1"/>
  <c r="J67" i="5"/>
  <c r="H175" i="5"/>
  <c r="AE175" i="9"/>
  <c r="G175" i="5" s="1"/>
  <c r="H12" i="5"/>
  <c r="AE12" i="9"/>
  <c r="G12" i="5" s="1"/>
  <c r="F37" i="5"/>
  <c r="AD37" i="9"/>
  <c r="E37" i="5" s="1"/>
  <c r="AG188" i="9"/>
  <c r="I188" i="5" s="1"/>
  <c r="J188" i="5"/>
  <c r="F29" i="5"/>
  <c r="AD29" i="9"/>
  <c r="E29" i="5" s="1"/>
  <c r="H213" i="5"/>
  <c r="AE213" i="9"/>
  <c r="G213" i="5" s="1"/>
  <c r="J200" i="5"/>
  <c r="AG200" i="9"/>
  <c r="I200" i="5" s="1"/>
  <c r="AE52" i="9"/>
  <c r="G52" i="5" s="1"/>
  <c r="H52" i="5"/>
  <c r="H183" i="5"/>
  <c r="AE183" i="9"/>
  <c r="G183" i="5" s="1"/>
  <c r="AG158" i="9"/>
  <c r="I158" i="5" s="1"/>
  <c r="J158" i="5"/>
  <c r="H239" i="5"/>
  <c r="AE239" i="9"/>
  <c r="G239" i="5" s="1"/>
  <c r="J202" i="5"/>
  <c r="AG202" i="9"/>
  <c r="I202" i="5" s="1"/>
  <c r="J142" i="5"/>
  <c r="AG142" i="9"/>
  <c r="I142" i="5" s="1"/>
  <c r="H50" i="5"/>
  <c r="AE50" i="9"/>
  <c r="G50" i="5" s="1"/>
  <c r="J91" i="5"/>
  <c r="AG91" i="9"/>
  <c r="I91" i="5" s="1"/>
  <c r="L80" i="5"/>
  <c r="AM80" i="9"/>
  <c r="K80" i="5" s="1"/>
  <c r="AE211" i="9"/>
  <c r="G211" i="5" s="1"/>
  <c r="H211" i="5"/>
  <c r="J216" i="5"/>
  <c r="AG216" i="9"/>
  <c r="I216" i="5" s="1"/>
  <c r="H212" i="5"/>
  <c r="AE212" i="9"/>
  <c r="G212" i="5" s="1"/>
  <c r="J152" i="5"/>
  <c r="AG152" i="9"/>
  <c r="I152" i="5" s="1"/>
  <c r="F83" i="5"/>
  <c r="AD83" i="9"/>
  <c r="E83" i="5" s="1"/>
  <c r="F79" i="5"/>
  <c r="AD79" i="9"/>
  <c r="E79" i="5" s="1"/>
  <c r="AM232" i="9"/>
  <c r="K232" i="5" s="1"/>
  <c r="L232" i="5"/>
  <c r="F225" i="5"/>
  <c r="AD225" i="9"/>
  <c r="E225" i="5" s="1"/>
  <c r="H224" i="5"/>
  <c r="AE224" i="9"/>
  <c r="G224" i="5" s="1"/>
  <c r="L133" i="5"/>
  <c r="AM133" i="9"/>
  <c r="K133" i="5" s="1"/>
  <c r="L17" i="5"/>
  <c r="AM17" i="9"/>
  <c r="K17" i="5" s="1"/>
  <c r="J81" i="5"/>
  <c r="AG81" i="9"/>
  <c r="I81" i="5" s="1"/>
  <c r="H217" i="5"/>
  <c r="AE217" i="9"/>
  <c r="G217" i="5" s="1"/>
  <c r="J162" i="5"/>
  <c r="AG162" i="9"/>
  <c r="I162" i="5" s="1"/>
  <c r="AM191" i="9"/>
  <c r="K191" i="5" s="1"/>
  <c r="L191" i="5"/>
  <c r="F102" i="5"/>
  <c r="AD102" i="9"/>
  <c r="E102" i="5" s="1"/>
  <c r="J168" i="5"/>
  <c r="AG168" i="9"/>
  <c r="I168" i="5" s="1"/>
  <c r="J177" i="5"/>
  <c r="AG177" i="9"/>
  <c r="I177" i="5" s="1"/>
  <c r="H206" i="5"/>
  <c r="AE206" i="9"/>
  <c r="G206" i="5" s="1"/>
  <c r="L248" i="5"/>
  <c r="AM248" i="9"/>
  <c r="K248" i="5" s="1"/>
  <c r="F174" i="5"/>
  <c r="AD174" i="9"/>
  <c r="E174" i="5" s="1"/>
  <c r="H235" i="5"/>
  <c r="AE235" i="9"/>
  <c r="G235" i="5" s="1"/>
  <c r="J95" i="5"/>
  <c r="AG95" i="9"/>
  <c r="I95" i="5" s="1"/>
  <c r="L89" i="5"/>
  <c r="AM89" i="9"/>
  <c r="K89" i="5" s="1"/>
  <c r="AM189" i="9"/>
  <c r="K189" i="5" s="1"/>
  <c r="L189" i="5"/>
  <c r="AM45" i="9"/>
  <c r="K45" i="5" s="1"/>
  <c r="L45" i="5"/>
  <c r="J74" i="5"/>
  <c r="AG74" i="9"/>
  <c r="I74" i="5" s="1"/>
  <c r="F214" i="5"/>
  <c r="AD214" i="9"/>
  <c r="E214" i="5" s="1"/>
  <c r="AM242" i="9"/>
  <c r="K242" i="5" s="1"/>
  <c r="L242" i="5"/>
  <c r="H254" i="5"/>
  <c r="AE254" i="9"/>
  <c r="G254" i="5" s="1"/>
  <c r="J94" i="5"/>
  <c r="AG94" i="9"/>
  <c r="I94" i="5" s="1"/>
  <c r="AM93" i="9"/>
  <c r="K93" i="5" s="1"/>
  <c r="L93" i="5"/>
  <c r="J229" i="5"/>
  <c r="AG229" i="9"/>
  <c r="I229" i="5" s="1"/>
  <c r="J215" i="5"/>
  <c r="AG215" i="9"/>
  <c r="I215" i="5" s="1"/>
  <c r="H11" i="5"/>
  <c r="AE11" i="9"/>
  <c r="G11" i="5" s="1"/>
  <c r="AG123" i="9"/>
  <c r="I123" i="5" s="1"/>
  <c r="J123" i="5"/>
  <c r="L253" i="5"/>
  <c r="AM253" i="9"/>
  <c r="K253" i="5" s="1"/>
  <c r="F179" i="5"/>
  <c r="AD179" i="9"/>
  <c r="E179" i="5" s="1"/>
  <c r="AE157" i="9"/>
  <c r="G157" i="5" s="1"/>
  <c r="H157" i="5"/>
  <c r="H103" i="5"/>
  <c r="AE103" i="9"/>
  <c r="G103" i="5" s="1"/>
  <c r="J172" i="5"/>
  <c r="AG172" i="9"/>
  <c r="I172" i="5" s="1"/>
  <c r="F49" i="5"/>
  <c r="AD49" i="9"/>
  <c r="E49" i="5" s="1"/>
  <c r="H19" i="5"/>
  <c r="AE19" i="9"/>
  <c r="G19" i="5" s="1"/>
  <c r="F249" i="5"/>
  <c r="AD249" i="9"/>
  <c r="E249" i="5" s="1"/>
  <c r="H110" i="5"/>
  <c r="AE110" i="9"/>
  <c r="G110" i="5" s="1"/>
  <c r="H57" i="5"/>
  <c r="AE57" i="9"/>
  <c r="G57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6" i="5"/>
  <c r="AE166" i="9"/>
  <c r="G166" i="5" s="1"/>
  <c r="AE153" i="9"/>
  <c r="G153" i="5" s="1"/>
  <c r="H153" i="5"/>
  <c r="J31" i="5"/>
  <c r="AG31" i="9"/>
  <c r="I31" i="5" s="1"/>
  <c r="H85" i="5"/>
  <c r="AE85" i="9"/>
  <c r="G85" i="5" s="1"/>
  <c r="AM167" i="9"/>
  <c r="L167" i="5"/>
  <c r="F69" i="5"/>
  <c r="AD69" i="9"/>
  <c r="E69" i="5" s="1"/>
  <c r="L68" i="5"/>
  <c r="AM68" i="9"/>
  <c r="K68" i="5" s="1"/>
  <c r="H209" i="5"/>
  <c r="AE209" i="9"/>
  <c r="G209" i="5" s="1"/>
  <c r="H187" i="5"/>
  <c r="AE187" i="9"/>
  <c r="G187" i="5" s="1"/>
  <c r="J70" i="5"/>
  <c r="AG70" i="9"/>
  <c r="I70" i="5" s="1"/>
  <c r="F124" i="5"/>
  <c r="AD124" i="9"/>
  <c r="E124" i="5" s="1"/>
  <c r="H221" i="5"/>
  <c r="AE221" i="9"/>
  <c r="F192" i="5"/>
  <c r="AD192" i="9"/>
  <c r="E192" i="5" s="1"/>
  <c r="AM104" i="9"/>
  <c r="K104" i="5" s="1"/>
  <c r="L104" i="5"/>
  <c r="F121" i="5"/>
  <c r="AD121" i="9"/>
  <c r="E121" i="5" s="1"/>
  <c r="L236" i="5"/>
  <c r="AM236" i="9"/>
  <c r="K236" i="5" s="1"/>
  <c r="L14" i="5"/>
  <c r="AM14" i="9"/>
  <c r="K14" i="5" s="1"/>
  <c r="F87" i="5"/>
  <c r="AD87" i="9"/>
  <c r="E87" i="5" s="1"/>
  <c r="F109" i="5"/>
  <c r="AD109" i="9"/>
  <c r="E109" i="5" s="1"/>
  <c r="F106" i="5"/>
  <c r="AD106" i="9"/>
  <c r="E106" i="5" s="1"/>
  <c r="AM41" i="9"/>
  <c r="K41" i="5" s="1"/>
  <c r="L41" i="5"/>
  <c r="AE30" i="9"/>
  <c r="G30" i="5" s="1"/>
  <c r="H30" i="5"/>
  <c r="J160" i="5"/>
  <c r="AG160" i="9"/>
  <c r="I160" i="5" s="1"/>
  <c r="H145" i="5"/>
  <c r="AE145" i="9"/>
  <c r="G145" i="5" s="1"/>
  <c r="J98" i="5"/>
  <c r="AG98" i="9"/>
  <c r="I98" i="5" s="1"/>
  <c r="AG112" i="9"/>
  <c r="I112" i="5" s="1"/>
  <c r="J112" i="5"/>
  <c r="H96" i="5"/>
  <c r="AE96" i="9"/>
  <c r="G96" i="5" s="1"/>
  <c r="AM97" i="9"/>
  <c r="K97" i="5" s="1"/>
  <c r="L97" i="5"/>
  <c r="F67" i="5"/>
  <c r="AD67" i="9"/>
  <c r="E67" i="5" s="1"/>
  <c r="J59" i="5"/>
  <c r="AG59" i="9"/>
  <c r="I59" i="5" s="1"/>
  <c r="L175" i="5"/>
  <c r="AM175" i="9"/>
  <c r="K175" i="5" s="1"/>
  <c r="J88" i="5"/>
  <c r="AG88" i="9"/>
  <c r="I88" i="5" s="1"/>
  <c r="H86" i="5"/>
  <c r="AE86" i="9"/>
  <c r="G86" i="5" s="1"/>
  <c r="L51" i="5"/>
  <c r="AM51" i="9"/>
  <c r="K51" i="5" s="1"/>
  <c r="J140" i="5"/>
  <c r="AG140" i="9"/>
  <c r="I140" i="5" s="1"/>
  <c r="H165" i="5"/>
  <c r="AE165" i="9"/>
  <c r="G165" i="5" s="1"/>
  <c r="H134" i="5"/>
  <c r="AE134" i="9"/>
  <c r="G134" i="5" s="1"/>
  <c r="F237" i="5"/>
  <c r="AD237" i="9"/>
  <c r="E237" i="5" s="1"/>
  <c r="F238" i="5"/>
  <c r="AD238" i="9"/>
  <c r="E238" i="5" s="1"/>
  <c r="J107" i="5"/>
  <c r="AG107" i="9"/>
  <c r="I107" i="5" s="1"/>
  <c r="AG75" i="9"/>
  <c r="I75" i="5" s="1"/>
  <c r="J75" i="5"/>
  <c r="F243" i="5"/>
  <c r="AD243" i="9"/>
  <c r="E243" i="5" s="1"/>
  <c r="F210" i="5"/>
  <c r="AD210" i="9"/>
  <c r="E210" i="5" s="1"/>
  <c r="AE198" i="9"/>
  <c r="G198" i="5" s="1"/>
  <c r="H198" i="5"/>
  <c r="L29" i="5"/>
  <c r="AM29" i="9"/>
  <c r="K29" i="5" s="1"/>
  <c r="AM178" i="9"/>
  <c r="K178" i="5" s="1"/>
  <c r="L178" i="5"/>
  <c r="F213" i="5"/>
  <c r="AD213" i="9"/>
  <c r="E213" i="5" s="1"/>
  <c r="H63" i="5"/>
  <c r="AE63" i="9"/>
  <c r="G63" i="5" s="1"/>
  <c r="L92" i="5"/>
  <c r="AM92" i="9"/>
  <c r="K92" i="5" s="1"/>
  <c r="J119" i="5"/>
  <c r="AG119" i="9"/>
  <c r="I119" i="5" s="1"/>
  <c r="H227" i="5"/>
  <c r="AE227" i="9"/>
  <c r="G227" i="5" s="1"/>
  <c r="J226" i="5"/>
  <c r="AG226" i="9"/>
  <c r="I226" i="5" s="1"/>
  <c r="AM136" i="9"/>
  <c r="K136" i="5" s="1"/>
  <c r="L136" i="5"/>
  <c r="F58" i="5"/>
  <c r="AD58" i="9"/>
  <c r="E58" i="5" s="1"/>
  <c r="F208" i="5"/>
  <c r="AD208" i="9"/>
  <c r="E208" i="5" s="1"/>
  <c r="AM190" i="9"/>
  <c r="K190" i="5" s="1"/>
  <c r="L190" i="5"/>
  <c r="J186" i="5"/>
  <c r="AG186" i="9"/>
  <c r="I186" i="5" s="1"/>
  <c r="F171" i="5"/>
  <c r="AD171" i="9"/>
  <c r="E171" i="5" s="1"/>
  <c r="F159" i="5"/>
  <c r="AD159" i="9"/>
  <c r="E159" i="5" s="1"/>
  <c r="H163" i="5"/>
  <c r="AE163" i="9"/>
  <c r="G163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2" i="9"/>
  <c r="K252" i="5" s="1"/>
  <c r="L252" i="5"/>
  <c r="H139" i="5"/>
  <c r="AE139" i="9"/>
  <c r="G139" i="5" s="1"/>
  <c r="L126" i="5"/>
  <c r="AM126" i="9"/>
  <c r="K126" i="5" s="1"/>
  <c r="H62" i="5"/>
  <c r="AE62" i="9"/>
  <c r="G62" i="5" s="1"/>
  <c r="F90" i="5"/>
  <c r="AD90" i="9"/>
  <c r="E90" i="5" s="1"/>
  <c r="J28" i="5"/>
  <c r="AG28" i="9"/>
  <c r="I28" i="5" s="1"/>
  <c r="AG137" i="9"/>
  <c r="I137" i="5" s="1"/>
  <c r="J137" i="5"/>
  <c r="L224" i="5"/>
  <c r="AM224" i="9"/>
  <c r="K224" i="5" s="1"/>
  <c r="F133" i="5"/>
  <c r="AD133" i="9"/>
  <c r="E133" i="5" s="1"/>
  <c r="F155" i="5"/>
  <c r="AD155" i="9"/>
  <c r="E155" i="5" s="1"/>
  <c r="AD182" i="9"/>
  <c r="E182" i="5" s="1"/>
  <c r="F182" i="5"/>
  <c r="J72" i="5"/>
  <c r="AG72" i="9"/>
  <c r="I72" i="5" s="1"/>
  <c r="AM34" i="9"/>
  <c r="K34" i="5" s="1"/>
  <c r="L34" i="5"/>
  <c r="L113" i="5"/>
  <c r="AM113" i="9"/>
  <c r="K113" i="5" s="1"/>
  <c r="F233" i="5"/>
  <c r="AD233" i="9"/>
  <c r="E233" i="5" s="1"/>
  <c r="H122" i="5"/>
  <c r="AE122" i="9"/>
  <c r="G122" i="5" s="1"/>
  <c r="F21" i="5"/>
  <c r="AD21" i="9"/>
  <c r="E21" i="5" s="1"/>
  <c r="AD203" i="9"/>
  <c r="E203" i="5" s="1"/>
  <c r="F203" i="5"/>
  <c r="F33" i="5"/>
  <c r="AD33" i="9"/>
  <c r="E33" i="5" s="1"/>
  <c r="E7" i="8" l="1"/>
  <c r="J54" i="5"/>
  <c r="AD54" i="9"/>
  <c r="E54" i="5" s="1"/>
  <c r="AM54" i="9"/>
  <c r="K54" i="5" s="1"/>
  <c r="AE55" i="9"/>
  <c r="G55" i="5" s="1"/>
  <c r="H54" i="5"/>
  <c r="L55" i="5"/>
  <c r="J55" i="5"/>
  <c r="AD55" i="9"/>
  <c r="E55" i="5" s="1"/>
  <c r="G40" i="5"/>
  <c r="G39" i="5"/>
  <c r="E40" i="5"/>
  <c r="E39" i="5"/>
  <c r="I39" i="5"/>
  <c r="J254" i="5"/>
  <c r="F254" i="5"/>
  <c r="AM254" i="9"/>
  <c r="K254" i="5" s="1"/>
  <c r="D20" i="14"/>
  <c r="D25" i="14" s="1"/>
  <c r="D33" i="14" s="1"/>
  <c r="K205" i="5"/>
  <c r="H8" i="8"/>
  <c r="G221" i="5"/>
  <c r="D8" i="8"/>
  <c r="I222" i="5"/>
  <c r="F9" i="8"/>
  <c r="E221" i="5"/>
  <c r="B8" i="8"/>
  <c r="I221" i="5"/>
  <c r="F8" i="8"/>
  <c r="G222" i="5"/>
  <c r="D9" i="8"/>
  <c r="E222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7" i="5"/>
  <c r="G167" i="5"/>
  <c r="D6" i="8"/>
  <c r="I167" i="5"/>
  <c r="F6" i="8"/>
  <c r="E167" i="5"/>
  <c r="B6" i="8"/>
  <c r="K185" i="5"/>
  <c r="H7" i="8" l="1"/>
  <c r="H6" i="8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8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tc={E9489508-5701-456A-97D9-662D462EABD8}</author>
    <author>tc={322D4069-AA02-42AB-B193-3F9C6B4B4E9C}</author>
    <author>tc={866D5FAD-2F78-439B-A957-692556D44432}</author>
    <author>tc={DE518FBD-AFA3-47F9-B250-89BE63A2DEDB}</author>
    <author>tc={A3B9B200-EF4E-4DA9-BFE7-1A921E1FBC65}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tc={3718C281-6CD5-4F6A-805D-301D7878F3F8}</author>
    <author>tc={A3E14736-5716-4778-8FB5-366F925BBCAA}</author>
    <author>tc={ED169C65-B32B-4006-AAAE-32F80ABF303C}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tc={C7C28005-3894-432D-83F1-C1D8E671385E}</author>
    <author>tc={5F9B61CE-EAAF-463F-B157-4B3A97797112}</author>
    <author>tc={39C19080-D308-4C50-9A2B-0413514E439F}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tc={6BEE253A-7840-4C23-B4EA-7A303AB27199}</author>
    <author>tc={7722FFD4-11AC-4A11-93CE-AE539F441C36}</author>
    <author>tc={7E1EA305-B226-410E-BEFA-E9952F98C7EE}</author>
    <author>tc={F2C3FE7F-A675-437D-B2FB-0764F5035F3C}</author>
    <author>tc={42C483D2-3EE7-448C-94E5-8F4E0EBE2EAA}</author>
    <author>tc={295825A4-ABD1-4734-989F-45195881DFCE}</author>
    <author>tc={1D98B439-0D21-4026-A2DF-D4A5EC5E3067}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tc={AB097A21-402B-4C38-8E47-1AF94F327EF0}</author>
    <author>tc={535B5C85-FEE4-4144-8B2A-F7C46E05A95E}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tc={0D9E80B9-C964-415F-B400-8382240C7015}</author>
    <author>tc={96C9906F-33AC-4AEA-AEF0-CA08C2DA0515}</author>
    <author>tc={B9D2DF39-A8AC-42E0-ACB6-F354A1DA10B4}</author>
    <author>tc={B7666EDB-4E87-42B5-A03C-6EF2D2444581}</author>
    <author>tc={AD31683B-07E5-4833-8EAC-85867DAC723A}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tc={588B00FE-0E52-44E2-88FB-FFA43FFCCF30}</author>
    <author>tc={373A0698-9696-4195-9973-6D25DAE4BA51}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tc={A5E770EF-5604-40D0-8448-22AB38648D0E}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tc={D937C33F-3041-4695-AA0C-9A09F4755728}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tc={047FE20D-275E-49A2-933F-938D41279C15}</author>
    <author>tc={AD36B12E-59F6-4B4E-8FFC-A8F0B42A9BC4}</author>
    <author>tc={51473AB1-E95B-4526-9914-3D8DEDBDBCB9}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tc={E66D12DF-16E3-42A9-8243-95C71073B5E0}</author>
    <author>tc={7727DB60-8375-41A0-B032-52C6B2246BCC}</author>
    <author>tc={4DFCD2A9-0605-42B1-BF8A-E71E39B4E62C}</author>
    <author>tc={E20022F0-85A2-47FF-8FFF-4E872759FBF6}</author>
    <author>tc={2B9D746C-4AF9-4178-B288-7DAFFE59C797}</author>
    <author>tc={EAC96642-6471-4529-B087-731946B27B4D}</author>
    <author>tc={2FCC4FAA-7488-4ECA-AFD5-E42D13EB3E1A}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tc={6D908517-FF86-4611-A06A-2C94FB89B879}</author>
    <author>tc={18651EEE-19D0-4489-A6C0-A5F0E1480D5D}</author>
    <author>tc={AC641F5E-4A92-44F6-9008-D3C8D84D317A}</author>
    <author>tc={4B9C97E2-540A-418B-8AE6-1EF249874183}</author>
    <author>tc={BE836365-54BC-45D2-8574-BCD3F0F4C699}</author>
    <author>tc={A6AC6891-3CF0-4E8C-A887-9C259DC9EB9A}</author>
    <author>tc={79BB0193-F48E-460E-90DB-A9C1B7519AD5}</author>
    <author>tc={457F43ED-BDAF-4554-B87A-212B9FB6B8B3}</author>
    <author>tc={0A097110-2E3D-4DCC-8B8E-48315F12975A}</author>
    <author>tc={6B9D0745-A894-4D93-B16E-00F31EEDEB4E}</author>
    <author>tc={F59C7CCF-D919-44B6-9BA5-555EFC579D30}</author>
    <author>tc={3B03B372-6FC1-497E-B71C-CE467AD6DE39}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tc={6DF28C26-9FEF-4DAC-8495-778B6769A0B8}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tc={403AA01F-7F2B-44B9-87D9-5C1E9829EF74}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tc={F458ADEE-636D-499F-B3DA-2C5753FAC5F2}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tc={2586D917-98E1-4139-A78B-693D5C991578}</author>
    <author>tc={F9486AA7-1773-4A55-9EA9-ECC60C475D75}</author>
    <author>tc={A804BA05-8176-439D-B29D-BC7B428A8250}</author>
    <author>tc={9BE858F5-D6ED-4133-9181-2F46EBBEA77C}</author>
    <author>tc={5DCCB260-FD64-4D67-8BCE-8B64FBEFE58C}</author>
    <author>tc={2A3326CB-D634-4DB9-81C6-9AB9C65BF961}</author>
    <author>tc={45A9F567-A4D0-48CC-94BC-750E36722776}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tc={468C5DC0-9859-4AA2-9A78-42FD2B89A4EB}</author>
    <author>tc={C8FE9965-61B1-4A86-B381-FD825181C994}</author>
    <author>tc={58B93546-F802-4511-9D03-23F356A9712D}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tc={D4D33F43-F593-4D33-A5D5-62D26B623FBB}</author>
    <author>tc={C5DD14D8-ED06-4F38-9146-194F2E239ED2}</author>
    <author>tc={D45851C0-6566-4A7B-9E8E-EC010E25C875}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tc={63DC11BD-0078-4727-BC05-FAF568CEEF9A}</author>
    <author>tc={B1348452-F76B-4726-995E-D02A0E73DFB8}</author>
    <author>tc={37F25DE1-4D18-4C7B-B0C3-BDE1B60F3599}</author>
    <author>tc={E34CF67A-E625-4C75-9B4D-944C0BBEF61D}</author>
    <author>tc={19B11046-84FA-47CC-8713-30059A34DCDC}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tc={0F741388-8285-46F2-A6FC-DD761B298658}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tc={015E1AD2-56F1-4109-9C65-F58B7F60E13E}</author>
    <author>tc={BA67A799-EAA7-417D-BC23-CF95FD0995A2}</author>
    <author>tc={ED0A3A25-69B5-45C0-80B1-64C55D44CB7A}</author>
    <author>tc={B4A08BBB-DBEB-4951-9C16-EE562F216D14}</author>
    <author>tc={39BEC1B8-8583-4CAB-A8DF-774D7F21CE3E}</author>
    <author>tc={947DE206-E751-4B41-81C9-EB8108340977}</author>
    <author>tc={BC22C938-F8CB-4F82-93D7-5F8C03E3743A}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
Reply:
    2.5kW allocation reduced due to live reading of 1.2KW
Reply:
    2.5kW allocation reduced due to live reading of 0.9KW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
Reply:
    4.25kW allocation reduced due to live reading of 1.3KW
Reply:
    4.25kW allocation reduced due to live reading of 1.2KW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3" authorId="8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
Reply:
    2.5kW allocation reduced due to live reading of 2KW
Reply:
    2.5kW allocation reduced due to live reading of 2.2KW</t>
      </text>
    </comment>
    <comment ref="L13" authorId="9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
Reply:
    4.25kW allocation reduced due to live reading of 2KW
Reply:
    4.25kW allocation reduced due to live reading of 2.1KW</t>
      </text>
    </comment>
    <comment ref="N13" authorId="10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4" authorId="11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2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2" authorId="13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4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</t>
      </text>
    </comment>
    <comment ref="P22" authorId="15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
Reply:
    2.25kW allocation reduced due to
live reading of 0.8KW</t>
      </text>
    </comment>
    <comment ref="R22" authorId="16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1.1KW</t>
      </text>
    </comment>
    <comment ref="T22" authorId="17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18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19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
Reply:
    2kW allocation reduced due to live reading of 0.5KW</t>
      </text>
    </comment>
    <comment ref="L23" authorId="20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23" authorId="21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
Reply:
    2.5KW allocation reduced to live reading of  2.2KW
Reply:
    2.5KW allocation reduced to live reading of  2.1KW</t>
      </text>
    </comment>
    <comment ref="P23" authorId="22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
Reply:
    2.25kW allocation reduced due to
live reading of 0.8KW</t>
      </text>
    </comment>
    <comment ref="R23" authorId="23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T23" authorId="24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5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6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
Reply:
    2kW allocation reduced due to live reading of 0.6KW</t>
      </text>
    </comment>
    <comment ref="J25" authorId="27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28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29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0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J26" authorId="31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2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3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4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5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6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J30" authorId="37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38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
Reply:
    2.5kW allocation reduced due to live reading of 1.3kW</t>
      </text>
    </comment>
    <comment ref="N30" authorId="39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0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0.7kW</t>
      </text>
    </comment>
    <comment ref="R30" authorId="41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1.2kW</t>
      </text>
    </comment>
    <comment ref="T30" authorId="42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0.7W</t>
      </text>
    </comment>
    <comment ref="V30" authorId="43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J31" authorId="44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3.4kW</t>
      </text>
    </comment>
    <comment ref="L31" authorId="45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
Reply:
    2.5kW allocation reduced due to live reading of 1.1kW</t>
      </text>
    </comment>
    <comment ref="N31" authorId="46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47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48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
Reply:
    2kW allocation reduced due to live reading of 1.2kW</t>
      </text>
    </comment>
    <comment ref="T31" authorId="49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0.67W</t>
      </text>
    </comment>
    <comment ref="V31" authorId="50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0.3kW</t>
      </text>
    </comment>
    <comment ref="J32" authorId="51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52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3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S37" authorId="54" shapeId="0" xr:uid="{3718C281-6CD5-4F6A-805D-301D7878F3F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J38" authorId="55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K38" authorId="56" shapeId="0" xr:uid="{ED169C65-B32B-4006-AAAE-32F80ABF303C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39" authorId="57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39" authorId="58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39" authorId="59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60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R39" authorId="61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T39" authorId="62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39" authorId="63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39" authorId="64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5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6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39" authorId="67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39" authorId="68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39" authorId="69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39" authorId="70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1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72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</t>
      </text>
    </comment>
    <comment ref="L40" authorId="73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N40" authorId="74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75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76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77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78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79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80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81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2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3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AN40" authorId="84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AP40" authorId="85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6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87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88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G48" authorId="89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8" authorId="90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</t>
      </text>
    </comment>
    <comment ref="L48" authorId="91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3.8kW
Reply:
    4kW allocation reduced due to live reading of 3.8kW</t>
      </text>
    </comment>
    <comment ref="N48" authorId="92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</t>
      </text>
    </comment>
    <comment ref="P48" authorId="93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R48" authorId="94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5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V48" authorId="96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97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</t>
      </text>
    </comment>
    <comment ref="Z48" authorId="98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99" shapeId="0" xr:uid="{C7C28005-3894-432D-83F1-C1D8E671385E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8" authorId="100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1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L48" authorId="102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</text>
    </comment>
    <comment ref="J49" authorId="103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</t>
      </text>
    </comment>
    <comment ref="L49" authorId="104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3.5kW</t>
      </text>
    </comment>
    <comment ref="N49" authorId="105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P49" authorId="106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</t>
      </text>
    </comment>
    <comment ref="R49" authorId="107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08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V49" authorId="109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10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9" authorId="111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2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</text>
    </comment>
    <comment ref="AF49" authorId="113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14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</t>
      </text>
    </comment>
    <comment ref="AL49" authorId="115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9" authorId="116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0" authorId="117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50" authorId="118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1" authorId="119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
Reply:
    Load transfers completed June 2024. 0.0kW of allocation remaining</t>
      </text>
    </comment>
    <comment ref="P51" authorId="120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21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1" authorId="122" shapeId="0" xr:uid="{6BEE253A-7840-4C23-B4EA-7A303AB2719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1" authorId="123" shapeId="0" xr:uid="{7722FFD4-11AC-4A11-93CE-AE539F441C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N52" authorId="124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
Reply:
    Load transfers completed June 2024. 0.0kW of allocation remaining..</t>
      </text>
    </comment>
    <comment ref="P52" authorId="125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2" authorId="126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2" authorId="127" shapeId="0" xr:uid="{295825A4-ABD1-4734-989F-45195881DF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2" authorId="128" shapeId="0" xr:uid="{1D98B439-0D21-4026-A2DF-D4A5EC5E30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J54" authorId="129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4" authorId="130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N54" authorId="131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P54" authorId="132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R54" authorId="133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V54" authorId="134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X54" authorId="135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4" authorId="136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4" authorId="137" shapeId="0" xr:uid="{AB097A21-402B-4C38-8E47-1AF94F327EF0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J54" authorId="138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J57" authorId="139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L57" authorId="140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7" authorId="141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P57" authorId="142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R57" authorId="143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T57" authorId="144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7" authorId="145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X57" authorId="146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Z57" authorId="147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B57" authorId="148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7" authorId="149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</t>
      </text>
    </comment>
    <comment ref="AF57" authorId="150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7" authorId="151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AJ57" authorId="152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7" authorId="153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AM57" authorId="154" shapeId="0" xr:uid="{0D9E80B9-C964-415F-B400-8382240C7015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J58" authorId="155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U70" authorId="156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W70" authorId="157" shapeId="0" xr:uid="{B7666EDB-4E87-42B5-A03C-6EF2D2444581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Y70" authorId="158" shapeId="0" xr:uid="{AD31683B-07E5-4833-8EAC-85867DAC723A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L72" authorId="159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
Reply:
    2.5kW allocation reduced due to live reading of 2.1KW</t>
      </text>
    </comment>
    <comment ref="N72" authorId="160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</t>
      </text>
    </comment>
    <comment ref="P72" authorId="161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
Reply:
    2.25kW allocation reduced due to live reading of 1.8KW</t>
      </text>
    </comment>
    <comment ref="R72" authorId="162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1.1KW</t>
      </text>
    </comment>
    <comment ref="T72" authorId="163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3" authorId="164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
Reply:
    2.5kW allocation reduced due to live reading of 1.6KW</t>
      </text>
    </comment>
    <comment ref="N73" authorId="165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</t>
      </text>
    </comment>
    <comment ref="P73" authorId="166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
Reply:
    2.25kW allocation reduced due to live reading of 1.8KW</t>
      </text>
    </comment>
    <comment ref="R73" authorId="167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
Reply:
    2.25kW allocation reduced due to live reading of 1.1KW</t>
      </text>
    </comment>
    <comment ref="T73" authorId="168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
Reply:
    3.25kW allocation reduced due to live reading of 2.7KW</t>
      </text>
    </comment>
    <comment ref="J74" authorId="169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5" authorId="170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S76" authorId="171" shapeId="0" xr:uid="{588B00FE-0E52-44E2-88FB-FFA43FFCCF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S77" authorId="172" shapeId="0" xr:uid="{373A0698-9696-4195-9973-6D25DAE4BA51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J80" authorId="173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1" authorId="174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83" authorId="175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6" authorId="176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1" authorId="177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4" authorId="178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Q94" authorId="179" shapeId="0" xr:uid="{A5E770EF-5604-40D0-8448-22AB3864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2" authorId="180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
Reply:
    2.5kW allocation reduced due to live reading of 1.1kW</t>
      </text>
    </comment>
    <comment ref="L102" authorId="181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3.4kW</t>
      </text>
    </comment>
    <comment ref="N102" authorId="182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2" authorId="183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R102" authorId="184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85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86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2" authorId="187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3" authorId="188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
Reply:
    2.5kW allocation reduced due to live reading of 1.9kW</t>
      </text>
    </comment>
    <comment ref="L103" authorId="189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3" authorId="190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</t>
      </text>
    </comment>
    <comment ref="P103" authorId="191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R103" authorId="192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3" authorId="193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3" authorId="194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3" authorId="195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4" authorId="196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4" authorId="197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4" authorId="198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9" authorId="199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0" authorId="200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</t>
      </text>
    </comment>
    <comment ref="J114" authorId="201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J115" authorId="202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116" authorId="203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6" authorId="204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7" authorId="205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
Reply:
    2.5kW allocation reduced due to live reading of 0.3kW</t>
      </text>
    </comment>
    <comment ref="L117" authorId="206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7" authorId="207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
Reply:
    2.5kW allocation reduced due to live reading of 1kW</t>
      </text>
    </comment>
    <comment ref="P117" authorId="208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09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8" authorId="210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
Reply:
    2.5kW allocation reduced due to live reading of 0.4kW</t>
      </text>
    </comment>
    <comment ref="L118" authorId="211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8" authorId="212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
Reply:
    2.5kW allocation reduced due to live reading of 1.4kW</t>
      </text>
    </comment>
    <comment ref="P118" authorId="213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8" authorId="214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</t>
      </text>
    </comment>
    <comment ref="J119" authorId="215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16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</t>
      </text>
    </comment>
    <comment ref="N119" authorId="217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9" authorId="218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
Reply:
    2.5kW allocation reduced due to live reading of 2.2kW</t>
      </text>
    </comment>
    <comment ref="R119" authorId="219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20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21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0.4kW</t>
      </text>
    </comment>
    <comment ref="X119" authorId="222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
Reply:
    4kW allocation reduced due to live reading of 3.5kW</t>
      </text>
    </comment>
    <comment ref="Y119" authorId="223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0.5kW</t>
      </text>
    </comment>
    <comment ref="AA119" authorId="224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</t>
      </text>
    </comment>
    <comment ref="J120" authorId="225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20" authorId="226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</t>
      </text>
    </comment>
    <comment ref="N120" authorId="227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20" authorId="228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
Reply:
    2.5kW allocation reduced due to live reading of 0.7kW</t>
      </text>
    </comment>
    <comment ref="R120" authorId="229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
Reply:
    1kW allocation reduced due to live reading of 0.1kW</t>
      </text>
    </comment>
    <comment ref="T120" authorId="230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V120" authorId="231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0.1kW</t>
      </text>
    </comment>
    <comment ref="X120" authorId="232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</t>
      </text>
    </comment>
    <comment ref="Y120" authorId="233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0.4kW</t>
      </text>
    </comment>
    <comment ref="AA120" authorId="234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</t>
      </text>
    </comment>
    <comment ref="J121" authorId="235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3" authorId="236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K123" authorId="237" shapeId="0" xr:uid="{047FE20D-275E-49A2-933F-938D41279C15}">
      <text>
        <t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</text>
    </comment>
    <comment ref="J129" authorId="238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9" authorId="239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J131" authorId="240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2" authorId="241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4" authorId="242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4" authorId="243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6" authorId="244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9" authorId="245" shapeId="0" xr:uid="{E66D12DF-16E3-42A9-8243-95C71073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140" authorId="246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
Reply:
    5kW allocation reduced due to live reading of 3.9kW</t>
      </text>
    </comment>
    <comment ref="L140" authorId="247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N143" authorId="248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</t>
      </text>
    </comment>
    <comment ref="S143" authorId="249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3" authorId="250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Z143" authorId="251" shapeId="0" xr:uid="{2FCC4FAA-7488-4ECA-AFD5-E42D13EB3E1A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</t>
      </text>
    </comment>
    <comment ref="AB143" authorId="252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D143" authorId="253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3" authorId="254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55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56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J144" authorId="257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</t>
      </text>
    </comment>
    <comment ref="L144" authorId="258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144" authorId="259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
Reply:
    4kW allocation reduced due to live reading of 2.6kW</t>
      </text>
    </comment>
    <comment ref="V144" authorId="260" shapeId="0" xr:uid="{4B9C97E2-540A-418B-8AE6-1EF249874183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</t>
      </text>
    </comment>
    <comment ref="Z144" authorId="261" shapeId="0" xr:uid="{BE836365-54BC-45D2-8574-BCD3F0F4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</t>
      </text>
    </comment>
    <comment ref="AB144" authorId="262" shapeId="0" xr:uid="{A6AC6891-3CF0-4E8C-A887-9C259DC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</t>
      </text>
    </comment>
    <comment ref="AJ144" authorId="263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4" authorId="264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4" authorId="265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J145" authorId="266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6" authorId="267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6" authorId="268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J148" authorId="269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1" authorId="270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2" authorId="271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2" authorId="272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5" authorId="273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L155" authorId="274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</t>
      </text>
    </comment>
    <comment ref="P155" authorId="275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</t>
      </text>
    </comment>
    <comment ref="R155" authorId="276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</t>
      </text>
    </comment>
    <comment ref="T155" authorId="277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</t>
      </text>
    </comment>
    <comment ref="V155" authorId="278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X155" authorId="279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5" authorId="280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5" authorId="281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
Reply:
    5kW allocation reduced due to live reading of 0.8kW</t>
      </text>
    </comment>
    <comment ref="J159" authorId="282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
Reply:
    6kW allocation reduced due to live reading of 3.4kW</t>
      </text>
    </comment>
    <comment ref="L159" authorId="283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
Reply:
    2.5kW allocation reduced due to live reading of 1.5kW</t>
      </text>
    </comment>
    <comment ref="M159" authorId="284" shapeId="0" xr:uid="{6DF28C26-9FEF-4DAC-8495-778B6769A0B8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59" authorId="285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</t>
      </text>
    </comment>
    <comment ref="T159" authorId="286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</t>
      </text>
    </comment>
    <comment ref="V159" authorId="287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9" authorId="288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9" authorId="289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</t>
      </text>
    </comment>
    <comment ref="AB159" authorId="290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
Reply:
    3.25kW allocation reduced due to live reading of 2.9kW</t>
      </text>
    </comment>
    <comment ref="AD159" authorId="291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292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293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</t>
      </text>
    </comment>
    <comment ref="AJ159" authorId="294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9" authorId="295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296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297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298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299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</t>
      </text>
    </comment>
    <comment ref="J160" authorId="300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
Reply:
    6kW allocation reduced due to live reading of  3.7kW</t>
      </text>
    </comment>
    <comment ref="L160" authorId="301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
Reply:
    2.5kW allocation reduced due to live reading of 2kW</t>
      </text>
    </comment>
    <comment ref="M160" authorId="302" shapeId="0" xr:uid="{403AA01F-7F2B-44B9-87D9-5C1E9829E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60" authorId="303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</t>
      </text>
    </comment>
    <comment ref="T160" authorId="304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60" authorId="305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60" authorId="306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60" authorId="307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60" authorId="308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2.9kW</t>
      </text>
    </comment>
    <comment ref="AD160" authorId="309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60" authorId="310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60" authorId="311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</t>
      </text>
    </comment>
    <comment ref="AJ160" authorId="312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60" authorId="313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60" authorId="314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60" authorId="315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60" authorId="316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60" authorId="317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</t>
      </text>
    </comment>
    <comment ref="J162" authorId="318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J169" authorId="319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1" authorId="320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2" authorId="321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
Reply:
    2.5kW allocation reduced due to live reading of 2.0kW</t>
      </text>
    </comment>
    <comment ref="L172" authorId="322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
Reply:
    6kW allocation reduced due to live reading of 0.9kW</t>
      </text>
    </comment>
    <comment ref="N172" authorId="323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
Reply:
    1kW allocation reduced due to live reading of 0.2kW</t>
      </text>
    </comment>
    <comment ref="Q172" authorId="324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3" authorId="325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
Reply:
    2.5kW allocation reduced due to live reading of 1.3kW</t>
      </text>
    </comment>
    <comment ref="L173" authorId="326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
Reply:
    6kW allocation reduced due to live reading of 0.8kW</t>
      </text>
    </comment>
    <comment ref="N173" authorId="327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
Reply:
    1kW allocation reduced due to live reading of 0.1kW</t>
      </text>
    </comment>
    <comment ref="Q173" authorId="328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8" authorId="329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
Reply:
    2.5 kW allocation reduced due to live reading of 1.9kW</t>
      </text>
    </comment>
    <comment ref="L178" authorId="330" shapeId="0" xr:uid="{F458ADEE-636D-499F-B3DA-2C5753FAC5F2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</t>
      </text>
    </comment>
    <comment ref="J179" authorId="331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
Reply:
    2.5 kW allocation reduced due to live reading of 0.6kW</t>
      </text>
    </comment>
    <comment ref="L179" authorId="332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4" authorId="333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
Reply:
    2.5kW allocation reduced due to live reading of 0.1KW
Reply:
    2.5kW allocation reduced due to live reading of 0.2KW</t>
      </text>
    </comment>
    <comment ref="L184" authorId="334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
Reply:
    6kW allocation reduced due to live reading of 3.8kW</t>
      </text>
    </comment>
    <comment ref="N184" authorId="335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0.2kW</t>
      </text>
    </comment>
    <comment ref="J185" authorId="336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7" authorId="337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38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P187" authorId="339" shapeId="0" xr:uid="{2586D917-98E1-4139-A78B-693D5C99157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2.4kW</t>
      </text>
    </comment>
    <comment ref="R187" authorId="340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8" authorId="341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8" authorId="342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8" authorId="343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K190" authorId="344" shapeId="0" xr:uid="{2A3326CB-D634-4DB9-81C6-9AB9C65BF961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J194" authorId="345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97" authorId="346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4" authorId="347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4" authorId="348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N204" authorId="349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</t>
      </text>
    </comment>
    <comment ref="P204" authorId="350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R204" authorId="351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</t>
      </text>
    </comment>
    <comment ref="T204" authorId="352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</t>
      </text>
    </comment>
    <comment ref="N206" authorId="353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O206" authorId="354" shapeId="0" xr:uid="{468C5DC0-9859-4AA2-9A78-42FD2B89A4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</text>
    </comment>
    <comment ref="J208" authorId="355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9" authorId="356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19" authorId="357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
Reply:
    2.5kW allocation reduced due to live reading of 1.2kW</t>
      </text>
    </comment>
    <comment ref="L219" authorId="358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9" authorId="359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</t>
      </text>
    </comment>
    <comment ref="P219" authorId="360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</t>
      </text>
    </comment>
    <comment ref="R219" authorId="361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
Reply:
    2kW allocation reduced due to live reading of 0.8kW</t>
      </text>
    </comment>
    <comment ref="T219" authorId="362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V219" authorId="363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
Reply:
    3kW allocation reduced due to live reading of 2.6kW</t>
      </text>
    </comment>
    <comment ref="X219" authorId="364" shapeId="0" xr:uid="{D4D33F43-F593-4D33-A5D5-62D26B62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9" authorId="365" shapeId="0" xr:uid="{C5DD14D8-ED06-4F38-9146-194F2E239ED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19" authorId="366" shapeId="0" xr:uid="{D45851C0-6566-4A7B-9E8E-EC010E25C875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220" authorId="367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
Reply:
    2.5kW allocation reduced due to live reading of 1.6kW</t>
      </text>
    </comment>
    <comment ref="L220" authorId="368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</t>
      </text>
    </comment>
    <comment ref="N220" authorId="369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
Reply:
    2kW allocation reduced due to live reading of 0.5kW</t>
      </text>
    </comment>
    <comment ref="P220" authorId="370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</t>
      </text>
    </comment>
    <comment ref="R220" authorId="371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T220" authorId="372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
Reply:
    2kW allocation reduced due to live reading of 1.1kW</t>
      </text>
    </comment>
    <comment ref="V220" authorId="373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
Reply:
    3kW allocation reduced due to live reading of 2.6kW</t>
      </text>
    </comment>
    <comment ref="X220" authorId="374" shapeId="0" xr:uid="{63DC11BD-0078-4727-BC05-FAF568CEEF9A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20" authorId="375" shapeId="0" xr:uid="{B1348452-F76B-4726-995E-D02A0E73DFB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20" authorId="376" shapeId="0" xr:uid="{37F25DE1-4D18-4C7B-B0C3-BDE1B60F3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O221" authorId="377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O222" authorId="378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5" authorId="379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7" authorId="380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2" authorId="381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382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383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384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385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3" authorId="386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3" authorId="387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3" authorId="388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5" authorId="389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</t>
      </text>
    </comment>
    <comment ref="L235" authorId="390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</t>
      </text>
    </comment>
    <comment ref="J236" authorId="391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6" authorId="392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
Reply:
    2kW allocation reduced due to live reading of 0.2kW</t>
      </text>
    </comment>
    <comment ref="J238" authorId="393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0" authorId="394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
Reply:
    2.5kW allocation reduced due to live reading of 1.3kW</t>
      </text>
    </comment>
    <comment ref="L240" authorId="395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396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0.9kW</t>
      </text>
    </comment>
    <comment ref="P240" authorId="397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</t>
      </text>
    </comment>
    <comment ref="R240" authorId="398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T240" authorId="399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400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</t>
      </text>
    </comment>
    <comment ref="Z240" authorId="401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</t>
      </text>
    </comment>
    <comment ref="AB240" authorId="402" shapeId="0" xr:uid="{0F741388-8285-46F2-A6FC-DD761B298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J241" authorId="403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
Reply:
    2.25kW allocation reduced due to live reading of 1.2kW</t>
      </text>
    </comment>
    <comment ref="L241" authorId="404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1" authorId="405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0.86kW</t>
      </text>
    </comment>
    <comment ref="P241" authorId="406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</t>
      </text>
    </comment>
    <comment ref="R241" authorId="407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T241" authorId="408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1" authorId="409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</t>
      </text>
    </comment>
    <comment ref="Z241" authorId="410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41" authorId="411" shapeId="0" xr:uid="{015E1AD2-56F1-4109-9C65-F58B7F60E1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N242" authorId="412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3" authorId="413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5" authorId="414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8" authorId="415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49" authorId="416" shapeId="0" xr:uid="{947DE206-E751-4B41-81C9-EB8108340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250" authorId="417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52" authorId="418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tc={5CA607D3-1B86-4224-B566-BCBABC16EFF6}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tc={5CF8AC71-2FB4-49B9-95BC-8C1F8BCAF983}</author>
    <author>tc={504683DC-84B3-4281-823C-71B4875D8763}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tc={7E261E4D-0904-4137-8A41-32A3AF9793C1}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tc={FB74498A-951A-42E5-86DD-418801D05681}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tc={3E66A3C2-4CD7-4086-B343-3F10A7887132}</author>
    <author>tc={87104A36-A461-4BAD-ABE0-ECE4D4595BA9}</author>
    <author>tc={201ADC00-D6F2-4277-A404-C04AE53865A4}</author>
    <author>tc={0CF54541-2DCC-4F80-BF0B-548E0F1DA6D2}</author>
    <author>tc={7A8B0AAD-1CA9-40FD-84EC-5647A1F6A777}</author>
    <author>tc={F4040B51-9133-4C1D-ACC2-1F8BD8B9B6B2}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tc={BFB61C0E-635B-4E3F-963A-B0900B2B2C4F}</author>
    <author>tc={900A728D-AD73-48A4-B7FA-0A9F87E93BE7}</author>
    <author>tc={F36323D6-7CE8-4F1A-A1B6-C8AF3CF80FAA}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tc={930606CB-3860-414E-97A5-0E37E7403A91}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tc={E49ABD4A-80D1-4C0B-84CD-E8F77E73EA4B}</author>
    <author>tc={A9F58572-0E52-4EA7-8AA3-7B7E70E68493}</author>
    <author>tc={FABC12C0-1932-4D06-A261-149F5A9CC5C8}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tc={2A693BB5-33A7-4380-9AF1-FB0B636BDD4E}</author>
    <author>tc={50107363-27E4-4693-A1A1-11AFD3B6D63A}</author>
    <author>tc={2CC64C0D-107B-48B8-841B-6A8C135B675D}</author>
    <author>tc={DF775FD1-78BD-44AA-A03C-9FCC1A7F3C21}</author>
    <author>tc={6FA797A3-07B5-4C60-9DF4-664ADD43DD2F}</author>
    <author>tc={5A63F42E-57E1-4327-A97C-F75D7290208B}</author>
    <author>tc={F770FF4C-B0CC-4F52-B346-BE3F08D02340}</author>
    <author>tc={91C6E42B-E973-4670-B4D7-3119C82F4246}</author>
    <author>tc={0CDA000C-8BAB-444C-8FFF-F497C4FD1D9C}</author>
    <author>tc={07706CD8-6FFD-4C32-A59F-8117F936698C}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tc={A140AADE-DADE-49EC-8170-273E9380BB95}</author>
    <author>tc={78539AE6-1D4A-4589-AC3B-FA12D1DDDBCD}</author>
    <author>tc={5BEBF730-035F-428B-880D-2DD240E42577}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3.2KW
Reply:
    5kW allocation reduced due to live reading of 3.1KW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3.2KW
Reply:
    8.5kW allocation reduced due to live reading of 3.2KW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30" authorId="10" shapeId="0" xr:uid="{5CA607D3-1B86-4224-B566-BCBABC16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H30" authorId="11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2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AL30" authorId="13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4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5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6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
Reply:
    5kW allocation reduced due to live reading of 3.7KW</t>
      </text>
    </comment>
    <comment ref="V44" authorId="17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
Reply:
    4.5kW allocation reduced due to live reading of 1.7KW</t>
      </text>
    </comment>
    <comment ref="X44" authorId="18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
Reply:
    4.5kW allocation reduced due to live reading of 3.6KW</t>
      </text>
    </comment>
    <comment ref="Z44" authorId="19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
Reply:
    4.5kW allocation reduced due to live reading of 2.1KW</t>
      </text>
    </comment>
    <comment ref="AB44" authorId="20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
Reply:
    6.5kW allocation reduced due to live reading of 5.6KW</t>
      </text>
    </comment>
    <comment ref="W57" authorId="21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T68" authorId="22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S73" authorId="23" shapeId="0" xr:uid="{504683DC-84B3-4281-823C-71B4875D8763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R87" authorId="24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2.8kW</t>
      </text>
    </comment>
    <comment ref="T87" authorId="25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
Reply:
    8kW allocation reduced due to live reading of 7.1kW</t>
      </text>
    </comment>
    <comment ref="V87" authorId="26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
Reply:
    4kW allocation reduced due to live reading of 1kW</t>
      </text>
    </comment>
    <comment ref="X87" authorId="27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
Reply:
    4kW allocation reduced due to live reading of 1.6kW</t>
      </text>
    </comment>
    <comment ref="Z87" authorId="28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
Reply:
    4kW allocation reduced due to live reading of 2.1kW</t>
      </text>
    </comment>
    <comment ref="AB87" authorId="29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
Reply:
    6kW allocation reduced due to live reading of 5.2kW</t>
      </text>
    </comment>
    <comment ref="AD87" authorId="30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31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1.4kW</t>
      </text>
    </comment>
    <comment ref="AH87" authorId="32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
Reply:
    4kW allocation reduced due to live reading of 2kW</t>
      </text>
    </comment>
    <comment ref="S94" authorId="33" shapeId="0" xr:uid="{7E261E4D-0904-4137-8A41-32A3AF97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R116" authorId="34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
Reply:
    5kW allocation reduced due to live reading of 2.5kW</t>
      </text>
    </comment>
    <comment ref="T116" authorId="35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
Reply:
    13.5kW allocation reduced due to live reading of 6.8kW</t>
      </text>
    </comment>
    <comment ref="V116" authorId="36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7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Z116" authorId="38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
Reply:
    4.5kW allocation reduced due to live reading of 2.8kW</t>
      </text>
    </comment>
    <comment ref="Q117" authorId="39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0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V117" authorId="41" shapeId="0" xr:uid="{FB74498A-951A-42E5-86DD-418801D05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R143" authorId="42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7.1kW</t>
      </text>
    </comment>
    <comment ref="T143" authorId="43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</t>
      </text>
    </comment>
    <comment ref="V143" authorId="44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5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6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2.4kW</t>
      </text>
    </comment>
    <comment ref="AB143" authorId="47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
Reply:
    4kW allocation reduced due to live reading of 1.4kW</t>
      </text>
    </comment>
    <comment ref="AD143" authorId="48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0.6kW</t>
      </text>
    </comment>
    <comment ref="W148" authorId="49" shapeId="0" xr:uid="{3E66A3C2-4CD7-4086-B343-3F10A7887132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R156" authorId="50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
Reply:
    5kW allocation reduced due to live reading of 3.9kW</t>
      </text>
    </comment>
    <comment ref="T156" authorId="51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R170" authorId="52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Q173" authorId="53" shapeId="0" xr:uid="{7A8B0AAD-1CA9-40FD-84EC-5647A1F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S173" authorId="54" shapeId="0" xr:uid="{F4040B51-9133-4C1D-ACC2-1F8BD8B9B6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R176" authorId="55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</t>
      </text>
    </comment>
    <comment ref="T176" authorId="56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7.4kW
Reply:
    8kW allocation reduced due to live reading of 7.3kW</t>
      </text>
    </comment>
    <comment ref="V176" authorId="57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58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</t>
      </text>
    </comment>
    <comment ref="Z176" authorId="59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</t>
      </text>
    </comment>
    <comment ref="AB176" authorId="60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</t>
      </text>
    </comment>
    <comment ref="AH176" authorId="61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91" authorId="62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</t>
      </text>
    </comment>
    <comment ref="T191" authorId="63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</t>
      </text>
    </comment>
    <comment ref="V191" authorId="64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
Reply:
    8kW allocation reduced due to live reading of 5.9kW</t>
      </text>
    </comment>
    <comment ref="V195" authorId="65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6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X197" authorId="67" shapeId="0" xr:uid="{BFB61C0E-635B-4E3F-963A-B0900B2B2C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Z197" authorId="68" shapeId="0" xr:uid="{900A728D-AD73-48A4-B7FA-0A9F87E93BE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U200" authorId="69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R217" authorId="70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
Reply:
    5kW allocation reduced due to live reading of 3.3kW</t>
      </text>
    </comment>
    <comment ref="T217" authorId="71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0.3kW
Reply:
    12kW allocation reduced due to live reading of 1.7kW</t>
      </text>
    </comment>
    <comment ref="V217" authorId="72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73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74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75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
Reply:
    12kW allocation reduced due to live reading of 7.1kW</t>
      </text>
    </comment>
    <comment ref="T255" authorId="76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
Reply:
    5kW allocation reduced due to live reading of 3.5kW</t>
      </text>
    </comment>
    <comment ref="X255" authorId="77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
Reply:
    6.5kW allocation reduced due to live reading of 5.8kW</t>
      </text>
    </comment>
    <comment ref="Z255" authorId="78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79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80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Q264" authorId="81" shapeId="0" xr:uid="{930606CB-3860-414E-97A5-0E37E7403A91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ORMT_SAP_231220_15_10335416</t>
      </text>
    </comment>
    <comment ref="R265" authorId="82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83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84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</t>
      </text>
    </comment>
    <comment ref="T267" authorId="85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</t>
      </text>
    </comment>
    <comment ref="V267" authorId="86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</t>
      </text>
    </comment>
    <comment ref="X267" authorId="87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88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</t>
      </text>
    </comment>
    <comment ref="AB267" authorId="89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D267" authorId="90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</t>
      </text>
    </comment>
    <comment ref="AF267" authorId="91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92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AJ267" authorId="93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</t>
      </text>
    </comment>
    <comment ref="AL267" authorId="94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</t>
      </text>
    </comment>
    <comment ref="R268" authorId="95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</t>
      </text>
    </comment>
    <comment ref="V268" authorId="96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</t>
      </text>
    </comment>
    <comment ref="X268" authorId="97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</t>
      </text>
    </comment>
    <comment ref="Z268" authorId="98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</t>
      </text>
    </comment>
    <comment ref="AB268" authorId="99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100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R275" authorId="101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102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</t>
      </text>
    </comment>
    <comment ref="V275" authorId="103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
Reply:
    4.5kW allocation reduced due to live reading of 1.7kW</t>
      </text>
    </comment>
    <comment ref="X275" authorId="104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
Reply:
    4.5kW allocation reduced due to live reading of 2.4kW</t>
      </text>
    </comment>
    <comment ref="Z275" authorId="105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
Reply:
    4.5kW allocation reduced due to live reading of1kW</t>
      </text>
    </comment>
    <comment ref="AB275" authorId="106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107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
Reply:
    4kW allocation reduced due to live reading of  1.1kW</t>
      </text>
    </comment>
    <comment ref="AF275" authorId="108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U285" authorId="109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10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11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87" authorId="112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13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14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S290" authorId="115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16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17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
Reply:
    5kW allocation reduced due to live reading of 3kW</t>
      </text>
    </comment>
    <comment ref="T302" authorId="118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
Reply:
    8kW allocation reduced due to live reading of 6.9kW</t>
      </text>
    </comment>
    <comment ref="V302" authorId="119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</t>
      </text>
    </comment>
    <comment ref="X302" authorId="120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21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22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23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24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25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26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27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28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29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1.5kW</t>
      </text>
    </comment>
    <comment ref="V310" authorId="130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31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</t>
      </text>
    </comment>
    <comment ref="Z310" authorId="132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AB310" authorId="133" shapeId="0" xr:uid="{2A693BB5-33A7-4380-9AF1-FB0B636B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</t>
      </text>
    </comment>
    <comment ref="AD310" authorId="134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
Reply:
    8kW allocation reduced due to live reading of 6.8kW</t>
      </text>
    </comment>
    <comment ref="AF310" authorId="135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AG310" authorId="136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H310" authorId="137" shapeId="0" xr:uid="{6FA797A3-07B5-4C60-9DF4-664ADD43DD2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</t>
      </text>
    </comment>
    <comment ref="AI310" authorId="138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AJ310" authorId="139" shapeId="0" xr:uid="{F770FF4C-B0CC-4F52-B346-BE3F08D0234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0.4kW</t>
      </text>
    </comment>
    <comment ref="R320" authorId="140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41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42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R359" authorId="143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T359" authorId="144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45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X359" authorId="146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Z359" authorId="147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AB359" authorId="148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49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AF359" authorId="150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AH359" authorId="151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L359" authorId="152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R365" authorId="153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
Reply:
    7kW allocation reduced due to live reading of 1.1kW</t>
      </text>
    </comment>
    <comment ref="R369" authorId="154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55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7" authorId="156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0.3kW</t>
      </text>
    </comment>
    <comment ref="R378" authorId="157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81" authorId="158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</t>
      </text>
    </comment>
    <comment ref="T381" authorId="159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0.2 kW</t>
      </text>
    </comment>
    <comment ref="R383" authorId="160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
Reply:
    5kW allocation reduced due to live reading of 0.2kW</t>
      </text>
    </comment>
    <comment ref="T383" authorId="161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
Reply:
    12kW allocation reduced due to live reading of 3.8kW</t>
      </text>
    </comment>
    <comment ref="V383" authorId="162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
Reply:
    4kW allocation reduced due to live reading of 0.2kW</t>
      </text>
    </comment>
    <comment ref="R393" authorId="163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64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V393" authorId="165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</t>
      </text>
    </comment>
    <comment ref="X393" authorId="166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</t>
      </text>
    </comment>
    <comment ref="Z393" authorId="167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</t>
      </text>
    </comment>
    <comment ref="AB393" authorId="168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</t>
      </text>
    </comment>
    <comment ref="Q397" authorId="169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70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</t>
      </text>
    </comment>
    <comment ref="T405" authorId="171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
Reply:
    4kW allocation reduced due to live reading of 0.6kW</t>
      </text>
    </comment>
    <comment ref="R412" authorId="172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
Reply:
    5kW allocation reduced due to live reading of 0.7kW</t>
      </text>
    </comment>
    <comment ref="T412" authorId="173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74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X412" authorId="175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76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</t>
      </text>
    </comment>
    <comment ref="R425" authorId="177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Q431" authorId="178" shapeId="0" xr:uid="{78539AE6-1D4A-4589-AC3B-FA12D1DDDBCD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Q433" authorId="179" shapeId="0" xr:uid="{5BEBF730-035F-428B-880D-2DD240E4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T439" authorId="180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V439" authorId="181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</t>
      </text>
    </comment>
    <comment ref="X439" authorId="182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Z439" authorId="183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AB439" authorId="184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</t>
      </text>
    </comment>
    <comment ref="R440" authorId="185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186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</t>
      </text>
    </comment>
    <comment ref="V440" authorId="187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</t>
      </text>
    </comment>
    <comment ref="R441" authorId="188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</t>
      </text>
    </comment>
    <comment ref="T441" authorId="189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X441" authorId="190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191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192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</t>
      </text>
    </comment>
    <comment ref="Q442" authorId="193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194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195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Z447" authorId="196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
Reply:
    5kW allocation reduced due to live reading of  2.4kW</t>
      </text>
    </comment>
    <comment ref="U465" authorId="197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198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467" authorId="199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200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201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</t>
      </text>
    </comment>
    <comment ref="AB467" authorId="202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</t>
      </text>
    </comment>
    <comment ref="R468" authorId="203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204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205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Z468" authorId="206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</t>
      </text>
    </comment>
    <comment ref="V469" authorId="207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
Reply:
    2kW allocation reduced due to live reading of 0.6kW</t>
      </text>
    </comment>
    <comment ref="X469" authorId="208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0.6kW</t>
      </text>
    </comment>
    <comment ref="R470" authorId="209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</t>
      </text>
    </comment>
    <comment ref="S470" authorId="210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211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0.8kW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<sst xmlns="http://schemas.openxmlformats.org/spreadsheetml/2006/main" count="6269" uniqueCount="1637">
  <si>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</si>
  <si>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</si>
  <si>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</si>
  <si>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</si>
  <si>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</si>
  <si>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</si>
  <si>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</si>
  <si>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</si>
  <si>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</si>
  <si>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</si>
  <si>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</si>
  <si>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</si>
  <si>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</si>
  <si>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</si>
  <si>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</si>
  <si>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</si>
  <si>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</si>
  <si>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</si>
  <si>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</si>
  <si>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</si>
  <si>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</si>
  <si>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</si>
  <si>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</si>
  <si>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</si>
  <si>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</si>
  <si>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</si>
  <si>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</si>
  <si>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</si>
  <si>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</si>
  <si>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</si>
  <si>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</si>
  <si>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</si>
  <si>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</si>
  <si>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</si>
  <si>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</si>
  <si>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</si>
  <si>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</si>
  <si>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</si>
  <si>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</si>
  <si>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</si>
  <si>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</si>
  <si>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</si>
  <si>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</si>
  <si>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</si>
  <si>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</si>
  <si>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</si>
  <si>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</si>
  <si>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</si>
  <si>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</si>
  <si>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</si>
  <si>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</si>
  <si>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</si>
  <si>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</si>
  <si>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</si>
  <si>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</si>
  <si>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</si>
  <si>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</si>
  <si>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</si>
  <si>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</si>
  <si>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</si>
  <si>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</si>
  <si>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</si>
  <si>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</si>
  <si>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</si>
  <si>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</si>
  <si>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</si>
  <si>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</si>
  <si>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</si>
  <si>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</si>
  <si>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</si>
  <si>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</si>
  <si>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</si>
  <si>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</si>
  <si>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</si>
  <si>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</si>
  <si>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</si>
  <si>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</si>
  <si>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</si>
  <si>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</si>
  <si>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</si>
  <si>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</si>
  <si>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</si>
  <si>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</si>
  <si>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</si>
  <si>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</si>
  <si>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</si>
  <si>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</si>
  <si>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</si>
  <si>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</si>
  <si>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</si>
  <si>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</si>
  <si>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</si>
  <si>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</si>
  <si>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</si>
  <si>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</si>
  <si>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</si>
  <si>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</si>
  <si>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</si>
  <si>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</si>
  <si>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</si>
  <si>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</si>
  <si>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</si>
  <si>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</si>
  <si>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</si>
  <si>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</si>
  <si>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</si>
  <si>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</si>
  <si>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</si>
  <si>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</si>
  <si>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</si>
  <si>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</si>
  <si>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</si>
  <si>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</si>
  <si>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</si>
  <si>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</si>
  <si>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</si>
  <si>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</si>
  <si>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</si>
  <si>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</si>
  <si>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</si>
  <si>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</si>
  <si>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</si>
  <si>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</si>
  <si>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</si>
  <si>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</si>
  <si>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</si>
  <si>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</si>
  <si>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</si>
  <si>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</si>
  <si>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</si>
  <si>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</si>
  <si>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</si>
  <si>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</si>
  <si>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</si>
  <si>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</si>
  <si>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</si>
  <si>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</si>
  <si>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</si>
  <si>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</si>
  <si>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</si>
  <si>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</si>
  <si>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</si>
  <si>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</si>
  <si>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</si>
  <si>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</si>
  <si>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</si>
  <si>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</si>
  <si>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</si>
  <si>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</si>
  <si>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</si>
  <si>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</si>
  <si>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</si>
  <si>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</si>
  <si>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</si>
  <si>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</si>
  <si>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</si>
  <si>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</si>
  <si>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</si>
  <si>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</si>
  <si>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</si>
  <si>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</si>
  <si>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</si>
  <si>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</si>
  <si>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</si>
  <si>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</si>
  <si>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</si>
  <si>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</si>
  <si>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</si>
  <si>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</si>
  <si>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</si>
  <si>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</si>
  <si>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</si>
  <si>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</si>
  <si>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</si>
  <si>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</si>
  <si>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</si>
  <si>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</si>
  <si>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</si>
  <si>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</si>
  <si>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</si>
  <si>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</si>
  <si>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</si>
  <si>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</si>
  <si>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</si>
  <si>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</si>
  <si>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</si>
  <si>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</si>
  <si>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</si>
  <si>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</si>
  <si>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</si>
  <si>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</si>
  <si>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</si>
  <si>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</si>
  <si>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</si>
  <si>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</si>
  <si>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</si>
  <si>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</si>
  <si>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</si>
  <si>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</si>
  <si>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</si>
  <si>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</si>
  <si>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</si>
  <si>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</si>
  <si>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</si>
  <si>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</si>
  <si>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</si>
  <si>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</si>
  <si>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</si>
  <si>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</si>
  <si>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</si>
  <si>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</si>
  <si>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</si>
  <si>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</si>
  <si>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</si>
  <si>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</si>
  <si>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</si>
  <si>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</si>
  <si>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</si>
  <si>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</si>
  <si>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</si>
  <si>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</si>
  <si>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</si>
  <si>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</si>
  <si>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</si>
  <si>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</si>
  <si>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SYS01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</si>
  <si>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</si>
  <si>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</si>
  <si>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</si>
  <si>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</si>
  <si>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</si>
  <si>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</si>
  <si>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</si>
  <si>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</si>
  <si>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</si>
  <si>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</si>
  <si>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</si>
  <si>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</si>
  <si>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</si>
  <si>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</si>
  <si>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</si>
  <si>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</si>
  <si>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</si>
  <si>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</si>
  <si>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</si>
  <si>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</si>
  <si>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</si>
  <si>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</si>
  <si>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</si>
  <si>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</si>
  <si>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</si>
  <si>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</si>
  <si>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</si>
  <si>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</si>
  <si>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</si>
  <si>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</si>
  <si>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</si>
  <si>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</si>
  <si>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</si>
  <si>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</si>
  <si>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</si>
  <si>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</si>
  <si>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</si>
  <si>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</si>
  <si>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</si>
  <si>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</si>
  <si>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</si>
  <si>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</si>
  <si>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</si>
  <si>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</si>
  <si>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</si>
  <si>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</si>
  <si>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</si>
  <si>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</si>
  <si>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</si>
  <si>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EDBTG1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</si>
  <si>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</si>
  <si>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</si>
  <si>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</si>
  <si>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</si>
  <si>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</si>
  <si>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</si>
  <si>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</si>
  <si>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</si>
  <si>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</si>
  <si>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</si>
  <si>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</si>
  <si>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</si>
  <si>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</si>
  <si>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</si>
  <si>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</si>
  <si>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</si>
  <si>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</si>
  <si>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</si>
  <si>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</si>
  <si>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</si>
  <si>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</si>
  <si>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</si>
  <si>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</si>
  <si>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</si>
  <si>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</si>
  <si>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</si>
  <si>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</si>
  <si>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</si>
  <si>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</si>
  <si>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</si>
  <si>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</si>
  <si>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</si>
  <si>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</si>
  <si>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</si>
  <si>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</si>
  <si>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</si>
  <si>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</si>
  <si>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</si>
  <si>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</si>
  <si>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</si>
  <si>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</si>
  <si>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</si>
  <si>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</si>
  <si>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</si>
  <si>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</si>
  <si>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</si>
  <si>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</si>
  <si>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</si>
  <si>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</si>
  <si>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</si>
  <si>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</si>
  <si>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</si>
  <si>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</si>
  <si>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</si>
  <si>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</si>
  <si>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</si>
  <si>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</si>
  <si>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</si>
  <si>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</si>
  <si>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</si>
  <si>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</si>
  <si>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</si>
  <si>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</si>
  <si>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</si>
  <si>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</si>
  <si>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</si>
  <si>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</si>
  <si>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</si>
  <si>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</si>
  <si>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</si>
  <si>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</si>
  <si>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</si>
  <si>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</si>
  <si>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</si>
  <si>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</si>
  <si>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</si>
  <si>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</si>
  <si>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</si>
  <si>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</si>
  <si>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</si>
  <si>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</si>
  <si>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</si>
  <si>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</si>
  <si>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</si>
  <si>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</si>
  <si>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</si>
  <si>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</si>
  <si>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</si>
  <si>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</si>
  <si>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</si>
  <si>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</si>
  <si>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</si>
  <si>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</si>
  <si>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</si>
  <si>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</si>
  <si>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Ciena 6500-14 BC06</t>
  </si>
  <si>
    <t>Inverter Load</t>
  </si>
  <si>
    <t>Facebook BQBR09</t>
  </si>
  <si>
    <t>Netflix BNBP12</t>
  </si>
  <si>
    <t>Google BLBM14</t>
  </si>
  <si>
    <t>AKAMAI BL13</t>
  </si>
  <si>
    <t>AKAMAI BE09</t>
  </si>
  <si>
    <t>IGW BNBP7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</si>
  <si>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</si>
  <si>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</si>
  <si>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</si>
  <si>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</si>
  <si>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</si>
  <si>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</si>
  <si>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</si>
  <si>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</si>
  <si>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</si>
  <si>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</si>
  <si>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</si>
  <si>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</si>
  <si>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</si>
  <si>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</si>
  <si>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</si>
  <si>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</si>
  <si>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</si>
  <si>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</si>
  <si>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</si>
  <si>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</si>
  <si>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</si>
  <si>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</si>
  <si>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</si>
  <si>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</si>
  <si>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</si>
  <si>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</si>
  <si>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</si>
  <si>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</si>
  <si>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</si>
  <si>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</si>
  <si>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</si>
  <si>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</si>
  <si>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</si>
  <si>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</si>
  <si>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</si>
  <si>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</si>
  <si>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</si>
  <si>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</si>
  <si>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</si>
  <si>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</si>
  <si>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</si>
  <si>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</si>
  <si>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</si>
  <si>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</si>
  <si>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</si>
  <si>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</si>
  <si>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</si>
  <si>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</si>
  <si>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Cisco 6300 C02</t>
  </si>
  <si>
    <t>Cisco 6300 C04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</si>
  <si>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</si>
  <si>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</si>
  <si>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</si>
  <si>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</si>
  <si>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</si>
  <si>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</si>
  <si>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</si>
  <si>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</si>
  <si>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</si>
  <si>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</si>
  <si>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AA10 Google</t>
  </si>
  <si>
    <t>IGW NCS-57C3</t>
  </si>
  <si>
    <t>Nokia ESA400 AA11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</si>
  <si>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</si>
  <si>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</si>
  <si>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</si>
  <si>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</si>
  <si>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</si>
  <si>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</si>
  <si>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</si>
  <si>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</si>
  <si>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</si>
  <si>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</si>
  <si>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</si>
  <si>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</si>
  <si>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</si>
  <si>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</si>
  <si>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</si>
  <si>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</si>
  <si>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</si>
  <si>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</si>
  <si>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</si>
  <si>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</si>
  <si>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A8 Facebook</t>
  </si>
  <si>
    <t>YZ02 RA</t>
  </si>
  <si>
    <t>YZ04 Alcatel 7210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</si>
  <si>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</si>
  <si>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</si>
  <si>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</si>
  <si>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</si>
  <si>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</si>
  <si>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</si>
  <si>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</si>
  <si>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</si>
  <si>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</si>
  <si>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</si>
  <si>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</si>
  <si>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</si>
  <si>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</si>
  <si>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NOKIA 7250 A5</t>
  </si>
  <si>
    <t>NOKIA 7250 A6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</si>
  <si>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</si>
  <si>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</si>
  <si>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</si>
  <si>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</si>
  <si>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</si>
  <si>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</si>
  <si>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</si>
  <si>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</si>
  <si>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</si>
  <si>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</si>
  <si>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</si>
  <si>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</si>
  <si>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</si>
  <si>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P0 BT EAD</t>
  </si>
  <si>
    <t>Ciena 6500 14 D05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</si>
  <si>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</si>
  <si>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</si>
  <si>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</si>
  <si>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</si>
  <si>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</si>
  <si>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</si>
  <si>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</si>
  <si>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</si>
  <si>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BT OSA AB08</t>
  </si>
  <si>
    <t>ST04 RA</t>
  </si>
  <si>
    <t>ST05 Alcatel 7210</t>
  </si>
  <si>
    <t>ST07 Alcate 7210</t>
  </si>
  <si>
    <t>A04 BT EAD</t>
  </si>
  <si>
    <t>DE06 RA</t>
  </si>
  <si>
    <t>A04 6500-14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</si>
  <si>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</si>
  <si>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</si>
  <si>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</si>
  <si>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</si>
  <si>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</si>
  <si>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</si>
  <si>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</si>
  <si>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</si>
  <si>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</si>
  <si>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</si>
  <si>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</si>
  <si>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Akamai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</si>
  <si>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</si>
  <si>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</si>
  <si>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</si>
  <si>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</si>
  <si>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</si>
  <si>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</si>
  <si>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</si>
  <si>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</si>
  <si>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</si>
  <si>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</si>
  <si>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</si>
  <si>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</si>
  <si>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</si>
  <si>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</si>
  <si>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</si>
  <si>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</si>
  <si>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</si>
  <si>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</si>
  <si>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</si>
  <si>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</si>
  <si>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</si>
  <si>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</si>
  <si>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</si>
  <si>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</si>
  <si>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</si>
  <si>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</si>
  <si>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</si>
  <si>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</si>
  <si>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</si>
  <si>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</si>
  <si>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</si>
  <si>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</si>
  <si>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</si>
  <si>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</si>
  <si>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</si>
  <si>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</si>
  <si>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</si>
  <si>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</si>
  <si>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</si>
  <si>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</si>
  <si>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</si>
  <si>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</si>
  <si>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A04 Ciena 6500-7</t>
  </si>
  <si>
    <t>A06 MSPP 1684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</si>
  <si>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</si>
  <si>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</si>
  <si>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</si>
  <si>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</si>
  <si>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</si>
  <si>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</si>
  <si>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</si>
  <si>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</si>
  <si>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</si>
  <si>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</si>
  <si>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</si>
  <si>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</si>
  <si>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</si>
  <si>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</si>
  <si>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</si>
  <si>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</si>
  <si>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</si>
  <si>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</si>
  <si>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</si>
  <si>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</si>
  <si>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</si>
  <si>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</si>
  <si>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</si>
  <si>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>K03 Ciena 6500</t>
  </si>
  <si>
    <t>BA03 MDCN</t>
  </si>
  <si>
    <t xml:space="preserve">ST07 Alcatel 7210 </t>
  </si>
  <si>
    <t xml:space="preserve">  NP03  Cisco ASA-5585</t>
  </si>
  <si>
    <t>BA4 IGW</t>
  </si>
  <si>
    <t>BA5 IGW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</si>
  <si>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</si>
  <si>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</si>
  <si>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</si>
  <si>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</si>
  <si>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</si>
  <si>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</si>
  <si>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</si>
  <si>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</si>
  <si>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</si>
  <si>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</si>
  <si>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</si>
  <si>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</si>
  <si>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</si>
  <si>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XY2 RA</t>
  </si>
  <si>
    <t>XY03 PX</t>
  </si>
  <si>
    <t>NRA34 Ciena 5142</t>
  </si>
  <si>
    <t>H19 RA</t>
  </si>
  <si>
    <t>PQ11 Ciena 6500</t>
  </si>
  <si>
    <t>P03 BT OSA</t>
  </si>
  <si>
    <t>H20 Alcatel 7210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</si>
  <si>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</si>
  <si>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</si>
  <si>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</si>
  <si>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</si>
  <si>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</si>
  <si>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</si>
  <si>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</si>
  <si>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</si>
  <si>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</si>
  <si>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</si>
  <si>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</si>
  <si>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</si>
  <si>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</si>
  <si>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</si>
  <si>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</si>
  <si>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</si>
  <si>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</si>
  <si>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</si>
  <si>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</si>
  <si>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</si>
  <si>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</si>
  <si>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</si>
  <si>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</si>
  <si>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</si>
  <si>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CA6 Akamai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</si>
  <si>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</si>
  <si>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</si>
  <si>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</si>
  <si>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</si>
  <si>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</si>
  <si>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</si>
  <si>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</si>
  <si>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</si>
  <si>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</si>
  <si>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</si>
  <si>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</si>
  <si>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</si>
  <si>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</si>
  <si>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</si>
  <si>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</si>
  <si>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</si>
  <si>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</si>
  <si>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</si>
  <si>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</si>
  <si>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</si>
  <si>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</si>
  <si>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</si>
  <si>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</si>
  <si>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</si>
  <si>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</si>
  <si>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</si>
  <si>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</si>
  <si>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</si>
  <si>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</t>
  </si>
  <si>
    <t xml:space="preserve">K02, XG210 </t>
  </si>
  <si>
    <t>Ciena 14Slot - B4</t>
  </si>
  <si>
    <t>E13 IGW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</si>
  <si>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</si>
  <si>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</si>
  <si>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</si>
  <si>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</si>
  <si>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</si>
  <si>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</si>
  <si>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</si>
  <si>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</si>
  <si>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</si>
  <si>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</si>
  <si>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</si>
  <si>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</si>
  <si>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</si>
  <si>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</si>
  <si>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</si>
  <si>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E4 Utility Cab</t>
  </si>
  <si>
    <t>BC7 Alcatel 7210</t>
  </si>
  <si>
    <t>A02 BT Utility</t>
  </si>
  <si>
    <t>6500-14 D04</t>
  </si>
  <si>
    <t>UV02 RA</t>
  </si>
  <si>
    <t>UV03 Alcatel 7210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</si>
  <si>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</si>
  <si>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</si>
  <si>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</si>
  <si>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</si>
  <si>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</si>
  <si>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</si>
  <si>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</si>
  <si>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</si>
  <si>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</si>
  <si>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</si>
  <si>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</si>
  <si>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</si>
  <si>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</si>
  <si>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</si>
  <si>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</si>
  <si>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</si>
  <si>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</si>
  <si>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</si>
  <si>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D8 Facebook server</t>
  </si>
  <si>
    <t>T02 Alcatel 7210</t>
  </si>
  <si>
    <t>MN06 RA</t>
  </si>
  <si>
    <t>M5a IGW</t>
  </si>
  <si>
    <t>M5 IGW</t>
  </si>
  <si>
    <t>AN/AP02 RA</t>
  </si>
  <si>
    <t>AB03 BT EAD</t>
  </si>
  <si>
    <t>AN/AP03 Alcatel 7210</t>
  </si>
  <si>
    <t>N5 Nokia 1830 ILA</t>
  </si>
  <si>
    <t>FG03 Bt Util</t>
  </si>
  <si>
    <t>FG05 Alcatel 7210</t>
  </si>
  <si>
    <t>HJ08 Alcatel 7210</t>
  </si>
  <si>
    <t>KL07 BT EAD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</si>
  <si>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</si>
  <si>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</si>
  <si>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</si>
  <si>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</si>
  <si>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</si>
  <si>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</si>
  <si>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</si>
  <si>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</si>
  <si>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</si>
  <si>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</si>
  <si>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</si>
  <si>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</si>
  <si>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</si>
  <si>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JA6 Netflix</t>
  </si>
  <si>
    <t>JLJM01 EXFO BV-110</t>
  </si>
  <si>
    <t>JN04 Juniper SRX 4200</t>
  </si>
  <si>
    <t>JQ4 Nokia 7750 SR-7B</t>
  </si>
  <si>
    <t>JQ5 Nokia 7750 SR-7B</t>
  </si>
  <si>
    <t>JS3 Nokia 7750 SR-2s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</si>
  <si>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</si>
  <si>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</si>
  <si>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</si>
  <si>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</si>
  <si>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</si>
  <si>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</si>
  <si>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</si>
  <si>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</si>
  <si>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</si>
  <si>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</si>
  <si>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</si>
  <si>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</si>
  <si>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</si>
  <si>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</si>
  <si>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</si>
  <si>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</si>
  <si>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</si>
  <si>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</si>
  <si>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</si>
  <si>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</si>
  <si>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</si>
  <si>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</si>
  <si>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</si>
  <si>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</si>
  <si>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</si>
  <si>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</si>
  <si>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5/6E Netflix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</si>
  <si>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</si>
  <si>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</si>
  <si>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</si>
  <si>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</si>
  <si>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</si>
  <si>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</si>
  <si>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</si>
  <si>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</si>
  <si>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</si>
  <si>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D06 Ciena 6500</t>
  </si>
  <si>
    <t>L01 RA</t>
  </si>
  <si>
    <t xml:space="preserve">L02 Alcatel 7210 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</si>
  <si>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</si>
  <si>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</si>
  <si>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</si>
  <si>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</si>
  <si>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</si>
  <si>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</si>
  <si>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</si>
  <si>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</si>
  <si>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</si>
  <si>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</si>
  <si>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</si>
  <si>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</si>
  <si>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</si>
  <si>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</t>
  </si>
  <si>
    <t>CAMN41</t>
  </si>
  <si>
    <t>CFDTN1</t>
  </si>
  <si>
    <t>KLNN01</t>
  </si>
  <si>
    <t>NRWN51</t>
  </si>
  <si>
    <t>NRWTN1</t>
  </si>
  <si>
    <t>PTBTN1</t>
  </si>
  <si>
    <t>WTT</t>
  </si>
  <si>
    <t>BFTN03</t>
  </si>
  <si>
    <t>6500-14 B08</t>
  </si>
  <si>
    <t>ACTN01</t>
  </si>
  <si>
    <t>BHWCN1</t>
  </si>
  <si>
    <t>BTFTB1</t>
  </si>
  <si>
    <t>AB7 QWILT</t>
  </si>
  <si>
    <t>AB1 Waveserver</t>
  </si>
  <si>
    <t>CHTN07</t>
  </si>
  <si>
    <t xml:space="preserve">EF05 Alcatel 7210 </t>
  </si>
  <si>
    <t>CHTTN3</t>
  </si>
  <si>
    <t>CYNTN2</t>
  </si>
  <si>
    <t>WADN01</t>
  </si>
  <si>
    <t>DKTN08</t>
  </si>
  <si>
    <t>HRWN02</t>
  </si>
  <si>
    <t>IODN01</t>
  </si>
  <si>
    <t>IODN02</t>
  </si>
  <si>
    <t>MN02 Op-ex</t>
  </si>
  <si>
    <t>MN02 RLS&amp;WAVESERVER</t>
  </si>
  <si>
    <t>IGNN01</t>
  </si>
  <si>
    <t>LSWN01</t>
  </si>
  <si>
    <t>GF06 Alcatel7210 sas x</t>
  </si>
  <si>
    <t xml:space="preserve">RS07 polatis </t>
  </si>
  <si>
    <t>LSWN02</t>
  </si>
  <si>
    <t>PRLN02</t>
  </si>
  <si>
    <t>1,4</t>
  </si>
  <si>
    <t>RFDN11</t>
  </si>
  <si>
    <t>SMHN02</t>
  </si>
  <si>
    <t>SQYN01</t>
  </si>
  <si>
    <t>SQYN02</t>
  </si>
  <si>
    <t>GB10 ESA400</t>
  </si>
  <si>
    <t>JMJL01 EXFO BV-110</t>
  </si>
  <si>
    <t>TELHS2</t>
  </si>
  <si>
    <t>TELHS1</t>
  </si>
  <si>
    <t>VHXN02</t>
  </si>
  <si>
    <t>VXHINT</t>
  </si>
  <si>
    <t>WAHP03</t>
  </si>
  <si>
    <t>Wavesever20/21G</t>
  </si>
  <si>
    <t>WAHP06</t>
  </si>
  <si>
    <t>1S to V Op-Ex</t>
  </si>
  <si>
    <t>3K Op-Ex</t>
  </si>
  <si>
    <t>WAIP06</t>
  </si>
  <si>
    <t>BTNW01</t>
  </si>
  <si>
    <t>BTNW02</t>
  </si>
  <si>
    <t>BCT</t>
  </si>
  <si>
    <t>IJ05 Alcatel 7210</t>
  </si>
  <si>
    <t>BHMTF1</t>
  </si>
  <si>
    <t>BMGV02</t>
  </si>
  <si>
    <t>BMGV03</t>
  </si>
  <si>
    <t>BHMN05</t>
  </si>
  <si>
    <t>BHMN08</t>
  </si>
  <si>
    <t xml:space="preserve">C6 WS5 &amp; ai </t>
  </si>
  <si>
    <t>NECCD1</t>
  </si>
  <si>
    <t>CELL01</t>
  </si>
  <si>
    <t>CELL02</t>
  </si>
  <si>
    <t>COV</t>
  </si>
  <si>
    <t>DBY</t>
  </si>
  <si>
    <t>EVMN01</t>
  </si>
  <si>
    <t>AB 02  XG210</t>
  </si>
  <si>
    <t>LMSCN2</t>
  </si>
  <si>
    <t>LCT</t>
  </si>
  <si>
    <t>BA4 IGW,BA5 IGW</t>
  </si>
  <si>
    <t>NGM</t>
  </si>
  <si>
    <t>I</t>
  </si>
  <si>
    <t>NGMTL1</t>
  </si>
  <si>
    <t>BSHN03</t>
  </si>
  <si>
    <t>BSHN07</t>
  </si>
  <si>
    <t>Facebook</t>
  </si>
  <si>
    <t>BSHN08</t>
  </si>
  <si>
    <t>Util rack</t>
  </si>
  <si>
    <t>Home BB</t>
  </si>
  <si>
    <t>SOLN02</t>
  </si>
  <si>
    <t>FG03 BT Util</t>
  </si>
  <si>
    <t>SOT</t>
  </si>
  <si>
    <t>WVHTF1</t>
  </si>
  <si>
    <t>CHDCD1</t>
  </si>
  <si>
    <t>DONTN1</t>
  </si>
  <si>
    <t>LDMS13</t>
  </si>
  <si>
    <t>LDSCD1</t>
  </si>
  <si>
    <t>LDSCD2</t>
  </si>
  <si>
    <t>XY06 Nokia 7750SR7s</t>
  </si>
  <si>
    <t>C13 6500-32</t>
  </si>
  <si>
    <t>G15 BTOSA</t>
  </si>
  <si>
    <t>XY05 HPDL360S</t>
  </si>
  <si>
    <t>Netflix TU12</t>
  </si>
  <si>
    <t>LDSTS1</t>
  </si>
  <si>
    <t>MDBTD1</t>
  </si>
  <si>
    <t>NULTB1</t>
  </si>
  <si>
    <t>NWCN05</t>
  </si>
  <si>
    <t>E15 IGW, E13 IGW</t>
  </si>
  <si>
    <t xml:space="preserve">K02,XG210 </t>
  </si>
  <si>
    <t>SHD</t>
  </si>
  <si>
    <t>SNDTM1</t>
  </si>
  <si>
    <t>TGYN04</t>
  </si>
  <si>
    <t>YRK</t>
  </si>
  <si>
    <t>YRKTH1</t>
  </si>
  <si>
    <t>BIFTS1</t>
  </si>
  <si>
    <t>BPL</t>
  </si>
  <si>
    <t>DE3 UTILITY RACK</t>
  </si>
  <si>
    <t>CSL</t>
  </si>
  <si>
    <t>CSLN13</t>
  </si>
  <si>
    <t>Ciena 6500 14 D09</t>
  </si>
  <si>
    <t>CTRTK1</t>
  </si>
  <si>
    <t>CTRTS1</t>
  </si>
  <si>
    <t>EBCTC1</t>
  </si>
  <si>
    <t>D5 Ciena 6500</t>
  </si>
  <si>
    <t>DGS</t>
  </si>
  <si>
    <t>KNLTS1</t>
  </si>
  <si>
    <t xml:space="preserve">GF04 Ciena 6500 </t>
  </si>
  <si>
    <t>LLDTE1</t>
  </si>
  <si>
    <t>LPLTB1</t>
  </si>
  <si>
    <t>MCRN11</t>
  </si>
  <si>
    <t>MCRN12</t>
  </si>
  <si>
    <t>CC04 to 07 Op-ex</t>
  </si>
  <si>
    <t>CH2 7750 SR7s</t>
  </si>
  <si>
    <t>CA2 AKAMAI</t>
  </si>
  <si>
    <t>CCCD2 Wavesever</t>
  </si>
  <si>
    <t>MCRCD2</t>
  </si>
  <si>
    <t>SWY</t>
  </si>
  <si>
    <t>WTNTK1</t>
  </si>
  <si>
    <t>BDFN02</t>
  </si>
  <si>
    <t>BF07 PX</t>
  </si>
  <si>
    <t>BF03 Op Ex</t>
  </si>
  <si>
    <t>BF04 Op Ex</t>
  </si>
  <si>
    <t>BF05 Op Ex</t>
  </si>
  <si>
    <t>BDBE08 Waveserver</t>
  </si>
  <si>
    <t>AGAH03</t>
  </si>
  <si>
    <t>MKSTN1</t>
  </si>
  <si>
    <t>STEDN1</t>
  </si>
  <si>
    <t>BFEC01</t>
  </si>
  <si>
    <t>ABN</t>
  </si>
  <si>
    <t>Ciena 6500-14</t>
  </si>
  <si>
    <t>ABNTB1</t>
  </si>
  <si>
    <t>ABNTD1</t>
  </si>
  <si>
    <t>AYRN01</t>
  </si>
  <si>
    <t>DNDN71</t>
  </si>
  <si>
    <t>DNDTC1</t>
  </si>
  <si>
    <t>Ciena 6500 7Slot A04</t>
  </si>
  <si>
    <t>DNFNP1</t>
  </si>
  <si>
    <t>BA6 QWILT</t>
  </si>
  <si>
    <t>BA7 Akami</t>
  </si>
  <si>
    <t>BB09 Nokia RR 7 Cisco RR</t>
  </si>
  <si>
    <t>EDBTN1</t>
  </si>
  <si>
    <t>BTRTP1</t>
  </si>
  <si>
    <t>GLWN07</t>
  </si>
  <si>
    <t xml:space="preserve">CD30 Ciena 6500 </t>
  </si>
  <si>
    <t>Alcatel 7210 CD28</t>
  </si>
  <si>
    <t>GLWTO1</t>
  </si>
  <si>
    <t>GLWTW1</t>
  </si>
  <si>
    <t>GH01 Alcatel 7210</t>
  </si>
  <si>
    <t>INVN41</t>
  </si>
  <si>
    <t>LIVN01</t>
  </si>
  <si>
    <t>PTHTL1</t>
  </si>
  <si>
    <t>STGCD1</t>
  </si>
  <si>
    <t>ASH</t>
  </si>
  <si>
    <t>CBY</t>
  </si>
  <si>
    <t>FKE</t>
  </si>
  <si>
    <t>HLWN02</t>
  </si>
  <si>
    <t>HHD</t>
  </si>
  <si>
    <t>IPWTN1</t>
  </si>
  <si>
    <t>RQ06 CIENA 6500-14SLOT</t>
  </si>
  <si>
    <t>LTNDN1</t>
  </si>
  <si>
    <t>Alcatel 7210 DE07</t>
  </si>
  <si>
    <t>MDE</t>
  </si>
  <si>
    <t>RCR</t>
  </si>
  <si>
    <t>SOSTN1</t>
  </si>
  <si>
    <t>AZTCD1</t>
  </si>
  <si>
    <t>AZTCD2</t>
  </si>
  <si>
    <t>TU08 Alcatel 7210</t>
  </si>
  <si>
    <t>BTLCD1</t>
  </si>
  <si>
    <t>BTLN08</t>
  </si>
  <si>
    <t>BTLCD2</t>
  </si>
  <si>
    <t>BTLN09</t>
  </si>
  <si>
    <t>AC11 QWILT</t>
  </si>
  <si>
    <t>B13 ESA400</t>
  </si>
  <si>
    <t>BDEN02</t>
  </si>
  <si>
    <t>BDEN06</t>
  </si>
  <si>
    <t>BDEN07</t>
  </si>
  <si>
    <t>A 1 to 7 Amitie</t>
  </si>
  <si>
    <t>CDFN02</t>
  </si>
  <si>
    <t>CHMN21</t>
  </si>
  <si>
    <t>CTNN01</t>
  </si>
  <si>
    <t>S&amp;T 1 to 6 Amitie</t>
  </si>
  <si>
    <t>CKKN03</t>
  </si>
  <si>
    <t>CKNN03</t>
  </si>
  <si>
    <t>DVSTB1</t>
  </si>
  <si>
    <t>EXR</t>
  </si>
  <si>
    <t>EXRN03</t>
  </si>
  <si>
    <t>FRNN03</t>
  </si>
  <si>
    <t>G&amp;H 1 to 6 Amitie</t>
  </si>
  <si>
    <t>OKNN01</t>
  </si>
  <si>
    <t>J&amp;K 1 to 6 Amitie</t>
  </si>
  <si>
    <t>PLY</t>
  </si>
  <si>
    <t>W&amp;X 1 to 6 Amitie</t>
  </si>
  <si>
    <t xml:space="preserve"> UV07 Ciena 6500 R8</t>
  </si>
  <si>
    <t>PCOTN1</t>
  </si>
  <si>
    <t>PCOTN2</t>
  </si>
  <si>
    <t>PCOTN3</t>
  </si>
  <si>
    <t>PCOTN4</t>
  </si>
  <si>
    <t>SDNN06</t>
  </si>
  <si>
    <t>CD03 Alcatel 7210</t>
  </si>
  <si>
    <t xml:space="preserve">CD2 Nokia 7750 SR12e ESA </t>
  </si>
  <si>
    <t>YZ15 Home BB</t>
  </si>
  <si>
    <t>QR03 to 09 Amitie</t>
  </si>
  <si>
    <t>SDN</t>
  </si>
  <si>
    <t>SDNN11</t>
  </si>
  <si>
    <t>SDNN13</t>
  </si>
  <si>
    <t>TNTTN1</t>
  </si>
  <si>
    <t>TRON01</t>
  </si>
  <si>
    <t>BSG</t>
  </si>
  <si>
    <t>BTN</t>
  </si>
  <si>
    <t>GFDCD1</t>
  </si>
  <si>
    <t>PTMN03</t>
  </si>
  <si>
    <t>SHTN03</t>
  </si>
  <si>
    <t>WKGN01</t>
  </si>
  <si>
    <t>ASMN02</t>
  </si>
  <si>
    <t>BKLN05</t>
  </si>
  <si>
    <t>BE/BF 15 Waveserver 5</t>
  </si>
  <si>
    <t>CC/CD 07 HPE DL 380</t>
  </si>
  <si>
    <t>BKLN05 Ext</t>
  </si>
  <si>
    <t>VSS DC/DB&amp;DF1,2,4</t>
  </si>
  <si>
    <t>DCT</t>
  </si>
  <si>
    <t>FMYN31</t>
  </si>
  <si>
    <t>IVER02</t>
  </si>
  <si>
    <t>NBYCD1</t>
  </si>
  <si>
    <t>POLN02</t>
  </si>
  <si>
    <t>EF13 RA</t>
  </si>
  <si>
    <t>E11 Ciena 6500 R8</t>
  </si>
  <si>
    <t>RDG</t>
  </si>
  <si>
    <t>RDGCD1</t>
  </si>
  <si>
    <t>RDGCD2</t>
  </si>
  <si>
    <t>SLO</t>
  </si>
  <si>
    <t>WHHN03</t>
  </si>
  <si>
    <t>OHB</t>
  </si>
  <si>
    <t>SWNN03</t>
  </si>
  <si>
    <t>A09 QWILT</t>
  </si>
  <si>
    <t>Nokia SEGW</t>
  </si>
  <si>
    <t>B13 Nokia SEGGW ESA</t>
  </si>
  <si>
    <t>XY 05 BT EAD</t>
  </si>
  <si>
    <t>AB7 W5</t>
  </si>
  <si>
    <t>T06 W5</t>
  </si>
  <si>
    <t>SHDTR1</t>
  </si>
  <si>
    <t>M5a IGW, M5 IGW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</si>
  <si>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</si>
  <si>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</si>
  <si>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</si>
  <si>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</si>
  <si>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</si>
  <si>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</si>
  <si>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</si>
  <si>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</si>
  <si>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</si>
  <si>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</si>
  <si>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</si>
  <si>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</si>
  <si>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</si>
  <si>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</si>
  <si>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</si>
  <si>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</si>
  <si>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</si>
  <si>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</si>
  <si>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</si>
  <si>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</si>
  <si>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</si>
  <si>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</si>
  <si>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</si>
  <si>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</si>
  <si>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</si>
  <si>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</si>
  <si>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</si>
  <si>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</si>
  <si>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</si>
  <si>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</si>
  <si>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</si>
  <si>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</si>
  <si>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</si>
  <si>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</si>
  <si>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</si>
  <si>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</si>
  <si>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</si>
  <si>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</si>
  <si>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</si>
  <si>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</si>
  <si>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</si>
  <si>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</si>
  <si>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</si>
  <si>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</si>
  <si>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</si>
  <si>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</si>
  <si>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</si>
  <si>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</si>
  <si>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</si>
  <si>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</si>
  <si>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</si>
  <si>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</si>
  <si>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</si>
  <si>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</si>
  <si>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</si>
  <si>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</si>
  <si>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</si>
  <si>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</si>
  <si>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</si>
  <si>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</si>
  <si>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</si>
  <si>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</si>
  <si>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</si>
  <si>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</si>
  <si>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</si>
  <si>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</si>
  <si>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</si>
  <si>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</si>
  <si>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</si>
  <si>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</si>
  <si>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</si>
  <si>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</si>
  <si>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</si>
  <si>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</si>
  <si>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</si>
  <si>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</si>
  <si>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</si>
  <si>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</si>
  <si>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</si>
  <si>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</si>
  <si>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</si>
  <si>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</si>
  <si>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</si>
  <si>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</si>
  <si>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</si>
  <si>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</si>
  <si>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</si>
  <si>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</si>
  <si>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</si>
  <si>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</si>
  <si>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</si>
  <si>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</si>
  <si>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</si>
  <si>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</si>
  <si>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</si>
  <si>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</si>
  <si>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</si>
  <si>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</si>
  <si>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</si>
  <si>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Redstream Optical Network Site</t>
  </si>
  <si>
    <t>ABH</t>
  </si>
  <si>
    <t>Eaton Powerware APR48-ES</t>
  </si>
  <si>
    <t>3</t>
  </si>
  <si>
    <t>Yuasa</t>
  </si>
  <si>
    <t>EN480-2</t>
  </si>
  <si>
    <t>2</t>
  </si>
  <si>
    <t>10</t>
  </si>
  <si>
    <t>Single</t>
  </si>
  <si>
    <t>SCOTLAND</t>
  </si>
  <si>
    <t>ABERDEEN</t>
  </si>
  <si>
    <t>Duvine DD686</t>
  </si>
  <si>
    <t>PowerSafe</t>
  </si>
  <si>
    <t>DDm85-25</t>
  </si>
  <si>
    <t>30</t>
  </si>
  <si>
    <t>Eaton Powerware APR48</t>
  </si>
  <si>
    <t>DDm100-25</t>
  </si>
  <si>
    <t>4</t>
  </si>
  <si>
    <t>45</t>
  </si>
  <si>
    <t>DDm100-27</t>
  </si>
  <si>
    <t>60</t>
  </si>
  <si>
    <t>LONDON</t>
  </si>
  <si>
    <t>5</t>
  </si>
  <si>
    <t>DDm125-33</t>
  </si>
  <si>
    <t>11</t>
  </si>
  <si>
    <t>747</t>
  </si>
  <si>
    <t xml:space="preserve">SCOTTISH HIGHLANDS &amp; ISLANDS </t>
  </si>
  <si>
    <t>ALNESS</t>
  </si>
  <si>
    <t>GIS MIGRATING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</si>
  <si>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</si>
  <si>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</si>
  <si>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</si>
  <si>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</si>
  <si>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</si>
  <si>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</si>
  <si>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</si>
  <si>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9</t>
  </si>
  <si>
    <t>12V155F</t>
  </si>
  <si>
    <t>13</t>
  </si>
  <si>
    <t>THAMES VALLEY</t>
  </si>
  <si>
    <t>AMERSHAM</t>
  </si>
  <si>
    <t>2DDm85-15</t>
  </si>
  <si>
    <t>150</t>
  </si>
  <si>
    <t>AYR</t>
  </si>
  <si>
    <t xml:space="preserve">GIS Migrated </t>
  </si>
  <si>
    <t>Power One PMP 11.48</t>
  </si>
  <si>
    <t>20</t>
  </si>
  <si>
    <t>SOUTH WEST</t>
  </si>
  <si>
    <t>BRISTOL</t>
  </si>
  <si>
    <t>6</t>
  </si>
  <si>
    <t>65</t>
  </si>
  <si>
    <t>MIDLANDS</t>
  </si>
  <si>
    <t>WEDNESBURY</t>
  </si>
  <si>
    <t>7</t>
  </si>
  <si>
    <t>36</t>
  </si>
  <si>
    <t>BUDE</t>
  </si>
  <si>
    <t>Eaton Powerware NPR.48</t>
  </si>
  <si>
    <t>FIAMM</t>
  </si>
  <si>
    <t>2SLA1000</t>
  </si>
  <si>
    <t>114.42</t>
  </si>
  <si>
    <t>NORTHERN HOME COUNTIES</t>
  </si>
  <si>
    <t>BEDFORD</t>
  </si>
  <si>
    <t>GIS Migrated - Capped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</si>
  <si>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</si>
  <si>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</si>
  <si>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</si>
  <si>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</si>
  <si>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</si>
  <si>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</si>
  <si>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</si>
  <si>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</si>
  <si>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</si>
  <si>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</si>
  <si>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DDm100-33</t>
  </si>
  <si>
    <t>72</t>
  </si>
  <si>
    <t>93</t>
  </si>
  <si>
    <t>BIRMINGHAM</t>
  </si>
  <si>
    <t>BHMN07</t>
  </si>
  <si>
    <t>12.6</t>
  </si>
  <si>
    <t>P Core use only</t>
  </si>
  <si>
    <t>2CP2000</t>
  </si>
  <si>
    <t>110</t>
  </si>
  <si>
    <t>120</t>
  </si>
  <si>
    <t>BOREHAMWOOD</t>
  </si>
  <si>
    <t>NORTH WEST</t>
  </si>
  <si>
    <t>BARROW-IN-FURNESS</t>
  </si>
  <si>
    <t>1</t>
  </si>
  <si>
    <t>Space; Power; Air Con</t>
  </si>
  <si>
    <t>BLACKBURN</t>
  </si>
  <si>
    <t>BKBN41</t>
  </si>
  <si>
    <t>BRACKNELL</t>
  </si>
  <si>
    <t>12</t>
  </si>
  <si>
    <t>495</t>
  </si>
  <si>
    <t>664</t>
  </si>
  <si>
    <t>Eaton Powerware HDR48-ES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</si>
  <si>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</si>
  <si>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</si>
  <si>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</si>
  <si>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</si>
  <si>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</si>
  <si>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</si>
  <si>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</si>
  <si>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</si>
  <si>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</si>
  <si>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</si>
  <si>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</si>
  <si>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</si>
  <si>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</si>
  <si>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</si>
  <si>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</si>
  <si>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</si>
  <si>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</si>
  <si>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</si>
  <si>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44</t>
  </si>
  <si>
    <t>135</t>
  </si>
  <si>
    <t>540</t>
  </si>
  <si>
    <t>BRENTFORD</t>
  </si>
  <si>
    <t>186</t>
  </si>
  <si>
    <t>Power; Autonomy</t>
  </si>
  <si>
    <t>117</t>
  </si>
  <si>
    <t>DC Dist</t>
  </si>
  <si>
    <t>126</t>
  </si>
  <si>
    <t>142</t>
  </si>
  <si>
    <t>BRIGHTON</t>
  </si>
  <si>
    <t>DDm85-33</t>
  </si>
  <si>
    <t>80</t>
  </si>
  <si>
    <t>BARTON</t>
  </si>
  <si>
    <t>9.2</t>
  </si>
  <si>
    <t>GLASGOW</t>
  </si>
  <si>
    <t>BALLYWATER</t>
  </si>
  <si>
    <t>BYR</t>
  </si>
  <si>
    <t>CAMBRIDGE</t>
  </si>
  <si>
    <t>CANTERBURY</t>
  </si>
  <si>
    <t>2DDm85-13</t>
  </si>
  <si>
    <t>22.5</t>
  </si>
  <si>
    <t>WALES</t>
  </si>
  <si>
    <t>CARDIFF</t>
  </si>
  <si>
    <t>STOKE-ON-TRENT</t>
  </si>
  <si>
    <t>CHELMSFORD</t>
  </si>
  <si>
    <t>22</t>
  </si>
  <si>
    <t>CHESTERFIELD</t>
  </si>
  <si>
    <t>CHELTENHAM</t>
  </si>
  <si>
    <t>240</t>
  </si>
  <si>
    <t>262</t>
  </si>
  <si>
    <t>CREWKERNE</t>
  </si>
  <si>
    <t>COVENTRY</t>
  </si>
  <si>
    <t>COWLEY</t>
  </si>
  <si>
    <t>COWL02</t>
  </si>
  <si>
    <t>Eaton Powerware APR48-3G</t>
  </si>
  <si>
    <t>12V105F</t>
  </si>
  <si>
    <t>14</t>
  </si>
  <si>
    <t>CARLISLE</t>
  </si>
  <si>
    <t>40</t>
  </si>
  <si>
    <t>CREDITON</t>
  </si>
  <si>
    <t>66</t>
  </si>
  <si>
    <t>CHESTER</t>
  </si>
  <si>
    <t>25</t>
  </si>
  <si>
    <t>CROYDON</t>
  </si>
  <si>
    <t>CYNTN2(EXT'N)</t>
  </si>
  <si>
    <t>DERBY</t>
  </si>
  <si>
    <t>2SLA1500</t>
  </si>
  <si>
    <t>43</t>
  </si>
  <si>
    <t>DIDCOT</t>
  </si>
  <si>
    <t>DUMFRIES</t>
  </si>
  <si>
    <t>DFSN01</t>
  </si>
  <si>
    <t xml:space="preserve">SBS XL 150F-FT </t>
  </si>
  <si>
    <t>DFSNC1</t>
  </si>
  <si>
    <t>SBS 12V100F</t>
  </si>
  <si>
    <t>DOUGLAS</t>
  </si>
  <si>
    <t>12v170FS</t>
  </si>
  <si>
    <t>DURHAM</t>
  </si>
  <si>
    <t>DHMNU1</t>
  </si>
  <si>
    <t>200</t>
  </si>
  <si>
    <t>DUNDONALD</t>
  </si>
  <si>
    <t>DLD</t>
  </si>
  <si>
    <t>DARLINGTON</t>
  </si>
  <si>
    <t>DLNTC1</t>
  </si>
  <si>
    <t>DUNDEE</t>
  </si>
  <si>
    <t>DUNFERMLINE</t>
  </si>
  <si>
    <t>DONCASTER</t>
  </si>
  <si>
    <t>26</t>
  </si>
  <si>
    <t>DEVIZES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</si>
  <si>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</si>
  <si>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</si>
  <si>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</si>
  <si>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</si>
  <si>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</si>
  <si>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</si>
  <si>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</si>
  <si>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4.5</t>
  </si>
  <si>
    <t>EDINBURGH</t>
  </si>
  <si>
    <t>EDBN07</t>
  </si>
  <si>
    <t>DDm85-21</t>
  </si>
  <si>
    <t>140</t>
  </si>
  <si>
    <t>DDm125-27</t>
  </si>
  <si>
    <t>ELGIN</t>
  </si>
  <si>
    <t>EGNTM1</t>
  </si>
  <si>
    <t>EVESHAM</t>
  </si>
  <si>
    <t>EXETER</t>
  </si>
  <si>
    <t>67</t>
  </si>
  <si>
    <t>FOLKESTONE</t>
  </si>
  <si>
    <t>DDm125-25</t>
  </si>
  <si>
    <t>MORPETH</t>
  </si>
  <si>
    <t>FLNTT1</t>
  </si>
  <si>
    <t>FRIMLEY</t>
  </si>
  <si>
    <t>FRADDON</t>
  </si>
  <si>
    <t>GLOUCESTER</t>
  </si>
  <si>
    <t>GCRTB1</t>
  </si>
  <si>
    <t>GUILDFORD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</si>
  <si>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</si>
  <si>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</si>
  <si>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</si>
  <si>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</si>
  <si>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</si>
  <si>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</si>
  <si>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</si>
  <si>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</si>
  <si>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DDm85-27</t>
  </si>
  <si>
    <t>HILLINGDON</t>
  </si>
  <si>
    <t>HLDA11</t>
  </si>
  <si>
    <t>HLDA12</t>
  </si>
  <si>
    <t>HARLOW</t>
  </si>
  <si>
    <t>HOUNSLOW</t>
  </si>
  <si>
    <t>HARROGATE</t>
  </si>
  <si>
    <t>HTE</t>
  </si>
  <si>
    <t>98</t>
  </si>
  <si>
    <t>DC Power</t>
  </si>
  <si>
    <t>INVERNESS</t>
  </si>
  <si>
    <t>INVTL1</t>
  </si>
  <si>
    <t>Planned closure</t>
  </si>
  <si>
    <t>IODTA1</t>
  </si>
  <si>
    <t>SBS EON 1800</t>
  </si>
  <si>
    <t>81</t>
  </si>
  <si>
    <t>IPSWICH</t>
  </si>
  <si>
    <t>IVER</t>
  </si>
  <si>
    <t>12V101F (2 Hour rate)</t>
  </si>
  <si>
    <t>Space; Power; Autonomy</t>
  </si>
  <si>
    <t>KINGS LYNN</t>
  </si>
  <si>
    <t>KENDAL</t>
  </si>
  <si>
    <t>LEICESTER</t>
  </si>
  <si>
    <t>2CP3000</t>
  </si>
  <si>
    <t>LEEDS</t>
  </si>
  <si>
    <t>CLOSED</t>
  </si>
  <si>
    <t>32</t>
  </si>
  <si>
    <t>260</t>
  </si>
  <si>
    <t>LDSN14</t>
  </si>
  <si>
    <t>180</t>
  </si>
  <si>
    <t>LIVINGSTON</t>
  </si>
  <si>
    <t>PRESTON</t>
  </si>
  <si>
    <t>LEAMINGTON SPA</t>
  </si>
  <si>
    <t>28</t>
  </si>
  <si>
    <t>PRESCOT</t>
  </si>
  <si>
    <t>LIVERPOOL</t>
  </si>
  <si>
    <t>LPLTK1</t>
  </si>
  <si>
    <t>DDm125-33 (2hr rate)</t>
  </si>
  <si>
    <t>95</t>
  </si>
  <si>
    <t>LUTON</t>
  </si>
  <si>
    <t>MANCHESTER</t>
  </si>
  <si>
    <t>Chloride</t>
  </si>
  <si>
    <t>VH34</t>
  </si>
  <si>
    <t>Mains Supply; Autonomy; Cooling</t>
  </si>
  <si>
    <t>500</t>
  </si>
  <si>
    <t>MIDDLESBROUGH</t>
  </si>
  <si>
    <t>Power One PMP 25.48</t>
  </si>
  <si>
    <t>MAIDSTONE</t>
  </si>
  <si>
    <t>MACDUFF</t>
  </si>
  <si>
    <t>GIS MIGRATING - CAPPED</t>
  </si>
  <si>
    <t>MDFTB1</t>
  </si>
  <si>
    <t>MILTON KEYNES</t>
  </si>
  <si>
    <t>NEWBURY</t>
  </si>
  <si>
    <t xml:space="preserve">2CP1000 </t>
  </si>
  <si>
    <t>NOTTINGHAM</t>
  </si>
  <si>
    <t>2CP1400</t>
  </si>
  <si>
    <t>133</t>
  </si>
  <si>
    <t>NORWICH</t>
  </si>
  <si>
    <t>NEWCASTLE-UNDER-LYME</t>
  </si>
  <si>
    <t>NEWCASTLE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</si>
  <si>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</si>
  <si>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</si>
  <si>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</si>
  <si>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</si>
  <si>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</si>
  <si>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</si>
  <si>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</si>
  <si>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OKEHAMPTON</t>
  </si>
  <si>
    <t>52</t>
  </si>
  <si>
    <t>PENZANCE</t>
  </si>
  <si>
    <t>PLYMOUTH</t>
  </si>
  <si>
    <t>133.1</t>
  </si>
  <si>
    <t>PENRITH</t>
  </si>
  <si>
    <t>PNRTN1</t>
  </si>
  <si>
    <t>Harmer &amp; Simmons SC3A/50/100</t>
  </si>
  <si>
    <t>2V460</t>
  </si>
  <si>
    <t>POOLE</t>
  </si>
  <si>
    <t>PETERHEAD</t>
  </si>
  <si>
    <t>PRDTB1</t>
  </si>
  <si>
    <t>12V92F</t>
  </si>
  <si>
    <t>PETERBOROUGH</t>
  </si>
  <si>
    <t>Space; Autonomy</t>
  </si>
  <si>
    <t>PERTH</t>
  </si>
  <si>
    <t>PORTSMOUTH</t>
  </si>
  <si>
    <t>PTMDN1</t>
  </si>
  <si>
    <t>2CP650</t>
  </si>
  <si>
    <t>RATCLIFFE ON SOAR</t>
  </si>
  <si>
    <t>RATE02</t>
  </si>
  <si>
    <t>Advance MRF2800</t>
  </si>
  <si>
    <t>ROCHESTER</t>
  </si>
  <si>
    <t>READING</t>
  </si>
  <si>
    <t>42</t>
  </si>
  <si>
    <t>48</t>
  </si>
  <si>
    <t>ROMFORD</t>
  </si>
  <si>
    <t>SCARBOROUGH</t>
  </si>
  <si>
    <t>SBHN01</t>
  </si>
  <si>
    <t>SWINDON</t>
  </si>
  <si>
    <t>83</t>
  </si>
  <si>
    <t>DDm100-33 (2 Hour rate)</t>
  </si>
  <si>
    <t>548</t>
  </si>
  <si>
    <t>DDm85-21(2 Hour Rate)</t>
  </si>
  <si>
    <t>SHEFFIELD</t>
  </si>
  <si>
    <t>SOUTHAMPTON</t>
  </si>
  <si>
    <t>112.5</t>
  </si>
  <si>
    <t>SLOUGH</t>
  </si>
  <si>
    <t>SUNDERLAND</t>
  </si>
  <si>
    <t>SOLIHULL</t>
  </si>
  <si>
    <t>SOUTHEND</t>
  </si>
  <si>
    <t>STOKE</t>
  </si>
  <si>
    <t>24</t>
  </si>
  <si>
    <t>250</t>
  </si>
  <si>
    <t>498</t>
  </si>
  <si>
    <t>STEVENAGE</t>
  </si>
  <si>
    <t>SBS480 EON</t>
  </si>
  <si>
    <t>STIRLING</t>
  </si>
  <si>
    <t>SHREWSBURY</t>
  </si>
  <si>
    <t>2SLA2000</t>
  </si>
  <si>
    <t>40.5</t>
  </si>
  <si>
    <t>Benning Tebechop 2700</t>
  </si>
  <si>
    <t>34</t>
  </si>
  <si>
    <t>12UMTB160</t>
  </si>
  <si>
    <t>18</t>
  </si>
  <si>
    <t>22.2</t>
  </si>
  <si>
    <t>P Core use only, Power</t>
  </si>
  <si>
    <t>THURSO</t>
  </si>
  <si>
    <t>THOTC1</t>
  </si>
  <si>
    <t>TAUNTON</t>
  </si>
  <si>
    <t>TRURO</t>
  </si>
  <si>
    <t>VAUXHALL</t>
  </si>
  <si>
    <t>Planned Closure</t>
  </si>
  <si>
    <t>WATFORD</t>
  </si>
  <si>
    <t>Power;Autonomy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</si>
  <si>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</si>
  <si>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</si>
  <si>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</si>
  <si>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</si>
  <si>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</si>
  <si>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</si>
  <si>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</si>
  <si>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</si>
  <si>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WOKING</t>
  </si>
  <si>
    <t>88</t>
  </si>
  <si>
    <t>WORKINGTON</t>
  </si>
  <si>
    <t>WONTL1</t>
  </si>
  <si>
    <t>WARRINGTON</t>
  </si>
  <si>
    <t>94</t>
  </si>
  <si>
    <t>WINTERTON</t>
  </si>
  <si>
    <t>37.8</t>
  </si>
  <si>
    <t>WOLVERHAMPTON</t>
  </si>
  <si>
    <t>14.8</t>
  </si>
  <si>
    <t>YORK</t>
  </si>
  <si>
    <t>VHXINT</t>
  </si>
  <si>
    <t xml:space="preserve"> </t>
  </si>
  <si>
    <t>232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</si>
  <si>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</si>
  <si>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</si>
  <si>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</si>
  <si>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</si>
  <si>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</si>
  <si>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</si>
  <si>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</si>
  <si>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</si>
  <si>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</si>
  <si>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</si>
  <si>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</si>
  <si>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</si>
  <si>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</si>
  <si>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</si>
  <si>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594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</si>
  <si>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</si>
  <si>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</si>
  <si>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</si>
  <si>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</si>
  <si>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</si>
  <si>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</si>
  <si>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</si>
  <si>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</si>
  <si>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</si>
  <si>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</si>
  <si>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</si>
  <si>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</si>
  <si>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</si>
  <si>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</si>
  <si>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</si>
  <si>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</si>
  <si>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</si>
  <si>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</si>
  <si>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syste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</si>
  <si>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</si>
  <si>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</si>
  <si>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</si>
  <si>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</si>
  <si>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</si>
  <si>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</si>
  <si>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</si>
  <si>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</si>
  <si>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</si>
  <si>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</si>
  <si>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</si>
  <si>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</si>
  <si>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</si>
  <si>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</si>
  <si>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</si>
  <si>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</si>
  <si>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BRN;DC SYS01</t>
  </si>
  <si>
    <t>PCOTN1_Gemini</t>
  </si>
  <si>
    <t>SQYN02 - SYS8</t>
  </si>
  <si>
    <t>SQYN02;DC SYS08A</t>
  </si>
  <si>
    <t>SQYN02;DC SYS08B</t>
  </si>
  <si>
    <t>SQYN02 - SYS9</t>
  </si>
  <si>
    <t>MCRCD2;DC SYS03 [Rect5] (Decommissioned)</t>
  </si>
  <si>
    <t>SHTN03;DC SYS02</t>
  </si>
  <si>
    <t>Rectifier Model</t>
  </si>
  <si>
    <t>Output (Amps)</t>
  </si>
  <si>
    <t>80% N</t>
  </si>
  <si>
    <t>Advance TRE 1500</t>
  </si>
  <si>
    <t>Advance TRE 2100</t>
  </si>
  <si>
    <t>Eaton APR48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</si>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</sst>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3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sz val="11"/>
      <color rgb="FF444444"/>
      <name val="Aptos Narrow"/>
      <family val="2"/>
    </font>
    <font>
      <vertAlign val="subscript"/>
      <sz val="11"/>
      <color rgb="FF000000"/>
      <name val="Vodafone Rg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7FA86"/>
        <bgColor rgb="FF000000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7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5" fontId="27" fillId="21" borderId="2" xfId="0" applyNumberFormat="1" applyFont="1" applyFill="1" applyBorder="1" applyAlignment="1" applyProtection="1">
      <alignment horizont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6" fillId="35" borderId="2" xfId="0" applyFont="1" applyFill="1" applyBorder="1" applyProtection="1">
      <protection locked="0"/>
    </xf>
    <xf numFmtId="0" fontId="51" fillId="0" borderId="0" xfId="0" applyFont="1" applyProtection="1">
      <protection locked="0"/>
    </xf>
    <xf numFmtId="0" fontId="52" fillId="36" borderId="8" xfId="0" applyFont="1" applyFill="1" applyBorder="1" applyProtection="1"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own%20dist%20data%20link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CAMN02_SEC_WALL_CBDB_01</v>
          </cell>
          <cell r="B2" t="str">
            <v>CAMN02;DC SYS01</v>
          </cell>
          <cell r="C2" t="str">
            <v>CAMN02</v>
          </cell>
          <cell r="D2">
            <v>0</v>
          </cell>
          <cell r="E2">
            <v>0</v>
          </cell>
          <cell r="F2">
            <v>0</v>
          </cell>
          <cell r="G2">
            <v>300</v>
          </cell>
          <cell r="H2">
            <v>300</v>
          </cell>
          <cell r="I2">
            <v>0</v>
          </cell>
          <cell r="J2">
            <v>1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CAMN02_SEC_WALL_CBDB_02</v>
          </cell>
          <cell r="B3" t="str">
            <v>CAMN02;DC SYS01</v>
          </cell>
          <cell r="C3" t="str">
            <v>CAMN02</v>
          </cell>
          <cell r="D3">
            <v>0</v>
          </cell>
          <cell r="E3">
            <v>0</v>
          </cell>
          <cell r="F3">
            <v>0</v>
          </cell>
          <cell r="G3">
            <v>300</v>
          </cell>
          <cell r="H3">
            <v>300</v>
          </cell>
          <cell r="I3">
            <v>0</v>
          </cell>
          <cell r="J3">
            <v>0</v>
          </cell>
          <cell r="K3">
            <v>0</v>
          </cell>
          <cell r="L3">
            <v>2</v>
          </cell>
          <cell r="M3">
            <v>0</v>
          </cell>
          <cell r="N3">
            <v>2</v>
          </cell>
        </row>
        <row r="4">
          <cell r="A4" t="str">
            <v>CAMN02_SYS01_PER_01</v>
          </cell>
          <cell r="B4" t="str">
            <v>CAMN02;DC SYS01</v>
          </cell>
          <cell r="C4" t="str">
            <v>CAMN02</v>
          </cell>
          <cell r="D4">
            <v>0</v>
          </cell>
          <cell r="E4">
            <v>0</v>
          </cell>
          <cell r="F4">
            <v>0</v>
          </cell>
          <cell r="G4">
            <v>300</v>
          </cell>
          <cell r="H4">
            <v>300</v>
          </cell>
          <cell r="I4">
            <v>0</v>
          </cell>
          <cell r="J4">
            <v>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CAMN41_SEC_CBDB_BC01</v>
          </cell>
          <cell r="B5" t="str">
            <v>CAMN41;DC SYS01</v>
          </cell>
          <cell r="C5" t="str">
            <v>CAMN41</v>
          </cell>
          <cell r="D5">
            <v>40</v>
          </cell>
          <cell r="E5">
            <v>40</v>
          </cell>
          <cell r="F5">
            <v>44243</v>
          </cell>
          <cell r="G5">
            <v>300</v>
          </cell>
          <cell r="H5">
            <v>300</v>
          </cell>
          <cell r="I5">
            <v>8</v>
          </cell>
          <cell r="J5">
            <v>10</v>
          </cell>
          <cell r="K5">
            <v>1</v>
          </cell>
          <cell r="L5">
            <v>0</v>
          </cell>
          <cell r="M5">
            <v>0</v>
          </cell>
          <cell r="N5">
            <v>17</v>
          </cell>
        </row>
        <row r="6">
          <cell r="A6" t="str">
            <v>CFDTN1_SEC_WALL_CBDB_1</v>
          </cell>
          <cell r="B6" t="str">
            <v>CFDTN1;DC SYS01</v>
          </cell>
          <cell r="C6" t="str">
            <v>CFDTN1</v>
          </cell>
          <cell r="D6">
            <v>0</v>
          </cell>
          <cell r="E6">
            <v>0</v>
          </cell>
          <cell r="F6">
            <v>45055</v>
          </cell>
          <cell r="G6">
            <v>50</v>
          </cell>
          <cell r="H6">
            <v>50</v>
          </cell>
          <cell r="I6">
            <v>0</v>
          </cell>
          <cell r="J6">
            <v>3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CFDTN1_SEC_WALL_CBDB_2</v>
          </cell>
          <cell r="B7" t="str">
            <v>CFDTN1;DC SYS01</v>
          </cell>
          <cell r="C7" t="str">
            <v>CFDTN1</v>
          </cell>
          <cell r="D7">
            <v>0</v>
          </cell>
          <cell r="E7">
            <v>0</v>
          </cell>
          <cell r="F7">
            <v>45055</v>
          </cell>
          <cell r="G7">
            <v>100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CFDTN1_SEC_WALL_CBDB_3</v>
          </cell>
          <cell r="B8" t="str">
            <v>CFDTN1;DC SYS01</v>
          </cell>
          <cell r="C8" t="str">
            <v>CFDTN1</v>
          </cell>
          <cell r="D8">
            <v>0</v>
          </cell>
          <cell r="E8">
            <v>0</v>
          </cell>
          <cell r="F8">
            <v>45055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</row>
        <row r="9">
          <cell r="A9" t="str">
            <v>CFDTN1_SEC_WALL_CBDB_4</v>
          </cell>
          <cell r="B9" t="str">
            <v>CFDTN1;DC SYS01</v>
          </cell>
          <cell r="C9" t="str">
            <v>CFDTN1</v>
          </cell>
          <cell r="D9">
            <v>0</v>
          </cell>
          <cell r="E9">
            <v>0</v>
          </cell>
          <cell r="F9">
            <v>45055</v>
          </cell>
          <cell r="G9">
            <v>375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</row>
        <row r="10">
          <cell r="A10" t="str">
            <v>CFDTN1_SYS01_PER_01</v>
          </cell>
          <cell r="B10" t="str">
            <v>CFDTN1;DC SYS01</v>
          </cell>
          <cell r="C10" t="str">
            <v>CFDTN1</v>
          </cell>
          <cell r="D10">
            <v>0</v>
          </cell>
          <cell r="E10">
            <v>0</v>
          </cell>
          <cell r="F10">
            <v>0</v>
          </cell>
          <cell r="G10">
            <v>300</v>
          </cell>
          <cell r="H10">
            <v>300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KLNN01 DCDB01</v>
          </cell>
          <cell r="B11" t="str">
            <v>KLNN01;DC SYS01</v>
          </cell>
          <cell r="C11" t="str">
            <v>KLNN01</v>
          </cell>
          <cell r="D11" t="str">
            <v>EOS ONLY</v>
          </cell>
        </row>
        <row r="12">
          <cell r="A12" t="str">
            <v>NRWN51_SEC_CBDB_BC01</v>
          </cell>
          <cell r="B12" t="str">
            <v>NRWN51;DC SYS01</v>
          </cell>
          <cell r="C12" t="str">
            <v>NRWN51</v>
          </cell>
          <cell r="D12">
            <v>20</v>
          </cell>
          <cell r="E12">
            <v>20</v>
          </cell>
          <cell r="F12">
            <v>44118</v>
          </cell>
          <cell r="G12">
            <v>300</v>
          </cell>
          <cell r="H12">
            <v>300</v>
          </cell>
          <cell r="I12">
            <v>10</v>
          </cell>
          <cell r="J12">
            <v>6</v>
          </cell>
          <cell r="K12">
            <v>4</v>
          </cell>
          <cell r="L12">
            <v>0</v>
          </cell>
          <cell r="M12">
            <v>0</v>
          </cell>
          <cell r="N12">
            <v>20</v>
          </cell>
        </row>
        <row r="13">
          <cell r="A13" t="str">
            <v>NRW TN1_SEC_CBDB_P01</v>
          </cell>
          <cell r="B13" t="str">
            <v>NRWTN1;DC SYS01</v>
          </cell>
          <cell r="C13" t="str">
            <v>NRWTN1</v>
          </cell>
          <cell r="D13">
            <v>0</v>
          </cell>
          <cell r="E13">
            <v>0</v>
          </cell>
          <cell r="F13">
            <v>0</v>
          </cell>
          <cell r="G13">
            <v>300</v>
          </cell>
          <cell r="H13">
            <v>300</v>
          </cell>
          <cell r="I13">
            <v>0</v>
          </cell>
          <cell r="J13">
            <v>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NRW TN1_SEC_WALL_CBDB1</v>
          </cell>
          <cell r="B14" t="str">
            <v>NRWTN1;DC SYS01</v>
          </cell>
          <cell r="C14" t="str">
            <v>NRWTN1</v>
          </cell>
          <cell r="D14">
            <v>0</v>
          </cell>
          <cell r="E14">
            <v>0</v>
          </cell>
          <cell r="F14">
            <v>0</v>
          </cell>
          <cell r="G14">
            <v>80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NRW TN1_SEC_WALL_CBDB2</v>
          </cell>
          <cell r="B15" t="str">
            <v>NRWTN1;DC SYS01</v>
          </cell>
          <cell r="C15" t="str">
            <v>NRWTN1</v>
          </cell>
          <cell r="D15">
            <v>0</v>
          </cell>
          <cell r="E15">
            <v>0</v>
          </cell>
          <cell r="F15">
            <v>0</v>
          </cell>
          <cell r="G15">
            <v>300</v>
          </cell>
          <cell r="H15">
            <v>300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NRWTN1_SYS01_PER01</v>
          </cell>
          <cell r="B16" t="str">
            <v>NRWTN1;DC SYS01</v>
          </cell>
          <cell r="C16" t="str">
            <v>NRWTN1</v>
          </cell>
          <cell r="D16">
            <v>0</v>
          </cell>
          <cell r="E16">
            <v>0</v>
          </cell>
          <cell r="F16">
            <v>0</v>
          </cell>
          <cell r="G16">
            <v>300</v>
          </cell>
          <cell r="H16">
            <v>300</v>
          </cell>
          <cell r="I16">
            <v>0</v>
          </cell>
          <cell r="J16">
            <v>2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PTBTN1_SEC_DD770_DE16</v>
          </cell>
          <cell r="B17" t="str">
            <v>PTBTN1;DC SYS01</v>
          </cell>
          <cell r="C17" t="str">
            <v>PTBTN1</v>
          </cell>
          <cell r="D17">
            <v>85</v>
          </cell>
          <cell r="E17">
            <v>85</v>
          </cell>
          <cell r="F17">
            <v>45096</v>
          </cell>
          <cell r="G17">
            <v>300</v>
          </cell>
          <cell r="H17">
            <v>300</v>
          </cell>
          <cell r="I17">
            <v>0</v>
          </cell>
          <cell r="J17">
            <v>2</v>
          </cell>
          <cell r="K17">
            <v>0</v>
          </cell>
          <cell r="L17">
            <v>10</v>
          </cell>
          <cell r="M17">
            <v>9</v>
          </cell>
          <cell r="N17">
            <v>0</v>
          </cell>
        </row>
        <row r="18">
          <cell r="A18" t="str">
            <v>PTBTN1_SEC_DD770_JH16</v>
          </cell>
          <cell r="B18" t="str">
            <v>PTBTN1;DC SYS01</v>
          </cell>
          <cell r="C18" t="str">
            <v>PTBTN1</v>
          </cell>
          <cell r="D18">
            <v>100</v>
          </cell>
          <cell r="E18">
            <v>105</v>
          </cell>
          <cell r="F18">
            <v>45096</v>
          </cell>
          <cell r="G18">
            <v>300</v>
          </cell>
          <cell r="H18">
            <v>300</v>
          </cell>
          <cell r="I18">
            <v>5</v>
          </cell>
          <cell r="J18">
            <v>1</v>
          </cell>
          <cell r="K18">
            <v>1</v>
          </cell>
          <cell r="L18">
            <v>10</v>
          </cell>
          <cell r="M18">
            <v>3</v>
          </cell>
          <cell r="N18">
            <v>0</v>
          </cell>
        </row>
        <row r="19">
          <cell r="A19" t="str">
            <v>WTT_SEC_CBDB_01 - ignore</v>
          </cell>
          <cell r="B19" t="str">
            <v>WTT;DC SYS01</v>
          </cell>
          <cell r="C19" t="str">
            <v>WTT</v>
          </cell>
          <cell r="D19">
            <v>0</v>
          </cell>
          <cell r="E19">
            <v>0</v>
          </cell>
          <cell r="F19">
            <v>0</v>
          </cell>
          <cell r="G19">
            <v>300</v>
          </cell>
          <cell r="H19">
            <v>300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WTT_SEC_CBDB_02 - ignore</v>
          </cell>
          <cell r="B20" t="str">
            <v>WTT;DC SYS01</v>
          </cell>
          <cell r="C20" t="str">
            <v>WTT</v>
          </cell>
          <cell r="D20">
            <v>0</v>
          </cell>
          <cell r="E20">
            <v>0</v>
          </cell>
          <cell r="F20">
            <v>0</v>
          </cell>
          <cell r="G20">
            <v>300</v>
          </cell>
          <cell r="H20">
            <v>300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WTT_SEC_DCDB_CD10</v>
          </cell>
          <cell r="B21" t="str">
            <v>WTT;DC SYS01</v>
          </cell>
          <cell r="C21" t="str">
            <v>WTT</v>
          </cell>
          <cell r="D21">
            <v>25</v>
          </cell>
          <cell r="E21">
            <v>25</v>
          </cell>
          <cell r="F21">
            <v>45056</v>
          </cell>
          <cell r="G21">
            <v>300</v>
          </cell>
          <cell r="H21">
            <v>300</v>
          </cell>
          <cell r="I21">
            <v>0</v>
          </cell>
          <cell r="J21">
            <v>1</v>
          </cell>
          <cell r="K21">
            <v>5</v>
          </cell>
          <cell r="L21">
            <v>2</v>
          </cell>
          <cell r="M21">
            <v>0</v>
          </cell>
          <cell r="N21">
            <v>0</v>
          </cell>
        </row>
        <row r="22">
          <cell r="A22" t="str">
            <v xml:space="preserve">BFTN03 - Ignore this line </v>
          </cell>
          <cell r="B22" t="str">
            <v>BFTN03;DC SYS01</v>
          </cell>
          <cell r="C22" t="str">
            <v>BFTN03</v>
          </cell>
          <cell r="D22" t="str">
            <v>No records</v>
          </cell>
        </row>
        <row r="23">
          <cell r="A23" t="str">
            <v>ACTN01_PDU1A_B</v>
          </cell>
          <cell r="B23" t="str">
            <v>ACTN01;DC SYS01</v>
          </cell>
          <cell r="C23" t="str">
            <v>ACTN01</v>
          </cell>
          <cell r="D23">
            <v>61.7</v>
          </cell>
          <cell r="E23">
            <v>76.900000000000006</v>
          </cell>
          <cell r="F23">
            <v>45435</v>
          </cell>
          <cell r="G23">
            <v>360</v>
          </cell>
          <cell r="H23">
            <v>360</v>
          </cell>
        </row>
        <row r="24">
          <cell r="A24" t="str">
            <v>ACTN01_SEC_CBDB_ALAM1_04 - CAPPED - Do not Allocate</v>
          </cell>
          <cell r="B24" t="str">
            <v>ACTN01;DC SYS01</v>
          </cell>
          <cell r="C24" t="str">
            <v>ACTN01</v>
          </cell>
          <cell r="D24">
            <v>260</v>
          </cell>
          <cell r="E24">
            <v>250</v>
          </cell>
          <cell r="F24">
            <v>44182</v>
          </cell>
          <cell r="G24">
            <v>300</v>
          </cell>
          <cell r="H24">
            <v>300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4</v>
          </cell>
        </row>
        <row r="25">
          <cell r="A25" t="str">
            <v>ACTN01_SEC_DD770_ACAD1_01</v>
          </cell>
          <cell r="B25" t="str">
            <v>ACTN01;DC SYS01</v>
          </cell>
          <cell r="C25" t="str">
            <v>ACTN01</v>
          </cell>
          <cell r="D25">
            <v>100</v>
          </cell>
          <cell r="E25">
            <v>100</v>
          </cell>
          <cell r="F25">
            <v>45078</v>
          </cell>
          <cell r="G25">
            <v>300</v>
          </cell>
          <cell r="H25">
            <v>300</v>
          </cell>
          <cell r="I25">
            <v>1</v>
          </cell>
          <cell r="J25">
            <v>0</v>
          </cell>
          <cell r="K25">
            <v>0</v>
          </cell>
          <cell r="L25">
            <v>17</v>
          </cell>
          <cell r="M25">
            <v>8</v>
          </cell>
          <cell r="N25">
            <v>0</v>
          </cell>
        </row>
        <row r="26">
          <cell r="A26" t="str">
            <v>ACTN01_SEC_DD770_AEAF1_02</v>
          </cell>
          <cell r="B26" t="str">
            <v>ACTN01;DC SYS01</v>
          </cell>
          <cell r="C26" t="str">
            <v>ACTN01</v>
          </cell>
          <cell r="D26">
            <v>140</v>
          </cell>
          <cell r="E26">
            <v>190</v>
          </cell>
          <cell r="F26">
            <v>45078</v>
          </cell>
          <cell r="G26">
            <v>300</v>
          </cell>
          <cell r="H26">
            <v>300</v>
          </cell>
          <cell r="I26">
            <v>3</v>
          </cell>
          <cell r="J26">
            <v>6</v>
          </cell>
          <cell r="K26">
            <v>0</v>
          </cell>
          <cell r="L26">
            <v>3</v>
          </cell>
          <cell r="M26">
            <v>12</v>
          </cell>
          <cell r="N26">
            <v>0</v>
          </cell>
        </row>
        <row r="27">
          <cell r="A27" t="str">
            <v>ACTN01_SEC_DD770_AGAH1_03</v>
          </cell>
          <cell r="B27" t="str">
            <v>ACTN01;DC SYS01</v>
          </cell>
          <cell r="C27" t="str">
            <v>ACTN01</v>
          </cell>
          <cell r="D27">
            <v>110</v>
          </cell>
          <cell r="E27">
            <v>120</v>
          </cell>
          <cell r="F27">
            <v>45084</v>
          </cell>
          <cell r="G27">
            <v>300</v>
          </cell>
          <cell r="H27">
            <v>300</v>
          </cell>
          <cell r="I27">
            <v>5</v>
          </cell>
          <cell r="J27">
            <v>6</v>
          </cell>
          <cell r="K27">
            <v>0</v>
          </cell>
          <cell r="L27">
            <v>2</v>
          </cell>
          <cell r="M27">
            <v>10</v>
          </cell>
          <cell r="N27">
            <v>0</v>
          </cell>
        </row>
        <row r="28">
          <cell r="A28" t="str">
            <v>ACTN01_SEC_DD770_ATAS1_05</v>
          </cell>
          <cell r="B28" t="str">
            <v>ACTN01;DC SYS01</v>
          </cell>
          <cell r="C28" t="str">
            <v>ACTN01</v>
          </cell>
          <cell r="D28">
            <v>74</v>
          </cell>
          <cell r="E28">
            <v>73</v>
          </cell>
          <cell r="F28">
            <v>45078</v>
          </cell>
          <cell r="G28">
            <v>200</v>
          </cell>
          <cell r="H28">
            <v>200</v>
          </cell>
          <cell r="I28">
            <v>0</v>
          </cell>
          <cell r="J28">
            <v>0</v>
          </cell>
          <cell r="K28">
            <v>4</v>
          </cell>
          <cell r="L28">
            <v>0</v>
          </cell>
          <cell r="M28">
            <v>0</v>
          </cell>
          <cell r="N28">
            <v>23</v>
          </cell>
        </row>
        <row r="29">
          <cell r="A29" t="str">
            <v>BHWCN1_SYS_DCDB_WALL</v>
          </cell>
          <cell r="B29" t="str">
            <v>BHWCN1;DC SYS01</v>
          </cell>
          <cell r="C29" t="str">
            <v>BHWCN1</v>
          </cell>
          <cell r="D29" t="str">
            <v>90A</v>
          </cell>
          <cell r="E29" t="str">
            <v>90A</v>
          </cell>
          <cell r="F29">
            <v>42816</v>
          </cell>
          <cell r="G29">
            <v>375</v>
          </cell>
          <cell r="H29">
            <v>375</v>
          </cell>
          <cell r="I29">
            <v>0</v>
          </cell>
          <cell r="J29">
            <v>7</v>
          </cell>
          <cell r="K29">
            <v>1</v>
          </cell>
          <cell r="L29">
            <v>0</v>
          </cell>
          <cell r="M29">
            <v>1</v>
          </cell>
          <cell r="N29">
            <v>0</v>
          </cell>
        </row>
        <row r="30">
          <cell r="A30" t="str">
            <v>BTFTB1_PDU1A_B</v>
          </cell>
          <cell r="B30" t="str">
            <v>BTFTB1;DC SYS02</v>
          </cell>
          <cell r="C30" t="str">
            <v>BTFTB1</v>
          </cell>
          <cell r="D30">
            <v>310.60000000000002</v>
          </cell>
          <cell r="E30">
            <v>284.60000000000002</v>
          </cell>
          <cell r="F30">
            <v>45399</v>
          </cell>
          <cell r="G30">
            <v>600</v>
          </cell>
          <cell r="H30">
            <v>600</v>
          </cell>
        </row>
        <row r="31">
          <cell r="A31" t="str">
            <v>Capped_BTFTB1_SEC_DCDB_C11</v>
          </cell>
          <cell r="B31" t="str">
            <v>BTFTB1;DC SYS01</v>
          </cell>
          <cell r="C31" t="str">
            <v>BTFTB1</v>
          </cell>
          <cell r="D31">
            <v>250</v>
          </cell>
          <cell r="E31">
            <v>250</v>
          </cell>
          <cell r="F31">
            <v>44258</v>
          </cell>
          <cell r="G31">
            <v>300</v>
          </cell>
          <cell r="H31">
            <v>300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6</v>
          </cell>
          <cell r="N31">
            <v>13</v>
          </cell>
        </row>
        <row r="32">
          <cell r="A32" t="str">
            <v>Capped_BTFTB1_SEC_DCDB_Suite K14</v>
          </cell>
          <cell r="B32" t="str">
            <v>BTFTB1;DC SYS01</v>
          </cell>
          <cell r="C32" t="str">
            <v>BTFTB1</v>
          </cell>
          <cell r="D32">
            <v>250</v>
          </cell>
          <cell r="E32">
            <v>250</v>
          </cell>
          <cell r="F32">
            <v>44258</v>
          </cell>
          <cell r="G32">
            <v>300</v>
          </cell>
          <cell r="H32">
            <v>300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25</v>
          </cell>
        </row>
        <row r="33">
          <cell r="A33" t="str">
            <v>CHTN07_SEC_DD770_00_AB09</v>
          </cell>
          <cell r="B33" t="str">
            <v>CHTN07;DC SYS01</v>
          </cell>
          <cell r="C33" t="str">
            <v>CHTN07</v>
          </cell>
          <cell r="D33">
            <v>50</v>
          </cell>
          <cell r="E33">
            <v>50</v>
          </cell>
          <cell r="F33">
            <v>44966</v>
          </cell>
          <cell r="G33">
            <v>300</v>
          </cell>
          <cell r="H33">
            <v>300</v>
          </cell>
          <cell r="I33">
            <v>5</v>
          </cell>
          <cell r="J33">
            <v>0</v>
          </cell>
          <cell r="K33">
            <v>6</v>
          </cell>
          <cell r="L33">
            <v>14</v>
          </cell>
          <cell r="M33">
            <v>12</v>
          </cell>
          <cell r="N33">
            <v>0</v>
          </cell>
        </row>
        <row r="34">
          <cell r="A34" t="str">
            <v>CHTN07_SEC_DD770_01_CD09</v>
          </cell>
          <cell r="B34" t="str">
            <v>CHTN07;DC SYS01</v>
          </cell>
          <cell r="C34" t="str">
            <v>CHTN07</v>
          </cell>
          <cell r="D34">
            <v>90</v>
          </cell>
          <cell r="E34">
            <v>100</v>
          </cell>
          <cell r="F34">
            <v>45071</v>
          </cell>
          <cell r="G34">
            <v>300</v>
          </cell>
          <cell r="H34">
            <v>300</v>
          </cell>
          <cell r="I34">
            <v>1</v>
          </cell>
          <cell r="J34">
            <v>2</v>
          </cell>
          <cell r="K34">
            <v>0</v>
          </cell>
          <cell r="L34">
            <v>20</v>
          </cell>
          <cell r="M34">
            <v>12</v>
          </cell>
          <cell r="N34">
            <v>0</v>
          </cell>
        </row>
        <row r="35">
          <cell r="A35" t="str">
            <v>CHTN07_SEC_DD770_02_JK01</v>
          </cell>
          <cell r="B35" t="str">
            <v>CHTN07;DC SYS01</v>
          </cell>
          <cell r="C35" t="str">
            <v>CHTN07</v>
          </cell>
          <cell r="D35">
            <v>80</v>
          </cell>
          <cell r="E35">
            <v>80</v>
          </cell>
          <cell r="F35">
            <v>44966</v>
          </cell>
          <cell r="G35">
            <v>300</v>
          </cell>
          <cell r="H35">
            <v>300</v>
          </cell>
          <cell r="I35">
            <v>4</v>
          </cell>
          <cell r="J35">
            <v>0</v>
          </cell>
          <cell r="K35">
            <v>0</v>
          </cell>
          <cell r="L35">
            <v>4</v>
          </cell>
          <cell r="M35">
            <v>11</v>
          </cell>
          <cell r="N35">
            <v>0</v>
          </cell>
        </row>
        <row r="36">
          <cell r="A36" t="str">
            <v>CHTN07_SEC_DD770_03_YZ01</v>
          </cell>
          <cell r="B36" t="str">
            <v>CHTN07;DC SYS01</v>
          </cell>
          <cell r="C36" t="str">
            <v>CHTN07</v>
          </cell>
          <cell r="D36">
            <v>60</v>
          </cell>
          <cell r="E36">
            <v>60</v>
          </cell>
          <cell r="F36">
            <v>44966</v>
          </cell>
          <cell r="G36">
            <v>300</v>
          </cell>
          <cell r="H36">
            <v>300</v>
          </cell>
          <cell r="I36">
            <v>4</v>
          </cell>
          <cell r="J36">
            <v>4</v>
          </cell>
          <cell r="K36">
            <v>3</v>
          </cell>
          <cell r="L36">
            <v>6</v>
          </cell>
          <cell r="M36">
            <v>0</v>
          </cell>
          <cell r="N36">
            <v>20</v>
          </cell>
        </row>
        <row r="37">
          <cell r="A37" t="str">
            <v>CHTN07_SEC_DD770_06_WALL_AM AN</v>
          </cell>
          <cell r="B37" t="str">
            <v>CHTN07;DC SYS01</v>
          </cell>
          <cell r="C37" t="str">
            <v>CHTN07</v>
          </cell>
          <cell r="D37">
            <v>10</v>
          </cell>
          <cell r="E37">
            <v>10</v>
          </cell>
          <cell r="F37">
            <v>44966</v>
          </cell>
          <cell r="G37">
            <v>250</v>
          </cell>
          <cell r="H37">
            <v>250</v>
          </cell>
          <cell r="I37">
            <v>0</v>
          </cell>
          <cell r="J37">
            <v>0</v>
          </cell>
          <cell r="K37">
            <v>4</v>
          </cell>
          <cell r="L37">
            <v>4</v>
          </cell>
          <cell r="M37">
            <v>6</v>
          </cell>
          <cell r="N37">
            <v>29</v>
          </cell>
        </row>
        <row r="38">
          <cell r="A38" t="str">
            <v>CHTN07_SEC_DD770_AA AB01</v>
          </cell>
          <cell r="B38" t="str">
            <v>CHTN07;DC SYS01</v>
          </cell>
          <cell r="C38" t="str">
            <v>CHTN07</v>
          </cell>
          <cell r="D38">
            <v>180</v>
          </cell>
          <cell r="E38">
            <v>180</v>
          </cell>
          <cell r="F38">
            <v>44966</v>
          </cell>
          <cell r="G38">
            <v>300</v>
          </cell>
          <cell r="H38">
            <v>300</v>
          </cell>
          <cell r="I38">
            <v>7</v>
          </cell>
          <cell r="J38">
            <v>0</v>
          </cell>
          <cell r="K38">
            <v>5</v>
          </cell>
          <cell r="L38">
            <v>0</v>
          </cell>
          <cell r="M38">
            <v>0</v>
          </cell>
          <cell r="N38">
            <v>17</v>
          </cell>
        </row>
        <row r="39">
          <cell r="A39" t="str">
            <v>CHTN07_SEC_DD770_AK00</v>
          </cell>
          <cell r="B39" t="str">
            <v>CHTN07;DC SYS01</v>
          </cell>
          <cell r="C39" t="str">
            <v>CHTN07</v>
          </cell>
          <cell r="D39">
            <v>320</v>
          </cell>
          <cell r="E39">
            <v>320</v>
          </cell>
          <cell r="F39">
            <v>44966</v>
          </cell>
          <cell r="G39">
            <v>300</v>
          </cell>
          <cell r="H39">
            <v>300</v>
          </cell>
          <cell r="I39">
            <v>3</v>
          </cell>
          <cell r="J39">
            <v>2</v>
          </cell>
          <cell r="K39">
            <v>0</v>
          </cell>
          <cell r="L39">
            <v>0</v>
          </cell>
          <cell r="M39">
            <v>5</v>
          </cell>
          <cell r="N39">
            <v>10</v>
          </cell>
        </row>
        <row r="40">
          <cell r="A40" t="str">
            <v>CHTN07_SEC_DD770_NP01</v>
          </cell>
          <cell r="B40" t="str">
            <v>CHTN07;DC SYS01</v>
          </cell>
          <cell r="C40" t="str">
            <v>CHTN07</v>
          </cell>
          <cell r="D40">
            <v>50</v>
          </cell>
          <cell r="E40">
            <v>40</v>
          </cell>
          <cell r="F40">
            <v>44469</v>
          </cell>
          <cell r="G40">
            <v>300</v>
          </cell>
          <cell r="H40">
            <v>300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4</v>
          </cell>
          <cell r="N40">
            <v>43</v>
          </cell>
        </row>
        <row r="41">
          <cell r="A41" t="str">
            <v>CHTN07_SEC_DD770_UV01</v>
          </cell>
          <cell r="B41" t="str">
            <v>CHTN07;DC SYS01</v>
          </cell>
          <cell r="C41" t="str">
            <v>CHTN07</v>
          </cell>
          <cell r="D41">
            <v>120</v>
          </cell>
          <cell r="E41">
            <v>120</v>
          </cell>
          <cell r="F41">
            <v>44966</v>
          </cell>
          <cell r="G41">
            <v>300</v>
          </cell>
          <cell r="H41">
            <v>300</v>
          </cell>
          <cell r="I41">
            <v>0</v>
          </cell>
          <cell r="J41">
            <v>0</v>
          </cell>
          <cell r="K41">
            <v>11</v>
          </cell>
          <cell r="L41">
            <v>0</v>
          </cell>
          <cell r="M41">
            <v>3</v>
          </cell>
          <cell r="N41">
            <v>31</v>
          </cell>
        </row>
        <row r="42">
          <cell r="A42" t="str">
            <v>CHTN07_SEC_DD770_WX01</v>
          </cell>
          <cell r="B42" t="str">
            <v>CHTN07;DC SYS01</v>
          </cell>
          <cell r="C42" t="str">
            <v>CHTN07</v>
          </cell>
          <cell r="D42">
            <v>100</v>
          </cell>
          <cell r="E42">
            <v>100</v>
          </cell>
          <cell r="F42">
            <v>44966</v>
          </cell>
          <cell r="G42">
            <v>300</v>
          </cell>
          <cell r="H42">
            <v>300</v>
          </cell>
          <cell r="I42">
            <v>3</v>
          </cell>
          <cell r="J42">
            <v>0</v>
          </cell>
          <cell r="K42">
            <v>0</v>
          </cell>
          <cell r="L42">
            <v>0</v>
          </cell>
          <cell r="M42">
            <v>3</v>
          </cell>
          <cell r="N42">
            <v>36</v>
          </cell>
        </row>
        <row r="43">
          <cell r="A43" t="str">
            <v>CHTN07_SEC_WALL_Eaton_AG AH</v>
          </cell>
          <cell r="B43" t="str">
            <v>CHTN07;DC SYS01</v>
          </cell>
          <cell r="C43" t="str">
            <v>CHTN07</v>
          </cell>
          <cell r="D43" t="str">
            <v>N/A</v>
          </cell>
          <cell r="E43" t="str">
            <v>N/A</v>
          </cell>
          <cell r="F43">
            <v>44966</v>
          </cell>
          <cell r="G43">
            <v>300</v>
          </cell>
          <cell r="H43">
            <v>300</v>
          </cell>
          <cell r="I43">
            <v>8</v>
          </cell>
          <cell r="J43">
            <v>0</v>
          </cell>
          <cell r="K43">
            <v>30</v>
          </cell>
          <cell r="L43">
            <v>0</v>
          </cell>
          <cell r="M43">
            <v>0</v>
          </cell>
          <cell r="N43">
            <v>5</v>
          </cell>
        </row>
        <row r="44">
          <cell r="A44" t="str">
            <v>CHTTN3_PDU1A_B</v>
          </cell>
          <cell r="B44" t="str">
            <v>CHTTN3;DC SYS01A</v>
          </cell>
          <cell r="C44" t="str">
            <v>CHTTN3</v>
          </cell>
          <cell r="D44">
            <v>243.29999999999998</v>
          </cell>
          <cell r="E44">
            <v>224.6</v>
          </cell>
          <cell r="F44">
            <v>45422</v>
          </cell>
          <cell r="G44">
            <v>600</v>
          </cell>
          <cell r="H44">
            <v>600</v>
          </cell>
        </row>
        <row r="45">
          <cell r="A45" t="str">
            <v>CHTTN3_SEC_WALL_DCDB_ 02</v>
          </cell>
          <cell r="B45" t="str">
            <v>CHTTN3;DC SYS01A</v>
          </cell>
          <cell r="C45" t="str">
            <v>CHTTN3</v>
          </cell>
          <cell r="D45">
            <v>0</v>
          </cell>
          <cell r="E45">
            <v>0</v>
          </cell>
          <cell r="F45">
            <v>0</v>
          </cell>
          <cell r="G45">
            <v>300</v>
          </cell>
          <cell r="H45">
            <v>300</v>
          </cell>
          <cell r="I45">
            <v>0</v>
          </cell>
          <cell r="J45">
            <v>2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CHTTN3_SEC_WALL_DCDB_ 04</v>
          </cell>
          <cell r="B46" t="str">
            <v>CHTTN3;DC SYS01A</v>
          </cell>
          <cell r="C46" t="str">
            <v>CHTTN3</v>
          </cell>
          <cell r="D46">
            <v>65</v>
          </cell>
          <cell r="E46">
            <v>75</v>
          </cell>
          <cell r="F46">
            <v>44967</v>
          </cell>
          <cell r="G46">
            <v>300</v>
          </cell>
          <cell r="H46">
            <v>300</v>
          </cell>
          <cell r="I46">
            <v>0</v>
          </cell>
          <cell r="J46">
            <v>0</v>
          </cell>
          <cell r="K46">
            <v>1</v>
          </cell>
          <cell r="L46">
            <v>1</v>
          </cell>
          <cell r="M46">
            <v>0</v>
          </cell>
          <cell r="N46">
            <v>37</v>
          </cell>
        </row>
        <row r="47">
          <cell r="A47" t="str">
            <v>CYNTN2_SEC_DD770_BE08_DB1</v>
          </cell>
          <cell r="B47" t="str">
            <v>CYNTN2;DC SYS01</v>
          </cell>
          <cell r="C47" t="str">
            <v>CYNTN2</v>
          </cell>
          <cell r="D47">
            <v>125</v>
          </cell>
          <cell r="E47">
            <v>125</v>
          </cell>
          <cell r="F47">
            <v>45110</v>
          </cell>
          <cell r="G47">
            <v>300</v>
          </cell>
          <cell r="H47">
            <v>300</v>
          </cell>
          <cell r="I47">
            <v>0</v>
          </cell>
          <cell r="J47">
            <v>0</v>
          </cell>
          <cell r="K47">
            <v>0</v>
          </cell>
          <cell r="L47">
            <v>3</v>
          </cell>
          <cell r="M47">
            <v>4</v>
          </cell>
          <cell r="N47">
            <v>0</v>
          </cell>
        </row>
        <row r="48">
          <cell r="A48" t="str">
            <v>CYNTN2_SEC_DD770_BG08_DB2</v>
          </cell>
          <cell r="B48" t="str">
            <v>CYNTN2;DC SYS01</v>
          </cell>
          <cell r="C48" t="str">
            <v>CYNTN2</v>
          </cell>
          <cell r="D48">
            <v>125</v>
          </cell>
          <cell r="E48">
            <v>126</v>
          </cell>
          <cell r="F48">
            <v>45110</v>
          </cell>
          <cell r="G48">
            <v>300</v>
          </cell>
          <cell r="H48">
            <v>300</v>
          </cell>
          <cell r="I48">
            <v>0</v>
          </cell>
          <cell r="J48">
            <v>1</v>
          </cell>
          <cell r="K48">
            <v>3</v>
          </cell>
          <cell r="L48">
            <v>6</v>
          </cell>
          <cell r="M48">
            <v>8</v>
          </cell>
          <cell r="N48">
            <v>0</v>
          </cell>
        </row>
        <row r="49">
          <cell r="A49" t="str">
            <v>CYNTN2_SEC_DD770_BM02_DB5</v>
          </cell>
          <cell r="B49" t="str">
            <v>CYNTN2;DC SYS01</v>
          </cell>
          <cell r="C49" t="str">
            <v>CYNTN2</v>
          </cell>
          <cell r="D49">
            <v>150</v>
          </cell>
          <cell r="E49">
            <v>150</v>
          </cell>
          <cell r="F49">
            <v>45110</v>
          </cell>
          <cell r="G49">
            <v>300</v>
          </cell>
          <cell r="H49">
            <v>300</v>
          </cell>
          <cell r="I49">
            <v>0</v>
          </cell>
          <cell r="J49">
            <v>2</v>
          </cell>
          <cell r="K49">
            <v>1</v>
          </cell>
          <cell r="L49">
            <v>9</v>
          </cell>
          <cell r="M49">
            <v>8</v>
          </cell>
          <cell r="N49">
            <v>0</v>
          </cell>
        </row>
        <row r="50">
          <cell r="A50" t="str">
            <v>CYNTN2_SEC_DD770_J01_DB3</v>
          </cell>
          <cell r="B50" t="str">
            <v>CYNTN2;DC SYS01</v>
          </cell>
          <cell r="C50" t="str">
            <v>CYNTN2</v>
          </cell>
          <cell r="D50">
            <v>90</v>
          </cell>
          <cell r="E50">
            <v>90</v>
          </cell>
          <cell r="F50">
            <v>45110</v>
          </cell>
          <cell r="G50">
            <v>250</v>
          </cell>
          <cell r="H50">
            <v>250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Waddon_DCDB</v>
          </cell>
          <cell r="B51" t="str">
            <v>WADN01;DC SYS01</v>
          </cell>
          <cell r="C51" t="str">
            <v>WADN01</v>
          </cell>
          <cell r="D51">
            <v>22</v>
          </cell>
          <cell r="E51">
            <v>22</v>
          </cell>
          <cell r="F51">
            <v>42422</v>
          </cell>
          <cell r="G51">
            <v>300</v>
          </cell>
          <cell r="H51">
            <v>300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58</v>
          </cell>
        </row>
        <row r="52">
          <cell r="A52" t="str">
            <v>DKTN08_SEC_DD770_CD01_01</v>
          </cell>
          <cell r="B52" t="str">
            <v>DKTN08; DC SYS01</v>
          </cell>
          <cell r="C52" t="str">
            <v>DKTN08</v>
          </cell>
          <cell r="D52">
            <v>120</v>
          </cell>
          <cell r="E52">
            <v>140</v>
          </cell>
          <cell r="F52">
            <v>44105</v>
          </cell>
          <cell r="G52">
            <v>300</v>
          </cell>
          <cell r="H52">
            <v>300</v>
          </cell>
          <cell r="I52">
            <v>5</v>
          </cell>
          <cell r="J52">
            <v>6</v>
          </cell>
          <cell r="K52">
            <v>9</v>
          </cell>
          <cell r="L52">
            <v>4</v>
          </cell>
          <cell r="M52">
            <v>9</v>
          </cell>
          <cell r="N52">
            <v>0</v>
          </cell>
        </row>
        <row r="53">
          <cell r="A53" t="str">
            <v>DKTN08_SEC_DD770_EF01_02</v>
          </cell>
          <cell r="B53" t="str">
            <v>DKTN08; DC SYS01</v>
          </cell>
          <cell r="C53" t="str">
            <v>DKTN08</v>
          </cell>
          <cell r="D53">
            <v>80</v>
          </cell>
          <cell r="E53">
            <v>80</v>
          </cell>
          <cell r="F53">
            <v>44105</v>
          </cell>
          <cell r="G53">
            <v>300</v>
          </cell>
          <cell r="H53">
            <v>300</v>
          </cell>
          <cell r="I53">
            <v>6</v>
          </cell>
          <cell r="J53">
            <v>6</v>
          </cell>
          <cell r="K53">
            <v>11</v>
          </cell>
          <cell r="L53">
            <v>8</v>
          </cell>
          <cell r="M53">
            <v>11</v>
          </cell>
          <cell r="N53">
            <v>0</v>
          </cell>
        </row>
        <row r="54">
          <cell r="A54" t="str">
            <v>DKTN08_SEC_DD770_JK01_03</v>
          </cell>
          <cell r="B54" t="str">
            <v>DKTN08; DC SYS01</v>
          </cell>
          <cell r="C54" t="str">
            <v>DKTN08</v>
          </cell>
          <cell r="D54">
            <v>50</v>
          </cell>
          <cell r="E54">
            <v>60</v>
          </cell>
          <cell r="F54">
            <v>44105</v>
          </cell>
          <cell r="G54">
            <v>300</v>
          </cell>
          <cell r="H54">
            <v>300</v>
          </cell>
          <cell r="I54">
            <v>5</v>
          </cell>
          <cell r="J54">
            <v>5</v>
          </cell>
          <cell r="K54">
            <v>12</v>
          </cell>
          <cell r="L54">
            <v>14</v>
          </cell>
          <cell r="M54">
            <v>11</v>
          </cell>
          <cell r="N54">
            <v>12</v>
          </cell>
        </row>
        <row r="55">
          <cell r="A55" t="str">
            <v>DKTN08_SEC_DD770_LM01_04</v>
          </cell>
          <cell r="B55" t="str">
            <v>DKTN08; DC SYS01</v>
          </cell>
          <cell r="C55" t="str">
            <v>DKTN08</v>
          </cell>
          <cell r="D55">
            <v>150</v>
          </cell>
          <cell r="E55">
            <v>170</v>
          </cell>
          <cell r="F55">
            <v>44105</v>
          </cell>
          <cell r="G55">
            <v>300</v>
          </cell>
          <cell r="H55">
            <v>300</v>
          </cell>
          <cell r="I55">
            <v>6</v>
          </cell>
          <cell r="J55">
            <v>4</v>
          </cell>
          <cell r="K55">
            <v>0</v>
          </cell>
          <cell r="L55">
            <v>1</v>
          </cell>
          <cell r="M55">
            <v>12</v>
          </cell>
          <cell r="N55">
            <v>0</v>
          </cell>
        </row>
        <row r="56">
          <cell r="A56" t="str">
            <v>DKTN08_SEC_DD770_QR01_05</v>
          </cell>
          <cell r="B56" t="str">
            <v>DKTN08; DC SYS01</v>
          </cell>
          <cell r="C56" t="str">
            <v>DKTN08</v>
          </cell>
          <cell r="D56">
            <v>150</v>
          </cell>
          <cell r="E56">
            <v>130</v>
          </cell>
          <cell r="F56">
            <v>44105</v>
          </cell>
          <cell r="G56">
            <v>300</v>
          </cell>
          <cell r="H56">
            <v>300</v>
          </cell>
          <cell r="I56">
            <v>4</v>
          </cell>
          <cell r="J56">
            <v>0</v>
          </cell>
          <cell r="K56">
            <v>0</v>
          </cell>
          <cell r="L56">
            <v>21</v>
          </cell>
          <cell r="M56">
            <v>11</v>
          </cell>
          <cell r="N56">
            <v>0</v>
          </cell>
        </row>
        <row r="57">
          <cell r="A57" t="str">
            <v>HRWN02_SEC_DD770_CD01</v>
          </cell>
          <cell r="B57" t="str">
            <v>HRWN02;DC SYS01</v>
          </cell>
          <cell r="C57" t="str">
            <v>HRWN02</v>
          </cell>
          <cell r="D57">
            <v>40</v>
          </cell>
          <cell r="E57">
            <v>30</v>
          </cell>
          <cell r="F57">
            <v>44105</v>
          </cell>
          <cell r="G57">
            <v>300</v>
          </cell>
          <cell r="H57">
            <v>300</v>
          </cell>
          <cell r="I57">
            <v>6</v>
          </cell>
          <cell r="J57">
            <v>2</v>
          </cell>
          <cell r="K57">
            <v>5</v>
          </cell>
          <cell r="L57">
            <v>10</v>
          </cell>
          <cell r="M57">
            <v>11</v>
          </cell>
          <cell r="N57">
            <v>0</v>
          </cell>
        </row>
        <row r="58">
          <cell r="A58" t="str">
            <v>HRWN02_SEC_DD770_GH01</v>
          </cell>
          <cell r="B58" t="str">
            <v>HRWN02;DC SYS01</v>
          </cell>
          <cell r="C58" t="str">
            <v>HRWN02</v>
          </cell>
          <cell r="D58">
            <v>80</v>
          </cell>
          <cell r="E58">
            <v>100</v>
          </cell>
          <cell r="F58">
            <v>44105</v>
          </cell>
          <cell r="G58">
            <v>300</v>
          </cell>
          <cell r="H58">
            <v>300</v>
          </cell>
          <cell r="I58">
            <v>1</v>
          </cell>
          <cell r="J58">
            <v>0</v>
          </cell>
          <cell r="K58">
            <v>0</v>
          </cell>
          <cell r="L58">
            <v>11</v>
          </cell>
          <cell r="M58">
            <v>9</v>
          </cell>
          <cell r="N58">
            <v>0</v>
          </cell>
        </row>
        <row r="59">
          <cell r="A59" t="str">
            <v>DCDB _C4.</v>
          </cell>
          <cell r="B59" t="str">
            <v>IODN01;DC SYS01</v>
          </cell>
          <cell r="C59" t="str">
            <v>IODN01</v>
          </cell>
          <cell r="D59">
            <v>105</v>
          </cell>
          <cell r="E59">
            <v>95</v>
          </cell>
          <cell r="F59">
            <v>44217</v>
          </cell>
          <cell r="G59">
            <v>300</v>
          </cell>
          <cell r="H59">
            <v>300</v>
          </cell>
          <cell r="I59">
            <v>2</v>
          </cell>
          <cell r="J59">
            <v>0</v>
          </cell>
          <cell r="K59">
            <v>0</v>
          </cell>
          <cell r="L59">
            <v>0</v>
          </cell>
          <cell r="M59">
            <v>2</v>
          </cell>
          <cell r="N59">
            <v>34</v>
          </cell>
        </row>
        <row r="60">
          <cell r="A60" t="str">
            <v>DCDB _E04</v>
          </cell>
          <cell r="B60" t="str">
            <v>IODN01;DC SYS01</v>
          </cell>
          <cell r="C60" t="str">
            <v>IODN01</v>
          </cell>
          <cell r="D60">
            <v>25</v>
          </cell>
          <cell r="E60">
            <v>25</v>
          </cell>
          <cell r="F60">
            <v>44161</v>
          </cell>
          <cell r="G60">
            <v>300</v>
          </cell>
          <cell r="H60">
            <v>300</v>
          </cell>
          <cell r="I60">
            <v>2</v>
          </cell>
          <cell r="J60">
            <v>0</v>
          </cell>
          <cell r="K60">
            <v>0</v>
          </cell>
          <cell r="L60">
            <v>2</v>
          </cell>
          <cell r="M60">
            <v>2</v>
          </cell>
          <cell r="N60">
            <v>55</v>
          </cell>
        </row>
        <row r="61">
          <cell r="A61" t="str">
            <v>DCDB _G04</v>
          </cell>
          <cell r="B61" t="str">
            <v>IODN01;DC SYS01</v>
          </cell>
          <cell r="C61" t="str">
            <v>IODN01</v>
          </cell>
          <cell r="D61">
            <v>125</v>
          </cell>
          <cell r="E61">
            <v>120</v>
          </cell>
          <cell r="F61">
            <v>44161</v>
          </cell>
          <cell r="G61">
            <v>300</v>
          </cell>
          <cell r="H61">
            <v>300</v>
          </cell>
          <cell r="I61">
            <v>2</v>
          </cell>
          <cell r="J61">
            <v>0</v>
          </cell>
          <cell r="K61">
            <v>0</v>
          </cell>
          <cell r="L61">
            <v>1</v>
          </cell>
          <cell r="M61">
            <v>2</v>
          </cell>
          <cell r="N61">
            <v>37</v>
          </cell>
        </row>
        <row r="62">
          <cell r="A62" t="str">
            <v>DCDB _J04</v>
          </cell>
          <cell r="B62" t="str">
            <v>IODN01;DC SYS01</v>
          </cell>
          <cell r="C62" t="str">
            <v>IODN01</v>
          </cell>
          <cell r="D62">
            <v>5</v>
          </cell>
          <cell r="E62">
            <v>25</v>
          </cell>
          <cell r="F62">
            <v>44161</v>
          </cell>
          <cell r="G62">
            <v>300</v>
          </cell>
          <cell r="H62">
            <v>300</v>
          </cell>
          <cell r="I62">
            <v>0</v>
          </cell>
          <cell r="J62">
            <v>0</v>
          </cell>
          <cell r="K62">
            <v>0</v>
          </cell>
          <cell r="L62">
            <v>1</v>
          </cell>
          <cell r="M62">
            <v>2</v>
          </cell>
          <cell r="N62">
            <v>49</v>
          </cell>
        </row>
        <row r="63">
          <cell r="A63" t="str">
            <v>IGNN01_SEC_CBDB_EF11</v>
          </cell>
          <cell r="B63" t="str">
            <v>IGNN01;DC SYS01</v>
          </cell>
          <cell r="C63" t="str">
            <v>IGNN01</v>
          </cell>
          <cell r="D63">
            <v>97</v>
          </cell>
          <cell r="E63">
            <v>103</v>
          </cell>
          <cell r="F63">
            <v>44229</v>
          </cell>
          <cell r="G63">
            <v>300</v>
          </cell>
          <cell r="H63">
            <v>300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3</v>
          </cell>
          <cell r="N63">
            <v>0</v>
          </cell>
        </row>
        <row r="64">
          <cell r="A64" t="str">
            <v>IGNN01_SEC_DD770_ CD01</v>
          </cell>
          <cell r="B64" t="str">
            <v>IGNN01;DC SYS01</v>
          </cell>
          <cell r="C64" t="str">
            <v>IGNN01</v>
          </cell>
          <cell r="D64">
            <v>75</v>
          </cell>
          <cell r="E64">
            <v>50</v>
          </cell>
          <cell r="F64">
            <v>44384</v>
          </cell>
          <cell r="G64">
            <v>300</v>
          </cell>
          <cell r="H64">
            <v>300</v>
          </cell>
          <cell r="I64">
            <v>6</v>
          </cell>
          <cell r="J64">
            <v>6</v>
          </cell>
          <cell r="K64">
            <v>0</v>
          </cell>
          <cell r="L64">
            <v>12</v>
          </cell>
          <cell r="M64">
            <v>12</v>
          </cell>
          <cell r="N64">
            <v>0</v>
          </cell>
        </row>
        <row r="65">
          <cell r="A65" t="str">
            <v>IGNN01_SEC_DD770_ CD23</v>
          </cell>
          <cell r="B65" t="str">
            <v>IGNN01;DC SYS01</v>
          </cell>
          <cell r="C65" t="str">
            <v>IGNN01</v>
          </cell>
          <cell r="D65">
            <v>60</v>
          </cell>
          <cell r="E65">
            <v>40</v>
          </cell>
          <cell r="F65">
            <v>44229</v>
          </cell>
          <cell r="G65">
            <v>300</v>
          </cell>
          <cell r="H65">
            <v>300</v>
          </cell>
          <cell r="I65">
            <v>6</v>
          </cell>
          <cell r="J65">
            <v>4</v>
          </cell>
          <cell r="K65">
            <v>4</v>
          </cell>
          <cell r="L65">
            <v>20</v>
          </cell>
          <cell r="M65">
            <v>12</v>
          </cell>
          <cell r="N65">
            <v>0</v>
          </cell>
        </row>
        <row r="66">
          <cell r="A66" t="str">
            <v>IGNN01_SEC_DD770_ GH01</v>
          </cell>
          <cell r="B66" t="str">
            <v>IGNN01;DC SYS01</v>
          </cell>
          <cell r="C66" t="str">
            <v>IGNN01</v>
          </cell>
          <cell r="D66">
            <v>110</v>
          </cell>
          <cell r="E66">
            <v>150</v>
          </cell>
          <cell r="F66">
            <v>44229</v>
          </cell>
          <cell r="G66">
            <v>300</v>
          </cell>
          <cell r="H66">
            <v>300</v>
          </cell>
          <cell r="I66">
            <v>6</v>
          </cell>
          <cell r="J66">
            <v>0</v>
          </cell>
          <cell r="K66">
            <v>1</v>
          </cell>
          <cell r="L66">
            <v>9</v>
          </cell>
          <cell r="M66">
            <v>12</v>
          </cell>
          <cell r="N66">
            <v>0</v>
          </cell>
        </row>
        <row r="67">
          <cell r="A67" t="str">
            <v>LSWN01_SEC_DD770_DE01_03</v>
          </cell>
          <cell r="B67" t="str">
            <v>LSWN01;DC SYS01</v>
          </cell>
          <cell r="C67" t="str">
            <v>LSWN01</v>
          </cell>
          <cell r="D67">
            <v>160</v>
          </cell>
          <cell r="E67">
            <v>150</v>
          </cell>
          <cell r="F67">
            <v>44294</v>
          </cell>
          <cell r="G67">
            <v>300</v>
          </cell>
          <cell r="H67">
            <v>300</v>
          </cell>
          <cell r="I67">
            <v>2</v>
          </cell>
          <cell r="J67">
            <v>3</v>
          </cell>
          <cell r="K67">
            <v>0</v>
          </cell>
          <cell r="L67">
            <v>19</v>
          </cell>
          <cell r="M67">
            <v>9</v>
          </cell>
          <cell r="N67">
            <v>0</v>
          </cell>
        </row>
        <row r="68">
          <cell r="A68" t="str">
            <v>LSWN01_SEC_DD770_FG01_02</v>
          </cell>
          <cell r="B68" t="str">
            <v>LSWN01;DC SYS01</v>
          </cell>
          <cell r="C68" t="str">
            <v>LSWN01</v>
          </cell>
          <cell r="D68">
            <v>40</v>
          </cell>
          <cell r="E68">
            <v>40</v>
          </cell>
          <cell r="F68">
            <v>45328</v>
          </cell>
          <cell r="G68">
            <v>300</v>
          </cell>
          <cell r="H68">
            <v>300</v>
          </cell>
          <cell r="I68">
            <v>1</v>
          </cell>
          <cell r="J68">
            <v>1</v>
          </cell>
          <cell r="K68">
            <v>0</v>
          </cell>
          <cell r="L68">
            <v>21</v>
          </cell>
          <cell r="M68">
            <v>12</v>
          </cell>
          <cell r="N68">
            <v>0</v>
          </cell>
        </row>
        <row r="69">
          <cell r="A69" t="str">
            <v>LSWN01_SEC_DD770_JH01_01</v>
          </cell>
          <cell r="B69" t="str">
            <v>LSWN01;DC SYS01</v>
          </cell>
          <cell r="C69" t="str">
            <v>LSWN01</v>
          </cell>
          <cell r="D69">
            <v>65</v>
          </cell>
          <cell r="E69">
            <v>70</v>
          </cell>
          <cell r="F69">
            <v>44294</v>
          </cell>
          <cell r="G69">
            <v>300</v>
          </cell>
          <cell r="H69">
            <v>300</v>
          </cell>
          <cell r="I69">
            <v>6</v>
          </cell>
          <cell r="J69">
            <v>0</v>
          </cell>
          <cell r="K69">
            <v>0</v>
          </cell>
          <cell r="L69">
            <v>16</v>
          </cell>
          <cell r="M69">
            <v>6</v>
          </cell>
          <cell r="N69">
            <v>0</v>
          </cell>
        </row>
        <row r="70">
          <cell r="A70" t="str">
            <v>LSWN01_SEC_DD770_PQ01_04</v>
          </cell>
          <cell r="B70" t="str">
            <v>LSWN01;DC SYS01</v>
          </cell>
          <cell r="C70" t="str">
            <v>LSWN01</v>
          </cell>
          <cell r="D70">
            <v>140</v>
          </cell>
          <cell r="E70">
            <v>140</v>
          </cell>
          <cell r="F70">
            <v>44294</v>
          </cell>
          <cell r="G70">
            <v>300</v>
          </cell>
          <cell r="H70">
            <v>300</v>
          </cell>
          <cell r="I70">
            <v>0</v>
          </cell>
          <cell r="J70">
            <v>0</v>
          </cell>
          <cell r="K70">
            <v>0</v>
          </cell>
          <cell r="L70">
            <v>3</v>
          </cell>
          <cell r="M70">
            <v>7</v>
          </cell>
          <cell r="N70">
            <v>0</v>
          </cell>
        </row>
        <row r="71">
          <cell r="A71" t="str">
            <v>LSWN02_SEC_DCDB_DC01</v>
          </cell>
          <cell r="B71" t="str">
            <v>LSWN01;DC SYS01</v>
          </cell>
          <cell r="C71" t="str">
            <v>LSWN02</v>
          </cell>
          <cell r="D71">
            <v>0</v>
          </cell>
          <cell r="E71">
            <v>0</v>
          </cell>
          <cell r="F71">
            <v>0</v>
          </cell>
          <cell r="G71">
            <v>300</v>
          </cell>
          <cell r="H71">
            <v>300</v>
          </cell>
          <cell r="I71">
            <v>0</v>
          </cell>
          <cell r="J71">
            <v>0</v>
          </cell>
          <cell r="K71">
            <v>0</v>
          </cell>
          <cell r="L71">
            <v>6</v>
          </cell>
          <cell r="M71">
            <v>6</v>
          </cell>
          <cell r="N71">
            <v>39</v>
          </cell>
        </row>
        <row r="72">
          <cell r="A72" t="str">
            <v>LSWN02_SEC_DCDB_EF01</v>
          </cell>
          <cell r="B72" t="str">
            <v>LSWN01;DC SYS01</v>
          </cell>
          <cell r="C72" t="str">
            <v>LSWN02</v>
          </cell>
          <cell r="D72">
            <v>0</v>
          </cell>
          <cell r="E72">
            <v>0</v>
          </cell>
          <cell r="F72">
            <v>0</v>
          </cell>
          <cell r="G72">
            <v>300</v>
          </cell>
          <cell r="H72">
            <v>300</v>
          </cell>
          <cell r="I72">
            <v>0</v>
          </cell>
          <cell r="J72">
            <v>0</v>
          </cell>
          <cell r="K72">
            <v>3</v>
          </cell>
          <cell r="L72">
            <v>6</v>
          </cell>
          <cell r="M72">
            <v>6</v>
          </cell>
          <cell r="N72">
            <v>42</v>
          </cell>
        </row>
        <row r="73">
          <cell r="A73" t="str">
            <v>PRLN02;DC DB;SUITE G</v>
          </cell>
          <cell r="B73" t="str">
            <v>PRLN02;DC SYS01</v>
          </cell>
          <cell r="C73" t="str">
            <v>PRLN02</v>
          </cell>
          <cell r="D73">
            <v>35</v>
          </cell>
          <cell r="E73">
            <v>35</v>
          </cell>
          <cell r="F73">
            <v>44042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23</v>
          </cell>
        </row>
        <row r="74">
          <cell r="A74" t="str">
            <v>RFDN11_SEC_CBDB_ CD01</v>
          </cell>
          <cell r="B74" t="str">
            <v>RFDN11;DC SYS01</v>
          </cell>
          <cell r="C74" t="str">
            <v>RFDN11</v>
          </cell>
          <cell r="D74">
            <v>16</v>
          </cell>
          <cell r="E74">
            <v>14</v>
          </cell>
          <cell r="F74">
            <v>44111</v>
          </cell>
          <cell r="G74">
            <v>300</v>
          </cell>
          <cell r="H74">
            <v>300</v>
          </cell>
          <cell r="I74">
            <v>8</v>
          </cell>
          <cell r="J74">
            <v>12</v>
          </cell>
          <cell r="K74">
            <v>1</v>
          </cell>
          <cell r="L74">
            <v>0</v>
          </cell>
          <cell r="M74">
            <v>0</v>
          </cell>
          <cell r="N74">
            <v>20</v>
          </cell>
        </row>
        <row r="75">
          <cell r="A75" t="str">
            <v>SMHN02_SEC_DD770_JK01_02</v>
          </cell>
          <cell r="B75" t="str">
            <v>SMHN02;DC SYS01</v>
          </cell>
          <cell r="C75" t="str">
            <v>SMHN02</v>
          </cell>
          <cell r="D75">
            <v>140</v>
          </cell>
          <cell r="E75">
            <v>140</v>
          </cell>
          <cell r="F75">
            <v>44251</v>
          </cell>
          <cell r="G75">
            <v>300</v>
          </cell>
          <cell r="H75">
            <v>300</v>
          </cell>
          <cell r="I75">
            <v>5</v>
          </cell>
          <cell r="J75">
            <v>6</v>
          </cell>
          <cell r="K75">
            <v>9</v>
          </cell>
          <cell r="L75">
            <v>0</v>
          </cell>
          <cell r="M75">
            <v>8</v>
          </cell>
          <cell r="N75">
            <v>0</v>
          </cell>
        </row>
        <row r="76">
          <cell r="A76" t="str">
            <v>SMHN02_SEC_DD770_LM01_01</v>
          </cell>
          <cell r="B76" t="str">
            <v>SMHN02;DC SYS01</v>
          </cell>
          <cell r="C76" t="str">
            <v>SMHN02</v>
          </cell>
          <cell r="D76">
            <v>140</v>
          </cell>
          <cell r="E76">
            <v>140</v>
          </cell>
          <cell r="F76">
            <v>44251</v>
          </cell>
          <cell r="G76">
            <v>300</v>
          </cell>
          <cell r="H76">
            <v>300</v>
          </cell>
          <cell r="I76">
            <v>5</v>
          </cell>
          <cell r="J76">
            <v>2</v>
          </cell>
          <cell r="K76">
            <v>12</v>
          </cell>
          <cell r="L76">
            <v>2</v>
          </cell>
          <cell r="M76">
            <v>11</v>
          </cell>
          <cell r="N76">
            <v>0</v>
          </cell>
        </row>
        <row r="77">
          <cell r="A77" t="str">
            <v>SQYN01_SEC_DD770_BC1</v>
          </cell>
          <cell r="B77" t="str">
            <v>SQYN01;DC SYS02</v>
          </cell>
          <cell r="C77" t="str">
            <v>SQYN01</v>
          </cell>
          <cell r="D77">
            <v>200</v>
          </cell>
          <cell r="E77">
            <v>250</v>
          </cell>
          <cell r="F77">
            <v>44980</v>
          </cell>
          <cell r="G77">
            <v>300</v>
          </cell>
          <cell r="H77">
            <v>300</v>
          </cell>
          <cell r="I77">
            <v>2</v>
          </cell>
          <cell r="J77">
            <v>1</v>
          </cell>
          <cell r="K77">
            <v>0</v>
          </cell>
          <cell r="L77">
            <v>4</v>
          </cell>
          <cell r="M77">
            <v>7</v>
          </cell>
          <cell r="N77">
            <v>0</v>
          </cell>
        </row>
        <row r="78">
          <cell r="A78" t="str">
            <v>SQYN01_SEC_DD770_BL1</v>
          </cell>
          <cell r="B78" t="str">
            <v>SQYN01;DC SYS03</v>
          </cell>
          <cell r="C78" t="str">
            <v>SQYN01</v>
          </cell>
          <cell r="D78">
            <v>80</v>
          </cell>
          <cell r="E78">
            <v>80</v>
          </cell>
          <cell r="F78">
            <v>44980</v>
          </cell>
          <cell r="G78">
            <v>300</v>
          </cell>
          <cell r="H78">
            <v>300</v>
          </cell>
          <cell r="I78">
            <v>6</v>
          </cell>
          <cell r="J78">
            <v>6</v>
          </cell>
          <cell r="K78">
            <v>0</v>
          </cell>
          <cell r="L78">
            <v>6</v>
          </cell>
          <cell r="M78">
            <v>11</v>
          </cell>
          <cell r="N78">
            <v>0</v>
          </cell>
        </row>
        <row r="79">
          <cell r="A79" t="str">
            <v>SQYN01_SEC_DD770_BN1</v>
          </cell>
          <cell r="B79" t="str">
            <v>SQYN01;DC SYS03</v>
          </cell>
          <cell r="C79" t="str">
            <v>SQYN01</v>
          </cell>
          <cell r="D79">
            <v>80</v>
          </cell>
          <cell r="E79">
            <v>80</v>
          </cell>
          <cell r="F79">
            <v>44980</v>
          </cell>
          <cell r="G79">
            <v>300</v>
          </cell>
          <cell r="H79">
            <v>300</v>
          </cell>
          <cell r="I79">
            <v>6</v>
          </cell>
          <cell r="J79">
            <v>6</v>
          </cell>
          <cell r="K79">
            <v>0</v>
          </cell>
          <cell r="L79">
            <v>12</v>
          </cell>
          <cell r="M79">
            <v>11</v>
          </cell>
          <cell r="N79">
            <v>0</v>
          </cell>
        </row>
        <row r="80">
          <cell r="A80" t="str">
            <v>SQYN01_SEC_DD770_BQ1</v>
          </cell>
          <cell r="B80" t="str">
            <v>SQYN01;DC SYS02</v>
          </cell>
          <cell r="C80" t="str">
            <v>SQYN01</v>
          </cell>
          <cell r="D80">
            <v>180</v>
          </cell>
          <cell r="E80">
            <v>180</v>
          </cell>
          <cell r="F80">
            <v>44980</v>
          </cell>
          <cell r="G80">
            <v>300</v>
          </cell>
          <cell r="H80">
            <v>300</v>
          </cell>
          <cell r="I80">
            <v>6</v>
          </cell>
          <cell r="J80">
            <v>7</v>
          </cell>
          <cell r="K80">
            <v>0</v>
          </cell>
          <cell r="L80">
            <v>6</v>
          </cell>
          <cell r="M80">
            <v>11</v>
          </cell>
          <cell r="N80">
            <v>0</v>
          </cell>
        </row>
        <row r="81">
          <cell r="A81" t="str">
            <v>SQYN01_SEC_DD770_BS1</v>
          </cell>
          <cell r="B81" t="str">
            <v>SQYN01;DC SYS02</v>
          </cell>
          <cell r="C81" t="str">
            <v>SQYN01</v>
          </cell>
          <cell r="D81">
            <v>20</v>
          </cell>
          <cell r="E81">
            <v>20</v>
          </cell>
          <cell r="F81">
            <v>44980</v>
          </cell>
          <cell r="G81">
            <v>300</v>
          </cell>
          <cell r="H81">
            <v>300</v>
          </cell>
          <cell r="I81">
            <v>6</v>
          </cell>
          <cell r="J81">
            <v>12</v>
          </cell>
          <cell r="K81">
            <v>0</v>
          </cell>
          <cell r="L81">
            <v>20</v>
          </cell>
          <cell r="M81">
            <v>8</v>
          </cell>
          <cell r="N81">
            <v>0</v>
          </cell>
        </row>
        <row r="82">
          <cell r="A82" t="str">
            <v>SQYN01_SEC_DD770_BV1</v>
          </cell>
          <cell r="B82" t="str">
            <v>SQYN01;DC SYS03</v>
          </cell>
          <cell r="C82" t="str">
            <v>SQYN01</v>
          </cell>
          <cell r="D82">
            <v>80</v>
          </cell>
          <cell r="E82">
            <v>80</v>
          </cell>
          <cell r="F82">
            <v>44980</v>
          </cell>
          <cell r="G82">
            <v>300</v>
          </cell>
          <cell r="H82">
            <v>300</v>
          </cell>
          <cell r="I82">
            <v>4</v>
          </cell>
          <cell r="J82">
            <v>8</v>
          </cell>
          <cell r="K82">
            <v>0</v>
          </cell>
          <cell r="L82">
            <v>9</v>
          </cell>
          <cell r="M82">
            <v>5</v>
          </cell>
          <cell r="N82">
            <v>0</v>
          </cell>
        </row>
        <row r="83">
          <cell r="A83" t="str">
            <v>SQYN01_SEC_DD770_BW1</v>
          </cell>
          <cell r="B83" t="str">
            <v>SQYN01;DC SYS01</v>
          </cell>
          <cell r="C83" t="str">
            <v>SQYN01</v>
          </cell>
          <cell r="D83">
            <v>40</v>
          </cell>
          <cell r="E83">
            <v>40</v>
          </cell>
          <cell r="F83">
            <v>44980</v>
          </cell>
          <cell r="G83">
            <v>300</v>
          </cell>
          <cell r="H83">
            <v>300</v>
          </cell>
          <cell r="I83">
            <v>4</v>
          </cell>
          <cell r="J83">
            <v>10</v>
          </cell>
          <cell r="K83">
            <v>0</v>
          </cell>
          <cell r="L83">
            <v>19</v>
          </cell>
          <cell r="M83">
            <v>10</v>
          </cell>
          <cell r="N83">
            <v>0</v>
          </cell>
        </row>
        <row r="84">
          <cell r="A84" t="str">
            <v>SQYN01_SEC_DD770_BY1</v>
          </cell>
          <cell r="B84" t="str">
            <v>SQYN01;DC SYS01</v>
          </cell>
          <cell r="C84" t="str">
            <v>SQYN01</v>
          </cell>
          <cell r="D84">
            <v>40</v>
          </cell>
          <cell r="E84">
            <v>0</v>
          </cell>
          <cell r="F84">
            <v>44980</v>
          </cell>
          <cell r="G84">
            <v>300</v>
          </cell>
          <cell r="H84">
            <v>300</v>
          </cell>
          <cell r="I84">
            <v>3</v>
          </cell>
          <cell r="J84">
            <v>4</v>
          </cell>
          <cell r="K84">
            <v>0</v>
          </cell>
          <cell r="L84">
            <v>10</v>
          </cell>
          <cell r="M84">
            <v>12</v>
          </cell>
          <cell r="N84">
            <v>0</v>
          </cell>
        </row>
        <row r="85">
          <cell r="A85" t="str">
            <v>SQYN01_SEC_DD770_DE1</v>
          </cell>
          <cell r="B85" t="str">
            <v>SQYN01;DC SYS03</v>
          </cell>
          <cell r="C85" t="str">
            <v>SQYN01</v>
          </cell>
          <cell r="D85">
            <v>210</v>
          </cell>
          <cell r="E85">
            <v>210</v>
          </cell>
          <cell r="F85">
            <v>44980</v>
          </cell>
          <cell r="G85">
            <v>300</v>
          </cell>
          <cell r="H85">
            <v>300</v>
          </cell>
          <cell r="I85">
            <v>2</v>
          </cell>
          <cell r="J85">
            <v>0</v>
          </cell>
          <cell r="K85">
            <v>0</v>
          </cell>
          <cell r="L85">
            <v>2</v>
          </cell>
          <cell r="M85">
            <v>10</v>
          </cell>
          <cell r="N85">
            <v>0</v>
          </cell>
        </row>
        <row r="86">
          <cell r="A86" t="str">
            <v>SQYN01_SEC_DD770_DN1</v>
          </cell>
          <cell r="B86" t="str">
            <v>SQYN01;DC SYS01</v>
          </cell>
          <cell r="C86" t="str">
            <v>SQYN01</v>
          </cell>
          <cell r="D86">
            <v>60</v>
          </cell>
          <cell r="E86">
            <v>60</v>
          </cell>
          <cell r="F86">
            <v>44980</v>
          </cell>
          <cell r="G86">
            <v>300</v>
          </cell>
          <cell r="H86">
            <v>300</v>
          </cell>
          <cell r="I86">
            <v>6</v>
          </cell>
          <cell r="J86">
            <v>4</v>
          </cell>
          <cell r="K86">
            <v>6</v>
          </cell>
          <cell r="L86">
            <v>22</v>
          </cell>
          <cell r="M86">
            <v>2</v>
          </cell>
          <cell r="N86">
            <v>0</v>
          </cell>
        </row>
        <row r="87">
          <cell r="A87" t="str">
            <v>SQYN02_PDU1A_B</v>
          </cell>
          <cell r="B87" t="str">
            <v>SQYN02;DC SYS08A</v>
          </cell>
          <cell r="C87" t="str">
            <v>SQYN02</v>
          </cell>
          <cell r="D87">
            <v>242.99999999999997</v>
          </cell>
          <cell r="E87">
            <v>256.2</v>
          </cell>
          <cell r="F87">
            <v>45365</v>
          </cell>
          <cell r="G87">
            <v>600</v>
          </cell>
          <cell r="H87">
            <v>600</v>
          </cell>
        </row>
        <row r="88">
          <cell r="A88" t="str">
            <v>SQYN02_SEC_DCDB_JJJK07</v>
          </cell>
          <cell r="B88" t="str">
            <v>SQYN02;DC SYS07</v>
          </cell>
          <cell r="C88" t="str">
            <v>SQYN02</v>
          </cell>
          <cell r="D88">
            <v>284</v>
          </cell>
          <cell r="E88">
            <v>275</v>
          </cell>
          <cell r="F88">
            <v>45078</v>
          </cell>
          <cell r="G88">
            <v>300</v>
          </cell>
          <cell r="H88">
            <v>300</v>
          </cell>
          <cell r="I88">
            <v>0</v>
          </cell>
          <cell r="J88">
            <v>1</v>
          </cell>
          <cell r="K88">
            <v>1</v>
          </cell>
          <cell r="L88">
            <v>1</v>
          </cell>
          <cell r="M88">
            <v>0</v>
          </cell>
          <cell r="N88">
            <v>24</v>
          </cell>
        </row>
        <row r="89">
          <cell r="A89" t="str">
            <v>SQYN02_SEC_DD770_FA1</v>
          </cell>
          <cell r="B89" t="str">
            <v>SQYN02;DC SYS08A</v>
          </cell>
          <cell r="C89" t="str">
            <v>SQYN02</v>
          </cell>
          <cell r="D89">
            <v>70</v>
          </cell>
          <cell r="E89">
            <v>100</v>
          </cell>
          <cell r="F89">
            <v>45034</v>
          </cell>
          <cell r="G89">
            <v>300</v>
          </cell>
          <cell r="H89">
            <v>300</v>
          </cell>
          <cell r="I89">
            <v>6</v>
          </cell>
          <cell r="J89">
            <v>2</v>
          </cell>
          <cell r="K89">
            <v>0</v>
          </cell>
          <cell r="L89">
            <v>19</v>
          </cell>
          <cell r="M89">
            <v>11</v>
          </cell>
          <cell r="N89">
            <v>0</v>
          </cell>
        </row>
        <row r="90">
          <cell r="A90" t="str">
            <v>SQYN02_SEC_DD770_FE1</v>
          </cell>
          <cell r="B90" t="str">
            <v>SQYN02;DC SYS08A</v>
          </cell>
          <cell r="C90" t="str">
            <v>SQYN02</v>
          </cell>
          <cell r="D90">
            <v>145</v>
          </cell>
          <cell r="E90">
            <v>165</v>
          </cell>
          <cell r="F90">
            <v>45034</v>
          </cell>
          <cell r="G90">
            <v>300</v>
          </cell>
          <cell r="H90">
            <v>300</v>
          </cell>
          <cell r="I90">
            <v>6</v>
          </cell>
          <cell r="J90">
            <v>0</v>
          </cell>
          <cell r="K90">
            <v>0</v>
          </cell>
          <cell r="L90">
            <v>19</v>
          </cell>
          <cell r="M90">
            <v>11</v>
          </cell>
          <cell r="N90">
            <v>0</v>
          </cell>
        </row>
        <row r="91">
          <cell r="A91" t="str">
            <v>SQYN02_SEC_DD770_GL1</v>
          </cell>
          <cell r="B91" t="str">
            <v>SQYN02;DC SYS08A</v>
          </cell>
          <cell r="C91" t="str">
            <v>SQYN02</v>
          </cell>
          <cell r="D91">
            <v>90</v>
          </cell>
          <cell r="E91">
            <v>90</v>
          </cell>
          <cell r="F91">
            <v>45034</v>
          </cell>
          <cell r="G91">
            <v>300</v>
          </cell>
          <cell r="H91">
            <v>300</v>
          </cell>
          <cell r="I91">
            <v>6</v>
          </cell>
          <cell r="J91">
            <v>5</v>
          </cell>
          <cell r="K91">
            <v>0</v>
          </cell>
          <cell r="L91">
            <v>17</v>
          </cell>
          <cell r="M91">
            <v>11</v>
          </cell>
          <cell r="N91">
            <v>0</v>
          </cell>
        </row>
        <row r="92">
          <cell r="A92" t="str">
            <v>SQYN02_SEC_DD770_GR1</v>
          </cell>
          <cell r="B92" t="str">
            <v>SQYN02;DC SYS08A</v>
          </cell>
          <cell r="C92" t="str">
            <v>SQYN02</v>
          </cell>
          <cell r="D92">
            <v>130</v>
          </cell>
          <cell r="E92">
            <v>140</v>
          </cell>
          <cell r="F92">
            <v>45034</v>
          </cell>
          <cell r="G92">
            <v>300</v>
          </cell>
          <cell r="H92">
            <v>300</v>
          </cell>
          <cell r="I92">
            <v>0</v>
          </cell>
          <cell r="J92">
            <v>6</v>
          </cell>
          <cell r="K92">
            <v>0</v>
          </cell>
          <cell r="L92">
            <v>16</v>
          </cell>
          <cell r="M92">
            <v>0</v>
          </cell>
          <cell r="N92">
            <v>0</v>
          </cell>
        </row>
        <row r="93">
          <cell r="A93" t="str">
            <v>SQYN02_SEC_DD770_HM13</v>
          </cell>
          <cell r="B93" t="str">
            <v>SQYN02;DC SYS06</v>
          </cell>
          <cell r="C93" t="str">
            <v>SQYN02</v>
          </cell>
          <cell r="D93">
            <v>260</v>
          </cell>
          <cell r="E93">
            <v>290</v>
          </cell>
          <cell r="F93">
            <v>45034</v>
          </cell>
          <cell r="G93">
            <v>300</v>
          </cell>
          <cell r="H93">
            <v>300</v>
          </cell>
          <cell r="I93">
            <v>4</v>
          </cell>
          <cell r="J93">
            <v>4</v>
          </cell>
          <cell r="K93">
            <v>0</v>
          </cell>
          <cell r="L93">
            <v>8</v>
          </cell>
          <cell r="M93">
            <v>8</v>
          </cell>
          <cell r="N93">
            <v>0</v>
          </cell>
        </row>
        <row r="94">
          <cell r="A94" t="str">
            <v>SQYN02_SEC_DD770_HP1</v>
          </cell>
          <cell r="B94" t="str">
            <v>SQYN02;DC SYS06</v>
          </cell>
          <cell r="C94" t="str">
            <v>SQYN02</v>
          </cell>
          <cell r="D94">
            <v>180</v>
          </cell>
          <cell r="E94">
            <v>60</v>
          </cell>
          <cell r="F94">
            <v>45034</v>
          </cell>
          <cell r="G94">
            <v>300</v>
          </cell>
          <cell r="H94">
            <v>300</v>
          </cell>
          <cell r="I94">
            <v>2</v>
          </cell>
          <cell r="J94">
            <v>0</v>
          </cell>
          <cell r="K94">
            <v>0</v>
          </cell>
          <cell r="L94">
            <v>22</v>
          </cell>
          <cell r="M94">
            <v>8</v>
          </cell>
          <cell r="N94">
            <v>0</v>
          </cell>
        </row>
        <row r="95">
          <cell r="A95" t="str">
            <v>SQYN02_SEC_DD770_HS1</v>
          </cell>
          <cell r="B95" t="str">
            <v>SQYN02;DC SYS06</v>
          </cell>
          <cell r="C95" t="str">
            <v>SQYN02</v>
          </cell>
          <cell r="D95">
            <v>190</v>
          </cell>
          <cell r="E95">
            <v>200</v>
          </cell>
          <cell r="F95">
            <v>45034</v>
          </cell>
          <cell r="G95">
            <v>300</v>
          </cell>
          <cell r="H95">
            <v>300</v>
          </cell>
          <cell r="I95">
            <v>1</v>
          </cell>
          <cell r="J95">
            <v>0</v>
          </cell>
          <cell r="K95">
            <v>0</v>
          </cell>
          <cell r="L95">
            <v>19</v>
          </cell>
          <cell r="M95">
            <v>10</v>
          </cell>
          <cell r="N95">
            <v>0</v>
          </cell>
        </row>
        <row r="96">
          <cell r="A96" t="str">
            <v>DCDB PER A.</v>
          </cell>
          <cell r="B96" t="str">
            <v>TELHS2;DC SYS01</v>
          </cell>
          <cell r="C96" t="str">
            <v>TELHS2</v>
          </cell>
          <cell r="D96">
            <v>100</v>
          </cell>
          <cell r="E96">
            <v>0</v>
          </cell>
          <cell r="F96">
            <v>44271</v>
          </cell>
          <cell r="G96">
            <v>100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</v>
          </cell>
        </row>
        <row r="97">
          <cell r="A97" t="str">
            <v>DCDB PER B.</v>
          </cell>
          <cell r="B97" t="str">
            <v>TELHS2;DC SYS01</v>
          </cell>
          <cell r="C97" t="str">
            <v>TELHS2</v>
          </cell>
          <cell r="D97">
            <v>100</v>
          </cell>
          <cell r="E97">
            <v>0</v>
          </cell>
          <cell r="F97">
            <v>44271</v>
          </cell>
          <cell r="G97">
            <v>100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1</v>
          </cell>
        </row>
        <row r="98">
          <cell r="A98" t="str">
            <v>TELHS1_EXP_SEC_DCDB_14_15_D</v>
          </cell>
          <cell r="B98" t="str">
            <v>TELHS1;DC SYS A;EXT ROOM</v>
          </cell>
          <cell r="C98" t="str">
            <v>TELHS1</v>
          </cell>
          <cell r="D98">
            <v>140</v>
          </cell>
          <cell r="E98">
            <v>89</v>
          </cell>
          <cell r="F98">
            <v>45040</v>
          </cell>
          <cell r="G98">
            <v>200</v>
          </cell>
          <cell r="H98">
            <v>200</v>
          </cell>
          <cell r="I98">
            <v>0</v>
          </cell>
          <cell r="J98">
            <v>0</v>
          </cell>
          <cell r="K98">
            <v>0</v>
          </cell>
          <cell r="L98">
            <v>1</v>
          </cell>
          <cell r="M98">
            <v>9</v>
          </cell>
          <cell r="N98">
            <v>0</v>
          </cell>
        </row>
        <row r="99">
          <cell r="A99" t="str">
            <v>TELHS1_DCDB Wallbox.  - ignore</v>
          </cell>
          <cell r="B99" t="str">
            <v>TELHS1;DC SYS A;EXT ROOM</v>
          </cell>
          <cell r="C99" t="str">
            <v>TELHS1</v>
          </cell>
          <cell r="D99" t="str">
            <v>n/a</v>
          </cell>
          <cell r="E99" t="str">
            <v>n/a</v>
          </cell>
          <cell r="F99">
            <v>44267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TELHS1_SEC_DCDB_14_15_H.</v>
          </cell>
          <cell r="B100" t="str">
            <v>TELHS1;DC SYS A;EXT ROOM</v>
          </cell>
          <cell r="C100" t="str">
            <v>TELHS1</v>
          </cell>
          <cell r="D100">
            <v>55</v>
          </cell>
          <cell r="E100">
            <v>40</v>
          </cell>
          <cell r="F100">
            <v>45040</v>
          </cell>
          <cell r="G100">
            <v>200</v>
          </cell>
          <cell r="H100">
            <v>200</v>
          </cell>
          <cell r="I100">
            <v>0</v>
          </cell>
          <cell r="J100">
            <v>0</v>
          </cell>
          <cell r="K100">
            <v>3</v>
          </cell>
          <cell r="L100">
            <v>2</v>
          </cell>
          <cell r="M100">
            <v>0</v>
          </cell>
          <cell r="N100">
            <v>21</v>
          </cell>
        </row>
        <row r="101">
          <cell r="A101" t="str">
            <v>VHXN02_SEC_DD770_CD1</v>
          </cell>
          <cell r="B101" t="str">
            <v>VHXN02;DC SYS01</v>
          </cell>
          <cell r="C101" t="str">
            <v>VHXN02</v>
          </cell>
          <cell r="D101">
            <v>140</v>
          </cell>
          <cell r="E101">
            <v>135</v>
          </cell>
          <cell r="F101">
            <v>45033</v>
          </cell>
          <cell r="G101">
            <v>300</v>
          </cell>
          <cell r="H101">
            <v>300</v>
          </cell>
          <cell r="I101">
            <v>4</v>
          </cell>
          <cell r="J101">
            <v>2</v>
          </cell>
          <cell r="K101">
            <v>5</v>
          </cell>
          <cell r="L101">
            <v>0</v>
          </cell>
          <cell r="M101">
            <v>7</v>
          </cell>
          <cell r="N101">
            <v>0</v>
          </cell>
        </row>
        <row r="102">
          <cell r="A102" t="str">
            <v>VHXN02_SEC_DD770_GH1</v>
          </cell>
          <cell r="B102" t="str">
            <v>VHXN02;DC SYS01</v>
          </cell>
          <cell r="C102" t="str">
            <v>VHXN02</v>
          </cell>
          <cell r="D102">
            <v>50</v>
          </cell>
          <cell r="E102">
            <v>60</v>
          </cell>
          <cell r="F102">
            <v>45033</v>
          </cell>
          <cell r="G102">
            <v>300</v>
          </cell>
          <cell r="H102">
            <v>300</v>
          </cell>
          <cell r="I102">
            <v>6</v>
          </cell>
          <cell r="J102">
            <v>6</v>
          </cell>
          <cell r="K102">
            <v>5</v>
          </cell>
          <cell r="L102">
            <v>13</v>
          </cell>
          <cell r="M102">
            <v>12</v>
          </cell>
          <cell r="N102">
            <v>0</v>
          </cell>
        </row>
        <row r="103">
          <cell r="A103" t="str">
            <v>VXHINT_SEC_Eaton_BA11</v>
          </cell>
          <cell r="B103" t="str">
            <v>VHXN02;DC SYS01</v>
          </cell>
          <cell r="C103" t="str">
            <v>VXHINT</v>
          </cell>
          <cell r="D103">
            <v>160</v>
          </cell>
          <cell r="E103">
            <v>160</v>
          </cell>
          <cell r="F103">
            <v>45033</v>
          </cell>
          <cell r="G103">
            <v>300</v>
          </cell>
          <cell r="H103">
            <v>300</v>
          </cell>
          <cell r="I103">
            <v>0</v>
          </cell>
          <cell r="J103">
            <v>0</v>
          </cell>
          <cell r="K103">
            <v>1</v>
          </cell>
          <cell r="L103">
            <v>0</v>
          </cell>
          <cell r="M103">
            <v>5</v>
          </cell>
          <cell r="N103">
            <v>24</v>
          </cell>
        </row>
        <row r="104">
          <cell r="A104" t="str">
            <v>WAHP03_SEC_CBDB_10_11_A</v>
          </cell>
          <cell r="B104" t="str">
            <v>WAHP;DC SYS A Tx</v>
          </cell>
          <cell r="C104" t="str">
            <v>WAHP03</v>
          </cell>
          <cell r="D104">
            <v>0</v>
          </cell>
          <cell r="E104">
            <v>0</v>
          </cell>
          <cell r="F104">
            <v>0</v>
          </cell>
          <cell r="G104">
            <v>300</v>
          </cell>
          <cell r="H104">
            <v>300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WAHP03_SEC_CBDB_12_13_A</v>
          </cell>
          <cell r="B105" t="str">
            <v>WAHP;DC SYS A Tx</v>
          </cell>
          <cell r="C105" t="str">
            <v>WAHP03</v>
          </cell>
          <cell r="D105">
            <v>0</v>
          </cell>
          <cell r="E105">
            <v>0</v>
          </cell>
          <cell r="F105">
            <v>0</v>
          </cell>
          <cell r="G105">
            <v>300</v>
          </cell>
          <cell r="H105">
            <v>300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WAHP03_SEC_CBDB_16_17_A</v>
          </cell>
          <cell r="B106" t="str">
            <v>WAHP;DC SYS A Tx</v>
          </cell>
          <cell r="C106" t="str">
            <v>WAHP03</v>
          </cell>
          <cell r="D106">
            <v>0</v>
          </cell>
          <cell r="E106">
            <v>0</v>
          </cell>
          <cell r="F106">
            <v>0</v>
          </cell>
          <cell r="G106">
            <v>300</v>
          </cell>
          <cell r="H106">
            <v>300</v>
          </cell>
          <cell r="I106">
            <v>0</v>
          </cell>
          <cell r="J106">
            <v>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WAHP03_SEC_CBDB_18_19_A</v>
          </cell>
          <cell r="B107" t="str">
            <v>WAHP;DC SYS A Tx</v>
          </cell>
          <cell r="C107" t="str">
            <v>WAHP03</v>
          </cell>
          <cell r="D107">
            <v>0</v>
          </cell>
          <cell r="E107">
            <v>0</v>
          </cell>
          <cell r="F107">
            <v>0</v>
          </cell>
          <cell r="G107">
            <v>300</v>
          </cell>
          <cell r="H107">
            <v>300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WAHP03_SEC_CBDB_2_3_A</v>
          </cell>
          <cell r="B108" t="str">
            <v>WAHP;DC SYS A Tx</v>
          </cell>
          <cell r="C108" t="str">
            <v>WAHP03</v>
          </cell>
          <cell r="D108">
            <v>24</v>
          </cell>
          <cell r="E108">
            <v>35</v>
          </cell>
          <cell r="F108">
            <v>42829</v>
          </cell>
          <cell r="G108">
            <v>300</v>
          </cell>
          <cell r="H108">
            <v>300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WAHP03_SEC_CBDB_20_21_A</v>
          </cell>
          <cell r="B109" t="str">
            <v>WAHP;DC SYS A Tx</v>
          </cell>
          <cell r="C109" t="str">
            <v>WAHP03</v>
          </cell>
          <cell r="D109">
            <v>0</v>
          </cell>
          <cell r="E109">
            <v>0</v>
          </cell>
          <cell r="F109">
            <v>0</v>
          </cell>
          <cell r="G109">
            <v>300</v>
          </cell>
          <cell r="H109">
            <v>300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WAHP03_SEC_CBDB_22_23_A</v>
          </cell>
          <cell r="B110" t="str">
            <v>WAHP;DC SYS A Tx</v>
          </cell>
          <cell r="C110" t="str">
            <v>WAHP03</v>
          </cell>
          <cell r="D110">
            <v>0</v>
          </cell>
          <cell r="E110">
            <v>0</v>
          </cell>
          <cell r="F110">
            <v>0</v>
          </cell>
          <cell r="G110">
            <v>300</v>
          </cell>
          <cell r="H110">
            <v>300</v>
          </cell>
          <cell r="I110">
            <v>0</v>
          </cell>
          <cell r="J110">
            <v>0</v>
          </cell>
          <cell r="K110">
            <v>1</v>
          </cell>
          <cell r="L110">
            <v>1</v>
          </cell>
          <cell r="M110">
            <v>0</v>
          </cell>
          <cell r="N110">
            <v>0</v>
          </cell>
        </row>
        <row r="111">
          <cell r="A111" t="str">
            <v>WAHP03_SEC_CBDB_4_5_A</v>
          </cell>
          <cell r="B111" t="str">
            <v>WAHP;DC SYS A Tx</v>
          </cell>
          <cell r="C111" t="str">
            <v>WAHP03</v>
          </cell>
          <cell r="D111">
            <v>0</v>
          </cell>
          <cell r="E111">
            <v>0</v>
          </cell>
          <cell r="F111">
            <v>0</v>
          </cell>
          <cell r="G111">
            <v>300</v>
          </cell>
          <cell r="H111">
            <v>300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WAHP03_SEC_CBDB_6_7_A</v>
          </cell>
          <cell r="B112" t="str">
            <v>WAHP;DC SYS A Tx</v>
          </cell>
          <cell r="C112" t="str">
            <v>WAHP03</v>
          </cell>
          <cell r="D112">
            <v>0</v>
          </cell>
          <cell r="E112">
            <v>0</v>
          </cell>
          <cell r="F112">
            <v>0</v>
          </cell>
          <cell r="G112">
            <v>300</v>
          </cell>
          <cell r="H112">
            <v>300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WAHP03_SEC_CBDB_8_9_A</v>
          </cell>
          <cell r="B113" t="str">
            <v>WAHP;DC SYS A Tx</v>
          </cell>
          <cell r="C113" t="str">
            <v>WAHP03</v>
          </cell>
          <cell r="D113">
            <v>0</v>
          </cell>
          <cell r="E113">
            <v>0</v>
          </cell>
          <cell r="F113">
            <v>0</v>
          </cell>
          <cell r="G113">
            <v>300</v>
          </cell>
          <cell r="H113">
            <v>300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CAPPED_WAHP06_SEC_CBDB00_1_2_D</v>
          </cell>
          <cell r="B114" t="str">
            <v>WAHP; DC SYS A (Feeds WAHP06)</v>
          </cell>
          <cell r="C114" t="str">
            <v>WAHP06</v>
          </cell>
          <cell r="D114">
            <v>183</v>
          </cell>
          <cell r="E114">
            <v>175</v>
          </cell>
          <cell r="F114" t="str">
            <v>04/04/2024 (Clamp meter readings)</v>
          </cell>
          <cell r="G114">
            <v>300</v>
          </cell>
          <cell r="H114">
            <v>300</v>
          </cell>
          <cell r="I114">
            <v>0</v>
          </cell>
          <cell r="J114">
            <v>0</v>
          </cell>
          <cell r="K114">
            <v>11</v>
          </cell>
          <cell r="L114">
            <v>3</v>
          </cell>
          <cell r="M114">
            <v>4</v>
          </cell>
          <cell r="N114">
            <v>0</v>
          </cell>
        </row>
        <row r="115">
          <cell r="A115" t="str">
            <v>CAPPED_WAHP06_SEC_CBDB01_1_2_P</v>
          </cell>
          <cell r="B115" t="str">
            <v>WAHP; DC SYS A (Feeds WAHP06)</v>
          </cell>
          <cell r="C115" t="str">
            <v>WAHP06</v>
          </cell>
          <cell r="D115">
            <v>275</v>
          </cell>
          <cell r="E115">
            <v>275</v>
          </cell>
          <cell r="F115">
            <v>44420</v>
          </cell>
          <cell r="G115">
            <v>300</v>
          </cell>
          <cell r="H115">
            <v>300</v>
          </cell>
          <cell r="I115">
            <v>2</v>
          </cell>
          <cell r="J115">
            <v>0</v>
          </cell>
          <cell r="K115">
            <v>6</v>
          </cell>
          <cell r="L115">
            <v>3</v>
          </cell>
          <cell r="M115">
            <v>3</v>
          </cell>
          <cell r="N115">
            <v>0</v>
          </cell>
        </row>
        <row r="116">
          <cell r="A116" t="str">
            <v>WAHP06_PDU1_A_B</v>
          </cell>
          <cell r="B116" t="str">
            <v>WAHP; DC SYS A (Feeds WAHP06)</v>
          </cell>
          <cell r="C116" t="str">
            <v>WAHP06</v>
          </cell>
          <cell r="D116">
            <v>180.7</v>
          </cell>
          <cell r="E116">
            <v>164.9</v>
          </cell>
          <cell r="F116">
            <v>45365</v>
          </cell>
          <cell r="G116">
            <v>360</v>
          </cell>
          <cell r="H116">
            <v>360</v>
          </cell>
        </row>
        <row r="117">
          <cell r="A117" t="str">
            <v>WAHP06_SEC_CBDB00_3_4_N</v>
          </cell>
          <cell r="B117" t="str">
            <v>WAHP; DC SYS A (Feeds WAHP06)</v>
          </cell>
          <cell r="C117" t="str">
            <v>WAHP06</v>
          </cell>
          <cell r="D117">
            <v>328</v>
          </cell>
          <cell r="E117">
            <v>252</v>
          </cell>
          <cell r="F117">
            <v>44599</v>
          </cell>
          <cell r="G117">
            <v>300</v>
          </cell>
          <cell r="H117">
            <v>300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19</v>
          </cell>
        </row>
        <row r="118">
          <cell r="A118" t="str">
            <v>DCDB Details WAIP06.</v>
          </cell>
          <cell r="B118" t="str">
            <v>WAIP;DC SYS01;GND</v>
          </cell>
          <cell r="C118" t="str">
            <v>WAIP06</v>
          </cell>
          <cell r="D118">
            <v>0</v>
          </cell>
          <cell r="E118">
            <v>0</v>
          </cell>
          <cell r="F118">
            <v>44125</v>
          </cell>
          <cell r="G118">
            <v>300</v>
          </cell>
          <cell r="H118">
            <v>300</v>
          </cell>
          <cell r="I118">
            <v>4</v>
          </cell>
          <cell r="J118">
            <v>0</v>
          </cell>
          <cell r="K118">
            <v>0</v>
          </cell>
          <cell r="L118">
            <v>2</v>
          </cell>
          <cell r="M118">
            <v>4</v>
          </cell>
          <cell r="N118">
            <v>44</v>
          </cell>
        </row>
        <row r="119">
          <cell r="A119" t="str">
            <v>DCDB_BTNW01- ADVANCE DC 600  Suite 2D.</v>
          </cell>
          <cell r="B119" t="str">
            <v>BTNW01;DC SYS01</v>
          </cell>
          <cell r="C119" t="str">
            <v>BTNW01</v>
          </cell>
          <cell r="D119">
            <v>40</v>
          </cell>
          <cell r="E119">
            <v>30</v>
          </cell>
          <cell r="F119">
            <v>44161</v>
          </cell>
          <cell r="G119">
            <v>300</v>
          </cell>
          <cell r="H119">
            <v>300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DCDB_BTNW01- ADVANCE DC 600  Suite 3D.</v>
          </cell>
          <cell r="B120" t="str">
            <v>BTNW01;DC SYS01</v>
          </cell>
          <cell r="C120" t="str">
            <v>BTNW01</v>
          </cell>
          <cell r="D120">
            <v>40</v>
          </cell>
          <cell r="E120">
            <v>30</v>
          </cell>
          <cell r="F120">
            <v>44161</v>
          </cell>
          <cell r="G120">
            <v>300</v>
          </cell>
          <cell r="H120">
            <v>300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42</v>
          </cell>
        </row>
        <row r="121">
          <cell r="A121" t="str">
            <v>BCT - DCDB-Suite IJ01</v>
          </cell>
          <cell r="B121" t="str">
            <v>BCT;DC SYS01</v>
          </cell>
          <cell r="C121" t="str">
            <v>BCT</v>
          </cell>
          <cell r="D121">
            <v>30</v>
          </cell>
          <cell r="E121">
            <v>29</v>
          </cell>
          <cell r="F121">
            <v>45082</v>
          </cell>
          <cell r="G121">
            <v>300</v>
          </cell>
          <cell r="H121">
            <v>300</v>
          </cell>
          <cell r="I121">
            <v>5</v>
          </cell>
          <cell r="J121">
            <v>0</v>
          </cell>
          <cell r="K121">
            <v>3</v>
          </cell>
          <cell r="L121">
            <v>0</v>
          </cell>
          <cell r="M121">
            <v>0</v>
          </cell>
          <cell r="N121">
            <v>41</v>
          </cell>
        </row>
        <row r="122">
          <cell r="A122" t="str">
            <v>BCT_SEC_DCDB_WALL</v>
          </cell>
          <cell r="B122" t="str">
            <v>BCT;DC SYS01</v>
          </cell>
          <cell r="C122" t="str">
            <v>BCT</v>
          </cell>
          <cell r="D122">
            <v>0</v>
          </cell>
          <cell r="E122">
            <v>0</v>
          </cell>
          <cell r="F122">
            <v>45082</v>
          </cell>
          <cell r="G122">
            <v>100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1</v>
          </cell>
        </row>
        <row r="123">
          <cell r="A123" t="str">
            <v>BCT_SYS_DCDB_WALL - Ignore</v>
          </cell>
          <cell r="B123" t="str">
            <v>BCT;DC SYS01</v>
          </cell>
          <cell r="C123" t="str">
            <v>BCT</v>
          </cell>
          <cell r="D123">
            <v>0</v>
          </cell>
          <cell r="E123">
            <v>0</v>
          </cell>
          <cell r="F123">
            <v>0</v>
          </cell>
          <cell r="G123">
            <v>300</v>
          </cell>
          <cell r="H123">
            <v>300</v>
          </cell>
          <cell r="I123">
            <v>0</v>
          </cell>
          <cell r="J123">
            <v>1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BHMTF1 - DCDB.A - Suite.A-B Rack.10A</v>
          </cell>
          <cell r="B124" t="str">
            <v>BHMTF1;DC SYS A</v>
          </cell>
          <cell r="C124" t="str">
            <v>BHMTF1</v>
          </cell>
          <cell r="D124">
            <v>163</v>
          </cell>
          <cell r="E124" t="str">
            <v>N/A</v>
          </cell>
          <cell r="F124">
            <v>44965</v>
          </cell>
          <cell r="G124">
            <v>300</v>
          </cell>
          <cell r="H124" t="str">
            <v>N/A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43</v>
          </cell>
        </row>
        <row r="125">
          <cell r="A125" t="str">
            <v>BHMTF1 - DCDB.B - Suite.A-B Rack.9A</v>
          </cell>
          <cell r="B125" t="str">
            <v>BHMTF1;DC SYS B</v>
          </cell>
          <cell r="C125" t="str">
            <v>BHMTF1</v>
          </cell>
          <cell r="D125" t="str">
            <v>N/A</v>
          </cell>
          <cell r="E125">
            <v>164</v>
          </cell>
          <cell r="F125">
            <v>44965</v>
          </cell>
          <cell r="G125" t="str">
            <v>N/A</v>
          </cell>
          <cell r="H125">
            <v>300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43</v>
          </cell>
        </row>
        <row r="126">
          <cell r="A126" t="str">
            <v>BMGV02_SEC_CBDB00_2_3_A</v>
          </cell>
          <cell r="C126" t="str">
            <v>BMGV02</v>
          </cell>
          <cell r="D126">
            <v>0</v>
          </cell>
          <cell r="E126">
            <v>0</v>
          </cell>
          <cell r="F126">
            <v>0</v>
          </cell>
          <cell r="G126">
            <v>300</v>
          </cell>
          <cell r="H126">
            <v>300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5</v>
          </cell>
          <cell r="N126">
            <v>0</v>
          </cell>
        </row>
        <row r="127">
          <cell r="A127" t="str">
            <v>BMGV02_SEC_CBDB01_6_7_A</v>
          </cell>
          <cell r="C127" t="str">
            <v>BMGV02</v>
          </cell>
          <cell r="D127">
            <v>0</v>
          </cell>
          <cell r="E127">
            <v>0</v>
          </cell>
          <cell r="F127">
            <v>0</v>
          </cell>
          <cell r="G127">
            <v>300</v>
          </cell>
          <cell r="H127">
            <v>300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9</v>
          </cell>
          <cell r="N127">
            <v>0</v>
          </cell>
        </row>
        <row r="128">
          <cell r="A128" t="str">
            <v>BMGV02_SEC_CBDB02_8_9_A</v>
          </cell>
          <cell r="C128" t="str">
            <v>BMGV02</v>
          </cell>
          <cell r="D128">
            <v>0</v>
          </cell>
          <cell r="E128">
            <v>0</v>
          </cell>
          <cell r="F128">
            <v>0</v>
          </cell>
          <cell r="G128">
            <v>300</v>
          </cell>
          <cell r="H128">
            <v>300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BMGV02_SEC_CBDB03_10_11_A</v>
          </cell>
          <cell r="C129" t="str">
            <v>BMGV02</v>
          </cell>
          <cell r="D129">
            <v>0</v>
          </cell>
          <cell r="E129">
            <v>0</v>
          </cell>
          <cell r="F129">
            <v>0</v>
          </cell>
          <cell r="G129">
            <v>300</v>
          </cell>
          <cell r="H129">
            <v>300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BMGV02_SEC_CBDB04_12_13_A</v>
          </cell>
          <cell r="C130" t="str">
            <v>BMGV02</v>
          </cell>
          <cell r="D130">
            <v>0</v>
          </cell>
          <cell r="E130">
            <v>0</v>
          </cell>
          <cell r="F130">
            <v>0</v>
          </cell>
          <cell r="G130">
            <v>300</v>
          </cell>
          <cell r="H130">
            <v>300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BMGV02_SEC_CBDB05_14_15_A</v>
          </cell>
          <cell r="C131" t="str">
            <v>BMGV02</v>
          </cell>
          <cell r="D131">
            <v>0</v>
          </cell>
          <cell r="E131">
            <v>0</v>
          </cell>
          <cell r="F131">
            <v>0</v>
          </cell>
          <cell r="G131">
            <v>300</v>
          </cell>
          <cell r="H131">
            <v>300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BMGV02_SEC_CBDB06_16_17_A</v>
          </cell>
          <cell r="C132" t="str">
            <v>BMGV02</v>
          </cell>
          <cell r="D132">
            <v>0</v>
          </cell>
          <cell r="E132">
            <v>0</v>
          </cell>
          <cell r="F132">
            <v>0</v>
          </cell>
          <cell r="G132">
            <v>300</v>
          </cell>
          <cell r="H132">
            <v>300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BMGV03_SEC_CBDB_10_11_B</v>
          </cell>
          <cell r="B133" t="str">
            <v>BMGV03; DC SYS A</v>
          </cell>
          <cell r="C133" t="str">
            <v>BMGV03</v>
          </cell>
          <cell r="D133" t="str">
            <v>NO PANEL TO READ</v>
          </cell>
          <cell r="E133" t="str">
            <v>NO PANEL TO READ</v>
          </cell>
          <cell r="F133" t="str">
            <v>12th Novemeber 2020</v>
          </cell>
          <cell r="G133">
            <v>300</v>
          </cell>
          <cell r="H133">
            <v>300</v>
          </cell>
          <cell r="I133">
            <v>0</v>
          </cell>
          <cell r="J133">
            <v>1</v>
          </cell>
          <cell r="K133">
            <v>2</v>
          </cell>
          <cell r="L133">
            <v>0</v>
          </cell>
          <cell r="M133">
            <v>22</v>
          </cell>
          <cell r="N133">
            <v>0</v>
          </cell>
        </row>
        <row r="134">
          <cell r="A134" t="str">
            <v>BMGV03_SEC_CBDB_12_13_B</v>
          </cell>
          <cell r="B134" t="str">
            <v>BMGV03; DC SYS A</v>
          </cell>
          <cell r="C134" t="str">
            <v>BMGV03</v>
          </cell>
          <cell r="D134" t="str">
            <v>NO PANEL TO READ</v>
          </cell>
          <cell r="E134" t="str">
            <v>NO PANEL TO READ</v>
          </cell>
          <cell r="F134" t="str">
            <v>12th Novemeber 2020</v>
          </cell>
          <cell r="G134">
            <v>300</v>
          </cell>
          <cell r="H134">
            <v>300</v>
          </cell>
          <cell r="I134">
            <v>0</v>
          </cell>
          <cell r="J134">
            <v>1</v>
          </cell>
          <cell r="K134">
            <v>0</v>
          </cell>
          <cell r="L134">
            <v>0</v>
          </cell>
          <cell r="M134">
            <v>35</v>
          </cell>
          <cell r="N134">
            <v>0</v>
          </cell>
        </row>
        <row r="135">
          <cell r="A135" t="str">
            <v>BMGV03_SEC_CBDB_2_3_B</v>
          </cell>
          <cell r="B135" t="str">
            <v>BMGV03; DC SYS A</v>
          </cell>
          <cell r="C135" t="str">
            <v>BMGV03</v>
          </cell>
          <cell r="D135" t="str">
            <v>NO PANEL TO READ</v>
          </cell>
          <cell r="E135" t="str">
            <v>NO PANEL TO READ</v>
          </cell>
          <cell r="F135" t="str">
            <v>12th Novemeber 2020</v>
          </cell>
          <cell r="G135">
            <v>300</v>
          </cell>
          <cell r="H135">
            <v>300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5</v>
          </cell>
          <cell r="N135">
            <v>0</v>
          </cell>
        </row>
        <row r="136">
          <cell r="A136" t="str">
            <v>BMGV03_SEC_CBDB_6_7_B</v>
          </cell>
          <cell r="B136" t="str">
            <v>BMGV03; DC SYS A</v>
          </cell>
          <cell r="C136" t="str">
            <v>BMGV03</v>
          </cell>
          <cell r="D136" t="str">
            <v>NO PANEL TO READ</v>
          </cell>
          <cell r="E136" t="str">
            <v>NO PANEL TO READ</v>
          </cell>
          <cell r="F136" t="str">
            <v>12th Novemeber 2020</v>
          </cell>
          <cell r="G136">
            <v>300</v>
          </cell>
          <cell r="H136">
            <v>300</v>
          </cell>
          <cell r="I136">
            <v>0</v>
          </cell>
          <cell r="J136">
            <v>0</v>
          </cell>
          <cell r="K136">
            <v>1</v>
          </cell>
          <cell r="L136">
            <v>5</v>
          </cell>
          <cell r="M136">
            <v>19</v>
          </cell>
          <cell r="N136">
            <v>0</v>
          </cell>
        </row>
        <row r="137">
          <cell r="A137" t="str">
            <v>BMGV03_SEC_CBDB_8_9_B</v>
          </cell>
          <cell r="B137" t="str">
            <v>BMGV03; DC SYS A</v>
          </cell>
          <cell r="C137" t="str">
            <v>BMGV03</v>
          </cell>
          <cell r="D137" t="str">
            <v>NO PANEL TO READ</v>
          </cell>
          <cell r="E137" t="str">
            <v>NO PANEL TO READ</v>
          </cell>
          <cell r="F137" t="str">
            <v>12th Novemeber 2020</v>
          </cell>
          <cell r="G137">
            <v>300</v>
          </cell>
          <cell r="H137">
            <v>300</v>
          </cell>
          <cell r="I137">
            <v>0</v>
          </cell>
          <cell r="J137">
            <v>0</v>
          </cell>
          <cell r="K137">
            <v>0</v>
          </cell>
          <cell r="L137">
            <v>2</v>
          </cell>
          <cell r="M137">
            <v>15</v>
          </cell>
          <cell r="N137">
            <v>0</v>
          </cell>
        </row>
        <row r="138">
          <cell r="A138" t="str">
            <v>BHMN05_SEC_DCDB_AG01</v>
          </cell>
          <cell r="B138" t="str">
            <v>BHMN05;DC SYS A</v>
          </cell>
          <cell r="C138" t="str">
            <v>BHMN05</v>
          </cell>
          <cell r="D138">
            <v>260</v>
          </cell>
          <cell r="E138">
            <v>280</v>
          </cell>
          <cell r="F138">
            <v>44958</v>
          </cell>
          <cell r="G138">
            <v>300</v>
          </cell>
          <cell r="H138">
            <v>300</v>
          </cell>
          <cell r="I138">
            <v>0</v>
          </cell>
          <cell r="J138">
            <v>0</v>
          </cell>
          <cell r="K138">
            <v>0</v>
          </cell>
          <cell r="L138">
            <v>5</v>
          </cell>
          <cell r="M138">
            <v>6</v>
          </cell>
          <cell r="N138">
            <v>0</v>
          </cell>
        </row>
        <row r="139">
          <cell r="A139" t="str">
            <v>BHMN05_SEC_WALL_DCDB_A</v>
          </cell>
          <cell r="B139" t="str">
            <v>BHMN05;DC SYS A</v>
          </cell>
          <cell r="C139" t="str">
            <v>BHMN05</v>
          </cell>
          <cell r="D139">
            <v>120</v>
          </cell>
          <cell r="E139">
            <v>120</v>
          </cell>
          <cell r="F139">
            <v>44958</v>
          </cell>
          <cell r="G139">
            <v>200</v>
          </cell>
          <cell r="H139">
            <v>200</v>
          </cell>
          <cell r="I139">
            <v>4</v>
          </cell>
          <cell r="J139">
            <v>1</v>
          </cell>
          <cell r="K139">
            <v>1</v>
          </cell>
          <cell r="L139">
            <v>0</v>
          </cell>
          <cell r="M139">
            <v>3</v>
          </cell>
          <cell r="N139">
            <v>0</v>
          </cell>
        </row>
        <row r="140">
          <cell r="A140" t="str">
            <v>BHMN05_SEC_WALL_DCDB_B</v>
          </cell>
          <cell r="B140" t="str">
            <v>BHMN05;DC SYS A</v>
          </cell>
          <cell r="C140" t="str">
            <v>BHMN05</v>
          </cell>
          <cell r="D140">
            <v>95</v>
          </cell>
          <cell r="E140">
            <v>95</v>
          </cell>
          <cell r="F140">
            <v>44958</v>
          </cell>
          <cell r="G140">
            <v>200</v>
          </cell>
          <cell r="H140">
            <v>200</v>
          </cell>
          <cell r="I140">
            <v>6</v>
          </cell>
          <cell r="J140">
            <v>0</v>
          </cell>
          <cell r="K140">
            <v>0</v>
          </cell>
          <cell r="L140">
            <v>0</v>
          </cell>
          <cell r="M140">
            <v>7</v>
          </cell>
          <cell r="N140">
            <v>0</v>
          </cell>
        </row>
        <row r="141">
          <cell r="A141" t="str">
            <v>BHMN05_SEC_WALL_DCDB_C</v>
          </cell>
          <cell r="B141" t="str">
            <v>BHMN05;DC SYS A</v>
          </cell>
          <cell r="C141" t="str">
            <v>BHMN05</v>
          </cell>
          <cell r="D141">
            <v>90</v>
          </cell>
          <cell r="E141">
            <v>105</v>
          </cell>
          <cell r="F141">
            <v>44958</v>
          </cell>
          <cell r="G141">
            <v>200</v>
          </cell>
          <cell r="H141">
            <v>200</v>
          </cell>
          <cell r="I141">
            <v>6</v>
          </cell>
          <cell r="J141">
            <v>1</v>
          </cell>
          <cell r="K141">
            <v>0</v>
          </cell>
          <cell r="L141">
            <v>1</v>
          </cell>
          <cell r="M141">
            <v>2</v>
          </cell>
          <cell r="N141">
            <v>0</v>
          </cell>
        </row>
        <row r="142">
          <cell r="A142" t="str">
            <v>BHMN05_SEC_WALL_DCDB_D</v>
          </cell>
          <cell r="B142" t="str">
            <v>BHMN05;DC SYS A</v>
          </cell>
          <cell r="C142" t="str">
            <v>BHMN05</v>
          </cell>
          <cell r="D142">
            <v>100</v>
          </cell>
          <cell r="E142">
            <v>120</v>
          </cell>
          <cell r="F142">
            <v>44958</v>
          </cell>
          <cell r="G142">
            <v>200</v>
          </cell>
          <cell r="H142">
            <v>200</v>
          </cell>
          <cell r="I142">
            <v>0</v>
          </cell>
          <cell r="J142">
            <v>1</v>
          </cell>
          <cell r="K142">
            <v>0</v>
          </cell>
          <cell r="L142">
            <v>0</v>
          </cell>
          <cell r="M142">
            <v>9</v>
          </cell>
          <cell r="N142">
            <v>1</v>
          </cell>
        </row>
        <row r="143">
          <cell r="A143" t="str">
            <v>BHMN08_PDU1A_B.</v>
          </cell>
          <cell r="B143" t="str">
            <v>BHMN08;DCSYS03B</v>
          </cell>
          <cell r="C143" t="str">
            <v>BHMN08</v>
          </cell>
          <cell r="D143">
            <v>144.9</v>
          </cell>
          <cell r="E143">
            <v>134.10000000000002</v>
          </cell>
          <cell r="F143">
            <v>45435</v>
          </cell>
          <cell r="G143">
            <v>360</v>
          </cell>
          <cell r="H143">
            <v>360</v>
          </cell>
        </row>
        <row r="144">
          <cell r="A144" t="str">
            <v>NECCD1 (EATON RACKS)_Suite G 1&amp;2.</v>
          </cell>
          <cell r="B144" t="str">
            <v>NECCD1;DC SYS01</v>
          </cell>
          <cell r="C144" t="str">
            <v>NECCD1</v>
          </cell>
          <cell r="D144" t="str">
            <v>NONE</v>
          </cell>
          <cell r="E144" t="str">
            <v>NONE</v>
          </cell>
          <cell r="F144" t="str">
            <v>21ST OCTOBER 2020</v>
          </cell>
          <cell r="G144">
            <v>200</v>
          </cell>
          <cell r="H144">
            <v>200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NECCD1_DC-DB (Wall Mounted ).</v>
          </cell>
          <cell r="B145" t="str">
            <v>NECCD1;DC SYS01</v>
          </cell>
          <cell r="C145" t="str">
            <v>NECCD1</v>
          </cell>
          <cell r="D145" t="str">
            <v>NONE</v>
          </cell>
          <cell r="E145" t="str">
            <v>NONE</v>
          </cell>
          <cell r="F145" t="str">
            <v>21ST OCTOBER 2020</v>
          </cell>
          <cell r="G145">
            <v>200</v>
          </cell>
          <cell r="H145">
            <v>200</v>
          </cell>
          <cell r="I145">
            <v>0</v>
          </cell>
          <cell r="J145">
            <v>0</v>
          </cell>
          <cell r="K145">
            <v>8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CELL01 - ADVANCE DC 600  Suite 2C.</v>
          </cell>
          <cell r="B146" t="str">
            <v>CELL01;DC SYS01</v>
          </cell>
          <cell r="C146" t="str">
            <v>CELL01</v>
          </cell>
          <cell r="D146">
            <v>20</v>
          </cell>
          <cell r="E146">
            <v>20</v>
          </cell>
          <cell r="F146" t="str">
            <v>17th December 2020</v>
          </cell>
          <cell r="G146">
            <v>300</v>
          </cell>
          <cell r="H146">
            <v>300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CELL01 - ADVANCE DC 600  Suite 3C.</v>
          </cell>
          <cell r="B147" t="str">
            <v>CELL01;DC SYS01</v>
          </cell>
          <cell r="C147" t="str">
            <v>CELL01</v>
          </cell>
          <cell r="D147">
            <v>20</v>
          </cell>
          <cell r="E147">
            <v>20</v>
          </cell>
          <cell r="F147" t="str">
            <v>17th December 2020</v>
          </cell>
          <cell r="G147">
            <v>300</v>
          </cell>
          <cell r="H147">
            <v>300</v>
          </cell>
          <cell r="I147">
            <v>0</v>
          </cell>
          <cell r="J147">
            <v>0</v>
          </cell>
          <cell r="K147">
            <v>0</v>
          </cell>
          <cell r="L147">
            <v>1</v>
          </cell>
          <cell r="M147">
            <v>0</v>
          </cell>
          <cell r="N147">
            <v>0</v>
          </cell>
        </row>
        <row r="148">
          <cell r="A148" t="str">
            <v>COV_SEC_DD770_AC01</v>
          </cell>
          <cell r="C148" t="str">
            <v>COV</v>
          </cell>
          <cell r="D148">
            <v>100</v>
          </cell>
          <cell r="E148">
            <v>100</v>
          </cell>
          <cell r="F148">
            <v>44998</v>
          </cell>
          <cell r="G148">
            <v>300</v>
          </cell>
          <cell r="H148">
            <v>300</v>
          </cell>
          <cell r="I148">
            <v>2</v>
          </cell>
          <cell r="J148">
            <v>9</v>
          </cell>
          <cell r="K148">
            <v>0</v>
          </cell>
          <cell r="L148">
            <v>6</v>
          </cell>
          <cell r="M148">
            <v>12</v>
          </cell>
          <cell r="N148">
            <v>0</v>
          </cell>
        </row>
        <row r="149">
          <cell r="A149" t="str">
            <v>COV_SEC_DD770_AJ01</v>
          </cell>
          <cell r="C149" t="str">
            <v>COV</v>
          </cell>
          <cell r="D149">
            <v>100</v>
          </cell>
          <cell r="E149">
            <v>100</v>
          </cell>
          <cell r="F149" t="str">
            <v>22nd October 2020</v>
          </cell>
          <cell r="G149">
            <v>300</v>
          </cell>
          <cell r="H149">
            <v>300</v>
          </cell>
          <cell r="I149">
            <v>2</v>
          </cell>
          <cell r="J149">
            <v>1</v>
          </cell>
          <cell r="K149">
            <v>0</v>
          </cell>
          <cell r="L149">
            <v>12</v>
          </cell>
          <cell r="M149">
            <v>9</v>
          </cell>
          <cell r="N149">
            <v>0</v>
          </cell>
        </row>
        <row r="150">
          <cell r="A150" t="str">
            <v>COV_SEC_DD770_RS04</v>
          </cell>
          <cell r="C150" t="str">
            <v>COV</v>
          </cell>
          <cell r="D150">
            <v>200</v>
          </cell>
          <cell r="E150">
            <v>200</v>
          </cell>
          <cell r="F150" t="str">
            <v>22nd October 2020</v>
          </cell>
          <cell r="G150">
            <v>300</v>
          </cell>
          <cell r="H150">
            <v>300</v>
          </cell>
          <cell r="I150">
            <v>6</v>
          </cell>
          <cell r="J150">
            <v>4</v>
          </cell>
          <cell r="K150">
            <v>0</v>
          </cell>
          <cell r="L150">
            <v>20</v>
          </cell>
          <cell r="M150">
            <v>6</v>
          </cell>
          <cell r="N150">
            <v>0</v>
          </cell>
        </row>
        <row r="151">
          <cell r="A151" t="str">
            <v>DBY_SEC_DD770_PQ1</v>
          </cell>
          <cell r="B151" t="str">
            <v>DBY;DC SYS01</v>
          </cell>
          <cell r="C151" t="str">
            <v>DBY</v>
          </cell>
          <cell r="D151">
            <v>100</v>
          </cell>
          <cell r="E151">
            <v>100</v>
          </cell>
          <cell r="F151">
            <v>45105</v>
          </cell>
          <cell r="G151">
            <v>300</v>
          </cell>
          <cell r="H151">
            <v>300</v>
          </cell>
          <cell r="I151">
            <v>5</v>
          </cell>
          <cell r="J151">
            <v>3</v>
          </cell>
          <cell r="K151">
            <v>0</v>
          </cell>
          <cell r="L151">
            <v>11</v>
          </cell>
          <cell r="M151">
            <v>6</v>
          </cell>
          <cell r="N151">
            <v>0</v>
          </cell>
        </row>
        <row r="152">
          <cell r="A152" t="str">
            <v>EVMN01_DCDIST_GH04</v>
          </cell>
          <cell r="B152" t="str">
            <v>EVMN01;DC SYS01</v>
          </cell>
          <cell r="C152" t="str">
            <v>EVMN01</v>
          </cell>
          <cell r="D152">
            <v>0</v>
          </cell>
          <cell r="E152">
            <v>0</v>
          </cell>
          <cell r="F152" t="str">
            <v>5th November 2020</v>
          </cell>
          <cell r="G152">
            <v>300</v>
          </cell>
          <cell r="H152">
            <v>300</v>
          </cell>
          <cell r="I152">
            <v>10</v>
          </cell>
          <cell r="J152">
            <v>10</v>
          </cell>
          <cell r="K152">
            <v>6</v>
          </cell>
          <cell r="L152">
            <v>0</v>
          </cell>
          <cell r="M152">
            <v>0</v>
          </cell>
          <cell r="N152">
            <v>15</v>
          </cell>
        </row>
        <row r="153">
          <cell r="A153" t="str">
            <v>EVMN01_SEC_DCDIST_GH02</v>
          </cell>
          <cell r="B153" t="str">
            <v>EVMN01;DC SYS01</v>
          </cell>
          <cell r="C153" t="str">
            <v>EVMN01</v>
          </cell>
          <cell r="D153">
            <v>15</v>
          </cell>
          <cell r="E153">
            <v>15</v>
          </cell>
          <cell r="F153">
            <v>42720</v>
          </cell>
          <cell r="G153">
            <v>300</v>
          </cell>
          <cell r="H153">
            <v>300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61</v>
          </cell>
        </row>
        <row r="154">
          <cell r="A154" t="str">
            <v>LMSCN2 - DCDB - Suite D and E - Wall Mounted.</v>
          </cell>
          <cell r="B154" t="str">
            <v>LMSCN2;DC SYS01</v>
          </cell>
          <cell r="C154" t="str">
            <v>LMSCN2</v>
          </cell>
          <cell r="D154">
            <v>5</v>
          </cell>
          <cell r="E154" t="str">
            <v>NONE</v>
          </cell>
          <cell r="F154">
            <v>44119</v>
          </cell>
          <cell r="G154">
            <v>32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2</v>
          </cell>
          <cell r="N154">
            <v>0</v>
          </cell>
        </row>
        <row r="155">
          <cell r="A155" t="str">
            <v>LMSCN2 - DCDB - Suite G - Wall Mounted.</v>
          </cell>
          <cell r="B155" t="str">
            <v>LMSCN2;DC SYS01</v>
          </cell>
          <cell r="C155" t="str">
            <v>LMSCN2</v>
          </cell>
          <cell r="D155" t="str">
            <v>NO METER ON PANEL</v>
          </cell>
          <cell r="E155" t="str">
            <v>NO METER ON PANEL</v>
          </cell>
          <cell r="F155">
            <v>44119</v>
          </cell>
          <cell r="G155">
            <v>63</v>
          </cell>
          <cell r="H155">
            <v>63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LCT_PDU1A_B</v>
          </cell>
          <cell r="B156" t="str">
            <v>LCT;DC SYS01</v>
          </cell>
          <cell r="C156" t="str">
            <v>LCT</v>
          </cell>
          <cell r="D156">
            <v>37.5</v>
          </cell>
          <cell r="E156">
            <v>35.900000000000006</v>
          </cell>
          <cell r="F156">
            <v>45429</v>
          </cell>
          <cell r="G156">
            <v>360</v>
          </cell>
          <cell r="H156">
            <v>360</v>
          </cell>
        </row>
        <row r="157">
          <cell r="A157" t="str">
            <v>LCT_SEC_CBDB#02_NN01</v>
          </cell>
          <cell r="B157" t="str">
            <v>LCT;DC SYS01</v>
          </cell>
          <cell r="C157" t="str">
            <v>LCT</v>
          </cell>
          <cell r="D157">
            <v>100</v>
          </cell>
          <cell r="E157">
            <v>100</v>
          </cell>
          <cell r="F157">
            <v>45014</v>
          </cell>
          <cell r="G157">
            <v>300</v>
          </cell>
          <cell r="H157">
            <v>300</v>
          </cell>
          <cell r="I157">
            <v>3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42</v>
          </cell>
        </row>
        <row r="158">
          <cell r="A158" t="str">
            <v>LCT_SEC_DD770_Q5</v>
          </cell>
          <cell r="B158" t="str">
            <v>LCT;DC SYS01</v>
          </cell>
          <cell r="C158" t="str">
            <v>LCT</v>
          </cell>
          <cell r="D158">
            <v>265</v>
          </cell>
          <cell r="E158">
            <v>245</v>
          </cell>
          <cell r="F158">
            <v>45014</v>
          </cell>
          <cell r="G158">
            <v>300</v>
          </cell>
          <cell r="H158">
            <v>300</v>
          </cell>
          <cell r="I158">
            <v>1</v>
          </cell>
          <cell r="J158">
            <v>3</v>
          </cell>
          <cell r="K158">
            <v>0</v>
          </cell>
          <cell r="L158">
            <v>1</v>
          </cell>
          <cell r="M158">
            <v>7</v>
          </cell>
          <cell r="N158">
            <v>0</v>
          </cell>
        </row>
        <row r="159">
          <cell r="A159" t="str">
            <v>NGM_SEC _DD770_NN07</v>
          </cell>
          <cell r="B159" t="str">
            <v>NGM;DC SYS03</v>
          </cell>
          <cell r="C159" t="str">
            <v>NGM</v>
          </cell>
          <cell r="D159">
            <v>140</v>
          </cell>
          <cell r="E159">
            <v>140</v>
          </cell>
          <cell r="F159">
            <v>45005</v>
          </cell>
          <cell r="G159">
            <v>300</v>
          </cell>
          <cell r="H159">
            <v>300</v>
          </cell>
          <cell r="I159">
            <v>5</v>
          </cell>
          <cell r="J159">
            <v>0</v>
          </cell>
          <cell r="K159">
            <v>3</v>
          </cell>
          <cell r="L159">
            <v>8</v>
          </cell>
          <cell r="M159">
            <v>6</v>
          </cell>
          <cell r="N159">
            <v>0</v>
          </cell>
        </row>
        <row r="160">
          <cell r="A160" t="str">
            <v>NGM_SEC_DD770_U</v>
          </cell>
          <cell r="B160" t="str">
            <v>NGM;DC SYS03</v>
          </cell>
          <cell r="C160" t="str">
            <v>NGM</v>
          </cell>
          <cell r="D160">
            <v>120</v>
          </cell>
          <cell r="E160">
            <v>120</v>
          </cell>
          <cell r="F160">
            <v>45005</v>
          </cell>
          <cell r="G160">
            <v>300</v>
          </cell>
          <cell r="H160">
            <v>300</v>
          </cell>
          <cell r="I160">
            <v>6</v>
          </cell>
          <cell r="J160">
            <v>0</v>
          </cell>
          <cell r="K160">
            <v>1</v>
          </cell>
          <cell r="L160">
            <v>8</v>
          </cell>
          <cell r="M160">
            <v>6</v>
          </cell>
          <cell r="N160">
            <v>0</v>
          </cell>
        </row>
        <row r="161">
          <cell r="A161" t="str">
            <v>NGMTL1_SEC_ L16</v>
          </cell>
          <cell r="B161" t="str">
            <v>NGMTL1;DC SYS01</v>
          </cell>
          <cell r="C161" t="str">
            <v>NGMTL1</v>
          </cell>
          <cell r="D161">
            <v>25</v>
          </cell>
          <cell r="E161">
            <v>25</v>
          </cell>
          <cell r="F161" t="str">
            <v>Supply cable size
(sq mm)</v>
          </cell>
          <cell r="G161">
            <v>300</v>
          </cell>
          <cell r="H161">
            <v>300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6</v>
          </cell>
          <cell r="N161">
            <v>39</v>
          </cell>
        </row>
        <row r="162">
          <cell r="A162" t="str">
            <v>BSHN03_SEC_CBDB_CA11</v>
          </cell>
          <cell r="B162" t="str">
            <v>BSHN03;DC SYS A</v>
          </cell>
          <cell r="C162" t="str">
            <v>BSHN03</v>
          </cell>
          <cell r="D162">
            <v>100</v>
          </cell>
          <cell r="E162">
            <v>110</v>
          </cell>
          <cell r="F162">
            <v>44959</v>
          </cell>
          <cell r="G162">
            <v>300</v>
          </cell>
          <cell r="H162">
            <v>300</v>
          </cell>
          <cell r="I162">
            <v>0</v>
          </cell>
          <cell r="J162">
            <v>2</v>
          </cell>
          <cell r="K162">
            <v>10</v>
          </cell>
          <cell r="L162">
            <v>5</v>
          </cell>
          <cell r="M162">
            <v>0</v>
          </cell>
          <cell r="N162">
            <v>25</v>
          </cell>
        </row>
        <row r="163">
          <cell r="A163" t="str">
            <v>BSHN03_SEC_DD770_AA01</v>
          </cell>
          <cell r="B163" t="str">
            <v>BSHN03;DC SYS A</v>
          </cell>
          <cell r="C163" t="str">
            <v>BSHN03</v>
          </cell>
          <cell r="D163">
            <v>170</v>
          </cell>
          <cell r="E163">
            <v>180</v>
          </cell>
          <cell r="F163">
            <v>44959</v>
          </cell>
          <cell r="G163">
            <v>300</v>
          </cell>
          <cell r="H163">
            <v>300</v>
          </cell>
          <cell r="I163">
            <v>0</v>
          </cell>
          <cell r="J163">
            <v>1</v>
          </cell>
          <cell r="K163">
            <v>0</v>
          </cell>
          <cell r="L163">
            <v>5</v>
          </cell>
          <cell r="M163">
            <v>0</v>
          </cell>
          <cell r="N163">
            <v>0</v>
          </cell>
        </row>
        <row r="164">
          <cell r="A164" t="str">
            <v>BSHN03_SEC_DD770_AC01</v>
          </cell>
          <cell r="B164" t="str">
            <v>BSHN03;DC SYS A</v>
          </cell>
          <cell r="C164" t="str">
            <v>BSHN03</v>
          </cell>
          <cell r="D164">
            <v>42</v>
          </cell>
          <cell r="E164">
            <v>43</v>
          </cell>
          <cell r="F164">
            <v>45296</v>
          </cell>
          <cell r="G164">
            <v>300</v>
          </cell>
          <cell r="H164">
            <v>300</v>
          </cell>
          <cell r="I164">
            <v>3</v>
          </cell>
          <cell r="J164">
            <v>0</v>
          </cell>
          <cell r="K164">
            <v>12</v>
          </cell>
          <cell r="L164">
            <v>11</v>
          </cell>
          <cell r="M164">
            <v>11</v>
          </cell>
          <cell r="N164">
            <v>0</v>
          </cell>
        </row>
        <row r="165">
          <cell r="A165" t="str">
            <v>BSHN03_SEC_DD770_AE01</v>
          </cell>
          <cell r="B165" t="str">
            <v>BSHN03;DC SYS A</v>
          </cell>
          <cell r="C165" t="str">
            <v>BSHN03</v>
          </cell>
          <cell r="D165">
            <v>160</v>
          </cell>
          <cell r="E165">
            <v>180</v>
          </cell>
          <cell r="F165">
            <v>44959</v>
          </cell>
          <cell r="G165">
            <v>300</v>
          </cell>
          <cell r="H165">
            <v>300</v>
          </cell>
          <cell r="I165">
            <v>0</v>
          </cell>
          <cell r="J165">
            <v>0</v>
          </cell>
          <cell r="K165">
            <v>2</v>
          </cell>
          <cell r="L165">
            <v>8</v>
          </cell>
          <cell r="M165">
            <v>12</v>
          </cell>
          <cell r="N165">
            <v>0</v>
          </cell>
        </row>
        <row r="166">
          <cell r="A166" t="str">
            <v>BSHN03_SEC_DD770_AG01</v>
          </cell>
          <cell r="B166" t="str">
            <v>BSHN03;DC SYS A</v>
          </cell>
          <cell r="C166" t="str">
            <v>BSHN03</v>
          </cell>
          <cell r="D166">
            <v>110</v>
          </cell>
          <cell r="E166">
            <v>130</v>
          </cell>
          <cell r="F166">
            <v>44959</v>
          </cell>
          <cell r="G166">
            <v>300</v>
          </cell>
          <cell r="H166">
            <v>300</v>
          </cell>
          <cell r="I166">
            <v>0</v>
          </cell>
          <cell r="J166">
            <v>0</v>
          </cell>
          <cell r="K166">
            <v>3</v>
          </cell>
          <cell r="L166">
            <v>20</v>
          </cell>
          <cell r="M166">
            <v>10</v>
          </cell>
          <cell r="N166">
            <v>0</v>
          </cell>
        </row>
        <row r="167">
          <cell r="A167" t="str">
            <v>BSHN03_SEC_DD770_BA01</v>
          </cell>
          <cell r="B167" t="str">
            <v>BSHN03;DC SYS A</v>
          </cell>
          <cell r="C167" t="str">
            <v>BSHN03</v>
          </cell>
          <cell r="D167">
            <v>20</v>
          </cell>
          <cell r="E167">
            <v>20</v>
          </cell>
          <cell r="F167">
            <v>44959</v>
          </cell>
          <cell r="G167">
            <v>300</v>
          </cell>
          <cell r="H167">
            <v>300</v>
          </cell>
          <cell r="I167">
            <v>0</v>
          </cell>
          <cell r="J167">
            <v>0</v>
          </cell>
          <cell r="K167">
            <v>0</v>
          </cell>
          <cell r="L167">
            <v>18</v>
          </cell>
          <cell r="M167">
            <v>0</v>
          </cell>
          <cell r="N167">
            <v>0</v>
          </cell>
        </row>
        <row r="168">
          <cell r="A168" t="str">
            <v>BSHN03_SEC_DD770_BC01</v>
          </cell>
          <cell r="B168" t="str">
            <v>BSHN03;DC SYS A</v>
          </cell>
          <cell r="C168" t="str">
            <v>BSHN03</v>
          </cell>
          <cell r="D168">
            <v>20</v>
          </cell>
          <cell r="E168">
            <v>20</v>
          </cell>
          <cell r="F168">
            <v>44959</v>
          </cell>
          <cell r="G168">
            <v>300</v>
          </cell>
          <cell r="H168">
            <v>300</v>
          </cell>
          <cell r="I168">
            <v>0</v>
          </cell>
          <cell r="J168">
            <v>2</v>
          </cell>
          <cell r="K168">
            <v>0</v>
          </cell>
          <cell r="L168">
            <v>3</v>
          </cell>
          <cell r="M168">
            <v>0</v>
          </cell>
          <cell r="N168">
            <v>0</v>
          </cell>
        </row>
        <row r="169">
          <cell r="A169" t="str">
            <v>BSHN03_SEC_DD770_BE01</v>
          </cell>
          <cell r="B169" t="str">
            <v>BSHN03;DC SYS A</v>
          </cell>
          <cell r="C169" t="str">
            <v>BSHN03</v>
          </cell>
          <cell r="D169">
            <v>10</v>
          </cell>
          <cell r="E169">
            <v>20</v>
          </cell>
          <cell r="F169">
            <v>44959</v>
          </cell>
          <cell r="G169">
            <v>300</v>
          </cell>
          <cell r="H169">
            <v>300</v>
          </cell>
          <cell r="I169">
            <v>6</v>
          </cell>
          <cell r="J169">
            <v>4</v>
          </cell>
          <cell r="K169">
            <v>6</v>
          </cell>
          <cell r="L169">
            <v>21</v>
          </cell>
          <cell r="M169">
            <v>12</v>
          </cell>
          <cell r="N169">
            <v>0</v>
          </cell>
        </row>
        <row r="170">
          <cell r="A170" t="str">
            <v>BSHN03_SEC_DD770_BG01</v>
          </cell>
          <cell r="B170" t="str">
            <v>BSHN03;DC SYS A</v>
          </cell>
          <cell r="C170" t="str">
            <v>BSHN03</v>
          </cell>
          <cell r="D170">
            <v>85</v>
          </cell>
          <cell r="E170">
            <v>80</v>
          </cell>
          <cell r="F170">
            <v>44959</v>
          </cell>
          <cell r="G170">
            <v>300</v>
          </cell>
          <cell r="H170">
            <v>300</v>
          </cell>
          <cell r="I170">
            <v>3</v>
          </cell>
          <cell r="J170">
            <v>1</v>
          </cell>
          <cell r="K170">
            <v>6</v>
          </cell>
          <cell r="L170">
            <v>11</v>
          </cell>
          <cell r="M170">
            <v>11</v>
          </cell>
          <cell r="N170">
            <v>0</v>
          </cell>
        </row>
        <row r="171">
          <cell r="A171" t="str">
            <v>BSHN03_SEC_DD770_CE01</v>
          </cell>
          <cell r="B171" t="str">
            <v>BSHN03;DC SYS A</v>
          </cell>
          <cell r="C171" t="str">
            <v>BSHN03</v>
          </cell>
          <cell r="D171">
            <v>15</v>
          </cell>
          <cell r="E171">
            <v>40</v>
          </cell>
          <cell r="F171">
            <v>44959</v>
          </cell>
          <cell r="G171">
            <v>300</v>
          </cell>
          <cell r="H171">
            <v>300</v>
          </cell>
          <cell r="I171">
            <v>0</v>
          </cell>
          <cell r="J171">
            <v>6</v>
          </cell>
          <cell r="K171">
            <v>4</v>
          </cell>
          <cell r="L171">
            <v>24</v>
          </cell>
          <cell r="M171">
            <v>18</v>
          </cell>
          <cell r="N171">
            <v>0</v>
          </cell>
        </row>
        <row r="172">
          <cell r="A172" t="str">
            <v>BSHN03_SEC_DD770_CG01</v>
          </cell>
          <cell r="B172" t="str">
            <v>BSHN03;DC SYS A</v>
          </cell>
          <cell r="C172" t="str">
            <v>BSHN03</v>
          </cell>
          <cell r="D172">
            <v>100</v>
          </cell>
          <cell r="E172">
            <v>120</v>
          </cell>
          <cell r="F172">
            <v>44959</v>
          </cell>
          <cell r="G172">
            <v>300</v>
          </cell>
          <cell r="H172">
            <v>300</v>
          </cell>
          <cell r="I172">
            <v>0</v>
          </cell>
          <cell r="J172">
            <v>3</v>
          </cell>
          <cell r="K172">
            <v>0</v>
          </cell>
          <cell r="L172">
            <v>25</v>
          </cell>
          <cell r="M172">
            <v>12</v>
          </cell>
          <cell r="N172">
            <v>0</v>
          </cell>
        </row>
        <row r="173">
          <cell r="A173" t="str">
            <v>BSHN03_SEC_DD770_GH14</v>
          </cell>
          <cell r="B173" t="str">
            <v>BSHN03;DC SYS A</v>
          </cell>
          <cell r="C173" t="str">
            <v>BSHN03</v>
          </cell>
          <cell r="D173">
            <v>80</v>
          </cell>
          <cell r="E173">
            <v>90</v>
          </cell>
          <cell r="F173">
            <v>44959</v>
          </cell>
          <cell r="G173">
            <v>300</v>
          </cell>
          <cell r="H173">
            <v>300</v>
          </cell>
          <cell r="I173">
            <v>3</v>
          </cell>
          <cell r="J173">
            <v>0</v>
          </cell>
          <cell r="K173">
            <v>0</v>
          </cell>
          <cell r="L173">
            <v>7</v>
          </cell>
          <cell r="M173">
            <v>10</v>
          </cell>
          <cell r="N173">
            <v>0</v>
          </cell>
        </row>
        <row r="174">
          <cell r="A174" t="str">
            <v>BSHN07_SEC_CBDB_E01</v>
          </cell>
          <cell r="B174" t="str">
            <v>BSH;DC SYS03;GND</v>
          </cell>
          <cell r="C174" t="str">
            <v>BSHN07</v>
          </cell>
          <cell r="D174">
            <v>166</v>
          </cell>
          <cell r="E174">
            <v>147</v>
          </cell>
          <cell r="F174">
            <v>44964</v>
          </cell>
          <cell r="G174">
            <v>227</v>
          </cell>
          <cell r="H174">
            <v>202</v>
          </cell>
          <cell r="I174">
            <v>0</v>
          </cell>
          <cell r="J174">
            <v>0</v>
          </cell>
          <cell r="K174">
            <v>11</v>
          </cell>
          <cell r="L174">
            <v>0</v>
          </cell>
          <cell r="M174">
            <v>0</v>
          </cell>
          <cell r="N174">
            <v>37</v>
          </cell>
        </row>
        <row r="175">
          <cell r="A175" t="str">
            <v>BSHN07_SEC_DD770_LL03</v>
          </cell>
          <cell r="B175" t="str">
            <v>BSH;DC SYS03;GND</v>
          </cell>
          <cell r="C175" t="str">
            <v>BSHN07</v>
          </cell>
          <cell r="D175">
            <v>250</v>
          </cell>
          <cell r="E175">
            <v>275</v>
          </cell>
          <cell r="F175">
            <v>44964</v>
          </cell>
          <cell r="G175">
            <v>300</v>
          </cell>
          <cell r="H175">
            <v>300</v>
          </cell>
          <cell r="I175">
            <v>4</v>
          </cell>
          <cell r="J175">
            <v>1</v>
          </cell>
          <cell r="K175">
            <v>0</v>
          </cell>
          <cell r="L175">
            <v>2</v>
          </cell>
          <cell r="M175">
            <v>12</v>
          </cell>
          <cell r="N175">
            <v>0</v>
          </cell>
        </row>
        <row r="176">
          <cell r="A176" t="str">
            <v>BSHN08_PDU1A_B</v>
          </cell>
          <cell r="B176" t="str">
            <v>BSH;DC SYS01;GND</v>
          </cell>
          <cell r="C176" t="str">
            <v>BSHN08</v>
          </cell>
          <cell r="D176">
            <v>223.9</v>
          </cell>
          <cell r="E176">
            <v>175.5</v>
          </cell>
          <cell r="F176">
            <v>45398</v>
          </cell>
          <cell r="G176">
            <v>360</v>
          </cell>
          <cell r="H176">
            <v>360</v>
          </cell>
        </row>
        <row r="177">
          <cell r="A177" t="str">
            <v>SOLN02_SEC_DD770_DE01</v>
          </cell>
          <cell r="B177" t="str">
            <v>SOL;DC SYS01</v>
          </cell>
          <cell r="C177" t="str">
            <v>SOLN02</v>
          </cell>
          <cell r="D177">
            <v>60</v>
          </cell>
          <cell r="E177">
            <v>60</v>
          </cell>
          <cell r="F177">
            <v>44117</v>
          </cell>
          <cell r="G177">
            <v>300</v>
          </cell>
          <cell r="H177">
            <v>300</v>
          </cell>
          <cell r="I177">
            <v>5</v>
          </cell>
          <cell r="J177">
            <v>6</v>
          </cell>
          <cell r="K177">
            <v>6</v>
          </cell>
          <cell r="L177">
            <v>11</v>
          </cell>
          <cell r="M177">
            <v>12</v>
          </cell>
          <cell r="N177">
            <v>0</v>
          </cell>
        </row>
        <row r="178">
          <cell r="A178" t="str">
            <v>SOLN02_SEC_DD770_GF01</v>
          </cell>
          <cell r="B178" t="str">
            <v>SOL;DC SYS01</v>
          </cell>
          <cell r="C178" t="str">
            <v>SOLN02</v>
          </cell>
          <cell r="D178">
            <v>20</v>
          </cell>
          <cell r="E178">
            <v>30</v>
          </cell>
          <cell r="F178">
            <v>0</v>
          </cell>
          <cell r="G178">
            <v>300</v>
          </cell>
          <cell r="H178">
            <v>300</v>
          </cell>
          <cell r="I178">
            <v>6</v>
          </cell>
          <cell r="J178">
            <v>6</v>
          </cell>
          <cell r="K178">
            <v>1</v>
          </cell>
          <cell r="L178">
            <v>23</v>
          </cell>
          <cell r="M178">
            <v>12</v>
          </cell>
          <cell r="N178">
            <v>0</v>
          </cell>
        </row>
        <row r="179">
          <cell r="A179" t="str">
            <v>SOT_SEC_DCDB_ WALL_Suite GH - Rack 03</v>
          </cell>
          <cell r="B179" t="str">
            <v>SOT;DC SYS01</v>
          </cell>
          <cell r="C179" t="str">
            <v>SOT</v>
          </cell>
          <cell r="D179">
            <v>113</v>
          </cell>
          <cell r="E179">
            <v>110</v>
          </cell>
          <cell r="F179">
            <v>45082</v>
          </cell>
          <cell r="G179">
            <v>300</v>
          </cell>
          <cell r="H179">
            <v>300</v>
          </cell>
          <cell r="I179">
            <v>1</v>
          </cell>
          <cell r="J179">
            <v>0</v>
          </cell>
          <cell r="K179">
            <v>3</v>
          </cell>
          <cell r="L179">
            <v>0</v>
          </cell>
          <cell r="M179">
            <v>0</v>
          </cell>
          <cell r="N179">
            <v>26</v>
          </cell>
        </row>
        <row r="180">
          <cell r="A180" t="str">
            <v>SOT_SEC_WALL_DCDB_01_No DCDB found</v>
          </cell>
          <cell r="B180" t="str">
            <v>SOT;DC SYS01</v>
          </cell>
          <cell r="C180" t="str">
            <v>SOT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A181" t="str">
            <v>SOT_SEC_WALL_DCDB_02_No DCDB found</v>
          </cell>
          <cell r="B181" t="str">
            <v>SOT;DC SYS01</v>
          </cell>
          <cell r="C181" t="str">
            <v>SOT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A182" t="str">
            <v>SOT_SEC_WALL_DCDBA&amp;B_No DCDB found</v>
          </cell>
          <cell r="B182" t="str">
            <v>SOT;DC SYS01</v>
          </cell>
          <cell r="C182" t="str">
            <v>SOT</v>
          </cell>
          <cell r="D182">
            <v>0</v>
          </cell>
          <cell r="E182">
            <v>0</v>
          </cell>
          <cell r="F182">
            <v>0</v>
          </cell>
          <cell r="G182">
            <v>100</v>
          </cell>
          <cell r="H182">
            <v>100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A183" t="str">
            <v>WVHTF1_SEC_DCDB.1 - Suite.J Rack.0.</v>
          </cell>
          <cell r="B183" t="str">
            <v>WVHTF1;DCSys01</v>
          </cell>
          <cell r="C183" t="str">
            <v>WVHTF1</v>
          </cell>
          <cell r="D183">
            <v>90</v>
          </cell>
          <cell r="E183">
            <v>90</v>
          </cell>
          <cell r="F183" t="str">
            <v>23rd March 2021</v>
          </cell>
          <cell r="G183">
            <v>300</v>
          </cell>
          <cell r="H183">
            <v>300</v>
          </cell>
          <cell r="I183">
            <v>0</v>
          </cell>
          <cell r="J183">
            <v>0</v>
          </cell>
          <cell r="K183">
            <v>6</v>
          </cell>
          <cell r="L183">
            <v>0</v>
          </cell>
          <cell r="M183">
            <v>0</v>
          </cell>
          <cell r="N183">
            <v>24</v>
          </cell>
        </row>
        <row r="184">
          <cell r="A184" t="str">
            <v>CHDCD1_SEC_CBDB_ D05</v>
          </cell>
          <cell r="B184" t="str">
            <v>CHDCD1;DC SYS01</v>
          </cell>
          <cell r="C184" t="str">
            <v>CHDCD1</v>
          </cell>
          <cell r="D184">
            <v>40</v>
          </cell>
          <cell r="E184">
            <v>40</v>
          </cell>
          <cell r="F184">
            <v>45105</v>
          </cell>
          <cell r="G184">
            <v>125</v>
          </cell>
          <cell r="H184">
            <v>125</v>
          </cell>
          <cell r="I184">
            <v>0</v>
          </cell>
          <cell r="J184">
            <v>0</v>
          </cell>
          <cell r="K184">
            <v>5</v>
          </cell>
          <cell r="L184">
            <v>0</v>
          </cell>
          <cell r="M184">
            <v>4</v>
          </cell>
          <cell r="N184">
            <v>34</v>
          </cell>
        </row>
        <row r="185">
          <cell r="A185" t="str">
            <v>DONTN1_DCDB _GH2</v>
          </cell>
          <cell r="B185" t="str">
            <v>DONTN1;DC SYS01</v>
          </cell>
          <cell r="C185" t="str">
            <v>DONTN1</v>
          </cell>
          <cell r="D185">
            <v>90</v>
          </cell>
          <cell r="E185">
            <v>90</v>
          </cell>
          <cell r="F185">
            <v>44126</v>
          </cell>
          <cell r="G185">
            <v>300</v>
          </cell>
          <cell r="H185">
            <v>300</v>
          </cell>
          <cell r="I185">
            <v>6</v>
          </cell>
          <cell r="J185">
            <v>4</v>
          </cell>
          <cell r="K185">
            <v>0</v>
          </cell>
          <cell r="L185">
            <v>10</v>
          </cell>
          <cell r="M185">
            <v>6</v>
          </cell>
          <cell r="N185">
            <v>0</v>
          </cell>
        </row>
        <row r="186">
          <cell r="A186" t="str">
            <v>LDMS13_SYS_DCDB_3J</v>
          </cell>
          <cell r="B186" t="str">
            <v>LDMS13;DC SYS01 A</v>
          </cell>
          <cell r="C186" t="str">
            <v>LDMS13</v>
          </cell>
          <cell r="D186">
            <v>43</v>
          </cell>
          <cell r="E186">
            <v>58</v>
          </cell>
          <cell r="F186">
            <v>44252</v>
          </cell>
          <cell r="G186">
            <v>300</v>
          </cell>
          <cell r="H186">
            <v>300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A187" t="str">
            <v>LDSCD1_SEC_DD770_AB1</v>
          </cell>
          <cell r="B187" t="str">
            <v>LDSCD1;DC SYS01</v>
          </cell>
          <cell r="C187" t="str">
            <v>LDSCD1</v>
          </cell>
          <cell r="D187">
            <v>0</v>
          </cell>
          <cell r="E187">
            <v>0</v>
          </cell>
          <cell r="F187">
            <v>0</v>
          </cell>
          <cell r="G187">
            <v>300</v>
          </cell>
          <cell r="H187">
            <v>300</v>
          </cell>
          <cell r="I187">
            <v>4</v>
          </cell>
          <cell r="J187">
            <v>6</v>
          </cell>
          <cell r="K187">
            <v>10</v>
          </cell>
          <cell r="L187">
            <v>14</v>
          </cell>
          <cell r="M187">
            <v>12</v>
          </cell>
          <cell r="N187">
            <v>0</v>
          </cell>
        </row>
        <row r="188">
          <cell r="A188" t="str">
            <v>LDSCD1_SEC_WALL_DD770</v>
          </cell>
          <cell r="B188" t="str">
            <v>LDSCD1;DC SYS01</v>
          </cell>
          <cell r="C188" t="str">
            <v>LDSCD1</v>
          </cell>
          <cell r="D188">
            <v>0</v>
          </cell>
          <cell r="E188">
            <v>0</v>
          </cell>
          <cell r="F188">
            <v>0</v>
          </cell>
          <cell r="G188">
            <v>300</v>
          </cell>
          <cell r="H188">
            <v>300</v>
          </cell>
          <cell r="I188">
            <v>0</v>
          </cell>
          <cell r="J188">
            <v>0</v>
          </cell>
          <cell r="K188">
            <v>0</v>
          </cell>
          <cell r="L188">
            <v>5</v>
          </cell>
          <cell r="M188">
            <v>12</v>
          </cell>
          <cell r="N188">
            <v>0</v>
          </cell>
        </row>
        <row r="189">
          <cell r="A189" t="str">
            <v>LDSCD1_SYS_DCDB_01</v>
          </cell>
          <cell r="B189" t="str">
            <v>LDSCD1;DC SYS01</v>
          </cell>
          <cell r="C189" t="str">
            <v>LDSCD1</v>
          </cell>
          <cell r="D189">
            <v>0</v>
          </cell>
          <cell r="E189">
            <v>0</v>
          </cell>
          <cell r="F189">
            <v>0</v>
          </cell>
          <cell r="G189">
            <v>300</v>
          </cell>
          <cell r="H189">
            <v>300</v>
          </cell>
          <cell r="I189">
            <v>0</v>
          </cell>
          <cell r="J189">
            <v>6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A190" t="str">
            <v>LDSCD1_SYS_DCDB_02</v>
          </cell>
          <cell r="B190" t="str">
            <v>LDSCD1;DC SYS01</v>
          </cell>
          <cell r="C190" t="str">
            <v>LDSCD1</v>
          </cell>
          <cell r="D190">
            <v>0</v>
          </cell>
          <cell r="E190">
            <v>0</v>
          </cell>
          <cell r="F190">
            <v>0</v>
          </cell>
          <cell r="G190">
            <v>300</v>
          </cell>
          <cell r="H190">
            <v>300</v>
          </cell>
          <cell r="I190">
            <v>0</v>
          </cell>
          <cell r="J190">
            <v>7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A191" t="str">
            <v>LDSCD2_PDU1A_B</v>
          </cell>
          <cell r="B191" t="str">
            <v>LDSCD2;DC SYS A</v>
          </cell>
          <cell r="C191" t="str">
            <v>LDSCD2</v>
          </cell>
          <cell r="D191">
            <v>192.1</v>
          </cell>
          <cell r="E191">
            <v>117.79999999999998</v>
          </cell>
          <cell r="F191">
            <v>45429</v>
          </cell>
          <cell r="G191">
            <v>360</v>
          </cell>
          <cell r="H191">
            <v>360</v>
          </cell>
        </row>
        <row r="192">
          <cell r="A192" t="str">
            <v>LDSCD2_SEC_CBDB_AB1</v>
          </cell>
          <cell r="B192" t="str">
            <v>LDSCD2;DC SYS A</v>
          </cell>
          <cell r="C192" t="str">
            <v>LDSCD2</v>
          </cell>
          <cell r="D192">
            <v>100</v>
          </cell>
          <cell r="E192">
            <v>100</v>
          </cell>
          <cell r="F192">
            <v>44116</v>
          </cell>
          <cell r="G192">
            <v>300</v>
          </cell>
          <cell r="H192">
            <v>300</v>
          </cell>
          <cell r="I192">
            <v>0</v>
          </cell>
          <cell r="J192">
            <v>0</v>
          </cell>
          <cell r="K192">
            <v>0</v>
          </cell>
          <cell r="L192">
            <v>2</v>
          </cell>
          <cell r="M192">
            <v>6</v>
          </cell>
          <cell r="N192">
            <v>35</v>
          </cell>
        </row>
        <row r="193">
          <cell r="A193" t="str">
            <v>LDSCD2_SEC_CBDB_CD1</v>
          </cell>
          <cell r="B193" t="str">
            <v>LDSCD2;DC SYS A</v>
          </cell>
          <cell r="C193" t="str">
            <v>LDSCD2</v>
          </cell>
          <cell r="D193">
            <v>260</v>
          </cell>
          <cell r="E193">
            <v>230</v>
          </cell>
          <cell r="F193">
            <v>44382</v>
          </cell>
          <cell r="G193">
            <v>300</v>
          </cell>
          <cell r="H193">
            <v>300</v>
          </cell>
          <cell r="I193">
            <v>0</v>
          </cell>
          <cell r="J193">
            <v>0</v>
          </cell>
          <cell r="K193">
            <v>0</v>
          </cell>
          <cell r="L193">
            <v>2</v>
          </cell>
          <cell r="M193">
            <v>0</v>
          </cell>
          <cell r="N193">
            <v>17</v>
          </cell>
        </row>
        <row r="194">
          <cell r="A194" t="str">
            <v>LDSCD2_SEC_CBDB_EF1</v>
          </cell>
          <cell r="B194" t="str">
            <v>LDSCD2;DC SYS A</v>
          </cell>
          <cell r="C194" t="str">
            <v>LDSCD2</v>
          </cell>
          <cell r="D194">
            <v>250</v>
          </cell>
          <cell r="E194">
            <v>250</v>
          </cell>
          <cell r="F194">
            <v>44116</v>
          </cell>
          <cell r="G194">
            <v>300</v>
          </cell>
          <cell r="H194">
            <v>300</v>
          </cell>
          <cell r="I194">
            <v>0</v>
          </cell>
          <cell r="J194">
            <v>0</v>
          </cell>
          <cell r="K194">
            <v>3</v>
          </cell>
          <cell r="L194">
            <v>0</v>
          </cell>
          <cell r="M194">
            <v>4</v>
          </cell>
          <cell r="N194">
            <v>29</v>
          </cell>
        </row>
        <row r="195">
          <cell r="A195" t="str">
            <v>LDSCD2_SEC_CBDB_GH1</v>
          </cell>
          <cell r="B195" t="str">
            <v>LDSCD2;DC SYS A</v>
          </cell>
          <cell r="C195" t="str">
            <v>LDSCD2</v>
          </cell>
          <cell r="D195">
            <v>50</v>
          </cell>
          <cell r="E195">
            <v>0</v>
          </cell>
          <cell r="F195">
            <v>44116</v>
          </cell>
          <cell r="G195">
            <v>300</v>
          </cell>
          <cell r="H195">
            <v>300</v>
          </cell>
          <cell r="I195">
            <v>0</v>
          </cell>
          <cell r="J195">
            <v>0</v>
          </cell>
          <cell r="K195">
            <v>0</v>
          </cell>
          <cell r="L195">
            <v>16</v>
          </cell>
          <cell r="M195">
            <v>9</v>
          </cell>
          <cell r="N195">
            <v>18</v>
          </cell>
        </row>
        <row r="196">
          <cell r="A196" t="str">
            <v>LDSCD2_SEC_CBDB_JK1</v>
          </cell>
          <cell r="B196" t="str">
            <v>LDSCD2;DC SYS A</v>
          </cell>
          <cell r="C196" t="str">
            <v>LDSCD2</v>
          </cell>
          <cell r="D196">
            <v>150</v>
          </cell>
          <cell r="E196">
            <v>150</v>
          </cell>
          <cell r="F196">
            <v>44116</v>
          </cell>
          <cell r="G196">
            <v>300</v>
          </cell>
          <cell r="H196">
            <v>300</v>
          </cell>
          <cell r="I196">
            <v>0</v>
          </cell>
          <cell r="J196">
            <v>0</v>
          </cell>
          <cell r="K196">
            <v>2</v>
          </cell>
          <cell r="L196">
            <v>0</v>
          </cell>
          <cell r="M196">
            <v>0</v>
          </cell>
          <cell r="N196">
            <v>12</v>
          </cell>
        </row>
        <row r="197">
          <cell r="A197" t="str">
            <v>LDSCD2_SEC_CBDB_TU01</v>
          </cell>
          <cell r="B197" t="str">
            <v>LDSCD2;DC SYS A</v>
          </cell>
          <cell r="C197" t="str">
            <v>LDSCD2</v>
          </cell>
          <cell r="D197">
            <v>241</v>
          </cell>
          <cell r="E197">
            <v>156</v>
          </cell>
          <cell r="F197">
            <v>44482</v>
          </cell>
          <cell r="G197">
            <v>300</v>
          </cell>
          <cell r="H197">
            <v>300</v>
          </cell>
          <cell r="I197">
            <v>5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12</v>
          </cell>
        </row>
        <row r="198">
          <cell r="A198" t="str">
            <v>LDSCD2_SEC_CBDB_XY01 (this is actually the iPDU)</v>
          </cell>
          <cell r="B198" t="str">
            <v>LDSCD2;DC SYS A</v>
          </cell>
          <cell r="C198" t="str">
            <v>LDSCD2</v>
          </cell>
        </row>
        <row r="199">
          <cell r="A199" t="str">
            <v>LDSTS1_DCDB Eaton J10</v>
          </cell>
          <cell r="B199" t="str">
            <v>LDSTS1;DC SYS01</v>
          </cell>
          <cell r="C199" t="str">
            <v>LDSTS1</v>
          </cell>
          <cell r="D199">
            <v>155</v>
          </cell>
          <cell r="E199">
            <v>155</v>
          </cell>
          <cell r="F199">
            <v>44974</v>
          </cell>
          <cell r="G199">
            <v>300</v>
          </cell>
          <cell r="H199">
            <v>300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23</v>
          </cell>
        </row>
        <row r="200">
          <cell r="A200" t="str">
            <v>LDSTS1_DCDB Eaton M19</v>
          </cell>
          <cell r="B200" t="str">
            <v>LDSTS1;DC SYS01</v>
          </cell>
          <cell r="C200" t="str">
            <v>LDSTS1</v>
          </cell>
          <cell r="D200">
            <v>132</v>
          </cell>
          <cell r="E200">
            <v>129</v>
          </cell>
          <cell r="F200">
            <v>44974</v>
          </cell>
          <cell r="G200">
            <v>300</v>
          </cell>
          <cell r="H200">
            <v>300</v>
          </cell>
          <cell r="I200">
            <v>1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34</v>
          </cell>
        </row>
        <row r="201">
          <cell r="A201" t="str">
            <v>LDSTS1 EOS DA</v>
          </cell>
          <cell r="B201" t="str">
            <v>LDSTS1;DC SYS01</v>
          </cell>
          <cell r="C201" t="str">
            <v>LDSTS1</v>
          </cell>
          <cell r="D201" t="str">
            <v>N/A</v>
          </cell>
          <cell r="E201" t="str">
            <v>N/A</v>
          </cell>
          <cell r="F201">
            <v>44974</v>
          </cell>
          <cell r="G201">
            <v>80</v>
          </cell>
          <cell r="H201">
            <v>80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11</v>
          </cell>
          <cell r="N201">
            <v>0</v>
          </cell>
        </row>
        <row r="202">
          <cell r="A202" t="str">
            <v>LDSTS1 EOS EA</v>
          </cell>
          <cell r="B202" t="str">
            <v>LDSTS1;DC SYS01</v>
          </cell>
          <cell r="C202" t="str">
            <v>LDSTS1</v>
          </cell>
          <cell r="D202" t="str">
            <v>N/A</v>
          </cell>
          <cell r="E202" t="str">
            <v>N/A</v>
          </cell>
          <cell r="F202">
            <v>44974</v>
          </cell>
          <cell r="G202">
            <v>80</v>
          </cell>
          <cell r="H202">
            <v>80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11</v>
          </cell>
          <cell r="N202">
            <v>0</v>
          </cell>
        </row>
        <row r="203">
          <cell r="A203" t="str">
            <v>LDSTS1 EOS FA</v>
          </cell>
          <cell r="B203" t="str">
            <v>LDSTS1;DC SYS01</v>
          </cell>
          <cell r="C203" t="str">
            <v>LDSTS1</v>
          </cell>
          <cell r="D203" t="str">
            <v>N/A</v>
          </cell>
          <cell r="E203" t="str">
            <v>N/A</v>
          </cell>
          <cell r="F203">
            <v>44974</v>
          </cell>
          <cell r="G203">
            <v>80</v>
          </cell>
          <cell r="H203">
            <v>80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8</v>
          </cell>
          <cell r="N203">
            <v>0</v>
          </cell>
        </row>
        <row r="204">
          <cell r="A204" t="str">
            <v>LDSTS1 EOS GA</v>
          </cell>
          <cell r="B204" t="str">
            <v>LDSTS1;DC SYS01</v>
          </cell>
          <cell r="C204" t="str">
            <v>LDSTS1</v>
          </cell>
          <cell r="D204" t="str">
            <v>N/A</v>
          </cell>
          <cell r="E204" t="str">
            <v>N/A</v>
          </cell>
          <cell r="F204">
            <v>44974</v>
          </cell>
          <cell r="G204">
            <v>80</v>
          </cell>
          <cell r="H204">
            <v>80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10</v>
          </cell>
          <cell r="N204">
            <v>0</v>
          </cell>
        </row>
        <row r="205">
          <cell r="A205" t="str">
            <v>LDSTS1 EOS HA</v>
          </cell>
          <cell r="B205" t="str">
            <v>LDSTS1;DC SYS01</v>
          </cell>
          <cell r="C205" t="str">
            <v>LDSTS1</v>
          </cell>
          <cell r="D205" t="str">
            <v>N/A</v>
          </cell>
          <cell r="E205" t="str">
            <v>N/A</v>
          </cell>
          <cell r="F205">
            <v>44974</v>
          </cell>
          <cell r="G205">
            <v>80</v>
          </cell>
          <cell r="H205">
            <v>80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12</v>
          </cell>
          <cell r="N205">
            <v>0</v>
          </cell>
        </row>
        <row r="206">
          <cell r="A206" t="str">
            <v>LDSTS1 EOS JA</v>
          </cell>
          <cell r="B206" t="str">
            <v>LDSTS1;DC SYS01</v>
          </cell>
          <cell r="C206" t="str">
            <v>LDSTS1</v>
          </cell>
          <cell r="D206" t="str">
            <v>N/A</v>
          </cell>
          <cell r="E206" t="str">
            <v>N/A</v>
          </cell>
          <cell r="F206">
            <v>44974</v>
          </cell>
          <cell r="G206">
            <v>80</v>
          </cell>
          <cell r="H206">
            <v>80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12</v>
          </cell>
          <cell r="N206">
            <v>0</v>
          </cell>
        </row>
        <row r="207">
          <cell r="A207" t="str">
            <v>LDSTS1 EOS KA</v>
          </cell>
          <cell r="B207" t="str">
            <v>LDSTS1;DC SYS01</v>
          </cell>
          <cell r="C207" t="str">
            <v>LDSTS1</v>
          </cell>
          <cell r="D207" t="str">
            <v>N/A</v>
          </cell>
          <cell r="E207" t="str">
            <v>N/A</v>
          </cell>
          <cell r="F207">
            <v>44974</v>
          </cell>
          <cell r="G207">
            <v>80</v>
          </cell>
          <cell r="H207">
            <v>80</v>
          </cell>
          <cell r="I207">
            <v>0</v>
          </cell>
          <cell r="J207">
            <v>0</v>
          </cell>
          <cell r="K207">
            <v>3</v>
          </cell>
          <cell r="L207">
            <v>0</v>
          </cell>
          <cell r="M207">
            <v>0</v>
          </cell>
          <cell r="N207">
            <v>0</v>
          </cell>
        </row>
        <row r="208">
          <cell r="A208" t="str">
            <v>LDSTS1 EOS LA</v>
          </cell>
          <cell r="B208" t="str">
            <v>LDSTS1;DC SYS01</v>
          </cell>
          <cell r="C208" t="str">
            <v>LDSTS1</v>
          </cell>
          <cell r="D208" t="str">
            <v>N/A</v>
          </cell>
          <cell r="E208" t="str">
            <v>N/A</v>
          </cell>
          <cell r="F208">
            <v>44974</v>
          </cell>
          <cell r="G208">
            <v>80</v>
          </cell>
          <cell r="H208">
            <v>80</v>
          </cell>
          <cell r="I208">
            <v>0</v>
          </cell>
          <cell r="J208">
            <v>0</v>
          </cell>
          <cell r="K208">
            <v>2</v>
          </cell>
          <cell r="L208">
            <v>0</v>
          </cell>
          <cell r="M208">
            <v>0</v>
          </cell>
          <cell r="N208">
            <v>0</v>
          </cell>
        </row>
        <row r="209">
          <cell r="A209" t="str">
            <v>LDSTS1 EOS M</v>
          </cell>
          <cell r="B209" t="str">
            <v>LDSTS1;DC SYS01</v>
          </cell>
          <cell r="C209" t="str">
            <v>LDSTS1</v>
          </cell>
          <cell r="D209" t="str">
            <v>N/A</v>
          </cell>
          <cell r="E209" t="str">
            <v>N/A</v>
          </cell>
          <cell r="F209">
            <v>44974</v>
          </cell>
          <cell r="G209">
            <v>80</v>
          </cell>
          <cell r="H209">
            <v>80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10</v>
          </cell>
          <cell r="N209">
            <v>0</v>
          </cell>
        </row>
        <row r="210">
          <cell r="A210" t="str">
            <v>LDSTS1 EOS MA</v>
          </cell>
          <cell r="B210" t="str">
            <v>LDSTS1;DC SYS01</v>
          </cell>
          <cell r="C210" t="str">
            <v>LDSTS1</v>
          </cell>
          <cell r="D210" t="str">
            <v>N/A</v>
          </cell>
          <cell r="E210" t="str">
            <v>N/A</v>
          </cell>
          <cell r="F210">
            <v>44974</v>
          </cell>
          <cell r="G210">
            <v>80</v>
          </cell>
          <cell r="H210">
            <v>80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19</v>
          </cell>
          <cell r="N210">
            <v>0</v>
          </cell>
        </row>
        <row r="211">
          <cell r="A211" t="str">
            <v>LDSTS1 EOS N</v>
          </cell>
          <cell r="B211" t="str">
            <v>LDSTS1;DC SYS01</v>
          </cell>
          <cell r="C211" t="str">
            <v>LDSTS1</v>
          </cell>
          <cell r="D211" t="str">
            <v>N/A</v>
          </cell>
          <cell r="E211" t="str">
            <v>N/A</v>
          </cell>
          <cell r="F211">
            <v>44974</v>
          </cell>
          <cell r="G211">
            <v>80</v>
          </cell>
          <cell r="H211">
            <v>80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9</v>
          </cell>
          <cell r="N211">
            <v>0</v>
          </cell>
        </row>
        <row r="212">
          <cell r="A212" t="str">
            <v>LDSTS1 EOS NA</v>
          </cell>
          <cell r="B212" t="str">
            <v>LDSTS1;DC SYS01</v>
          </cell>
          <cell r="C212" t="str">
            <v>LDSTS1</v>
          </cell>
          <cell r="D212" t="str">
            <v>N/A</v>
          </cell>
          <cell r="E212" t="str">
            <v>N/A</v>
          </cell>
          <cell r="F212">
            <v>44974</v>
          </cell>
          <cell r="G212">
            <v>80</v>
          </cell>
          <cell r="H212">
            <v>80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9</v>
          </cell>
          <cell r="N212">
            <v>0</v>
          </cell>
        </row>
        <row r="213">
          <cell r="A213" t="str">
            <v>IGNORE</v>
          </cell>
          <cell r="B213" t="str">
            <v>LDSTS1;DC SYS01</v>
          </cell>
          <cell r="C213" t="str">
            <v>LDSTS1</v>
          </cell>
          <cell r="D213">
            <v>0</v>
          </cell>
          <cell r="E213">
            <v>0</v>
          </cell>
          <cell r="F213">
            <v>0</v>
          </cell>
          <cell r="G213">
            <v>300</v>
          </cell>
          <cell r="H213">
            <v>300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A214" t="str">
            <v>IGNORE</v>
          </cell>
          <cell r="B214" t="str">
            <v>LDSTS1;DC SYS01</v>
          </cell>
          <cell r="C214" t="str">
            <v>LDSTS1</v>
          </cell>
          <cell r="D214">
            <v>0</v>
          </cell>
          <cell r="E214">
            <v>0</v>
          </cell>
          <cell r="F214">
            <v>0</v>
          </cell>
          <cell r="G214">
            <v>300</v>
          </cell>
          <cell r="H214">
            <v>300</v>
          </cell>
          <cell r="I214">
            <v>0</v>
          </cell>
          <cell r="J214">
            <v>8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A215" t="str">
            <v>MDBTD1_EATON DC-DB-1.</v>
          </cell>
          <cell r="B215" t="str">
            <v>MDBTD1;DC SYS01</v>
          </cell>
          <cell r="C215" t="str">
            <v>MDBTD1</v>
          </cell>
          <cell r="D215">
            <v>0.5</v>
          </cell>
          <cell r="E215">
            <v>0.5</v>
          </cell>
          <cell r="F215" t="str">
            <v>16/10/2020</v>
          </cell>
          <cell r="G215">
            <v>300</v>
          </cell>
          <cell r="H215">
            <v>300</v>
          </cell>
          <cell r="I215">
            <v>6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37</v>
          </cell>
        </row>
        <row r="216">
          <cell r="A216" t="str">
            <v>NULTB1_SEC_CBDB_Suite D.</v>
          </cell>
          <cell r="B216" t="str">
            <v>NULTB1;DC SYS01</v>
          </cell>
          <cell r="C216" t="str">
            <v>NULTB1</v>
          </cell>
          <cell r="D216">
            <v>40</v>
          </cell>
          <cell r="E216">
            <v>40</v>
          </cell>
          <cell r="F216">
            <v>44235</v>
          </cell>
          <cell r="G216">
            <v>300</v>
          </cell>
          <cell r="H216">
            <v>300</v>
          </cell>
          <cell r="I216">
            <v>0</v>
          </cell>
          <cell r="J216">
            <v>0</v>
          </cell>
          <cell r="K216">
            <v>14</v>
          </cell>
          <cell r="L216">
            <v>1</v>
          </cell>
          <cell r="M216">
            <v>0</v>
          </cell>
          <cell r="N216">
            <v>32</v>
          </cell>
        </row>
        <row r="217">
          <cell r="A217" t="str">
            <v>NWCN05_PDU1A_B</v>
          </cell>
          <cell r="B217" t="str">
            <v>NWCN05;DC SYS01</v>
          </cell>
          <cell r="C217" t="str">
            <v>NWCN05</v>
          </cell>
          <cell r="D217">
            <v>58.400000000000006</v>
          </cell>
          <cell r="E217">
            <v>38.9</v>
          </cell>
          <cell r="F217">
            <v>45365</v>
          </cell>
          <cell r="G217">
            <v>360</v>
          </cell>
          <cell r="H217">
            <v>360</v>
          </cell>
        </row>
        <row r="218">
          <cell r="A218" t="str">
            <v>NWCN05_SEC_DD770_AB01</v>
          </cell>
          <cell r="B218" t="str">
            <v>NWCN05;DC SYS01</v>
          </cell>
          <cell r="C218" t="str">
            <v>NWCN05</v>
          </cell>
          <cell r="D218">
            <v>70</v>
          </cell>
          <cell r="E218">
            <v>0</v>
          </cell>
          <cell r="F218">
            <v>44084</v>
          </cell>
          <cell r="G218">
            <v>300</v>
          </cell>
          <cell r="H218">
            <v>300</v>
          </cell>
          <cell r="I218">
            <v>3</v>
          </cell>
          <cell r="J218">
            <v>0</v>
          </cell>
          <cell r="K218">
            <v>4</v>
          </cell>
          <cell r="L218">
            <v>14</v>
          </cell>
          <cell r="M218">
            <v>11</v>
          </cell>
          <cell r="N218">
            <v>0</v>
          </cell>
        </row>
        <row r="219">
          <cell r="A219" t="str">
            <v>NWCN05_SEC_DD770_CD17</v>
          </cell>
          <cell r="B219" t="str">
            <v>NWCN05;DC SYS01</v>
          </cell>
          <cell r="C219" t="str">
            <v>NWCN05</v>
          </cell>
          <cell r="D219">
            <v>80</v>
          </cell>
          <cell r="E219">
            <v>60</v>
          </cell>
          <cell r="F219">
            <v>44084</v>
          </cell>
          <cell r="G219">
            <v>300</v>
          </cell>
          <cell r="H219">
            <v>300</v>
          </cell>
          <cell r="I219">
            <v>6</v>
          </cell>
          <cell r="J219">
            <v>0</v>
          </cell>
          <cell r="K219">
            <v>4</v>
          </cell>
          <cell r="L219">
            <v>11</v>
          </cell>
          <cell r="M219">
            <v>9</v>
          </cell>
          <cell r="N219">
            <v>0</v>
          </cell>
        </row>
        <row r="220">
          <cell r="A220" t="str">
            <v>SHD_SEC_DD770_AB7</v>
          </cell>
          <cell r="B220" t="str">
            <v>SHD;DC SYS01</v>
          </cell>
          <cell r="C220" t="str">
            <v>SHD</v>
          </cell>
          <cell r="D220">
            <v>100</v>
          </cell>
          <cell r="E220">
            <v>100</v>
          </cell>
          <cell r="F220">
            <v>44971</v>
          </cell>
          <cell r="G220">
            <v>300</v>
          </cell>
          <cell r="H220">
            <v>300</v>
          </cell>
          <cell r="I220">
            <v>2</v>
          </cell>
          <cell r="J220">
            <v>1</v>
          </cell>
          <cell r="K220">
            <v>0</v>
          </cell>
          <cell r="L220">
            <v>10</v>
          </cell>
          <cell r="M220">
            <v>10</v>
          </cell>
          <cell r="N220">
            <v>0</v>
          </cell>
        </row>
        <row r="221">
          <cell r="A221" t="str">
            <v>SHD_SEC_DD770_GH00</v>
          </cell>
          <cell r="B221" t="str">
            <v>SHD;DC SYS01</v>
          </cell>
          <cell r="C221" t="str">
            <v>SHD</v>
          </cell>
          <cell r="D221">
            <v>110</v>
          </cell>
          <cell r="E221">
            <v>110</v>
          </cell>
          <cell r="F221">
            <v>44971</v>
          </cell>
          <cell r="G221">
            <v>300</v>
          </cell>
          <cell r="H221">
            <v>300</v>
          </cell>
          <cell r="I221">
            <v>3</v>
          </cell>
          <cell r="J221">
            <v>3</v>
          </cell>
          <cell r="K221">
            <v>0</v>
          </cell>
          <cell r="L221">
            <v>11</v>
          </cell>
          <cell r="M221">
            <v>8</v>
          </cell>
          <cell r="N221">
            <v>0</v>
          </cell>
        </row>
        <row r="222">
          <cell r="A222" t="str">
            <v>SHD_SEC_WALL_CBDB4</v>
          </cell>
          <cell r="B222" t="str">
            <v>SHD;DC SYS01</v>
          </cell>
          <cell r="C222" t="str">
            <v>SHD</v>
          </cell>
          <cell r="D222">
            <v>40</v>
          </cell>
          <cell r="E222">
            <v>45</v>
          </cell>
          <cell r="F222">
            <v>44971</v>
          </cell>
          <cell r="G222">
            <v>300</v>
          </cell>
          <cell r="H222">
            <v>300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2</v>
          </cell>
          <cell r="N222">
            <v>0</v>
          </cell>
        </row>
        <row r="223">
          <cell r="A223" t="str">
            <v>SNDTM1_PRI_WALL_DIST A3_RECT A</v>
          </cell>
          <cell r="B223" t="str">
            <v>SNDTM1;DC SYS01</v>
          </cell>
          <cell r="C223" t="str">
            <v>SNDTM1</v>
          </cell>
          <cell r="D223">
            <v>0</v>
          </cell>
          <cell r="E223">
            <v>0</v>
          </cell>
          <cell r="F223">
            <v>0</v>
          </cell>
          <cell r="G223">
            <v>300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A224" t="str">
            <v>SNDTM1_PRI_WALL_DIST B2_RECT B</v>
          </cell>
          <cell r="B224" t="str">
            <v>SNDTM1;DC SYS01</v>
          </cell>
          <cell r="C224" t="str">
            <v>SNDTM1</v>
          </cell>
          <cell r="D224">
            <v>0</v>
          </cell>
          <cell r="E224">
            <v>0</v>
          </cell>
          <cell r="F224">
            <v>0</v>
          </cell>
          <cell r="G224">
            <v>300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A225" t="str">
            <v>TGY_SEC_DD770_D08</v>
          </cell>
          <cell r="B225" t="str">
            <v>TGY;DC SYSA</v>
          </cell>
          <cell r="C225" t="str">
            <v>TGYN04</v>
          </cell>
          <cell r="D225">
            <v>25</v>
          </cell>
          <cell r="E225">
            <v>25</v>
          </cell>
          <cell r="F225">
            <v>44973</v>
          </cell>
          <cell r="G225">
            <v>300</v>
          </cell>
          <cell r="H225">
            <v>300</v>
          </cell>
          <cell r="I225">
            <v>6</v>
          </cell>
          <cell r="J225">
            <v>5</v>
          </cell>
          <cell r="K225">
            <v>6</v>
          </cell>
          <cell r="L225">
            <v>14</v>
          </cell>
          <cell r="M225">
            <v>12</v>
          </cell>
          <cell r="N225">
            <v>0</v>
          </cell>
        </row>
        <row r="226">
          <cell r="A226" t="str">
            <v>TGY_SEC_DD770_V1</v>
          </cell>
          <cell r="B226" t="str">
            <v>TGY;DC SYSA</v>
          </cell>
          <cell r="C226" t="str">
            <v>TGYN04</v>
          </cell>
          <cell r="D226">
            <v>100</v>
          </cell>
          <cell r="E226">
            <v>100</v>
          </cell>
          <cell r="F226">
            <v>44973</v>
          </cell>
          <cell r="G226">
            <v>300</v>
          </cell>
          <cell r="H226">
            <v>300</v>
          </cell>
          <cell r="I226">
            <v>0</v>
          </cell>
          <cell r="J226">
            <v>3</v>
          </cell>
          <cell r="K226">
            <v>6</v>
          </cell>
          <cell r="L226">
            <v>24</v>
          </cell>
          <cell r="M226">
            <v>10</v>
          </cell>
          <cell r="N226">
            <v>0</v>
          </cell>
        </row>
        <row r="227">
          <cell r="A227" t="str">
            <v>TGY_SEC_WALL_CBDB</v>
          </cell>
          <cell r="B227" t="str">
            <v>TGY;DC SYSA</v>
          </cell>
          <cell r="C227" t="str">
            <v>TGYN04</v>
          </cell>
          <cell r="D227">
            <v>0</v>
          </cell>
          <cell r="E227">
            <v>0</v>
          </cell>
          <cell r="F227">
            <v>0</v>
          </cell>
          <cell r="G227">
            <v>300</v>
          </cell>
          <cell r="H227">
            <v>300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4</v>
          </cell>
        </row>
        <row r="228">
          <cell r="A228" t="str">
            <v>TGY_SEC_Eaton_BD01_Room5</v>
          </cell>
          <cell r="B228" t="str">
            <v>TGY;DC SYSA</v>
          </cell>
          <cell r="C228" t="str">
            <v>TGYN04</v>
          </cell>
          <cell r="D228">
            <v>87</v>
          </cell>
          <cell r="E228">
            <v>87</v>
          </cell>
          <cell r="F228">
            <v>44973</v>
          </cell>
          <cell r="G228">
            <v>300</v>
          </cell>
          <cell r="H228">
            <v>300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40</v>
          </cell>
        </row>
        <row r="229">
          <cell r="A229" t="str">
            <v>TGYN02_SEC_DD770_N01</v>
          </cell>
          <cell r="B229" t="str">
            <v>TGY;DC SYSA</v>
          </cell>
          <cell r="C229" t="str">
            <v>TGYN04</v>
          </cell>
          <cell r="D229">
            <v>60</v>
          </cell>
          <cell r="E229">
            <v>65</v>
          </cell>
          <cell r="F229">
            <v>44973</v>
          </cell>
          <cell r="G229">
            <v>300</v>
          </cell>
          <cell r="H229">
            <v>300</v>
          </cell>
          <cell r="I229">
            <v>3</v>
          </cell>
          <cell r="J229">
            <v>6</v>
          </cell>
          <cell r="K229">
            <v>6</v>
          </cell>
          <cell r="L229">
            <v>18</v>
          </cell>
          <cell r="M229">
            <v>12</v>
          </cell>
          <cell r="N229">
            <v>0</v>
          </cell>
        </row>
        <row r="230">
          <cell r="A230" t="str">
            <v>TGYN02_SEC_WALL_DCDB5</v>
          </cell>
          <cell r="B230" t="str">
            <v>TGY;DC SYSA</v>
          </cell>
          <cell r="C230" t="str">
            <v>TGYN04</v>
          </cell>
          <cell r="D230">
            <v>40</v>
          </cell>
          <cell r="E230">
            <v>45</v>
          </cell>
          <cell r="F230">
            <v>44973</v>
          </cell>
          <cell r="G230">
            <v>160</v>
          </cell>
          <cell r="H230">
            <v>160</v>
          </cell>
          <cell r="I230">
            <v>0</v>
          </cell>
          <cell r="J230">
            <v>3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A231" t="str">
            <v>TGYN03_SEC_DD770_01</v>
          </cell>
          <cell r="B231" t="str">
            <v>TGY;DC SYSA</v>
          </cell>
          <cell r="C231" t="str">
            <v>TGYN04</v>
          </cell>
          <cell r="D231">
            <v>180</v>
          </cell>
          <cell r="E231">
            <v>185</v>
          </cell>
          <cell r="F231">
            <v>44973</v>
          </cell>
          <cell r="G231">
            <v>300</v>
          </cell>
          <cell r="H231">
            <v>300</v>
          </cell>
          <cell r="I231">
            <v>0</v>
          </cell>
          <cell r="J231">
            <v>1</v>
          </cell>
          <cell r="K231">
            <v>0</v>
          </cell>
          <cell r="L231">
            <v>20</v>
          </cell>
          <cell r="M231">
            <v>12</v>
          </cell>
          <cell r="N231">
            <v>0</v>
          </cell>
        </row>
        <row r="232">
          <cell r="A232" t="str">
            <v>TGYN04_SEC_EATON_D04</v>
          </cell>
          <cell r="B232" t="str">
            <v>TGY;DC SYSA</v>
          </cell>
          <cell r="C232" t="str">
            <v>TGYN04</v>
          </cell>
          <cell r="D232">
            <v>30</v>
          </cell>
          <cell r="E232">
            <v>30</v>
          </cell>
          <cell r="F232">
            <v>41869</v>
          </cell>
          <cell r="G232">
            <v>300</v>
          </cell>
          <cell r="H232">
            <v>300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55</v>
          </cell>
        </row>
        <row r="233">
          <cell r="A233" t="str">
            <v>YRK_SEC_DD770_WALL_1</v>
          </cell>
          <cell r="B233" t="str">
            <v>YRK;DC SYS01</v>
          </cell>
          <cell r="C233" t="str">
            <v>YRK</v>
          </cell>
          <cell r="D233">
            <v>100</v>
          </cell>
          <cell r="E233">
            <v>95</v>
          </cell>
          <cell r="F233">
            <v>45049</v>
          </cell>
          <cell r="G233">
            <v>300</v>
          </cell>
          <cell r="H233">
            <v>300</v>
          </cell>
          <cell r="I233">
            <v>3</v>
          </cell>
          <cell r="J233">
            <v>0</v>
          </cell>
          <cell r="K233">
            <v>2</v>
          </cell>
          <cell r="L233">
            <v>10</v>
          </cell>
          <cell r="M233">
            <v>11</v>
          </cell>
          <cell r="N233">
            <v>0</v>
          </cell>
        </row>
        <row r="234">
          <cell r="A234" t="str">
            <v>YRKTH1_SEC_CBDB_ DE01</v>
          </cell>
          <cell r="B234" t="str">
            <v>YRKTH1; DC SYS01</v>
          </cell>
          <cell r="C234" t="str">
            <v>YRKTH1</v>
          </cell>
          <cell r="D234">
            <v>25</v>
          </cell>
          <cell r="E234">
            <v>25</v>
          </cell>
          <cell r="F234">
            <v>45048</v>
          </cell>
          <cell r="G234">
            <v>300</v>
          </cell>
          <cell r="H234">
            <v>300</v>
          </cell>
          <cell r="I234">
            <v>6</v>
          </cell>
          <cell r="J234">
            <v>0</v>
          </cell>
          <cell r="K234">
            <v>1</v>
          </cell>
          <cell r="L234">
            <v>0</v>
          </cell>
          <cell r="M234">
            <v>0</v>
          </cell>
          <cell r="N234">
            <v>40</v>
          </cell>
        </row>
        <row r="235">
          <cell r="A235" t="str">
            <v>BIFTS1_POWEC_C08</v>
          </cell>
          <cell r="B235" t="str">
            <v>BIFTS1; DC SYS01</v>
          </cell>
          <cell r="C235" t="str">
            <v>BIFTS1</v>
          </cell>
          <cell r="D235">
            <v>0</v>
          </cell>
          <cell r="E235">
            <v>0</v>
          </cell>
          <cell r="F235">
            <v>0</v>
          </cell>
          <cell r="G235">
            <v>300</v>
          </cell>
          <cell r="H235">
            <v>300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</v>
          </cell>
        </row>
        <row r="236">
          <cell r="A236" t="str">
            <v>BPL_SEC_DCDB_F05</v>
          </cell>
          <cell r="B236" t="str">
            <v>BPL;DC SYS01</v>
          </cell>
          <cell r="C236" t="str">
            <v>BPL</v>
          </cell>
          <cell r="D236">
            <v>20</v>
          </cell>
          <cell r="E236">
            <v>15</v>
          </cell>
          <cell r="F236">
            <v>45341</v>
          </cell>
          <cell r="G236">
            <v>300</v>
          </cell>
          <cell r="H236">
            <v>300</v>
          </cell>
          <cell r="I236">
            <v>4</v>
          </cell>
          <cell r="J236">
            <v>0</v>
          </cell>
          <cell r="K236">
            <v>2</v>
          </cell>
          <cell r="L236">
            <v>0</v>
          </cell>
          <cell r="M236">
            <v>0</v>
          </cell>
          <cell r="N236">
            <v>33</v>
          </cell>
        </row>
        <row r="237">
          <cell r="A237" t="str">
            <v>CSL_SEC_WALL_DCDB_01</v>
          </cell>
          <cell r="B237" t="str">
            <v>CSL;DC SYS01</v>
          </cell>
          <cell r="C237" t="str">
            <v>CSL</v>
          </cell>
          <cell r="D237">
            <v>0</v>
          </cell>
          <cell r="E237">
            <v>0</v>
          </cell>
          <cell r="F237">
            <v>0</v>
          </cell>
          <cell r="G237">
            <v>300</v>
          </cell>
          <cell r="H237">
            <v>300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A238" t="str">
            <v>CSL_SYS01_PER_01</v>
          </cell>
          <cell r="B238" t="str">
            <v>CSL;DC SYS01</v>
          </cell>
          <cell r="C238" t="str">
            <v>CSL</v>
          </cell>
          <cell r="D238">
            <v>0</v>
          </cell>
          <cell r="E238">
            <v>0</v>
          </cell>
          <cell r="F238">
            <v>0</v>
          </cell>
          <cell r="G238">
            <v>300</v>
          </cell>
          <cell r="H238">
            <v>300</v>
          </cell>
          <cell r="I238">
            <v>0</v>
          </cell>
          <cell r="J238">
            <v>0</v>
          </cell>
          <cell r="K238">
            <v>0</v>
          </cell>
          <cell r="L238">
            <v>10</v>
          </cell>
          <cell r="M238">
            <v>0</v>
          </cell>
          <cell r="N238">
            <v>0</v>
          </cell>
        </row>
        <row r="239">
          <cell r="A239" t="str">
            <v>CSLN13_SEC_CBDB_ BC0</v>
          </cell>
          <cell r="B239" t="str">
            <v>CSLN13;DC SYS01</v>
          </cell>
          <cell r="C239" t="str">
            <v>CSLN13</v>
          </cell>
          <cell r="D239">
            <v>50</v>
          </cell>
          <cell r="E239">
            <v>50</v>
          </cell>
          <cell r="F239">
            <v>44300</v>
          </cell>
          <cell r="G239">
            <v>300</v>
          </cell>
          <cell r="H239">
            <v>300</v>
          </cell>
          <cell r="I239">
            <v>13</v>
          </cell>
          <cell r="J239">
            <v>10</v>
          </cell>
          <cell r="K239">
            <v>1</v>
          </cell>
          <cell r="L239">
            <v>0</v>
          </cell>
          <cell r="M239">
            <v>0</v>
          </cell>
          <cell r="N239">
            <v>43</v>
          </cell>
        </row>
        <row r="240">
          <cell r="A240" t="str">
            <v>CTRTK1_SEC_EATON_BC0</v>
          </cell>
          <cell r="B240" t="str">
            <v>CTRTK1;DC SYS01</v>
          </cell>
          <cell r="C240" t="str">
            <v>CTRTK1</v>
          </cell>
          <cell r="D240">
            <v>10</v>
          </cell>
          <cell r="E240">
            <v>10</v>
          </cell>
          <cell r="F240">
            <v>44159</v>
          </cell>
          <cell r="G240">
            <v>300</v>
          </cell>
          <cell r="H240">
            <v>300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40</v>
          </cell>
        </row>
        <row r="241">
          <cell r="A241" t="str">
            <v>CTRTS1_SEC_DCDB_GH10</v>
          </cell>
          <cell r="B241" t="str">
            <v>CTRTS1; DC SYS01</v>
          </cell>
          <cell r="C241" t="str">
            <v>CTRTS1</v>
          </cell>
          <cell r="D241">
            <v>60</v>
          </cell>
          <cell r="E241">
            <v>60</v>
          </cell>
          <cell r="F241">
            <v>44106</v>
          </cell>
          <cell r="G241">
            <v>300</v>
          </cell>
          <cell r="H241">
            <v>300</v>
          </cell>
          <cell r="I241">
            <v>8</v>
          </cell>
          <cell r="J241">
            <v>4</v>
          </cell>
          <cell r="K241">
            <v>9</v>
          </cell>
          <cell r="L241">
            <v>4</v>
          </cell>
          <cell r="M241">
            <v>0</v>
          </cell>
          <cell r="N241">
            <v>8</v>
          </cell>
        </row>
        <row r="242">
          <cell r="A242" t="str">
            <v>EBCTC1_EOS A</v>
          </cell>
          <cell r="B242" t="str">
            <v>ECBTC1; DC SYS01</v>
          </cell>
          <cell r="C242" t="str">
            <v>EBCTC1</v>
          </cell>
          <cell r="D242">
            <v>7.8</v>
          </cell>
          <cell r="E242">
            <v>7.8</v>
          </cell>
          <cell r="F242">
            <v>44879</v>
          </cell>
          <cell r="G242">
            <v>300</v>
          </cell>
          <cell r="H242">
            <v>300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A243" t="str">
            <v>DGS DB1</v>
          </cell>
          <cell r="B243" t="str">
            <v>DGS;DC SYS01</v>
          </cell>
          <cell r="C243" t="str">
            <v>DGS</v>
          </cell>
          <cell r="D243" t="str">
            <v>Not correct form</v>
          </cell>
        </row>
        <row r="244">
          <cell r="A244" t="str">
            <v>DGS N2K</v>
          </cell>
          <cell r="B244" t="str">
            <v>DGS;DC SYS01</v>
          </cell>
          <cell r="C244" t="str">
            <v>DGS</v>
          </cell>
          <cell r="D244" t="str">
            <v>Not correct form</v>
          </cell>
        </row>
        <row r="245">
          <cell r="A245" t="str">
            <v>KNLTS1_POWEC_PPS25_EXT CAB1</v>
          </cell>
          <cell r="B245" t="str">
            <v>KNLTS1;DC SYS01</v>
          </cell>
          <cell r="C245" t="str">
            <v>KNLTS1</v>
          </cell>
          <cell r="D245" t="e">
            <v>#REF!</v>
          </cell>
          <cell r="E245" t="e">
            <v>#REF!</v>
          </cell>
          <cell r="F245" t="e">
            <v>#REF!</v>
          </cell>
          <cell r="G245" t="e">
            <v>#REF!</v>
          </cell>
          <cell r="H245" t="e">
            <v>#REF!</v>
          </cell>
          <cell r="I245" t="e">
            <v>#REF!</v>
          </cell>
          <cell r="J245" t="e">
            <v>#REF!</v>
          </cell>
          <cell r="K245" t="e">
            <v>#REF!</v>
          </cell>
          <cell r="L245" t="e">
            <v>#REF!</v>
          </cell>
          <cell r="M245" t="e">
            <v>#REF!</v>
          </cell>
          <cell r="N245" t="e">
            <v>#REF!</v>
          </cell>
        </row>
        <row r="246">
          <cell r="A246" t="str">
            <v>KNLTS1_POWEC_PPS25_EXT CAB2</v>
          </cell>
          <cell r="B246" t="str">
            <v>KNLTS1;DC SYS01</v>
          </cell>
          <cell r="C246" t="str">
            <v>KNLTS1</v>
          </cell>
          <cell r="D246" t="e">
            <v>#REF!</v>
          </cell>
          <cell r="E246" t="e">
            <v>#REF!</v>
          </cell>
          <cell r="F246" t="e">
            <v>#REF!</v>
          </cell>
          <cell r="G246" t="e">
            <v>#REF!</v>
          </cell>
          <cell r="H246" t="e">
            <v>#REF!</v>
          </cell>
          <cell r="I246" t="e">
            <v>#REF!</v>
          </cell>
          <cell r="J246" t="e">
            <v>#REF!</v>
          </cell>
          <cell r="K246" t="e">
            <v>#REF!</v>
          </cell>
          <cell r="L246" t="e">
            <v>#REF!</v>
          </cell>
          <cell r="M246" t="e">
            <v>#REF!</v>
          </cell>
          <cell r="N246" t="e">
            <v>#REF!</v>
          </cell>
        </row>
        <row r="247">
          <cell r="A247" t="str">
            <v>KNLTS1_POWEC_PPS25_MAIN CAB</v>
          </cell>
          <cell r="B247" t="str">
            <v>KNLTS1;DC SYS01</v>
          </cell>
          <cell r="C247" t="str">
            <v>KNLTS1</v>
          </cell>
          <cell r="D247" t="e">
            <v>#REF!</v>
          </cell>
          <cell r="E247" t="e">
            <v>#REF!</v>
          </cell>
          <cell r="F247" t="e">
            <v>#REF!</v>
          </cell>
          <cell r="G247" t="e">
            <v>#REF!</v>
          </cell>
          <cell r="H247" t="e">
            <v>#REF!</v>
          </cell>
          <cell r="I247" t="e">
            <v>#REF!</v>
          </cell>
          <cell r="J247" t="e">
            <v>#REF!</v>
          </cell>
          <cell r="K247" t="e">
            <v>#REF!</v>
          </cell>
          <cell r="L247" t="e">
            <v>#REF!</v>
          </cell>
          <cell r="M247" t="e">
            <v>#REF!</v>
          </cell>
          <cell r="N247" t="e">
            <v>#REF!</v>
          </cell>
        </row>
        <row r="248">
          <cell r="A248" t="str">
            <v>LLDTE1_EOS KL00 - ignore</v>
          </cell>
          <cell r="B248" t="str">
            <v>LLDTE1;DC SYS01</v>
          </cell>
          <cell r="C248" t="str">
            <v>LLDTE1</v>
          </cell>
          <cell r="D248">
            <v>0</v>
          </cell>
          <cell r="E248">
            <v>0</v>
          </cell>
          <cell r="F248">
            <v>0</v>
          </cell>
          <cell r="G248">
            <v>300</v>
          </cell>
          <cell r="H248">
            <v>300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9</v>
          </cell>
        </row>
        <row r="249">
          <cell r="A249" t="str">
            <v>LPLTB1_SEC_EATON_DC06</v>
          </cell>
          <cell r="B249" t="str">
            <v>LPLTB1;DC SYS01</v>
          </cell>
          <cell r="C249" t="str">
            <v>LPLTB1</v>
          </cell>
          <cell r="D249">
            <v>0</v>
          </cell>
          <cell r="E249">
            <v>0</v>
          </cell>
          <cell r="F249">
            <v>0</v>
          </cell>
          <cell r="G249">
            <v>300</v>
          </cell>
          <cell r="H249">
            <v>300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61</v>
          </cell>
        </row>
        <row r="250">
          <cell r="A250" t="str">
            <v>MCRN11_SEC_CBDB_PQ18</v>
          </cell>
          <cell r="B250" t="str">
            <v>MCRN11;DC SYS01a</v>
          </cell>
          <cell r="C250" t="str">
            <v>MCRN11</v>
          </cell>
          <cell r="D250">
            <v>250</v>
          </cell>
          <cell r="E250">
            <v>250</v>
          </cell>
          <cell r="F250" t="str">
            <v>26/03/2018</v>
          </cell>
          <cell r="G250">
            <v>300</v>
          </cell>
          <cell r="H250">
            <v>300</v>
          </cell>
          <cell r="I250">
            <v>2</v>
          </cell>
          <cell r="J250">
            <v>0</v>
          </cell>
          <cell r="K250">
            <v>1</v>
          </cell>
          <cell r="L250">
            <v>0</v>
          </cell>
          <cell r="M250">
            <v>0</v>
          </cell>
          <cell r="N250">
            <v>11</v>
          </cell>
        </row>
        <row r="251">
          <cell r="A251" t="str">
            <v>MCRN11_SEC_DD770_BC01</v>
          </cell>
          <cell r="B251" t="str">
            <v>MCRN11;DC SYS01a</v>
          </cell>
          <cell r="C251" t="str">
            <v>MCRN11</v>
          </cell>
          <cell r="D251">
            <v>150</v>
          </cell>
          <cell r="E251">
            <v>150</v>
          </cell>
          <cell r="F251">
            <v>41950</v>
          </cell>
          <cell r="G251">
            <v>300</v>
          </cell>
          <cell r="H251">
            <v>300</v>
          </cell>
          <cell r="I251">
            <v>2</v>
          </cell>
          <cell r="J251">
            <v>0</v>
          </cell>
          <cell r="K251">
            <v>0</v>
          </cell>
          <cell r="L251">
            <v>3</v>
          </cell>
          <cell r="M251">
            <v>11</v>
          </cell>
          <cell r="N251">
            <v>0</v>
          </cell>
        </row>
        <row r="252">
          <cell r="A252" t="str">
            <v>MCRN11_SEC_DD770_HJ01</v>
          </cell>
          <cell r="B252" t="str">
            <v>MCRN11;DC SYS01a</v>
          </cell>
          <cell r="C252" t="str">
            <v>MCRN11</v>
          </cell>
          <cell r="D252">
            <v>155</v>
          </cell>
          <cell r="E252">
            <v>155</v>
          </cell>
          <cell r="F252">
            <v>42948</v>
          </cell>
          <cell r="G252">
            <v>300</v>
          </cell>
          <cell r="H252">
            <v>300</v>
          </cell>
          <cell r="I252">
            <v>2</v>
          </cell>
          <cell r="J252">
            <v>0</v>
          </cell>
          <cell r="K252">
            <v>0</v>
          </cell>
          <cell r="L252">
            <v>15</v>
          </cell>
          <cell r="M252">
            <v>6</v>
          </cell>
          <cell r="N252">
            <v>0</v>
          </cell>
        </row>
        <row r="253">
          <cell r="A253" t="str">
            <v>MCRN11_SEC_DD770_HJ19</v>
          </cell>
          <cell r="B253" t="str">
            <v>MCRN11;DC SYS01a</v>
          </cell>
          <cell r="C253" t="str">
            <v>MCRN11</v>
          </cell>
          <cell r="D253">
            <v>165</v>
          </cell>
          <cell r="E253">
            <v>145</v>
          </cell>
          <cell r="F253">
            <v>42948</v>
          </cell>
          <cell r="G253">
            <v>300</v>
          </cell>
          <cell r="H253">
            <v>300</v>
          </cell>
          <cell r="I253">
            <v>2</v>
          </cell>
          <cell r="J253">
            <v>5</v>
          </cell>
          <cell r="K253">
            <v>0</v>
          </cell>
          <cell r="L253">
            <v>7</v>
          </cell>
          <cell r="M253">
            <v>10</v>
          </cell>
          <cell r="N253">
            <v>0</v>
          </cell>
        </row>
        <row r="254">
          <cell r="A254" t="str">
            <v>MCRN11_SEC_DD770_PQ01</v>
          </cell>
          <cell r="B254" t="str">
            <v>MCRN11;DC SYS01a</v>
          </cell>
          <cell r="C254" t="str">
            <v>MCRN11</v>
          </cell>
          <cell r="D254">
            <v>95</v>
          </cell>
          <cell r="E254">
            <v>95</v>
          </cell>
          <cell r="F254" t="str">
            <v>23.02.2017</v>
          </cell>
          <cell r="G254">
            <v>300</v>
          </cell>
          <cell r="H254">
            <v>300</v>
          </cell>
          <cell r="I254">
            <v>0</v>
          </cell>
          <cell r="J254">
            <v>0</v>
          </cell>
          <cell r="K254">
            <v>0</v>
          </cell>
          <cell r="L254">
            <v>12</v>
          </cell>
          <cell r="M254">
            <v>9</v>
          </cell>
          <cell r="N254">
            <v>0</v>
          </cell>
        </row>
        <row r="255">
          <cell r="A255" t="str">
            <v>MCRN12_PDU1A_B</v>
          </cell>
          <cell r="B255" t="str">
            <v>MCRN12;DC SYS01 A</v>
          </cell>
          <cell r="C255" t="str">
            <v>MCRN12</v>
          </cell>
          <cell r="D255">
            <v>224.60000000000002</v>
          </cell>
          <cell r="E255">
            <v>250.7</v>
          </cell>
          <cell r="F255">
            <v>45432</v>
          </cell>
          <cell r="G255">
            <v>360</v>
          </cell>
          <cell r="H255">
            <v>360</v>
          </cell>
        </row>
        <row r="256">
          <cell r="A256" t="str">
            <v>MCRN12_SEC_CBDB_ Q01_A Feed-Capped</v>
          </cell>
          <cell r="B256" t="str">
            <v>MCRN12;DC SYS01 A</v>
          </cell>
          <cell r="C256" t="str">
            <v>MCRN12</v>
          </cell>
          <cell r="D256">
            <v>55</v>
          </cell>
          <cell r="E256">
            <v>55</v>
          </cell>
          <cell r="F256">
            <v>44330</v>
          </cell>
          <cell r="G256">
            <v>300</v>
          </cell>
          <cell r="H256">
            <v>300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13</v>
          </cell>
        </row>
        <row r="257">
          <cell r="A257" t="str">
            <v>MCRN12_SEC_CBDB_ R01_B Feed-Capped</v>
          </cell>
          <cell r="B257" t="str">
            <v>MCRN12;DC SYS01 A</v>
          </cell>
          <cell r="C257" t="str">
            <v>MCRN12</v>
          </cell>
          <cell r="D257">
            <v>55</v>
          </cell>
          <cell r="E257">
            <v>55</v>
          </cell>
          <cell r="F257">
            <v>44331</v>
          </cell>
          <cell r="G257">
            <v>300</v>
          </cell>
          <cell r="H257">
            <v>300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13</v>
          </cell>
        </row>
        <row r="258">
          <cell r="A258" t="str">
            <v>MCRN12_SEC_CBDB_ALAM01</v>
          </cell>
          <cell r="B258" t="str">
            <v>MCRN12;DC SYS01 A</v>
          </cell>
          <cell r="C258" t="str">
            <v>MCRN12</v>
          </cell>
          <cell r="D258">
            <v>245</v>
          </cell>
          <cell r="E258">
            <v>245</v>
          </cell>
          <cell r="F258">
            <v>44330</v>
          </cell>
          <cell r="G258">
            <v>300</v>
          </cell>
          <cell r="H258">
            <v>300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1</v>
          </cell>
        </row>
        <row r="259">
          <cell r="A259" t="str">
            <v>MCRN12_SEC_DD770_ACAD01</v>
          </cell>
          <cell r="B259" t="str">
            <v>MCRN12;DC SYS01 A</v>
          </cell>
          <cell r="C259" t="str">
            <v>MCRN12</v>
          </cell>
          <cell r="D259">
            <v>135</v>
          </cell>
          <cell r="E259">
            <v>145</v>
          </cell>
          <cell r="F259">
            <v>44330</v>
          </cell>
          <cell r="G259">
            <v>300</v>
          </cell>
          <cell r="H259">
            <v>300</v>
          </cell>
          <cell r="I259">
            <v>4</v>
          </cell>
          <cell r="J259">
            <v>0</v>
          </cell>
          <cell r="K259">
            <v>0</v>
          </cell>
          <cell r="L259">
            <v>3</v>
          </cell>
          <cell r="M259">
            <v>12</v>
          </cell>
          <cell r="N259">
            <v>0</v>
          </cell>
        </row>
        <row r="260">
          <cell r="A260" t="str">
            <v>MCRN12_SEC_DD770_AEAF01</v>
          </cell>
          <cell r="B260" t="str">
            <v>MCRN12;DC SYS01 A</v>
          </cell>
          <cell r="C260" t="str">
            <v>MCRN12</v>
          </cell>
          <cell r="D260">
            <v>140</v>
          </cell>
          <cell r="E260">
            <v>140</v>
          </cell>
          <cell r="F260">
            <v>44330</v>
          </cell>
          <cell r="G260">
            <v>300</v>
          </cell>
          <cell r="H260">
            <v>300</v>
          </cell>
          <cell r="I260">
            <v>1</v>
          </cell>
          <cell r="J260">
            <v>0</v>
          </cell>
          <cell r="K260">
            <v>0</v>
          </cell>
          <cell r="L260">
            <v>13</v>
          </cell>
          <cell r="M260">
            <v>12</v>
          </cell>
          <cell r="N260">
            <v>0</v>
          </cell>
        </row>
        <row r="261">
          <cell r="A261" t="str">
            <v>MCRN12_SEC_DD770_CD01</v>
          </cell>
          <cell r="B261" t="str">
            <v>MCRN12;DC SYS01 A</v>
          </cell>
          <cell r="C261" t="str">
            <v>MCRN12</v>
          </cell>
          <cell r="D261">
            <v>142</v>
          </cell>
          <cell r="E261">
            <v>121</v>
          </cell>
          <cell r="F261">
            <v>44937</v>
          </cell>
          <cell r="G261">
            <v>300</v>
          </cell>
          <cell r="H261">
            <v>300</v>
          </cell>
          <cell r="I261">
            <v>6</v>
          </cell>
          <cell r="J261">
            <v>6</v>
          </cell>
          <cell r="K261">
            <v>1</v>
          </cell>
          <cell r="L261">
            <v>1</v>
          </cell>
          <cell r="M261">
            <v>7</v>
          </cell>
          <cell r="N261">
            <v>0</v>
          </cell>
        </row>
        <row r="262">
          <cell r="A262" t="str">
            <v>MCRN12_SEC_DD770_EF01</v>
          </cell>
          <cell r="B262" t="str">
            <v>MCRN12;DC SYS01 A</v>
          </cell>
          <cell r="C262" t="str">
            <v>MCRN12</v>
          </cell>
          <cell r="D262">
            <v>95</v>
          </cell>
          <cell r="E262">
            <v>85</v>
          </cell>
          <cell r="F262">
            <v>44330</v>
          </cell>
          <cell r="G262">
            <v>300</v>
          </cell>
          <cell r="H262">
            <v>300</v>
          </cell>
          <cell r="I262">
            <v>6</v>
          </cell>
          <cell r="J262">
            <v>1</v>
          </cell>
          <cell r="K262">
            <v>6</v>
          </cell>
          <cell r="L262">
            <v>13</v>
          </cell>
          <cell r="M262">
            <v>10</v>
          </cell>
          <cell r="N262">
            <v>0</v>
          </cell>
        </row>
        <row r="263">
          <cell r="A263" t="str">
            <v>MCRN12_SEC_DD770_GH01</v>
          </cell>
          <cell r="B263" t="str">
            <v>MCRN12;DC SYS01 A</v>
          </cell>
          <cell r="C263" t="str">
            <v>MCRN12</v>
          </cell>
          <cell r="D263">
            <v>105</v>
          </cell>
          <cell r="E263">
            <v>95</v>
          </cell>
          <cell r="F263">
            <v>44330</v>
          </cell>
          <cell r="G263">
            <v>300</v>
          </cell>
          <cell r="H263">
            <v>300</v>
          </cell>
          <cell r="I263">
            <v>5</v>
          </cell>
          <cell r="J263">
            <v>0</v>
          </cell>
          <cell r="K263">
            <v>0</v>
          </cell>
          <cell r="L263">
            <v>16</v>
          </cell>
          <cell r="M263">
            <v>5</v>
          </cell>
          <cell r="N263">
            <v>0</v>
          </cell>
        </row>
        <row r="264">
          <cell r="A264" t="str">
            <v>MCRN12_SEC_DD770_JK01</v>
          </cell>
          <cell r="B264" t="str">
            <v>MCRN12;DC SYS01 A</v>
          </cell>
          <cell r="C264" t="str">
            <v>MCRN12</v>
          </cell>
          <cell r="D264">
            <v>90</v>
          </cell>
          <cell r="E264">
            <v>90</v>
          </cell>
          <cell r="F264">
            <v>44330</v>
          </cell>
          <cell r="G264">
            <v>300</v>
          </cell>
          <cell r="H264">
            <v>300</v>
          </cell>
          <cell r="I264">
            <v>2</v>
          </cell>
          <cell r="J264">
            <v>0</v>
          </cell>
          <cell r="K264">
            <v>4</v>
          </cell>
          <cell r="L264">
            <v>17</v>
          </cell>
          <cell r="M264">
            <v>11</v>
          </cell>
          <cell r="N264">
            <v>0</v>
          </cell>
        </row>
        <row r="265">
          <cell r="A265" t="str">
            <v>MCRN12_SEC_Eaton_ BG01_A Feed-Capped</v>
          </cell>
          <cell r="B265" t="str">
            <v>MCRN12;DC SYS01 A</v>
          </cell>
          <cell r="C265" t="str">
            <v>MCRN12</v>
          </cell>
          <cell r="D265">
            <v>250</v>
          </cell>
          <cell r="E265" t="str">
            <v>NA</v>
          </cell>
          <cell r="F265">
            <v>44330</v>
          </cell>
          <cell r="G265">
            <v>300</v>
          </cell>
          <cell r="H265">
            <v>300</v>
          </cell>
          <cell r="I265">
            <v>2</v>
          </cell>
          <cell r="J265">
            <v>2</v>
          </cell>
          <cell r="K265">
            <v>0</v>
          </cell>
          <cell r="L265">
            <v>0</v>
          </cell>
          <cell r="M265">
            <v>0</v>
          </cell>
          <cell r="N265">
            <v>15</v>
          </cell>
        </row>
        <row r="266">
          <cell r="A266" t="str">
            <v>MCRN12_SEC_Eaton_ BH01_B Feed-Capped</v>
          </cell>
          <cell r="B266" t="str">
            <v>MCRN12;DC SYS01 A</v>
          </cell>
          <cell r="C266" t="str">
            <v>MCRN12</v>
          </cell>
          <cell r="D266" t="str">
            <v>NA</v>
          </cell>
          <cell r="E266">
            <v>255</v>
          </cell>
          <cell r="F266">
            <v>43980</v>
          </cell>
          <cell r="G266">
            <v>300</v>
          </cell>
          <cell r="H266">
            <v>300</v>
          </cell>
          <cell r="I266">
            <v>0</v>
          </cell>
          <cell r="J266">
            <v>4</v>
          </cell>
          <cell r="K266">
            <v>0</v>
          </cell>
          <cell r="L266">
            <v>0</v>
          </cell>
          <cell r="M266">
            <v>0</v>
          </cell>
          <cell r="N266">
            <v>17</v>
          </cell>
        </row>
        <row r="267">
          <cell r="A267" t="str">
            <v>MCRN12_PDU2A_B</v>
          </cell>
          <cell r="B267" t="str">
            <v>MCRN12;DC SYS01 A</v>
          </cell>
          <cell r="C267" t="str">
            <v>MCRN12</v>
          </cell>
          <cell r="D267">
            <v>203.6</v>
          </cell>
          <cell r="E267">
            <v>200.8</v>
          </cell>
          <cell r="F267">
            <v>45432</v>
          </cell>
          <cell r="G267">
            <v>360</v>
          </cell>
          <cell r="H267">
            <v>360</v>
          </cell>
        </row>
        <row r="268">
          <cell r="A268" t="str">
            <v>MCRCD2_PDU1A_B</v>
          </cell>
          <cell r="B268" t="str">
            <v>MCRCD2;DC SYS02 [Rect 3&amp;4]</v>
          </cell>
          <cell r="C268" t="str">
            <v>MCRCD2</v>
          </cell>
          <cell r="D268">
            <v>178.5</v>
          </cell>
          <cell r="E268">
            <v>353.90000000000003</v>
          </cell>
          <cell r="F268">
            <v>45432</v>
          </cell>
          <cell r="G268">
            <v>360</v>
          </cell>
          <cell r="H268">
            <v>360</v>
          </cell>
        </row>
        <row r="269">
          <cell r="A269" t="str">
            <v>SWY_SEC_CBDB_1</v>
          </cell>
          <cell r="B269" t="str">
            <v>SWY;DC SYS01</v>
          </cell>
          <cell r="C269" t="str">
            <v>SWY</v>
          </cell>
          <cell r="D269">
            <v>25</v>
          </cell>
          <cell r="E269">
            <v>25</v>
          </cell>
          <cell r="F269">
            <v>45082</v>
          </cell>
          <cell r="G269">
            <v>300</v>
          </cell>
          <cell r="H269">
            <v>300</v>
          </cell>
          <cell r="I269">
            <v>0</v>
          </cell>
          <cell r="J269">
            <v>9</v>
          </cell>
          <cell r="K269">
            <v>0</v>
          </cell>
          <cell r="L269">
            <v>0</v>
          </cell>
          <cell r="M269">
            <v>11</v>
          </cell>
          <cell r="N269">
            <v>0</v>
          </cell>
        </row>
        <row r="270">
          <cell r="A270" t="str">
            <v>SWY_SEC_CBDB_2</v>
          </cell>
          <cell r="B270" t="str">
            <v>SWY;DC SYS01</v>
          </cell>
          <cell r="C270" t="str">
            <v>SWY</v>
          </cell>
          <cell r="D270">
            <v>25</v>
          </cell>
          <cell r="E270">
            <v>25</v>
          </cell>
          <cell r="F270">
            <v>45082</v>
          </cell>
          <cell r="G270">
            <v>300</v>
          </cell>
          <cell r="H270">
            <v>300</v>
          </cell>
          <cell r="I270">
            <v>0</v>
          </cell>
          <cell r="J270">
            <v>9</v>
          </cell>
          <cell r="K270">
            <v>0</v>
          </cell>
          <cell r="L270">
            <v>0</v>
          </cell>
          <cell r="M270">
            <v>11</v>
          </cell>
          <cell r="N270">
            <v>0</v>
          </cell>
        </row>
        <row r="271">
          <cell r="A271" t="str">
            <v>SWY_SEC_CBDB_4_Suite AH - Rack 5</v>
          </cell>
          <cell r="B271" t="str">
            <v>SWY;DC SYS01</v>
          </cell>
          <cell r="C271" t="str">
            <v>SWY</v>
          </cell>
          <cell r="D271">
            <v>60</v>
          </cell>
          <cell r="E271">
            <v>60</v>
          </cell>
          <cell r="F271">
            <v>45082</v>
          </cell>
          <cell r="G271">
            <v>300</v>
          </cell>
          <cell r="H271">
            <v>300</v>
          </cell>
          <cell r="I271">
            <v>4</v>
          </cell>
          <cell r="J271">
            <v>7</v>
          </cell>
          <cell r="K271">
            <v>0</v>
          </cell>
          <cell r="L271">
            <v>11</v>
          </cell>
          <cell r="M271">
            <v>10</v>
          </cell>
          <cell r="N271">
            <v>0</v>
          </cell>
        </row>
        <row r="272">
          <cell r="A272" t="str">
            <v>SWY_SEC_DD770_3_Suite AA - Rack 5</v>
          </cell>
          <cell r="B272" t="str">
            <v>SWY;DC SYS01</v>
          </cell>
          <cell r="C272" t="str">
            <v>SWY</v>
          </cell>
          <cell r="D272">
            <v>15</v>
          </cell>
          <cell r="E272">
            <v>15</v>
          </cell>
          <cell r="F272">
            <v>45082</v>
          </cell>
          <cell r="G272">
            <v>300</v>
          </cell>
          <cell r="H272">
            <v>300</v>
          </cell>
          <cell r="I272">
            <v>6</v>
          </cell>
          <cell r="J272">
            <v>10</v>
          </cell>
          <cell r="K272">
            <v>0</v>
          </cell>
          <cell r="L272">
            <v>22</v>
          </cell>
          <cell r="M272">
            <v>7</v>
          </cell>
          <cell r="N272">
            <v>0</v>
          </cell>
        </row>
        <row r="273">
          <cell r="A273" t="str">
            <v>SWY_SEC_DD770_5_Suite AB-AC - Rack 01</v>
          </cell>
          <cell r="B273" t="str">
            <v>SWY;DC SYS01</v>
          </cell>
          <cell r="C273" t="str">
            <v>SWY</v>
          </cell>
          <cell r="D273">
            <v>50</v>
          </cell>
          <cell r="E273">
            <v>45</v>
          </cell>
          <cell r="F273">
            <v>45082</v>
          </cell>
          <cell r="G273">
            <v>300</v>
          </cell>
          <cell r="H273">
            <v>300</v>
          </cell>
          <cell r="I273">
            <v>0</v>
          </cell>
          <cell r="J273">
            <v>1</v>
          </cell>
          <cell r="K273">
            <v>0</v>
          </cell>
          <cell r="L273">
            <v>14</v>
          </cell>
          <cell r="M273">
            <v>0</v>
          </cell>
          <cell r="N273">
            <v>0</v>
          </cell>
        </row>
        <row r="274">
          <cell r="A274" t="str">
            <v>WTNTK1_SEC_CBDB_J33</v>
          </cell>
          <cell r="B274" t="str">
            <v>WTNTK1;DC SYS01</v>
          </cell>
          <cell r="C274" t="str">
            <v>WTNTK1</v>
          </cell>
          <cell r="D274">
            <v>100</v>
          </cell>
          <cell r="E274">
            <v>100</v>
          </cell>
          <cell r="F274">
            <v>44984</v>
          </cell>
          <cell r="G274">
            <v>300</v>
          </cell>
          <cell r="H274">
            <v>300</v>
          </cell>
          <cell r="I274">
            <v>0</v>
          </cell>
          <cell r="J274">
            <v>0</v>
          </cell>
          <cell r="K274">
            <v>5</v>
          </cell>
          <cell r="L274">
            <v>0</v>
          </cell>
          <cell r="M274">
            <v>0</v>
          </cell>
          <cell r="N274">
            <v>37</v>
          </cell>
        </row>
        <row r="275">
          <cell r="A275" t="str">
            <v>BDFN02_PDU1A_B</v>
          </cell>
          <cell r="B275" t="str">
            <v>BDFN02;DC SYS01</v>
          </cell>
          <cell r="C275" t="str">
            <v>BDFN02</v>
          </cell>
          <cell r="D275">
            <v>150.69999999999999</v>
          </cell>
          <cell r="E275">
            <v>165.10000000000002</v>
          </cell>
          <cell r="F275">
            <v>45435</v>
          </cell>
          <cell r="G275">
            <v>360</v>
          </cell>
          <cell r="H275">
            <v>360</v>
          </cell>
        </row>
        <row r="276">
          <cell r="A276" t="str">
            <v>BDFN02_SEC_DCDB_AJ01</v>
          </cell>
          <cell r="B276" t="str">
            <v>BDFN02;DC SYS01</v>
          </cell>
          <cell r="C276" t="str">
            <v>BDFN02</v>
          </cell>
          <cell r="D276">
            <v>100</v>
          </cell>
          <cell r="E276">
            <v>100</v>
          </cell>
          <cell r="F276">
            <v>44679</v>
          </cell>
          <cell r="G276">
            <v>300</v>
          </cell>
          <cell r="H276">
            <v>300</v>
          </cell>
          <cell r="I276">
            <v>12</v>
          </cell>
          <cell r="J276">
            <v>0</v>
          </cell>
          <cell r="K276">
            <v>4</v>
          </cell>
          <cell r="L276">
            <v>1</v>
          </cell>
          <cell r="M276">
            <v>0</v>
          </cell>
          <cell r="N276">
            <v>4</v>
          </cell>
        </row>
        <row r="277">
          <cell r="A277" t="str">
            <v>BDFN02_SEC_DCDB_BD01</v>
          </cell>
          <cell r="B277" t="str">
            <v>BDFN02;DC SYS01</v>
          </cell>
          <cell r="C277" t="str">
            <v>BDFN02</v>
          </cell>
          <cell r="D277">
            <v>325</v>
          </cell>
          <cell r="E277">
            <v>300</v>
          </cell>
          <cell r="F277">
            <v>44679</v>
          </cell>
          <cell r="G277">
            <v>300</v>
          </cell>
          <cell r="H277">
            <v>300</v>
          </cell>
          <cell r="I277">
            <v>0</v>
          </cell>
          <cell r="J277">
            <v>4</v>
          </cell>
          <cell r="K277">
            <v>0</v>
          </cell>
          <cell r="L277">
            <v>0</v>
          </cell>
          <cell r="M277">
            <v>0</v>
          </cell>
          <cell r="N277">
            <v>17</v>
          </cell>
        </row>
        <row r="278">
          <cell r="A278" t="str">
            <v>BDFN02_SEC_DD770_AB01</v>
          </cell>
          <cell r="B278" t="str">
            <v>BDFN02;DC SYS01</v>
          </cell>
          <cell r="C278" t="str">
            <v>BDFN02</v>
          </cell>
          <cell r="D278">
            <v>100</v>
          </cell>
          <cell r="E278">
            <v>140</v>
          </cell>
          <cell r="F278">
            <v>44685</v>
          </cell>
          <cell r="G278">
            <v>300</v>
          </cell>
          <cell r="H278">
            <v>300</v>
          </cell>
          <cell r="I278">
            <v>4</v>
          </cell>
          <cell r="J278">
            <v>2</v>
          </cell>
          <cell r="K278">
            <v>0</v>
          </cell>
          <cell r="L278">
            <v>11</v>
          </cell>
          <cell r="M278">
            <v>11</v>
          </cell>
          <cell r="N278">
            <v>0</v>
          </cell>
        </row>
        <row r="279">
          <cell r="A279" t="str">
            <v>BDFN02_SEC_DD770_AV01</v>
          </cell>
          <cell r="B279" t="str">
            <v>BDFN02;DC SYS01</v>
          </cell>
          <cell r="C279" t="str">
            <v>BDFN02</v>
          </cell>
          <cell r="D279">
            <v>120</v>
          </cell>
          <cell r="E279">
            <v>170</v>
          </cell>
          <cell r="F279">
            <v>44679</v>
          </cell>
          <cell r="G279">
            <v>300</v>
          </cell>
          <cell r="H279">
            <v>300</v>
          </cell>
          <cell r="I279">
            <v>1</v>
          </cell>
          <cell r="J279">
            <v>4</v>
          </cell>
          <cell r="K279">
            <v>0</v>
          </cell>
          <cell r="L279">
            <v>3</v>
          </cell>
          <cell r="M279">
            <v>7</v>
          </cell>
          <cell r="N279">
            <v>0</v>
          </cell>
        </row>
        <row r="280">
          <cell r="A280" t="str">
            <v>MKSTN1_DCDB_QR7.</v>
          </cell>
          <cell r="B280" t="str">
            <v>MKSTN1;DC SYS01</v>
          </cell>
          <cell r="C280" t="str">
            <v>MKSTN1</v>
          </cell>
          <cell r="D280">
            <v>65</v>
          </cell>
          <cell r="E280">
            <v>65</v>
          </cell>
          <cell r="F280">
            <v>44998</v>
          </cell>
          <cell r="G280">
            <v>300</v>
          </cell>
          <cell r="H280">
            <v>300</v>
          </cell>
          <cell r="I280">
            <v>5</v>
          </cell>
          <cell r="J280">
            <v>5</v>
          </cell>
          <cell r="K280">
            <v>0</v>
          </cell>
          <cell r="L280">
            <v>22</v>
          </cell>
          <cell r="M280">
            <v>9</v>
          </cell>
          <cell r="N280">
            <v>0</v>
          </cell>
        </row>
        <row r="281">
          <cell r="A281" t="str">
            <v>MKSTN1_SEC_DD770_GH10</v>
          </cell>
          <cell r="B281" t="str">
            <v>MKSTN1;DC SYS01</v>
          </cell>
          <cell r="C281" t="str">
            <v>MKSTN1</v>
          </cell>
          <cell r="D281">
            <v>125</v>
          </cell>
          <cell r="E281">
            <v>125</v>
          </cell>
          <cell r="F281">
            <v>44998</v>
          </cell>
          <cell r="G281">
            <v>300</v>
          </cell>
          <cell r="H281">
            <v>300</v>
          </cell>
          <cell r="I281">
            <v>5</v>
          </cell>
          <cell r="J281">
            <v>3</v>
          </cell>
          <cell r="K281">
            <v>0</v>
          </cell>
          <cell r="L281">
            <v>0</v>
          </cell>
          <cell r="M281">
            <v>11</v>
          </cell>
          <cell r="N281">
            <v>0</v>
          </cell>
        </row>
        <row r="282">
          <cell r="A282" t="str">
            <v>STEDN1_Duvine Power Rack.</v>
          </cell>
          <cell r="B282" t="str">
            <v>STEDN1;DC SYS01</v>
          </cell>
          <cell r="C282" t="str">
            <v>STEDN1</v>
          </cell>
          <cell r="D282">
            <v>120</v>
          </cell>
          <cell r="E282">
            <v>0</v>
          </cell>
          <cell r="F282">
            <v>44239</v>
          </cell>
          <cell r="G282">
            <v>300</v>
          </cell>
          <cell r="H282">
            <v>300</v>
          </cell>
          <cell r="I282">
            <v>0</v>
          </cell>
          <cell r="J282">
            <v>0</v>
          </cell>
          <cell r="K282">
            <v>0</v>
          </cell>
          <cell r="L282">
            <v>2</v>
          </cell>
          <cell r="M282">
            <v>0</v>
          </cell>
          <cell r="N282">
            <v>0</v>
          </cell>
        </row>
        <row r="283">
          <cell r="A283" t="str">
            <v>BFEC01_SEC_DB00_DCDIST_8A</v>
          </cell>
          <cell r="B283" t="str">
            <v>BFEC01;DC SYS01</v>
          </cell>
          <cell r="C283" t="str">
            <v>BFEC01</v>
          </cell>
          <cell r="D283">
            <v>50</v>
          </cell>
          <cell r="E283">
            <v>0</v>
          </cell>
          <cell r="F283">
            <v>42422</v>
          </cell>
          <cell r="G283">
            <v>300</v>
          </cell>
          <cell r="H283">
            <v>0</v>
          </cell>
          <cell r="I283">
            <v>0</v>
          </cell>
          <cell r="J283">
            <v>0</v>
          </cell>
          <cell r="K283">
            <v>38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BFEC01_SEC_DB00_DCDIST_8B</v>
          </cell>
          <cell r="B284" t="str">
            <v>BFEC01;DC SYS01</v>
          </cell>
          <cell r="C284" t="str">
            <v>BFEC01</v>
          </cell>
          <cell r="D284">
            <v>50</v>
          </cell>
          <cell r="E284">
            <v>50</v>
          </cell>
          <cell r="F284">
            <v>42422</v>
          </cell>
          <cell r="G284">
            <v>300</v>
          </cell>
          <cell r="H284">
            <v>300</v>
          </cell>
          <cell r="I284">
            <v>0</v>
          </cell>
          <cell r="J284">
            <v>0</v>
          </cell>
          <cell r="K284">
            <v>42</v>
          </cell>
          <cell r="L284">
            <v>1</v>
          </cell>
          <cell r="M284">
            <v>3</v>
          </cell>
          <cell r="N284">
            <v>0</v>
          </cell>
        </row>
        <row r="285">
          <cell r="A285" t="str">
            <v>BFEC01_SEC_EATON_C10</v>
          </cell>
          <cell r="B285" t="str">
            <v>BFEC01;DC SYS01</v>
          </cell>
          <cell r="C285" t="str">
            <v>BFEC01</v>
          </cell>
          <cell r="D285">
            <v>70</v>
          </cell>
          <cell r="E285">
            <v>70</v>
          </cell>
          <cell r="F285">
            <v>45357</v>
          </cell>
          <cell r="G285">
            <v>300</v>
          </cell>
          <cell r="H285">
            <v>300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DD770_1_BC01</v>
          </cell>
          <cell r="B286" t="str">
            <v>BFTN03;DC SYS01</v>
          </cell>
          <cell r="C286" t="str">
            <v>BFTN03</v>
          </cell>
          <cell r="D286">
            <v>90</v>
          </cell>
          <cell r="E286">
            <v>90</v>
          </cell>
          <cell r="F286">
            <v>44160</v>
          </cell>
          <cell r="G286">
            <v>300</v>
          </cell>
          <cell r="H286">
            <v>300</v>
          </cell>
          <cell r="I286">
            <v>0</v>
          </cell>
          <cell r="J286">
            <v>0</v>
          </cell>
          <cell r="K286">
            <v>0</v>
          </cell>
          <cell r="L286">
            <v>9</v>
          </cell>
          <cell r="M286">
            <v>8</v>
          </cell>
          <cell r="N286">
            <v>0</v>
          </cell>
        </row>
        <row r="287">
          <cell r="A287" t="str">
            <v>DD770_2_DE01</v>
          </cell>
          <cell r="B287" t="str">
            <v>BFTN03;DC SYS01</v>
          </cell>
          <cell r="C287" t="str">
            <v>BFTN03</v>
          </cell>
          <cell r="D287">
            <v>45</v>
          </cell>
          <cell r="E287">
            <v>40</v>
          </cell>
          <cell r="F287">
            <v>45350</v>
          </cell>
          <cell r="G287">
            <v>300</v>
          </cell>
          <cell r="H287">
            <v>300</v>
          </cell>
          <cell r="I287">
            <v>0</v>
          </cell>
          <cell r="J287">
            <v>7</v>
          </cell>
          <cell r="K287">
            <v>2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DD770_3_FG01</v>
          </cell>
          <cell r="B288" t="str">
            <v>BFTN03;DC SYS01</v>
          </cell>
          <cell r="C288" t="str">
            <v>BFTN03</v>
          </cell>
          <cell r="D288" t="str">
            <v>Not correct form</v>
          </cell>
        </row>
        <row r="289">
          <cell r="A289" t="str">
            <v>DD770_4_FG03</v>
          </cell>
          <cell r="B289" t="str">
            <v>BFTN03;DC SYS01</v>
          </cell>
          <cell r="C289" t="str">
            <v>BFTN03</v>
          </cell>
          <cell r="D289" t="str">
            <v>Not correct form</v>
          </cell>
        </row>
        <row r="290">
          <cell r="A290" t="str">
            <v>ABN_SEC_DD770_GH02</v>
          </cell>
          <cell r="B290" t="str">
            <v>ABN;DC SYS01</v>
          </cell>
          <cell r="C290" t="str">
            <v>ABN</v>
          </cell>
          <cell r="D290">
            <v>30</v>
          </cell>
          <cell r="E290">
            <v>30</v>
          </cell>
          <cell r="F290">
            <v>42422</v>
          </cell>
          <cell r="G290">
            <v>300</v>
          </cell>
          <cell r="H290">
            <v>300</v>
          </cell>
          <cell r="I290">
            <v>6</v>
          </cell>
          <cell r="J290">
            <v>4</v>
          </cell>
          <cell r="K290">
            <v>3</v>
          </cell>
          <cell r="L290">
            <v>12</v>
          </cell>
          <cell r="M290">
            <v>0</v>
          </cell>
          <cell r="N290">
            <v>17</v>
          </cell>
        </row>
        <row r="291">
          <cell r="A291" t="str">
            <v>ABNTB1_DCDB _CD11</v>
          </cell>
          <cell r="B291" t="str">
            <v>ABNTB1;DC SYS01</v>
          </cell>
          <cell r="C291" t="str">
            <v>ABNTB1</v>
          </cell>
          <cell r="D291">
            <v>0</v>
          </cell>
          <cell r="E291">
            <v>0</v>
          </cell>
          <cell r="F291">
            <v>45015</v>
          </cell>
          <cell r="G291">
            <v>300</v>
          </cell>
          <cell r="H291">
            <v>300</v>
          </cell>
          <cell r="I291">
            <v>0</v>
          </cell>
          <cell r="J291">
            <v>0</v>
          </cell>
          <cell r="K291">
            <v>1</v>
          </cell>
          <cell r="L291">
            <v>35</v>
          </cell>
          <cell r="M291">
            <v>0</v>
          </cell>
          <cell r="N291">
            <v>0</v>
          </cell>
        </row>
        <row r="292">
          <cell r="A292" t="str">
            <v>ABNTB1_SYS_RACK2_PANEL A_01 - IGNORE</v>
          </cell>
          <cell r="B292" t="str">
            <v>ABNTB1;DC SYS01</v>
          </cell>
          <cell r="C292" t="str">
            <v>ABNTB1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ABNTB1_SYS_RACK2_PANEL A_02- IGNORE</v>
          </cell>
          <cell r="B293" t="str">
            <v>ABNTB1;DC SYS01</v>
          </cell>
          <cell r="C293" t="str">
            <v>ABNTB1</v>
          </cell>
          <cell r="D293">
            <v>0</v>
          </cell>
          <cell r="E293">
            <v>0</v>
          </cell>
          <cell r="F293">
            <v>0</v>
          </cell>
          <cell r="G293">
            <v>300</v>
          </cell>
          <cell r="H293">
            <v>300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ABNTB1_SYS_RACK3_PANEL B_01- IGNORE</v>
          </cell>
          <cell r="B294" t="str">
            <v>ABNTB1;DC SYS01</v>
          </cell>
          <cell r="C294" t="str">
            <v>ABNTB1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ABNTB1_SYS_RACK3_PANEL B_02- IGNORE</v>
          </cell>
          <cell r="B295" t="str">
            <v>ABNTB1;DC SYS01</v>
          </cell>
          <cell r="C295" t="str">
            <v>ABNTB1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A296" t="str">
            <v>ABNTD1 DC DB</v>
          </cell>
          <cell r="B296" t="str">
            <v>ABNTD1;DCSYS01</v>
          </cell>
          <cell r="C296" t="str">
            <v>ABNTD1</v>
          </cell>
          <cell r="D296">
            <v>90</v>
          </cell>
          <cell r="E296">
            <v>83</v>
          </cell>
          <cell r="F296">
            <v>44971</v>
          </cell>
          <cell r="G296">
            <v>300</v>
          </cell>
          <cell r="H296">
            <v>300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32</v>
          </cell>
        </row>
        <row r="297">
          <cell r="A297" t="str">
            <v>AYRN01_DCDB_A PPS10_DB1</v>
          </cell>
          <cell r="B297" t="str">
            <v>AYRN01; DC SYS01</v>
          </cell>
          <cell r="C297" t="str">
            <v>AYRN01</v>
          </cell>
          <cell r="D297">
            <v>16</v>
          </cell>
          <cell r="E297">
            <v>0</v>
          </cell>
          <cell r="F297">
            <v>44264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A298" t="str">
            <v>AYRN01_DCDB_A PPS10_DB2</v>
          </cell>
          <cell r="B298" t="str">
            <v>AYRN01; DC SYS01</v>
          </cell>
          <cell r="C298" t="str">
            <v>AYRN01</v>
          </cell>
          <cell r="D298">
            <v>0</v>
          </cell>
          <cell r="E298">
            <v>16</v>
          </cell>
          <cell r="F298">
            <v>44264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A299" t="str">
            <v>DNDN71_SEC_EATON_BC01</v>
          </cell>
          <cell r="B299" t="str">
            <v>DNDN71; SYS 01</v>
          </cell>
          <cell r="C299" t="str">
            <v>DNDN71</v>
          </cell>
          <cell r="D299">
            <v>90</v>
          </cell>
          <cell r="E299">
            <v>90</v>
          </cell>
          <cell r="F299">
            <v>45273</v>
          </cell>
          <cell r="G299">
            <v>300</v>
          </cell>
          <cell r="H299">
            <v>300</v>
          </cell>
          <cell r="I299">
            <v>0</v>
          </cell>
          <cell r="J299">
            <v>0</v>
          </cell>
          <cell r="K299">
            <v>4</v>
          </cell>
          <cell r="L299">
            <v>0</v>
          </cell>
          <cell r="M299">
            <v>0</v>
          </cell>
          <cell r="N299">
            <v>9</v>
          </cell>
        </row>
        <row r="300">
          <cell r="A300" t="str">
            <v>DNDTC1;POWEC987932;DCDB01</v>
          </cell>
          <cell r="B300" t="str">
            <v>DNDTC1;DCSYS01</v>
          </cell>
          <cell r="C300" t="str">
            <v>DNDTC1</v>
          </cell>
          <cell r="D300" t="str">
            <v>Not correct form</v>
          </cell>
        </row>
        <row r="301">
          <cell r="A301" t="str">
            <v>DNFNP1_SEC_EATON_C7</v>
          </cell>
          <cell r="B301" t="str">
            <v>DNFNP1; DC SYS01</v>
          </cell>
          <cell r="C301" t="str">
            <v>DNFNP1</v>
          </cell>
          <cell r="D301">
            <v>0</v>
          </cell>
          <cell r="E301">
            <v>0</v>
          </cell>
          <cell r="F301">
            <v>0</v>
          </cell>
          <cell r="G301">
            <v>300</v>
          </cell>
          <cell r="H301">
            <v>300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10</v>
          </cell>
        </row>
        <row r="302">
          <cell r="A302" t="str">
            <v>EDBTG1_PDU1A_B</v>
          </cell>
          <cell r="B302" t="str">
            <v>EDBTG1;DC SYSA</v>
          </cell>
          <cell r="C302" t="str">
            <v>EDBTG1</v>
          </cell>
          <cell r="D302">
            <v>110.30000000000001</v>
          </cell>
          <cell r="E302">
            <v>131.4</v>
          </cell>
          <cell r="F302">
            <v>45429</v>
          </cell>
          <cell r="G302">
            <v>360</v>
          </cell>
          <cell r="H302">
            <v>360</v>
          </cell>
        </row>
        <row r="303">
          <cell r="A303" t="str">
            <v>EDBTG1_SEC_DCDB_J02</v>
          </cell>
          <cell r="B303" t="str">
            <v>EDBTG1;DC SYSA</v>
          </cell>
          <cell r="C303" t="str">
            <v>EDBTG1</v>
          </cell>
          <cell r="D303">
            <v>195</v>
          </cell>
          <cell r="E303">
            <v>205</v>
          </cell>
          <cell r="F303">
            <v>44642</v>
          </cell>
          <cell r="G303">
            <v>300</v>
          </cell>
          <cell r="H303">
            <v>300</v>
          </cell>
          <cell r="I303">
            <v>2</v>
          </cell>
          <cell r="J303">
            <v>9</v>
          </cell>
          <cell r="K303">
            <v>3</v>
          </cell>
          <cell r="L303">
            <v>0</v>
          </cell>
          <cell r="M303">
            <v>0</v>
          </cell>
          <cell r="N303">
            <v>13</v>
          </cell>
        </row>
        <row r="304">
          <cell r="A304" t="str">
            <v>EDBTG1_SEC_DCDB_D11</v>
          </cell>
          <cell r="B304" t="str">
            <v>EDBTG1;DC SYSA</v>
          </cell>
          <cell r="C304" t="str">
            <v>EDBTG1</v>
          </cell>
          <cell r="D304">
            <v>184</v>
          </cell>
          <cell r="E304">
            <v>181</v>
          </cell>
          <cell r="F304">
            <v>44453</v>
          </cell>
          <cell r="G304">
            <v>300</v>
          </cell>
          <cell r="H304">
            <v>300</v>
          </cell>
          <cell r="I304">
            <v>0</v>
          </cell>
          <cell r="J304">
            <v>6</v>
          </cell>
          <cell r="K304">
            <v>4</v>
          </cell>
          <cell r="L304">
            <v>0</v>
          </cell>
          <cell r="M304">
            <v>0</v>
          </cell>
          <cell r="N304">
            <v>46</v>
          </cell>
        </row>
        <row r="305">
          <cell r="A305" t="str">
            <v>EDBTN1_SEC_EATON_EF5</v>
          </cell>
          <cell r="B305" t="str">
            <v>EDBTN1;DC SYSA (DO NOT CONNECT LOADS)</v>
          </cell>
          <cell r="C305" t="str">
            <v>EDBTN1</v>
          </cell>
          <cell r="D305">
            <v>152</v>
          </cell>
          <cell r="E305">
            <v>168</v>
          </cell>
          <cell r="F305">
            <v>45008</v>
          </cell>
          <cell r="G305">
            <v>300</v>
          </cell>
          <cell r="H305">
            <v>300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48</v>
          </cell>
        </row>
        <row r="306">
          <cell r="A306" t="str">
            <v>EDBTN1_DCDB_WALL_A</v>
          </cell>
          <cell r="B306" t="str">
            <v>EDBTN1;DC SYSA (DO NOT CONNECT LOADS)</v>
          </cell>
          <cell r="C306" t="str">
            <v>EDBTN1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A307" t="str">
            <v>EDBTN1_DCDB_WALL_B</v>
          </cell>
          <cell r="B307" t="str">
            <v>EDBTN1;DC SYSA (DO NOT CONNECT LOADS)</v>
          </cell>
          <cell r="C307" t="str">
            <v>EDBTN1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A308" t="str">
            <v>EDBTN1_SEC_EATON_CD15 CAPPED</v>
          </cell>
          <cell r="B308" t="str">
            <v>EDBTN1;DC SYSA (DO NOT CONNECT LOADS)</v>
          </cell>
          <cell r="C308" t="str">
            <v>EDBTN1</v>
          </cell>
          <cell r="D308">
            <v>290</v>
          </cell>
          <cell r="E308">
            <v>345</v>
          </cell>
          <cell r="F308">
            <v>45006</v>
          </cell>
          <cell r="G308">
            <v>300</v>
          </cell>
          <cell r="H308">
            <v>300</v>
          </cell>
          <cell r="I308">
            <v>2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5</v>
          </cell>
        </row>
        <row r="309">
          <cell r="A309" t="str">
            <v>BTRTP1_SEC_EATON_GF03</v>
          </cell>
          <cell r="B309" t="str">
            <v>BTRTP1;DC SYS01</v>
          </cell>
          <cell r="C309" t="str">
            <v>BTRTP1</v>
          </cell>
          <cell r="D309">
            <v>10</v>
          </cell>
          <cell r="E309">
            <v>10</v>
          </cell>
          <cell r="F309">
            <v>41963</v>
          </cell>
          <cell r="G309">
            <v>300</v>
          </cell>
          <cell r="H309">
            <v>300</v>
          </cell>
          <cell r="I309">
            <v>5</v>
          </cell>
          <cell r="J309">
            <v>8</v>
          </cell>
          <cell r="K309">
            <v>0</v>
          </cell>
          <cell r="L309">
            <v>29</v>
          </cell>
          <cell r="M309">
            <v>11</v>
          </cell>
          <cell r="N309">
            <v>0</v>
          </cell>
        </row>
        <row r="310">
          <cell r="A310" t="str">
            <v>GLWN07_PDU1A_B</v>
          </cell>
          <cell r="B310" t="str">
            <v>GLWN07;DC SYS A</v>
          </cell>
          <cell r="C310" t="str">
            <v>GLWN07</v>
          </cell>
          <cell r="D310">
            <v>157.89999999999998</v>
          </cell>
          <cell r="E310">
            <v>114.9</v>
          </cell>
          <cell r="F310">
            <v>45429</v>
          </cell>
          <cell r="G310">
            <v>360</v>
          </cell>
          <cell r="H310">
            <v>360</v>
          </cell>
        </row>
        <row r="311">
          <cell r="A311" t="str">
            <v>GLWN07_SEC_DD770_CD01</v>
          </cell>
          <cell r="B311" t="str">
            <v>GLWN07;DC SYS A</v>
          </cell>
          <cell r="C311" t="str">
            <v>GLWN07</v>
          </cell>
          <cell r="D311">
            <v>0</v>
          </cell>
          <cell r="E311">
            <v>0</v>
          </cell>
          <cell r="F311">
            <v>0</v>
          </cell>
          <cell r="G311">
            <v>300</v>
          </cell>
          <cell r="H311">
            <v>300</v>
          </cell>
          <cell r="I311">
            <v>1</v>
          </cell>
          <cell r="J311">
            <v>1</v>
          </cell>
          <cell r="K311">
            <v>0</v>
          </cell>
          <cell r="L311">
            <v>2</v>
          </cell>
          <cell r="M311">
            <v>0</v>
          </cell>
          <cell r="N311">
            <v>15</v>
          </cell>
        </row>
        <row r="312">
          <cell r="A312" t="str">
            <v>GLWN07_SEC_DD770_EF01</v>
          </cell>
          <cell r="B312" t="str">
            <v>GLWN07;DC SYS A</v>
          </cell>
          <cell r="C312" t="str">
            <v>GLWN07</v>
          </cell>
          <cell r="D312">
            <v>0</v>
          </cell>
          <cell r="E312">
            <v>0</v>
          </cell>
          <cell r="F312">
            <v>0</v>
          </cell>
          <cell r="G312">
            <v>300</v>
          </cell>
          <cell r="H312">
            <v>300</v>
          </cell>
          <cell r="I312">
            <v>4</v>
          </cell>
          <cell r="J312">
            <v>0</v>
          </cell>
          <cell r="K312">
            <v>0</v>
          </cell>
          <cell r="L312">
            <v>1</v>
          </cell>
          <cell r="M312">
            <v>5</v>
          </cell>
          <cell r="N312">
            <v>0</v>
          </cell>
        </row>
        <row r="313">
          <cell r="A313" t="str">
            <v>GLWN07_SEC_Eaton_CD21</v>
          </cell>
          <cell r="B313" t="str">
            <v>GLWN07;DC SYS A</v>
          </cell>
          <cell r="C313" t="str">
            <v>GLWN07</v>
          </cell>
          <cell r="D313">
            <v>78</v>
          </cell>
          <cell r="E313">
            <v>125</v>
          </cell>
          <cell r="F313">
            <v>0</v>
          </cell>
          <cell r="G313">
            <v>300</v>
          </cell>
          <cell r="H313">
            <v>300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29</v>
          </cell>
        </row>
        <row r="314">
          <cell r="A314" t="str">
            <v>GLWN07_SEC_DCDB_LM15 - DO NOT USE [CAPPED]</v>
          </cell>
          <cell r="B314" t="str">
            <v>GLWN07;DC SYS A</v>
          </cell>
          <cell r="C314" t="str">
            <v>GLWN07</v>
          </cell>
          <cell r="D314">
            <v>170</v>
          </cell>
          <cell r="E314">
            <v>170</v>
          </cell>
          <cell r="F314">
            <v>41834</v>
          </cell>
          <cell r="G314">
            <v>300</v>
          </cell>
          <cell r="H314">
            <v>300</v>
          </cell>
          <cell r="I314">
            <v>4</v>
          </cell>
          <cell r="J314">
            <v>2</v>
          </cell>
          <cell r="K314">
            <v>0</v>
          </cell>
          <cell r="L314">
            <v>1</v>
          </cell>
          <cell r="M314">
            <v>0</v>
          </cell>
          <cell r="N314">
            <v>0</v>
          </cell>
        </row>
        <row r="315">
          <cell r="A315" t="str">
            <v>GLWN07_SEC_DD770_JK01- DO NOT USE</v>
          </cell>
          <cell r="B315" t="str">
            <v>GLWN07;DC SYS A</v>
          </cell>
          <cell r="C315" t="str">
            <v>GLWN07</v>
          </cell>
          <cell r="D315">
            <v>190</v>
          </cell>
          <cell r="E315">
            <v>190</v>
          </cell>
          <cell r="F315">
            <v>42789</v>
          </cell>
          <cell r="G315">
            <v>300</v>
          </cell>
          <cell r="H315">
            <v>300</v>
          </cell>
          <cell r="I315">
            <v>1</v>
          </cell>
          <cell r="J315">
            <v>1</v>
          </cell>
          <cell r="K315">
            <v>3</v>
          </cell>
          <cell r="L315">
            <v>0</v>
          </cell>
          <cell r="M315">
            <v>3</v>
          </cell>
          <cell r="N315">
            <v>0</v>
          </cell>
        </row>
        <row r="316">
          <cell r="A316" t="str">
            <v>GLWTO1_EOS_EF00</v>
          </cell>
          <cell r="B316" t="str">
            <v>GLWTO1;DC SYS01</v>
          </cell>
          <cell r="C316" t="str">
            <v>GLWTO1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A317" t="str">
            <v>GLWTO1_EATON_IJ00</v>
          </cell>
          <cell r="B317" t="str">
            <v>GLWTO1;DC SYS01</v>
          </cell>
          <cell r="C317" t="str">
            <v>GLWTO1</v>
          </cell>
          <cell r="D317">
            <v>0</v>
          </cell>
          <cell r="E317">
            <v>0</v>
          </cell>
          <cell r="F317">
            <v>44392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1</v>
          </cell>
          <cell r="M317">
            <v>0</v>
          </cell>
          <cell r="N317">
            <v>31</v>
          </cell>
        </row>
        <row r="318">
          <cell r="A318" t="str">
            <v>GLWTW1_DCDB_WALL_1 - IGNORE</v>
          </cell>
          <cell r="B318" t="str">
            <v>GLWTW1;DC SYS01</v>
          </cell>
          <cell r="C318" t="str">
            <v>GLWTW1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A319" t="str">
            <v>GLWTW1_SEC_EATON DCDB_ EF07B</v>
          </cell>
          <cell r="B319" t="str">
            <v>GLWTW1;DC SYS01</v>
          </cell>
          <cell r="C319" t="str">
            <v>GLWTW1</v>
          </cell>
          <cell r="D319">
            <v>200</v>
          </cell>
          <cell r="E319">
            <v>190</v>
          </cell>
          <cell r="F319">
            <v>45008</v>
          </cell>
          <cell r="G319">
            <v>300</v>
          </cell>
          <cell r="H319">
            <v>300</v>
          </cell>
          <cell r="I319">
            <v>1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17</v>
          </cell>
        </row>
        <row r="320">
          <cell r="A320" t="str">
            <v>INVN41_SEC_EATON_CD01</v>
          </cell>
          <cell r="B320" t="str">
            <v>INVN41;DC SYS01</v>
          </cell>
          <cell r="C320" t="str">
            <v>INVN41</v>
          </cell>
          <cell r="D320">
            <v>50</v>
          </cell>
          <cell r="E320">
            <v>52</v>
          </cell>
          <cell r="F320">
            <v>45133</v>
          </cell>
          <cell r="G320">
            <v>300</v>
          </cell>
          <cell r="H320">
            <v>300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A321" t="str">
            <v>LIVN01_SEC_CBDB_AN01</v>
          </cell>
          <cell r="B321" t="str">
            <v>LIVN01;DC SYS01</v>
          </cell>
          <cell r="C321" t="str">
            <v>LIVN01</v>
          </cell>
          <cell r="D321">
            <v>110</v>
          </cell>
          <cell r="E321">
            <v>100</v>
          </cell>
          <cell r="F321">
            <v>44838</v>
          </cell>
          <cell r="G321">
            <v>300</v>
          </cell>
          <cell r="H321">
            <v>300</v>
          </cell>
          <cell r="I321">
            <v>0</v>
          </cell>
          <cell r="J321">
            <v>0</v>
          </cell>
          <cell r="K321">
            <v>0</v>
          </cell>
          <cell r="L321">
            <v>2</v>
          </cell>
          <cell r="M321">
            <v>0</v>
          </cell>
          <cell r="N321">
            <v>0</v>
          </cell>
        </row>
        <row r="322">
          <cell r="A322" t="str">
            <v>LIVN01_SEC_DD770_AT05_DCDB4</v>
          </cell>
          <cell r="B322" t="str">
            <v>LIVN01;DC SYS01</v>
          </cell>
          <cell r="C322" t="str">
            <v>LIVN01</v>
          </cell>
          <cell r="D322">
            <v>30</v>
          </cell>
          <cell r="E322">
            <v>30</v>
          </cell>
          <cell r="F322">
            <v>0</v>
          </cell>
          <cell r="G322">
            <v>300</v>
          </cell>
          <cell r="H322">
            <v>300</v>
          </cell>
          <cell r="I322">
            <v>6</v>
          </cell>
          <cell r="J322">
            <v>0</v>
          </cell>
          <cell r="K322">
            <v>0</v>
          </cell>
          <cell r="L322">
            <v>21</v>
          </cell>
          <cell r="M322">
            <v>10</v>
          </cell>
          <cell r="N322">
            <v>0</v>
          </cell>
        </row>
        <row r="323">
          <cell r="A323" t="str">
            <v>PTHTL1_SYS_EATON_DB01</v>
          </cell>
          <cell r="B323" t="str">
            <v>PTHTL1;DC SYS01</v>
          </cell>
          <cell r="C323" t="str">
            <v>PTHTL1</v>
          </cell>
          <cell r="D323">
            <v>37</v>
          </cell>
          <cell r="E323">
            <v>37</v>
          </cell>
          <cell r="F323">
            <v>41834</v>
          </cell>
          <cell r="G323">
            <v>300</v>
          </cell>
          <cell r="H323">
            <v>300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STGCD1_SYS_DCDB</v>
          </cell>
          <cell r="B324" t="str">
            <v>STGCD1;DC SYS01</v>
          </cell>
          <cell r="C324" t="str">
            <v>STGCD1</v>
          </cell>
          <cell r="D324">
            <v>0</v>
          </cell>
          <cell r="E324">
            <v>0</v>
          </cell>
          <cell r="F324">
            <v>0</v>
          </cell>
          <cell r="G324">
            <v>300</v>
          </cell>
          <cell r="H324">
            <v>300</v>
          </cell>
          <cell r="I324">
            <v>0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</row>
        <row r="325">
          <cell r="A325" t="str">
            <v>ASH_SEC_WALL_DCDB_01</v>
          </cell>
          <cell r="B325" t="str">
            <v>ASH;DC SYS01</v>
          </cell>
          <cell r="C325" t="str">
            <v>ASH</v>
          </cell>
          <cell r="D325">
            <v>0</v>
          </cell>
          <cell r="E325">
            <v>0</v>
          </cell>
          <cell r="F325">
            <v>0</v>
          </cell>
          <cell r="G325">
            <v>300</v>
          </cell>
          <cell r="H325">
            <v>300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ASH_SEC_WALL_DCDB_02</v>
          </cell>
          <cell r="B326" t="str">
            <v>ASH;DC SYS01</v>
          </cell>
          <cell r="C326" t="str">
            <v>ASH</v>
          </cell>
          <cell r="D326">
            <v>0</v>
          </cell>
          <cell r="E326">
            <v>0</v>
          </cell>
          <cell r="F326">
            <v>0</v>
          </cell>
          <cell r="G326">
            <v>160</v>
          </cell>
          <cell r="H326">
            <v>300</v>
          </cell>
          <cell r="I326">
            <v>0</v>
          </cell>
          <cell r="J326">
            <v>1</v>
          </cell>
          <cell r="K326">
            <v>1</v>
          </cell>
          <cell r="L326">
            <v>0</v>
          </cell>
          <cell r="M326">
            <v>0</v>
          </cell>
          <cell r="N326">
            <v>1</v>
          </cell>
        </row>
        <row r="327">
          <cell r="A327" t="str">
            <v>CBY_SEC_DD770_JK05</v>
          </cell>
          <cell r="B327" t="str">
            <v>CBY;DC SYS01</v>
          </cell>
          <cell r="C327" t="str">
            <v>CBY</v>
          </cell>
          <cell r="D327">
            <v>60</v>
          </cell>
          <cell r="E327">
            <v>70</v>
          </cell>
          <cell r="F327">
            <v>45097</v>
          </cell>
          <cell r="G327">
            <v>300</v>
          </cell>
          <cell r="H327">
            <v>300</v>
          </cell>
          <cell r="I327">
            <v>4</v>
          </cell>
          <cell r="J327">
            <v>6</v>
          </cell>
          <cell r="K327">
            <v>0</v>
          </cell>
          <cell r="L327">
            <v>13</v>
          </cell>
          <cell r="M327">
            <v>11</v>
          </cell>
          <cell r="N327">
            <v>1</v>
          </cell>
        </row>
        <row r="328">
          <cell r="A328" t="str">
            <v>CBY_SEC_WALL_CBDB</v>
          </cell>
          <cell r="B328" t="str">
            <v>CBY;DC SYS01</v>
          </cell>
          <cell r="C328" t="str">
            <v>CBY</v>
          </cell>
          <cell r="D328">
            <v>15</v>
          </cell>
          <cell r="E328">
            <v>0</v>
          </cell>
          <cell r="F328">
            <v>45097</v>
          </cell>
          <cell r="G328">
            <v>300</v>
          </cell>
          <cell r="H328">
            <v>300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FKE_SEC_DD770_AB0.</v>
          </cell>
          <cell r="B329" t="str">
            <v>FKE;DC SYS01</v>
          </cell>
          <cell r="C329" t="str">
            <v>FKE</v>
          </cell>
          <cell r="D329">
            <v>20</v>
          </cell>
          <cell r="E329">
            <v>20</v>
          </cell>
          <cell r="F329">
            <v>45097</v>
          </cell>
          <cell r="G329">
            <v>300</v>
          </cell>
          <cell r="H329">
            <v>300</v>
          </cell>
          <cell r="I329">
            <v>6</v>
          </cell>
          <cell r="J329">
            <v>6</v>
          </cell>
          <cell r="K329">
            <v>0</v>
          </cell>
          <cell r="L329">
            <v>19</v>
          </cell>
          <cell r="M329">
            <v>11</v>
          </cell>
          <cell r="N329">
            <v>0</v>
          </cell>
        </row>
        <row r="330">
          <cell r="A330" t="str">
            <v>HLWN02_SEC_DD770_EF01_01</v>
          </cell>
          <cell r="B330" t="str">
            <v>HLWN02;DC SYS01</v>
          </cell>
          <cell r="C330" t="str">
            <v>HLWN02</v>
          </cell>
          <cell r="D330">
            <v>80</v>
          </cell>
          <cell r="E330">
            <v>70</v>
          </cell>
          <cell r="F330">
            <v>44880</v>
          </cell>
          <cell r="G330">
            <v>300</v>
          </cell>
          <cell r="H330">
            <v>300</v>
          </cell>
          <cell r="I330">
            <v>5</v>
          </cell>
          <cell r="J330">
            <v>6</v>
          </cell>
          <cell r="K330">
            <v>4</v>
          </cell>
          <cell r="L330">
            <v>8</v>
          </cell>
          <cell r="M330">
            <v>9</v>
          </cell>
          <cell r="N330">
            <v>0</v>
          </cell>
        </row>
        <row r="331">
          <cell r="A331" t="str">
            <v>HLWN02_SEC_DD770_JK01_02</v>
          </cell>
          <cell r="B331" t="str">
            <v>HLWN02;DC SYS01</v>
          </cell>
          <cell r="C331" t="str">
            <v>HLWN02</v>
          </cell>
          <cell r="D331">
            <v>32</v>
          </cell>
          <cell r="E331">
            <v>38</v>
          </cell>
          <cell r="F331">
            <v>44880</v>
          </cell>
          <cell r="G331">
            <v>300</v>
          </cell>
          <cell r="H331">
            <v>300</v>
          </cell>
          <cell r="I331">
            <v>6</v>
          </cell>
          <cell r="J331">
            <v>6</v>
          </cell>
          <cell r="K331">
            <v>0</v>
          </cell>
          <cell r="L331">
            <v>19</v>
          </cell>
          <cell r="M331">
            <v>11</v>
          </cell>
          <cell r="N331">
            <v>0</v>
          </cell>
        </row>
        <row r="332">
          <cell r="A332" t="str">
            <v>HHD_SEC_DD770_F0</v>
          </cell>
          <cell r="B332" t="str">
            <v>HHD;DC SYS01</v>
          </cell>
          <cell r="C332" t="str">
            <v>HHD</v>
          </cell>
          <cell r="D332">
            <v>135</v>
          </cell>
          <cell r="E332">
            <v>140</v>
          </cell>
          <cell r="F332">
            <v>45090</v>
          </cell>
          <cell r="G332">
            <v>300</v>
          </cell>
          <cell r="H332">
            <v>300</v>
          </cell>
          <cell r="I332">
            <v>5</v>
          </cell>
          <cell r="J332">
            <v>1</v>
          </cell>
          <cell r="K332">
            <v>0</v>
          </cell>
          <cell r="L332">
            <v>10</v>
          </cell>
          <cell r="M332">
            <v>2</v>
          </cell>
          <cell r="N332">
            <v>0</v>
          </cell>
        </row>
        <row r="333">
          <cell r="A333" t="str">
            <v>IPWTN1_DCDB _RQ12</v>
          </cell>
          <cell r="B333" t="str">
            <v>IPWTN1;DC SYS01</v>
          </cell>
          <cell r="C333" t="str">
            <v>IPWTN1</v>
          </cell>
          <cell r="D333">
            <v>60</v>
          </cell>
          <cell r="E333">
            <v>60</v>
          </cell>
          <cell r="F333">
            <v>45007</v>
          </cell>
          <cell r="G333">
            <v>300</v>
          </cell>
          <cell r="H333">
            <v>300</v>
          </cell>
          <cell r="I333">
            <v>3</v>
          </cell>
          <cell r="J333">
            <v>0</v>
          </cell>
          <cell r="K333">
            <v>3</v>
          </cell>
          <cell r="L333">
            <v>0</v>
          </cell>
          <cell r="M333">
            <v>0</v>
          </cell>
          <cell r="N333">
            <v>33</v>
          </cell>
        </row>
        <row r="334">
          <cell r="A334" t="str">
            <v>IPWTN1_SEC_DCDB_01</v>
          </cell>
          <cell r="B334" t="str">
            <v>IPWTN1;DC SYS01</v>
          </cell>
          <cell r="C334" t="str">
            <v>IPWTN1</v>
          </cell>
          <cell r="D334" t="str">
            <v>N/A</v>
          </cell>
          <cell r="E334" t="str">
            <v>N/A</v>
          </cell>
          <cell r="F334">
            <v>45007</v>
          </cell>
          <cell r="G334">
            <v>300</v>
          </cell>
          <cell r="H334">
            <v>300</v>
          </cell>
          <cell r="I334">
            <v>0</v>
          </cell>
          <cell r="J334">
            <v>3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IPWTN1_SEC_DCDB_04</v>
          </cell>
          <cell r="B335" t="str">
            <v>IPWTN1;DC SYS01</v>
          </cell>
          <cell r="C335" t="str">
            <v>IPWTN1</v>
          </cell>
          <cell r="D335" t="str">
            <v>N/A</v>
          </cell>
          <cell r="E335" t="str">
            <v>N/A</v>
          </cell>
          <cell r="F335">
            <v>45007</v>
          </cell>
          <cell r="G335">
            <v>200</v>
          </cell>
          <cell r="H335">
            <v>200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IPWTN1_SYS_DCDB_WALL</v>
          </cell>
          <cell r="B336" t="str">
            <v>IPWTN1;DC SYS01</v>
          </cell>
          <cell r="C336" t="str">
            <v>IPWTN1</v>
          </cell>
          <cell r="D336" t="str">
            <v>N/A</v>
          </cell>
          <cell r="E336">
            <v>0</v>
          </cell>
          <cell r="F336">
            <v>45007</v>
          </cell>
          <cell r="G336">
            <v>300</v>
          </cell>
          <cell r="H336">
            <v>0</v>
          </cell>
          <cell r="I336">
            <v>0</v>
          </cell>
          <cell r="J336">
            <v>5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LTNDN1_SEC_DD770_BB_CC_05</v>
          </cell>
          <cell r="B337" t="str">
            <v>LTNDN1;DC SYS01</v>
          </cell>
          <cell r="C337" t="str">
            <v>LTNDN1</v>
          </cell>
          <cell r="D337">
            <v>120</v>
          </cell>
          <cell r="E337">
            <v>170</v>
          </cell>
          <cell r="F337">
            <v>44264</v>
          </cell>
          <cell r="G337">
            <v>300</v>
          </cell>
          <cell r="H337">
            <v>300</v>
          </cell>
          <cell r="I337">
            <v>0</v>
          </cell>
          <cell r="J337">
            <v>6</v>
          </cell>
          <cell r="K337">
            <v>0</v>
          </cell>
          <cell r="L337">
            <v>7</v>
          </cell>
          <cell r="M337">
            <v>9</v>
          </cell>
          <cell r="N337">
            <v>0</v>
          </cell>
        </row>
        <row r="338">
          <cell r="A338" t="str">
            <v>MDE_SEC_DUVINE DCDB</v>
          </cell>
          <cell r="B338" t="str">
            <v>MDE;DC SYS01</v>
          </cell>
          <cell r="C338" t="str">
            <v>MDE</v>
          </cell>
          <cell r="D338" t="str">
            <v>N/A</v>
          </cell>
          <cell r="E338" t="str">
            <v>N/A</v>
          </cell>
          <cell r="F338">
            <v>45006</v>
          </cell>
          <cell r="G338">
            <v>300</v>
          </cell>
          <cell r="H338">
            <v>300</v>
          </cell>
          <cell r="I338">
            <v>0</v>
          </cell>
          <cell r="J338">
            <v>10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A339" t="str">
            <v>MDE_SEC_EATON DCDB</v>
          </cell>
          <cell r="B339" t="str">
            <v>MDE;DC SYS01</v>
          </cell>
          <cell r="C339" t="str">
            <v>MDE</v>
          </cell>
          <cell r="D339" t="str">
            <v>46A</v>
          </cell>
          <cell r="E339" t="str">
            <v>46A</v>
          </cell>
          <cell r="F339">
            <v>45006</v>
          </cell>
          <cell r="G339">
            <v>300</v>
          </cell>
          <cell r="H339">
            <v>300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48</v>
          </cell>
        </row>
        <row r="340">
          <cell r="A340" t="str">
            <v>RCR_SEC_CBDB_GH08</v>
          </cell>
          <cell r="B340" t="str">
            <v>RCR;DC SYS01</v>
          </cell>
          <cell r="C340" t="str">
            <v>RCR</v>
          </cell>
          <cell r="D340">
            <v>90</v>
          </cell>
          <cell r="E340">
            <v>95</v>
          </cell>
          <cell r="F340">
            <v>45006</v>
          </cell>
          <cell r="G340">
            <v>300</v>
          </cell>
          <cell r="H340">
            <v>300</v>
          </cell>
          <cell r="I340">
            <v>3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31</v>
          </cell>
        </row>
        <row r="341">
          <cell r="A341" t="str">
            <v>RCR_SEC_WALL_CBDB</v>
          </cell>
          <cell r="B341" t="str">
            <v>RCR;DC SYS01</v>
          </cell>
          <cell r="C341" t="str">
            <v>RCR</v>
          </cell>
          <cell r="D341">
            <v>65</v>
          </cell>
          <cell r="E341" t="str">
            <v>N/A</v>
          </cell>
          <cell r="F341">
            <v>45006</v>
          </cell>
          <cell r="G341">
            <v>300</v>
          </cell>
          <cell r="H341">
            <v>300</v>
          </cell>
          <cell r="I341">
            <v>4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A342" t="str">
            <v>SOSTN1_SEC_DD770_WALL</v>
          </cell>
          <cell r="B342" t="str">
            <v>SOSTN1;DC SYS01</v>
          </cell>
          <cell r="C342" t="str">
            <v>SOSTN1</v>
          </cell>
          <cell r="D342">
            <v>55</v>
          </cell>
          <cell r="E342">
            <v>45</v>
          </cell>
          <cell r="F342">
            <v>45055</v>
          </cell>
          <cell r="G342">
            <v>300</v>
          </cell>
          <cell r="H342">
            <v>300</v>
          </cell>
          <cell r="I342">
            <v>5</v>
          </cell>
          <cell r="J342">
            <v>0</v>
          </cell>
          <cell r="K342">
            <v>0</v>
          </cell>
          <cell r="L342">
            <v>15</v>
          </cell>
          <cell r="M342">
            <v>11</v>
          </cell>
          <cell r="N342">
            <v>0</v>
          </cell>
        </row>
        <row r="343">
          <cell r="A343" t="str">
            <v>AZTCD1 POWER SYSTEM 2 DIST</v>
          </cell>
          <cell r="B343" t="str">
            <v>AZTCD1&amp;2;DC SYS01</v>
          </cell>
          <cell r="C343" t="str">
            <v>AZTCD1</v>
          </cell>
          <cell r="D343">
            <v>87.8</v>
          </cell>
          <cell r="E343">
            <v>0</v>
          </cell>
          <cell r="F343">
            <v>40554</v>
          </cell>
          <cell r="G343">
            <v>300</v>
          </cell>
          <cell r="H343">
            <v>300</v>
          </cell>
          <cell r="I343">
            <v>0</v>
          </cell>
          <cell r="J343">
            <v>0</v>
          </cell>
          <cell r="K343">
            <v>7</v>
          </cell>
          <cell r="L343">
            <v>4</v>
          </cell>
          <cell r="M343">
            <v>11</v>
          </cell>
          <cell r="N343">
            <v>12</v>
          </cell>
        </row>
        <row r="344">
          <cell r="A344" t="str">
            <v>AZTCD1_SEC_EATON DCDB_01_FG07</v>
          </cell>
          <cell r="B344" t="str">
            <v>AZTCD1&amp;2;DC SYS01</v>
          </cell>
          <cell r="C344" t="str">
            <v>AZTCD1</v>
          </cell>
          <cell r="D344">
            <v>200</v>
          </cell>
          <cell r="E344">
            <v>200</v>
          </cell>
          <cell r="F344">
            <v>44041</v>
          </cell>
          <cell r="G344">
            <v>300</v>
          </cell>
          <cell r="H344">
            <v>300</v>
          </cell>
          <cell r="I344">
            <v>0</v>
          </cell>
          <cell r="J344">
            <v>0</v>
          </cell>
          <cell r="K344">
            <v>4</v>
          </cell>
          <cell r="L344">
            <v>3</v>
          </cell>
          <cell r="M344">
            <v>0</v>
          </cell>
          <cell r="N344">
            <v>28</v>
          </cell>
        </row>
        <row r="345">
          <cell r="A345" t="str">
            <v>AZTCD2_SEC_DD770_TU11</v>
          </cell>
          <cell r="B345" t="str">
            <v>AZTCD1&amp;2;DC SYS01</v>
          </cell>
          <cell r="C345" t="str">
            <v>AZTCD2</v>
          </cell>
          <cell r="D345">
            <v>89</v>
          </cell>
          <cell r="E345">
            <v>78</v>
          </cell>
          <cell r="F345">
            <v>44977</v>
          </cell>
          <cell r="G345">
            <v>300</v>
          </cell>
          <cell r="H345">
            <v>300</v>
          </cell>
          <cell r="I345">
            <v>4</v>
          </cell>
          <cell r="J345">
            <v>1</v>
          </cell>
          <cell r="K345">
            <v>1</v>
          </cell>
          <cell r="L345">
            <v>12</v>
          </cell>
          <cell r="M345">
            <v>11</v>
          </cell>
          <cell r="N345">
            <v>0</v>
          </cell>
        </row>
        <row r="346">
          <cell r="A346" t="str">
            <v>AZTCD2_SEC_DD770_Q1</v>
          </cell>
          <cell r="B346" t="str">
            <v>AZTCD1&amp;2;DC SYS01</v>
          </cell>
          <cell r="C346" t="str">
            <v>AZTCD2</v>
          </cell>
          <cell r="D346">
            <v>126</v>
          </cell>
          <cell r="E346">
            <v>122</v>
          </cell>
          <cell r="F346">
            <v>44977</v>
          </cell>
          <cell r="G346">
            <v>300</v>
          </cell>
          <cell r="H346">
            <v>300</v>
          </cell>
          <cell r="I346">
            <v>4</v>
          </cell>
          <cell r="J346">
            <v>5</v>
          </cell>
          <cell r="K346">
            <v>0</v>
          </cell>
          <cell r="L346">
            <v>7</v>
          </cell>
          <cell r="M346">
            <v>10</v>
          </cell>
          <cell r="N346">
            <v>0</v>
          </cell>
        </row>
        <row r="347">
          <cell r="A347" t="str">
            <v>BTLCD1_SYS_H &amp; S Control cubical - ignore line</v>
          </cell>
          <cell r="B347" t="str">
            <v>BTLCD1;DC SYS01</v>
          </cell>
          <cell r="C347" t="str">
            <v>BTLCD1</v>
          </cell>
          <cell r="D347">
            <v>0</v>
          </cell>
          <cell r="E347">
            <v>0</v>
          </cell>
          <cell r="F347">
            <v>0</v>
          </cell>
          <cell r="G347">
            <v>300</v>
          </cell>
          <cell r="H347">
            <v>300</v>
          </cell>
          <cell r="I347">
            <v>0</v>
          </cell>
          <cell r="J347">
            <v>4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BTLCD1 EOS Z</v>
          </cell>
          <cell r="B348" t="str">
            <v>BTLCD1;DC SYS01</v>
          </cell>
          <cell r="C348" t="str">
            <v>BTLCD1</v>
          </cell>
          <cell r="D348">
            <v>0</v>
          </cell>
          <cell r="E348">
            <v>0</v>
          </cell>
          <cell r="F348">
            <v>44977</v>
          </cell>
          <cell r="G348">
            <v>80</v>
          </cell>
          <cell r="H348">
            <v>80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BTLCD1_SEC_DCDB 2_Trident room - Ignore line</v>
          </cell>
          <cell r="B349" t="str">
            <v>BTLCD1;DC SYS01</v>
          </cell>
          <cell r="C349" t="str">
            <v>BTLCD1</v>
          </cell>
          <cell r="D349">
            <v>0</v>
          </cell>
          <cell r="E349">
            <v>0</v>
          </cell>
          <cell r="F349">
            <v>0</v>
          </cell>
          <cell r="G349">
            <v>300</v>
          </cell>
          <cell r="H349">
            <v>300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A350" t="str">
            <v>BTLCD1_SEC_DCDB_B</v>
          </cell>
          <cell r="B350" t="str">
            <v>BTLCD1;DC SYS01</v>
          </cell>
          <cell r="C350" t="str">
            <v>BTLCD1</v>
          </cell>
          <cell r="D350">
            <v>110</v>
          </cell>
          <cell r="E350">
            <v>100</v>
          </cell>
          <cell r="F350">
            <v>44978</v>
          </cell>
          <cell r="G350">
            <v>300</v>
          </cell>
          <cell r="H350">
            <v>300</v>
          </cell>
          <cell r="I350">
            <v>0</v>
          </cell>
          <cell r="J350">
            <v>1</v>
          </cell>
          <cell r="K350">
            <v>0</v>
          </cell>
          <cell r="L350">
            <v>0</v>
          </cell>
          <cell r="M350">
            <v>1</v>
          </cell>
          <cell r="N350">
            <v>0</v>
          </cell>
        </row>
        <row r="351">
          <cell r="A351" t="str">
            <v>BTLCD1_SEC_DD770_BB1</v>
          </cell>
          <cell r="B351" t="str">
            <v>BTLCD1;DC SYS01</v>
          </cell>
          <cell r="C351" t="str">
            <v>BTLCD1</v>
          </cell>
          <cell r="D351">
            <v>20</v>
          </cell>
          <cell r="E351">
            <v>20</v>
          </cell>
          <cell r="F351">
            <v>44978</v>
          </cell>
          <cell r="G351">
            <v>300</v>
          </cell>
          <cell r="H351">
            <v>300</v>
          </cell>
          <cell r="I351">
            <v>5</v>
          </cell>
          <cell r="J351">
            <v>4</v>
          </cell>
          <cell r="K351">
            <v>0</v>
          </cell>
          <cell r="L351">
            <v>23</v>
          </cell>
          <cell r="M351">
            <v>5</v>
          </cell>
          <cell r="N351">
            <v>0</v>
          </cell>
        </row>
        <row r="352">
          <cell r="A352" t="str">
            <v>BTLCD1_SYS _N2K DCDB</v>
          </cell>
          <cell r="B352" t="str">
            <v>BTLCD1;DC SYS01</v>
          </cell>
          <cell r="C352" t="str">
            <v>BTLCD1</v>
          </cell>
          <cell r="D352" t="str">
            <v>NA</v>
          </cell>
          <cell r="E352" t="str">
            <v>N/A</v>
          </cell>
          <cell r="F352">
            <v>44978</v>
          </cell>
          <cell r="G352">
            <v>100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5</v>
          </cell>
        </row>
        <row r="353">
          <cell r="A353" t="str">
            <v>BTLCD1_SYS 2_H &amp; S_DCDB 2B &amp; 2C - Ignore line</v>
          </cell>
          <cell r="B353" t="str">
            <v>BTLCD1;DC SYS01</v>
          </cell>
          <cell r="C353" t="str">
            <v>BTLCD1</v>
          </cell>
          <cell r="D353">
            <v>0</v>
          </cell>
          <cell r="E353">
            <v>0</v>
          </cell>
          <cell r="F353">
            <v>0</v>
          </cell>
          <cell r="G353">
            <v>300</v>
          </cell>
          <cell r="H353">
            <v>300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BTLCD1_SYS 3_DCDB_A</v>
          </cell>
          <cell r="B354" t="str">
            <v>BTLCD1;DC SYS01</v>
          </cell>
          <cell r="C354" t="str">
            <v>BTLCD1</v>
          </cell>
          <cell r="D354">
            <v>150</v>
          </cell>
          <cell r="E354">
            <v>160</v>
          </cell>
          <cell r="F354">
            <v>44978</v>
          </cell>
          <cell r="G354">
            <v>300</v>
          </cell>
          <cell r="H354">
            <v>300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A355" t="str">
            <v>BTLN08_SEC_CBDB_CT1</v>
          </cell>
          <cell r="B355" t="str">
            <v>BTLN08;DC SYS01</v>
          </cell>
          <cell r="C355" t="str">
            <v>BTLN08</v>
          </cell>
          <cell r="D355">
            <v>224</v>
          </cell>
          <cell r="E355">
            <v>223</v>
          </cell>
          <cell r="F355">
            <v>44977</v>
          </cell>
          <cell r="G355">
            <v>300</v>
          </cell>
          <cell r="H355">
            <v>300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3</v>
          </cell>
          <cell r="N355">
            <v>0</v>
          </cell>
        </row>
        <row r="356">
          <cell r="A356" t="str">
            <v>BTLN08_SEC_DD770_CA1</v>
          </cell>
          <cell r="B356" t="str">
            <v>BTLN08;DC SYS01</v>
          </cell>
          <cell r="C356" t="str">
            <v>BTLN08</v>
          </cell>
          <cell r="D356">
            <v>150</v>
          </cell>
          <cell r="E356">
            <v>160</v>
          </cell>
          <cell r="F356">
            <v>44977</v>
          </cell>
          <cell r="G356">
            <v>300</v>
          </cell>
          <cell r="H356">
            <v>300</v>
          </cell>
          <cell r="I356">
            <v>5</v>
          </cell>
          <cell r="J356">
            <v>2</v>
          </cell>
          <cell r="K356">
            <v>0</v>
          </cell>
          <cell r="L356">
            <v>4</v>
          </cell>
          <cell r="M356">
            <v>10</v>
          </cell>
          <cell r="N356">
            <v>0</v>
          </cell>
        </row>
        <row r="357">
          <cell r="A357" t="str">
            <v>BTLN08_SEC_DD770_CJ02</v>
          </cell>
          <cell r="B357" t="str">
            <v>BTLN08;DC SYS01</v>
          </cell>
          <cell r="C357" t="str">
            <v>BTLN08</v>
          </cell>
          <cell r="D357">
            <v>160</v>
          </cell>
          <cell r="E357">
            <v>160</v>
          </cell>
          <cell r="F357">
            <v>44977</v>
          </cell>
          <cell r="G357">
            <v>300</v>
          </cell>
          <cell r="H357">
            <v>300</v>
          </cell>
          <cell r="I357">
            <v>9</v>
          </cell>
          <cell r="J357">
            <v>0</v>
          </cell>
          <cell r="K357">
            <v>5</v>
          </cell>
          <cell r="L357">
            <v>0</v>
          </cell>
          <cell r="M357">
            <v>3</v>
          </cell>
          <cell r="N357">
            <v>1</v>
          </cell>
        </row>
        <row r="358">
          <cell r="A358" t="str">
            <v>BTLCD2_ PRI_DD604_ WALL</v>
          </cell>
          <cell r="B358" t="str">
            <v>BTLCD2;DC SYS01</v>
          </cell>
          <cell r="C358" t="str">
            <v>BTLCD2</v>
          </cell>
          <cell r="D358">
            <v>210</v>
          </cell>
          <cell r="E358">
            <v>0</v>
          </cell>
          <cell r="F358">
            <v>40634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15</v>
          </cell>
          <cell r="L358">
            <v>2</v>
          </cell>
          <cell r="M358">
            <v>0</v>
          </cell>
          <cell r="N358">
            <v>0</v>
          </cell>
        </row>
        <row r="359">
          <cell r="A359" t="str">
            <v>BTLN09_PDU1A_B</v>
          </cell>
          <cell r="B359" t="str">
            <v xml:space="preserve">BTLN09;DC SYS01 </v>
          </cell>
          <cell r="C359" t="str">
            <v>BTLN09</v>
          </cell>
          <cell r="D359">
            <v>265.90000000000003</v>
          </cell>
          <cell r="E359">
            <v>265.39999999999998</v>
          </cell>
          <cell r="F359">
            <v>45400</v>
          </cell>
          <cell r="G359">
            <v>600</v>
          </cell>
          <cell r="H359">
            <v>600</v>
          </cell>
        </row>
        <row r="360">
          <cell r="A360" t="str">
            <v>BDEN02_SEC_DD770_CD01</v>
          </cell>
          <cell r="B360" t="str">
            <v>BDEN02;DC SYS01</v>
          </cell>
          <cell r="C360" t="str">
            <v>BDEN02</v>
          </cell>
          <cell r="D360">
            <v>45</v>
          </cell>
          <cell r="E360">
            <v>55</v>
          </cell>
          <cell r="F360">
            <v>44404</v>
          </cell>
          <cell r="G360">
            <v>300</v>
          </cell>
          <cell r="H360">
            <v>300</v>
          </cell>
          <cell r="I360">
            <v>6</v>
          </cell>
          <cell r="J360">
            <v>1</v>
          </cell>
          <cell r="K360">
            <v>0</v>
          </cell>
          <cell r="L360">
            <v>9</v>
          </cell>
          <cell r="M360">
            <v>0</v>
          </cell>
          <cell r="N360">
            <v>0</v>
          </cell>
        </row>
        <row r="361">
          <cell r="A361" t="str">
            <v>BDEN02_SEC_DD770_QR01</v>
          </cell>
          <cell r="B361" t="str">
            <v>BDEN02;DC SYS01</v>
          </cell>
          <cell r="C361" t="str">
            <v>BDEN02</v>
          </cell>
          <cell r="D361">
            <v>10</v>
          </cell>
          <cell r="E361">
            <v>10</v>
          </cell>
          <cell r="F361">
            <v>44404</v>
          </cell>
          <cell r="G361">
            <v>300</v>
          </cell>
          <cell r="H361">
            <v>300</v>
          </cell>
          <cell r="I361">
            <v>6</v>
          </cell>
          <cell r="J361">
            <v>6</v>
          </cell>
          <cell r="K361">
            <v>0</v>
          </cell>
          <cell r="L361">
            <v>23</v>
          </cell>
          <cell r="M361">
            <v>9</v>
          </cell>
          <cell r="N361">
            <v>0</v>
          </cell>
        </row>
        <row r="362">
          <cell r="A362" t="str">
            <v>BDEN06 AB01 DD770</v>
          </cell>
          <cell r="B362" t="str">
            <v>BDEN06;DC SYS01</v>
          </cell>
          <cell r="C362" t="str">
            <v>BDEN06</v>
          </cell>
          <cell r="D362">
            <v>170</v>
          </cell>
          <cell r="E362">
            <v>179</v>
          </cell>
          <cell r="F362">
            <v>45048</v>
          </cell>
          <cell r="G362">
            <v>300</v>
          </cell>
          <cell r="H362">
            <v>300</v>
          </cell>
          <cell r="I362">
            <v>4</v>
          </cell>
          <cell r="J362">
            <v>2</v>
          </cell>
          <cell r="K362">
            <v>0</v>
          </cell>
          <cell r="L362">
            <v>24</v>
          </cell>
          <cell r="M362">
            <v>11</v>
          </cell>
          <cell r="N362">
            <v>0</v>
          </cell>
        </row>
        <row r="363">
          <cell r="A363" t="str">
            <v>BDEN06 JK01 DD770</v>
          </cell>
          <cell r="B363" t="str">
            <v>BDEN06;DC SYS01</v>
          </cell>
          <cell r="C363" t="str">
            <v>BDEN06</v>
          </cell>
          <cell r="D363">
            <v>80</v>
          </cell>
          <cell r="E363">
            <v>90</v>
          </cell>
          <cell r="F363">
            <v>45048</v>
          </cell>
          <cell r="G363">
            <v>600</v>
          </cell>
          <cell r="H363">
            <v>600</v>
          </cell>
          <cell r="I363">
            <v>1</v>
          </cell>
          <cell r="J363">
            <v>0</v>
          </cell>
          <cell r="K363">
            <v>3</v>
          </cell>
          <cell r="L363">
            <v>17</v>
          </cell>
          <cell r="M363">
            <v>12</v>
          </cell>
          <cell r="N363">
            <v>0</v>
          </cell>
        </row>
        <row r="364">
          <cell r="A364" t="str">
            <v>BDEN06 QR01 DD770</v>
          </cell>
          <cell r="B364" t="str">
            <v>BDEN06;DC SYS01</v>
          </cell>
          <cell r="C364" t="str">
            <v>BDEN06</v>
          </cell>
          <cell r="D364">
            <v>10</v>
          </cell>
          <cell r="E364">
            <v>10</v>
          </cell>
          <cell r="F364">
            <v>45048</v>
          </cell>
          <cell r="G364">
            <v>600</v>
          </cell>
          <cell r="H364">
            <v>600</v>
          </cell>
          <cell r="I364">
            <v>6</v>
          </cell>
          <cell r="J364">
            <v>6</v>
          </cell>
          <cell r="K364">
            <v>6</v>
          </cell>
          <cell r="L364">
            <v>22</v>
          </cell>
          <cell r="M364">
            <v>4</v>
          </cell>
          <cell r="N364">
            <v>0</v>
          </cell>
        </row>
        <row r="365">
          <cell r="A365" t="str">
            <v>BDEN07_PDU1A_B</v>
          </cell>
          <cell r="C365" t="str">
            <v>BDEN07</v>
          </cell>
          <cell r="D365">
            <v>413.05000000000007</v>
          </cell>
          <cell r="E365">
            <v>413.05000000000007</v>
          </cell>
          <cell r="F365">
            <v>45435</v>
          </cell>
          <cell r="G365">
            <v>600</v>
          </cell>
          <cell r="H365">
            <v>600</v>
          </cell>
        </row>
        <row r="366">
          <cell r="A366" t="str">
            <v>CDFN02_SEC_CBDB_AB05</v>
          </cell>
          <cell r="B366" t="str">
            <v>CDFN02;DC SYS01</v>
          </cell>
          <cell r="C366" t="str">
            <v>CDFN02</v>
          </cell>
          <cell r="D366">
            <v>120</v>
          </cell>
          <cell r="E366">
            <v>140</v>
          </cell>
          <cell r="F366" t="str">
            <v>23rd JUNE 2021</v>
          </cell>
          <cell r="G366">
            <v>300</v>
          </cell>
          <cell r="H366">
            <v>300</v>
          </cell>
          <cell r="I366">
            <v>4</v>
          </cell>
          <cell r="J366">
            <v>1</v>
          </cell>
          <cell r="K366">
            <v>0</v>
          </cell>
          <cell r="L366">
            <v>5</v>
          </cell>
          <cell r="M366">
            <v>6</v>
          </cell>
          <cell r="N366">
            <v>0</v>
          </cell>
        </row>
        <row r="367">
          <cell r="A367" t="str">
            <v>CDFN02_SEC_CBDB_GH06</v>
          </cell>
          <cell r="B367" t="str">
            <v>CDFN02;DC SYS01</v>
          </cell>
          <cell r="C367" t="str">
            <v>CDFN02</v>
          </cell>
          <cell r="D367">
            <v>20</v>
          </cell>
          <cell r="E367">
            <v>20</v>
          </cell>
          <cell r="F367">
            <v>41866</v>
          </cell>
          <cell r="G367">
            <v>300</v>
          </cell>
          <cell r="H367">
            <v>300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  <row r="368">
          <cell r="A368" t="str">
            <v>CHMN21_SEC_EATON DCDB1</v>
          </cell>
          <cell r="B368" t="str">
            <v>CHMN21;DC SYS01</v>
          </cell>
          <cell r="C368" t="str">
            <v>CHMN21</v>
          </cell>
          <cell r="D368">
            <v>5</v>
          </cell>
          <cell r="E368">
            <v>5</v>
          </cell>
          <cell r="F368">
            <v>42871</v>
          </cell>
          <cell r="G368">
            <v>300</v>
          </cell>
          <cell r="H368">
            <v>300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53</v>
          </cell>
        </row>
        <row r="369">
          <cell r="A369" t="str">
            <v>CTNN01_PDU1A_B</v>
          </cell>
          <cell r="B369" t="str">
            <v>CTNN01-DCSYS01A</v>
          </cell>
          <cell r="C369" t="str">
            <v>CTNN01</v>
          </cell>
          <cell r="D369">
            <v>3.5</v>
          </cell>
          <cell r="E369">
            <v>2.2000000000000002</v>
          </cell>
          <cell r="F369">
            <v>45429</v>
          </cell>
          <cell r="G369">
            <v>360</v>
          </cell>
          <cell r="H369">
            <v>360</v>
          </cell>
        </row>
        <row r="370">
          <cell r="A370" t="str">
            <v>CTNN01_SEC_DD770_EF01</v>
          </cell>
          <cell r="B370" t="str">
            <v>CTNN01-DCSYS01A</v>
          </cell>
          <cell r="C370" t="str">
            <v>CTNN01</v>
          </cell>
          <cell r="D370">
            <v>60</v>
          </cell>
          <cell r="E370">
            <v>50</v>
          </cell>
          <cell r="F370">
            <v>44571</v>
          </cell>
          <cell r="G370">
            <v>300</v>
          </cell>
          <cell r="H370">
            <v>300</v>
          </cell>
          <cell r="I370">
            <v>6</v>
          </cell>
          <cell r="J370">
            <v>7</v>
          </cell>
          <cell r="K370">
            <v>0</v>
          </cell>
          <cell r="L370">
            <v>14</v>
          </cell>
          <cell r="M370">
            <v>3</v>
          </cell>
          <cell r="N370">
            <v>0</v>
          </cell>
        </row>
        <row r="371">
          <cell r="A371" t="str">
            <v>CTNN01_SEC_DD770_N01</v>
          </cell>
          <cell r="B371" t="str">
            <v>CTNN01-DCSYS01A</v>
          </cell>
          <cell r="C371" t="str">
            <v>CTNN01</v>
          </cell>
          <cell r="D371">
            <v>0</v>
          </cell>
          <cell r="E371">
            <v>0</v>
          </cell>
          <cell r="F371">
            <v>44397</v>
          </cell>
          <cell r="G371">
            <v>300</v>
          </cell>
          <cell r="H371">
            <v>300</v>
          </cell>
          <cell r="I371">
            <v>6</v>
          </cell>
          <cell r="J371">
            <v>6</v>
          </cell>
          <cell r="K371">
            <v>12</v>
          </cell>
          <cell r="L371">
            <v>22</v>
          </cell>
          <cell r="M371">
            <v>10</v>
          </cell>
          <cell r="N371">
            <v>0</v>
          </cell>
        </row>
        <row r="372">
          <cell r="A372" t="str">
            <v>CKNN03_PDU1A_B</v>
          </cell>
          <cell r="B372" t="str">
            <v>CKNN03-DCSYS01a</v>
          </cell>
          <cell r="C372" t="str">
            <v>CKKN03</v>
          </cell>
          <cell r="D372">
            <v>0</v>
          </cell>
          <cell r="E372">
            <v>3.4</v>
          </cell>
          <cell r="F372">
            <v>45428</v>
          </cell>
          <cell r="G372">
            <v>360</v>
          </cell>
          <cell r="H372">
            <v>360</v>
          </cell>
        </row>
        <row r="373">
          <cell r="A373" t="str">
            <v>CKNN03_SEC_DCSYS - IGNORE</v>
          </cell>
          <cell r="B373" t="str">
            <v>CKNN03-DCSYS01a</v>
          </cell>
          <cell r="C373" t="str">
            <v>CKNN03</v>
          </cell>
          <cell r="D373">
            <v>0</v>
          </cell>
          <cell r="E373">
            <v>0</v>
          </cell>
          <cell r="F373">
            <v>44382</v>
          </cell>
          <cell r="G373" t="str">
            <v>NOT SPECIFIED</v>
          </cell>
          <cell r="H373" t="str">
            <v>NOT SPECIFIED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A374" t="str">
            <v>CKNN03_SEC_DD770_CD01</v>
          </cell>
          <cell r="B374" t="str">
            <v>CKNN03-DCSYS01a</v>
          </cell>
          <cell r="C374" t="str">
            <v>CKNN03</v>
          </cell>
          <cell r="D374">
            <v>30</v>
          </cell>
          <cell r="E374">
            <v>40</v>
          </cell>
          <cell r="F374">
            <v>45089</v>
          </cell>
          <cell r="G374">
            <v>300</v>
          </cell>
          <cell r="H374">
            <v>300</v>
          </cell>
          <cell r="I374">
            <v>5</v>
          </cell>
          <cell r="J374">
            <v>6</v>
          </cell>
          <cell r="K374">
            <v>2</v>
          </cell>
          <cell r="L374">
            <v>18</v>
          </cell>
          <cell r="M374">
            <v>10</v>
          </cell>
          <cell r="N374">
            <v>0</v>
          </cell>
        </row>
        <row r="375">
          <cell r="A375" t="str">
            <v>DVSTB1_DCDB</v>
          </cell>
          <cell r="B375" t="str">
            <v>DVSTB1; DC SYS01</v>
          </cell>
          <cell r="C375" t="str">
            <v>DVSTB1</v>
          </cell>
          <cell r="D375">
            <v>0</v>
          </cell>
          <cell r="E375">
            <v>0</v>
          </cell>
          <cell r="F375">
            <v>0</v>
          </cell>
          <cell r="G375">
            <v>300</v>
          </cell>
          <cell r="H375">
            <v>300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A376" t="str">
            <v>EXR_SEC_DD770_ JK12</v>
          </cell>
          <cell r="B376" t="str">
            <v>EXR;DC SYS01</v>
          </cell>
          <cell r="C376" t="str">
            <v>EXR</v>
          </cell>
          <cell r="D376">
            <v>90</v>
          </cell>
          <cell r="E376">
            <v>90</v>
          </cell>
          <cell r="F376">
            <v>44999</v>
          </cell>
          <cell r="G376">
            <v>300</v>
          </cell>
          <cell r="H376">
            <v>300</v>
          </cell>
          <cell r="I376">
            <v>5</v>
          </cell>
          <cell r="J376">
            <v>5</v>
          </cell>
          <cell r="K376">
            <v>0</v>
          </cell>
          <cell r="L376">
            <v>10</v>
          </cell>
          <cell r="M376">
            <v>9</v>
          </cell>
          <cell r="N376">
            <v>0</v>
          </cell>
        </row>
        <row r="377">
          <cell r="A377" t="str">
            <v>EXRN03_PDU1A_B</v>
          </cell>
          <cell r="C377" t="str">
            <v>EXRN03</v>
          </cell>
          <cell r="D377">
            <v>1.3</v>
          </cell>
          <cell r="E377">
            <v>2.9</v>
          </cell>
          <cell r="F377">
            <v>45429</v>
          </cell>
          <cell r="G377">
            <v>360</v>
          </cell>
          <cell r="H377">
            <v>360</v>
          </cell>
        </row>
        <row r="378">
          <cell r="A378" t="str">
            <v>FRNN03_PDU1A_B</v>
          </cell>
          <cell r="B378" t="str">
            <v>FRNN03-DCSYS01a</v>
          </cell>
          <cell r="C378" t="str">
            <v>FRNN03</v>
          </cell>
          <cell r="D378">
            <v>0</v>
          </cell>
          <cell r="E378">
            <v>4.0999999999999996</v>
          </cell>
          <cell r="F378">
            <v>45429</v>
          </cell>
          <cell r="G378">
            <v>360</v>
          </cell>
          <cell r="H378">
            <v>360</v>
          </cell>
        </row>
        <row r="379">
          <cell r="A379" t="str">
            <v>FRNN03_DC SYS01A &amp; 01B_EF09</v>
          </cell>
          <cell r="B379" t="str">
            <v>FRNN03-DCSYS01a</v>
          </cell>
          <cell r="C379" t="str">
            <v>FRNN03</v>
          </cell>
          <cell r="D379">
            <v>0</v>
          </cell>
          <cell r="E379">
            <v>0</v>
          </cell>
          <cell r="F379">
            <v>44260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36</v>
          </cell>
        </row>
        <row r="380">
          <cell r="A380" t="str">
            <v>FRNN03_SEC_DD770_CD1</v>
          </cell>
          <cell r="B380" t="str">
            <v>FRNN03-DCSYS01a</v>
          </cell>
          <cell r="C380" t="str">
            <v>FRNN03</v>
          </cell>
          <cell r="D380">
            <v>20</v>
          </cell>
          <cell r="E380">
            <v>20</v>
          </cell>
          <cell r="F380">
            <v>44399</v>
          </cell>
          <cell r="G380">
            <v>300</v>
          </cell>
          <cell r="H380">
            <v>300</v>
          </cell>
          <cell r="I380">
            <v>6</v>
          </cell>
          <cell r="J380">
            <v>4</v>
          </cell>
          <cell r="K380">
            <v>8</v>
          </cell>
          <cell r="L380">
            <v>20</v>
          </cell>
          <cell r="M380">
            <v>12</v>
          </cell>
          <cell r="N380">
            <v>0</v>
          </cell>
        </row>
        <row r="381">
          <cell r="A381" t="str">
            <v>OKNN01_PDU1A_B</v>
          </cell>
          <cell r="B381" t="str">
            <v>OKNN01-DCSYS01a</v>
          </cell>
          <cell r="C381" t="str">
            <v>OKNN01</v>
          </cell>
          <cell r="D381">
            <v>27.300000000000004</v>
          </cell>
          <cell r="E381">
            <v>19.5</v>
          </cell>
          <cell r="F381">
            <v>45365</v>
          </cell>
          <cell r="G381">
            <v>360</v>
          </cell>
          <cell r="H381">
            <v>360</v>
          </cell>
        </row>
        <row r="382">
          <cell r="A382" t="str">
            <v>OKNN01_SEC_DD770_CD01</v>
          </cell>
          <cell r="B382" t="str">
            <v>OKNN01-DCSYS01a</v>
          </cell>
          <cell r="C382" t="str">
            <v>OKNN01</v>
          </cell>
          <cell r="D382">
            <v>40</v>
          </cell>
          <cell r="E382">
            <v>20</v>
          </cell>
          <cell r="F382">
            <v>44398</v>
          </cell>
          <cell r="G382">
            <v>300</v>
          </cell>
          <cell r="H382">
            <v>300</v>
          </cell>
          <cell r="I382">
            <v>6</v>
          </cell>
          <cell r="J382">
            <v>7</v>
          </cell>
          <cell r="K382">
            <v>0</v>
          </cell>
          <cell r="L382">
            <v>19</v>
          </cell>
          <cell r="M382">
            <v>8</v>
          </cell>
          <cell r="N382">
            <v>0</v>
          </cell>
        </row>
        <row r="383">
          <cell r="A383" t="str">
            <v>PLY_PDU1A_B</v>
          </cell>
          <cell r="B383" t="str">
            <v>PLY-DCSYS01a</v>
          </cell>
          <cell r="C383" t="str">
            <v>PLY</v>
          </cell>
          <cell r="D383">
            <v>11.4</v>
          </cell>
          <cell r="E383">
            <v>0</v>
          </cell>
          <cell r="F383">
            <v>45386</v>
          </cell>
          <cell r="G383">
            <v>360</v>
          </cell>
          <cell r="H383">
            <v>360</v>
          </cell>
        </row>
        <row r="384">
          <cell r="A384" t="str">
            <v>PLY_SEC_DD770_EF12</v>
          </cell>
          <cell r="B384" t="str">
            <v>PLY-DCSYS01a</v>
          </cell>
          <cell r="C384" t="str">
            <v>PLY</v>
          </cell>
          <cell r="D384">
            <v>100</v>
          </cell>
          <cell r="E384">
            <v>25</v>
          </cell>
          <cell r="F384">
            <v>44999</v>
          </cell>
          <cell r="G384">
            <v>300</v>
          </cell>
          <cell r="H384">
            <v>300</v>
          </cell>
          <cell r="I384">
            <v>0</v>
          </cell>
          <cell r="J384">
            <v>0</v>
          </cell>
          <cell r="K384">
            <v>3</v>
          </cell>
          <cell r="L384">
            <v>14</v>
          </cell>
          <cell r="M384">
            <v>10</v>
          </cell>
          <cell r="N384">
            <v>0</v>
          </cell>
        </row>
        <row r="385">
          <cell r="A385" t="str">
            <v>PLY_SEC_DD770_UV01</v>
          </cell>
          <cell r="B385" t="str">
            <v>PLY-DCSYS01a</v>
          </cell>
          <cell r="C385" t="str">
            <v>PLY</v>
          </cell>
          <cell r="D385">
            <v>55</v>
          </cell>
          <cell r="E385">
            <v>50</v>
          </cell>
          <cell r="F385">
            <v>44999</v>
          </cell>
          <cell r="G385">
            <v>300</v>
          </cell>
          <cell r="H385">
            <v>300</v>
          </cell>
          <cell r="I385">
            <v>6</v>
          </cell>
          <cell r="J385">
            <v>0</v>
          </cell>
          <cell r="K385">
            <v>1</v>
          </cell>
          <cell r="L385">
            <v>22</v>
          </cell>
          <cell r="M385">
            <v>11</v>
          </cell>
          <cell r="N385">
            <v>1</v>
          </cell>
        </row>
        <row r="386">
          <cell r="A386" t="str">
            <v>PCOTN1_SEC_DD770_XW01_7</v>
          </cell>
          <cell r="B386" t="str">
            <v>PCOTN1;DC SYS A;GEMINI</v>
          </cell>
          <cell r="C386" t="str">
            <v>PCOTN1</v>
          </cell>
          <cell r="D386">
            <v>60</v>
          </cell>
          <cell r="E386">
            <v>45</v>
          </cell>
          <cell r="F386">
            <v>45070</v>
          </cell>
          <cell r="G386">
            <v>300</v>
          </cell>
          <cell r="H386">
            <v>300</v>
          </cell>
          <cell r="I386">
            <v>4</v>
          </cell>
          <cell r="J386">
            <v>2</v>
          </cell>
          <cell r="K386">
            <v>0</v>
          </cell>
          <cell r="L386">
            <v>20</v>
          </cell>
          <cell r="M386">
            <v>8</v>
          </cell>
          <cell r="N386">
            <v>0</v>
          </cell>
        </row>
        <row r="387">
          <cell r="A387" t="str">
            <v>PCOTN1_SEC_WALL_CBDB_2</v>
          </cell>
          <cell r="B387" t="str">
            <v>PCOTN1;DC SYS A;FLAG</v>
          </cell>
          <cell r="C387" t="str">
            <v>PCOTN1</v>
          </cell>
          <cell r="D387">
            <v>10</v>
          </cell>
          <cell r="E387">
            <v>20</v>
          </cell>
          <cell r="F387">
            <v>45070</v>
          </cell>
          <cell r="G387">
            <v>300</v>
          </cell>
          <cell r="H387">
            <v>300</v>
          </cell>
          <cell r="I387">
            <v>0</v>
          </cell>
          <cell r="J387">
            <v>5</v>
          </cell>
          <cell r="K387">
            <v>0</v>
          </cell>
          <cell r="L387">
            <v>0</v>
          </cell>
          <cell r="M387">
            <v>6</v>
          </cell>
          <cell r="N387">
            <v>0</v>
          </cell>
        </row>
        <row r="388">
          <cell r="A388" t="str">
            <v>PCOTN1 DCDB 3 WALL MOUNTED</v>
          </cell>
          <cell r="B388" t="str">
            <v>PCOTN1;DC SYS A;GEMINI</v>
          </cell>
          <cell r="C388" t="str">
            <v>PCOTN1</v>
          </cell>
          <cell r="D388">
            <v>15</v>
          </cell>
          <cell r="E388">
            <v>0</v>
          </cell>
          <cell r="F388">
            <v>45070</v>
          </cell>
          <cell r="G388">
            <v>600</v>
          </cell>
          <cell r="H388">
            <v>0</v>
          </cell>
          <cell r="I388">
            <v>0</v>
          </cell>
          <cell r="J388">
            <v>15</v>
          </cell>
          <cell r="K388">
            <v>0</v>
          </cell>
          <cell r="L388">
            <v>0</v>
          </cell>
          <cell r="M388">
            <v>3</v>
          </cell>
          <cell r="N388">
            <v>0</v>
          </cell>
        </row>
        <row r="389">
          <cell r="A389" t="str">
            <v>PCOTN1 DCDB 4 WALL MOUNTED</v>
          </cell>
          <cell r="B389" t="str">
            <v>PCOTN1;DC SYS A;GEMINI</v>
          </cell>
          <cell r="C389" t="str">
            <v>PCOTN1</v>
          </cell>
          <cell r="D389">
            <v>25</v>
          </cell>
          <cell r="E389">
            <v>0</v>
          </cell>
          <cell r="F389">
            <v>45070</v>
          </cell>
          <cell r="G389">
            <v>600</v>
          </cell>
          <cell r="H389">
            <v>0</v>
          </cell>
          <cell r="I389">
            <v>0</v>
          </cell>
          <cell r="J389">
            <v>14</v>
          </cell>
          <cell r="K389">
            <v>0</v>
          </cell>
          <cell r="L389">
            <v>0</v>
          </cell>
          <cell r="M389">
            <v>3</v>
          </cell>
          <cell r="N389">
            <v>0</v>
          </cell>
        </row>
        <row r="390">
          <cell r="A390" t="str">
            <v>PCOTN1 DCDB 5 WALL MOUNTED</v>
          </cell>
          <cell r="B390" t="str">
            <v>PCOTN1;DC SYS A;GEMINI</v>
          </cell>
          <cell r="C390" t="str">
            <v>PCOTN1</v>
          </cell>
          <cell r="D390">
            <v>10</v>
          </cell>
          <cell r="E390">
            <v>0</v>
          </cell>
          <cell r="F390">
            <v>45070</v>
          </cell>
          <cell r="G390">
            <v>600</v>
          </cell>
          <cell r="H390">
            <v>0</v>
          </cell>
          <cell r="I390">
            <v>0</v>
          </cell>
          <cell r="J390">
            <v>3</v>
          </cell>
          <cell r="K390">
            <v>0</v>
          </cell>
          <cell r="L390">
            <v>0</v>
          </cell>
          <cell r="M390">
            <v>9</v>
          </cell>
          <cell r="N390">
            <v>0</v>
          </cell>
        </row>
        <row r="391">
          <cell r="A391" t="str">
            <v>PCOTN1 DCDB 6 WALL MOUNTED</v>
          </cell>
          <cell r="B391" t="str">
            <v>PCOTN1;DC SYS A;GEMINI</v>
          </cell>
          <cell r="C391" t="str">
            <v>PCOTN1</v>
          </cell>
          <cell r="D391">
            <v>0</v>
          </cell>
          <cell r="E391">
            <v>0</v>
          </cell>
          <cell r="F391">
            <v>45070</v>
          </cell>
          <cell r="G391">
            <v>600</v>
          </cell>
          <cell r="H391">
            <v>0</v>
          </cell>
          <cell r="I391">
            <v>0</v>
          </cell>
          <cell r="J391">
            <v>3</v>
          </cell>
          <cell r="K391">
            <v>0</v>
          </cell>
          <cell r="L391">
            <v>0</v>
          </cell>
          <cell r="M391">
            <v>12</v>
          </cell>
          <cell r="N391">
            <v>0</v>
          </cell>
        </row>
        <row r="392">
          <cell r="A392" t="str">
            <v>PCOTN1_WALL_CBDB_1</v>
          </cell>
          <cell r="B392" t="str">
            <v>PCOTN1;DC SYS A;FLAG</v>
          </cell>
          <cell r="C392" t="str">
            <v>PCOTN1</v>
          </cell>
          <cell r="D392">
            <v>80</v>
          </cell>
          <cell r="E392">
            <v>80</v>
          </cell>
          <cell r="F392">
            <v>45070</v>
          </cell>
          <cell r="G392">
            <v>300</v>
          </cell>
          <cell r="H392">
            <v>300</v>
          </cell>
          <cell r="I392">
            <v>0</v>
          </cell>
          <cell r="J392">
            <v>0</v>
          </cell>
          <cell r="K392">
            <v>4</v>
          </cell>
          <cell r="L392">
            <v>0</v>
          </cell>
          <cell r="M392">
            <v>0</v>
          </cell>
          <cell r="N392">
            <v>0</v>
          </cell>
        </row>
        <row r="393">
          <cell r="A393" t="str">
            <v>SDNN06_PDU1A_B</v>
          </cell>
          <cell r="B393" t="str">
            <v>SDNN06;DC SYS03</v>
          </cell>
          <cell r="C393" t="str">
            <v>SDNN06</v>
          </cell>
          <cell r="D393">
            <v>159</v>
          </cell>
          <cell r="E393">
            <v>146.30000000000001</v>
          </cell>
          <cell r="F393">
            <v>45365</v>
          </cell>
          <cell r="G393">
            <v>360</v>
          </cell>
          <cell r="H393">
            <v>360</v>
          </cell>
        </row>
        <row r="394">
          <cell r="A394" t="str">
            <v>SDNN06_SEC_CBDB_QR16</v>
          </cell>
          <cell r="B394" t="str">
            <v>SDNN06;DC SYS02</v>
          </cell>
          <cell r="C394" t="str">
            <v>SDNN06</v>
          </cell>
          <cell r="D394">
            <v>200</v>
          </cell>
          <cell r="E394">
            <v>200</v>
          </cell>
          <cell r="F394">
            <v>45014</v>
          </cell>
          <cell r="G394">
            <v>300</v>
          </cell>
          <cell r="H394">
            <v>300</v>
          </cell>
          <cell r="I394">
            <v>3</v>
          </cell>
          <cell r="J394">
            <v>1</v>
          </cell>
          <cell r="K394">
            <v>7</v>
          </cell>
          <cell r="L394">
            <v>3</v>
          </cell>
          <cell r="M394">
            <v>0</v>
          </cell>
          <cell r="N394">
            <v>4</v>
          </cell>
        </row>
        <row r="395">
          <cell r="A395" t="str">
            <v>SDNN06_SEC_CBDB_UV16</v>
          </cell>
          <cell r="B395" t="str">
            <v>SDNN06;DC SYS03</v>
          </cell>
          <cell r="C395" t="str">
            <v>SDNN06</v>
          </cell>
          <cell r="D395">
            <v>245</v>
          </cell>
          <cell r="E395">
            <v>245</v>
          </cell>
          <cell r="F395">
            <v>45009</v>
          </cell>
          <cell r="G395">
            <v>300</v>
          </cell>
          <cell r="H395">
            <v>300</v>
          </cell>
          <cell r="I395">
            <v>0</v>
          </cell>
          <cell r="J395">
            <v>0</v>
          </cell>
          <cell r="K395">
            <v>0</v>
          </cell>
          <cell r="L395">
            <v>2</v>
          </cell>
          <cell r="M395">
            <v>1</v>
          </cell>
          <cell r="N395">
            <v>0</v>
          </cell>
        </row>
        <row r="396">
          <cell r="A396" t="str">
            <v>SDNN06_SEC_DD770_CD1</v>
          </cell>
          <cell r="B396" t="str">
            <v>SDNN06;DC SYS02</v>
          </cell>
          <cell r="C396" t="str">
            <v>SDNN06</v>
          </cell>
          <cell r="D396">
            <v>160</v>
          </cell>
          <cell r="E396">
            <v>160</v>
          </cell>
          <cell r="F396">
            <v>44844</v>
          </cell>
          <cell r="G396">
            <v>300</v>
          </cell>
          <cell r="H396">
            <v>300</v>
          </cell>
          <cell r="I396">
            <v>4</v>
          </cell>
          <cell r="J396">
            <v>4</v>
          </cell>
          <cell r="K396">
            <v>0</v>
          </cell>
          <cell r="L396">
            <v>9</v>
          </cell>
          <cell r="M396">
            <v>8</v>
          </cell>
          <cell r="N396">
            <v>0</v>
          </cell>
        </row>
        <row r="397">
          <cell r="A397" t="str">
            <v>SDNN06_SEC_DD770_GH16</v>
          </cell>
          <cell r="B397" t="str">
            <v>SDNN06;DC SYS02</v>
          </cell>
          <cell r="C397" t="str">
            <v>SDNN06</v>
          </cell>
          <cell r="D397">
            <v>20</v>
          </cell>
          <cell r="E397">
            <v>20</v>
          </cell>
          <cell r="F397">
            <v>44844</v>
          </cell>
          <cell r="G397">
            <v>300</v>
          </cell>
          <cell r="H397">
            <v>300</v>
          </cell>
          <cell r="I397">
            <v>6</v>
          </cell>
          <cell r="J397">
            <v>4</v>
          </cell>
          <cell r="K397">
            <v>0</v>
          </cell>
          <cell r="L397">
            <v>24</v>
          </cell>
          <cell r="M397">
            <v>11</v>
          </cell>
          <cell r="N397">
            <v>0</v>
          </cell>
        </row>
        <row r="398">
          <cell r="A398" t="str">
            <v>SDNN06_SEC_DD770_LM1</v>
          </cell>
          <cell r="B398" t="str">
            <v>SDNN06;DC SYS02</v>
          </cell>
          <cell r="C398" t="str">
            <v>SDNN06</v>
          </cell>
          <cell r="D398">
            <v>160</v>
          </cell>
          <cell r="E398" t="str">
            <v>No reading</v>
          </cell>
          <cell r="F398">
            <v>44844</v>
          </cell>
          <cell r="G398">
            <v>300</v>
          </cell>
          <cell r="H398">
            <v>300</v>
          </cell>
          <cell r="I398">
            <v>1</v>
          </cell>
          <cell r="J398">
            <v>2</v>
          </cell>
          <cell r="K398">
            <v>0</v>
          </cell>
          <cell r="L398">
            <v>9</v>
          </cell>
          <cell r="M398">
            <v>6</v>
          </cell>
          <cell r="N398">
            <v>0</v>
          </cell>
        </row>
        <row r="399">
          <cell r="A399" t="str">
            <v>SDNN06_SEC_DD770_QR1</v>
          </cell>
          <cell r="B399" t="str">
            <v>SDNN06;DC SYS02</v>
          </cell>
          <cell r="C399" t="str">
            <v>SDNN06</v>
          </cell>
          <cell r="D399">
            <v>30</v>
          </cell>
          <cell r="E399" t="str">
            <v>No reading</v>
          </cell>
          <cell r="F399">
            <v>44844</v>
          </cell>
          <cell r="G399">
            <v>300</v>
          </cell>
          <cell r="H399">
            <v>300</v>
          </cell>
          <cell r="I399">
            <v>6</v>
          </cell>
          <cell r="J399">
            <v>6</v>
          </cell>
          <cell r="K399">
            <v>0</v>
          </cell>
          <cell r="L399">
            <v>10</v>
          </cell>
          <cell r="M399">
            <v>9</v>
          </cell>
          <cell r="N399">
            <v>0</v>
          </cell>
        </row>
        <row r="400">
          <cell r="A400" t="str">
            <v>SDNN06_SEC_DD770_WX1</v>
          </cell>
          <cell r="B400" t="str">
            <v>SDNN06;DC SYS02</v>
          </cell>
          <cell r="C400" t="str">
            <v>SDNN06</v>
          </cell>
          <cell r="D400">
            <v>100</v>
          </cell>
          <cell r="E400">
            <v>100</v>
          </cell>
          <cell r="F400">
            <v>44844</v>
          </cell>
          <cell r="G400">
            <v>300</v>
          </cell>
          <cell r="H400">
            <v>300</v>
          </cell>
          <cell r="I400">
            <v>3</v>
          </cell>
          <cell r="J400">
            <v>2</v>
          </cell>
          <cell r="K400">
            <v>0</v>
          </cell>
          <cell r="L400">
            <v>16</v>
          </cell>
          <cell r="M400">
            <v>12</v>
          </cell>
          <cell r="N400">
            <v>0</v>
          </cell>
        </row>
        <row r="401">
          <cell r="A401" t="str">
            <v>SDN_SEC_DD770_GH00</v>
          </cell>
          <cell r="B401" t="str">
            <v>SDN;DC SYS01</v>
          </cell>
          <cell r="C401" t="str">
            <v>SDN</v>
          </cell>
          <cell r="D401">
            <v>110</v>
          </cell>
          <cell r="E401">
            <v>100</v>
          </cell>
          <cell r="F401">
            <v>44362</v>
          </cell>
          <cell r="G401">
            <v>300</v>
          </cell>
          <cell r="H401">
            <v>300</v>
          </cell>
          <cell r="I401">
            <v>6</v>
          </cell>
          <cell r="J401">
            <v>4</v>
          </cell>
          <cell r="K401">
            <v>0</v>
          </cell>
          <cell r="L401">
            <v>9</v>
          </cell>
          <cell r="M401">
            <v>11</v>
          </cell>
          <cell r="N401">
            <v>30</v>
          </cell>
        </row>
        <row r="402">
          <cell r="A402" t="str">
            <v>SDN_SEC_DD770_Z02</v>
          </cell>
          <cell r="B402" t="str">
            <v>SDN;DC SYS01</v>
          </cell>
          <cell r="C402" t="str">
            <v>SDN</v>
          </cell>
          <cell r="D402">
            <v>0</v>
          </cell>
          <cell r="E402">
            <v>0</v>
          </cell>
          <cell r="F402">
            <v>44362</v>
          </cell>
          <cell r="G402">
            <v>300</v>
          </cell>
          <cell r="H402">
            <v>300</v>
          </cell>
          <cell r="I402">
            <v>6</v>
          </cell>
          <cell r="J402">
            <v>10</v>
          </cell>
          <cell r="K402">
            <v>0</v>
          </cell>
          <cell r="L402">
            <v>18</v>
          </cell>
          <cell r="M402">
            <v>11</v>
          </cell>
          <cell r="N402">
            <v>45</v>
          </cell>
        </row>
        <row r="403">
          <cell r="A403" t="str">
            <v>DCDB @ c08</v>
          </cell>
          <cell r="B403" t="str">
            <v>SDNN11;DC SYS01</v>
          </cell>
          <cell r="C403" t="str">
            <v>SDNN11</v>
          </cell>
          <cell r="D403">
            <v>0</v>
          </cell>
          <cell r="E403">
            <v>0</v>
          </cell>
          <cell r="F403">
            <v>0</v>
          </cell>
          <cell r="G403">
            <v>300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A404" t="str">
            <v>SDNN13_SEC_EATON_ WALL_New</v>
          </cell>
          <cell r="B404" t="str">
            <v>SDNN13;DC SYS01</v>
          </cell>
          <cell r="C404" t="str">
            <v>SDNN13</v>
          </cell>
          <cell r="D404">
            <v>0</v>
          </cell>
          <cell r="E404">
            <v>0</v>
          </cell>
          <cell r="F404">
            <v>0</v>
          </cell>
          <cell r="G404">
            <v>300</v>
          </cell>
          <cell r="H404">
            <v>300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28</v>
          </cell>
        </row>
        <row r="405">
          <cell r="A405" t="str">
            <v>TNTTN1_PDU1A_B</v>
          </cell>
          <cell r="B405" t="str">
            <v>TNTTN1;DC SYS01</v>
          </cell>
          <cell r="C405" t="str">
            <v>TNTTN1</v>
          </cell>
          <cell r="D405">
            <v>10.199999999999999</v>
          </cell>
          <cell r="E405">
            <v>5.3</v>
          </cell>
          <cell r="F405">
            <v>45386</v>
          </cell>
          <cell r="G405">
            <v>360</v>
          </cell>
          <cell r="H405">
            <v>360</v>
          </cell>
        </row>
        <row r="406">
          <cell r="A406" t="str">
            <v>TNTTN1_SEC_DD770_ GH12</v>
          </cell>
          <cell r="B406" t="str">
            <v>TNTTN1;DC SYS01</v>
          </cell>
          <cell r="C406" t="str">
            <v>TNTTN1</v>
          </cell>
          <cell r="D406">
            <v>55</v>
          </cell>
          <cell r="E406">
            <v>55</v>
          </cell>
          <cell r="F406">
            <v>45000</v>
          </cell>
          <cell r="G406">
            <v>300</v>
          </cell>
          <cell r="H406">
            <v>300</v>
          </cell>
          <cell r="I406">
            <v>5</v>
          </cell>
          <cell r="J406">
            <v>4</v>
          </cell>
          <cell r="K406">
            <v>0</v>
          </cell>
          <cell r="L406">
            <v>13</v>
          </cell>
          <cell r="M406">
            <v>0</v>
          </cell>
          <cell r="N406">
            <v>18</v>
          </cell>
        </row>
        <row r="407">
          <cell r="A407" t="str">
            <v>DC DD770 TRON01</v>
          </cell>
          <cell r="B407" t="str">
            <v>TRON01;DC SYS01</v>
          </cell>
          <cell r="C407" t="str">
            <v>TRON01</v>
          </cell>
          <cell r="D407">
            <v>15</v>
          </cell>
          <cell r="E407">
            <v>15</v>
          </cell>
          <cell r="F407">
            <v>44399</v>
          </cell>
          <cell r="G407">
            <v>300</v>
          </cell>
          <cell r="H407">
            <v>300</v>
          </cell>
          <cell r="I407">
            <v>6</v>
          </cell>
          <cell r="J407">
            <v>8</v>
          </cell>
          <cell r="K407">
            <v>0</v>
          </cell>
          <cell r="L407">
            <v>22</v>
          </cell>
          <cell r="M407">
            <v>5</v>
          </cell>
          <cell r="N407">
            <v>0</v>
          </cell>
        </row>
        <row r="408">
          <cell r="A408" t="str">
            <v>BSG_SEC_DD770_BC17_02</v>
          </cell>
          <cell r="B408" t="str">
            <v>BSG;DC SYS01</v>
          </cell>
          <cell r="C408" t="str">
            <v>BSG</v>
          </cell>
          <cell r="D408">
            <v>100</v>
          </cell>
          <cell r="E408">
            <v>100</v>
          </cell>
          <cell r="F408">
            <v>45068</v>
          </cell>
          <cell r="G408">
            <v>300</v>
          </cell>
          <cell r="H408">
            <v>300</v>
          </cell>
          <cell r="I408">
            <v>4</v>
          </cell>
          <cell r="J408">
            <v>0</v>
          </cell>
          <cell r="K408">
            <v>1</v>
          </cell>
          <cell r="L408">
            <v>7</v>
          </cell>
          <cell r="M408">
            <v>9</v>
          </cell>
          <cell r="N408">
            <v>0</v>
          </cell>
        </row>
        <row r="409">
          <cell r="A409" t="str">
            <v>BSG_SEC_DD770_HJ16_01</v>
          </cell>
          <cell r="B409" t="str">
            <v>BSG;DC SYS01</v>
          </cell>
          <cell r="C409" t="str">
            <v>BSG</v>
          </cell>
          <cell r="D409">
            <v>35</v>
          </cell>
          <cell r="E409">
            <v>35</v>
          </cell>
          <cell r="F409">
            <v>45295</v>
          </cell>
          <cell r="G409">
            <v>300</v>
          </cell>
          <cell r="H409">
            <v>300</v>
          </cell>
          <cell r="I409">
            <v>6</v>
          </cell>
          <cell r="J409">
            <v>0</v>
          </cell>
          <cell r="K409">
            <v>4</v>
          </cell>
          <cell r="L409">
            <v>20</v>
          </cell>
          <cell r="M409">
            <v>10</v>
          </cell>
          <cell r="N409">
            <v>0</v>
          </cell>
        </row>
        <row r="410">
          <cell r="A410" t="str">
            <v>BTN_SEC_DD770_EF09_02</v>
          </cell>
          <cell r="B410" t="str">
            <v>BTN-DCSYS01</v>
          </cell>
          <cell r="C410" t="str">
            <v>BTN</v>
          </cell>
          <cell r="D410">
            <v>120</v>
          </cell>
          <cell r="E410">
            <v>110</v>
          </cell>
          <cell r="F410">
            <v>44992</v>
          </cell>
          <cell r="G410">
            <v>300</v>
          </cell>
          <cell r="H410">
            <v>300</v>
          </cell>
          <cell r="I410">
            <v>2</v>
          </cell>
          <cell r="J410">
            <v>0</v>
          </cell>
          <cell r="K410">
            <v>0</v>
          </cell>
          <cell r="L410">
            <v>9</v>
          </cell>
          <cell r="M410">
            <v>8</v>
          </cell>
          <cell r="N410">
            <v>0</v>
          </cell>
        </row>
        <row r="411">
          <cell r="A411" t="str">
            <v>BTN_SEC_DD770_YZ01_01</v>
          </cell>
          <cell r="B411" t="str">
            <v>BTN-DCSYS01</v>
          </cell>
          <cell r="C411" t="str">
            <v>BTN</v>
          </cell>
          <cell r="D411">
            <v>65</v>
          </cell>
          <cell r="E411">
            <v>45</v>
          </cell>
          <cell r="F411">
            <v>44992</v>
          </cell>
          <cell r="G411">
            <v>300</v>
          </cell>
          <cell r="H411">
            <v>300</v>
          </cell>
          <cell r="I411">
            <v>2</v>
          </cell>
          <cell r="J411">
            <v>0</v>
          </cell>
          <cell r="K411">
            <v>5</v>
          </cell>
          <cell r="L411">
            <v>23</v>
          </cell>
          <cell r="M411">
            <v>12</v>
          </cell>
          <cell r="N411">
            <v>0</v>
          </cell>
        </row>
        <row r="412">
          <cell r="A412" t="str">
            <v>GFDCD1_SEC_DCDB_T0</v>
          </cell>
          <cell r="B412" t="str">
            <v>GFDCD1;DC SYS01A</v>
          </cell>
          <cell r="C412" t="str">
            <v>GFDCD1</v>
          </cell>
          <cell r="D412">
            <v>75</v>
          </cell>
          <cell r="E412">
            <v>100</v>
          </cell>
          <cell r="F412">
            <v>45068</v>
          </cell>
          <cell r="G412">
            <v>200</v>
          </cell>
          <cell r="H412">
            <v>200</v>
          </cell>
          <cell r="I412">
            <v>3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30</v>
          </cell>
        </row>
        <row r="413">
          <cell r="A413" t="str">
            <v>GFDCD1_SEC_DD770_M09</v>
          </cell>
          <cell r="B413" t="str">
            <v>GFDCD1;DC SYS01A</v>
          </cell>
          <cell r="C413" t="str">
            <v>GFDCD1</v>
          </cell>
          <cell r="D413">
            <v>140</v>
          </cell>
          <cell r="E413">
            <v>170</v>
          </cell>
          <cell r="F413">
            <v>45068</v>
          </cell>
          <cell r="G413">
            <v>300</v>
          </cell>
          <cell r="H413">
            <v>300</v>
          </cell>
          <cell r="I413">
            <v>3</v>
          </cell>
          <cell r="J413">
            <v>0</v>
          </cell>
          <cell r="K413">
            <v>1</v>
          </cell>
          <cell r="L413">
            <v>0</v>
          </cell>
          <cell r="M413">
            <v>8</v>
          </cell>
          <cell r="N413">
            <v>0</v>
          </cell>
        </row>
        <row r="414">
          <cell r="A414" t="str">
            <v>PTMN03_SEC_DD770_BCBD01</v>
          </cell>
          <cell r="B414" t="str">
            <v>PTMN03;DC SYS01</v>
          </cell>
          <cell r="C414" t="str">
            <v>PTMN03</v>
          </cell>
          <cell r="D414">
            <v>30</v>
          </cell>
          <cell r="E414">
            <v>0</v>
          </cell>
          <cell r="F414">
            <v>44169</v>
          </cell>
          <cell r="G414">
            <v>300</v>
          </cell>
          <cell r="H414">
            <v>300</v>
          </cell>
          <cell r="I414">
            <v>6</v>
          </cell>
          <cell r="J414">
            <v>12</v>
          </cell>
          <cell r="K414">
            <v>0</v>
          </cell>
          <cell r="L414">
            <v>24</v>
          </cell>
          <cell r="M414">
            <v>7</v>
          </cell>
          <cell r="N414">
            <v>0</v>
          </cell>
        </row>
        <row r="415">
          <cell r="A415" t="str">
            <v>PTMN03_SEC_DD770_GH01</v>
          </cell>
          <cell r="B415" t="str">
            <v>PTMN03;DC SYS01</v>
          </cell>
          <cell r="C415" t="str">
            <v>PTMN03</v>
          </cell>
          <cell r="D415">
            <v>40</v>
          </cell>
          <cell r="E415">
            <v>40</v>
          </cell>
          <cell r="F415">
            <v>44169</v>
          </cell>
          <cell r="G415">
            <v>300</v>
          </cell>
          <cell r="H415">
            <v>300</v>
          </cell>
          <cell r="I415">
            <v>6</v>
          </cell>
          <cell r="J415">
            <v>10</v>
          </cell>
          <cell r="K415">
            <v>0</v>
          </cell>
          <cell r="L415">
            <v>18</v>
          </cell>
          <cell r="M415">
            <v>10</v>
          </cell>
          <cell r="N415">
            <v>0</v>
          </cell>
        </row>
        <row r="416">
          <cell r="A416" t="str">
            <v>PTMN03_SEC_DD770_LM01</v>
          </cell>
          <cell r="B416" t="str">
            <v>PTMN03;DC SYS01</v>
          </cell>
          <cell r="C416" t="str">
            <v>PTMN03</v>
          </cell>
          <cell r="D416">
            <v>60</v>
          </cell>
          <cell r="E416">
            <v>60</v>
          </cell>
          <cell r="F416">
            <v>44169</v>
          </cell>
          <cell r="G416">
            <v>300</v>
          </cell>
          <cell r="H416">
            <v>300</v>
          </cell>
          <cell r="I416">
            <v>6</v>
          </cell>
          <cell r="J416">
            <v>11</v>
          </cell>
          <cell r="K416">
            <v>0</v>
          </cell>
          <cell r="L416">
            <v>7</v>
          </cell>
          <cell r="M416">
            <v>1</v>
          </cell>
          <cell r="N416">
            <v>0</v>
          </cell>
        </row>
        <row r="417">
          <cell r="A417" t="str">
            <v>PTMN03_SEC_DD770_QR01</v>
          </cell>
          <cell r="B417" t="str">
            <v>PTMN03;DC SYS01</v>
          </cell>
          <cell r="C417" t="str">
            <v>PTMN03</v>
          </cell>
          <cell r="D417">
            <v>50</v>
          </cell>
          <cell r="E417">
            <v>50</v>
          </cell>
          <cell r="F417">
            <v>44169</v>
          </cell>
          <cell r="G417">
            <v>300</v>
          </cell>
          <cell r="H417">
            <v>300</v>
          </cell>
          <cell r="I417">
            <v>6</v>
          </cell>
          <cell r="J417">
            <v>0</v>
          </cell>
          <cell r="K417">
            <v>0</v>
          </cell>
          <cell r="L417">
            <v>23</v>
          </cell>
          <cell r="M417">
            <v>11</v>
          </cell>
          <cell r="N417">
            <v>0</v>
          </cell>
        </row>
        <row r="418">
          <cell r="A418" t="str">
            <v>PTMN03_SEC_DD770_UV01</v>
          </cell>
          <cell r="B418" t="str">
            <v>PTMN03;DC SYS01</v>
          </cell>
          <cell r="C418" t="str">
            <v>PTMN03</v>
          </cell>
          <cell r="D418">
            <v>20</v>
          </cell>
          <cell r="E418">
            <v>20</v>
          </cell>
          <cell r="F418">
            <v>44169</v>
          </cell>
          <cell r="G418">
            <v>300</v>
          </cell>
          <cell r="H418">
            <v>300</v>
          </cell>
          <cell r="I418">
            <v>6</v>
          </cell>
          <cell r="J418">
            <v>8</v>
          </cell>
          <cell r="K418">
            <v>0</v>
          </cell>
          <cell r="L418">
            <v>23</v>
          </cell>
          <cell r="M418">
            <v>12</v>
          </cell>
          <cell r="N418">
            <v>0</v>
          </cell>
        </row>
        <row r="419">
          <cell r="A419" t="str">
            <v>SHTN03_SEC_DD770_AD10</v>
          </cell>
          <cell r="B419" t="str">
            <v>SHTN03;DC SYS01</v>
          </cell>
          <cell r="C419" t="str">
            <v>SHTN03</v>
          </cell>
          <cell r="D419">
            <v>210</v>
          </cell>
          <cell r="E419">
            <v>210</v>
          </cell>
          <cell r="F419">
            <v>45301</v>
          </cell>
          <cell r="G419">
            <v>240</v>
          </cell>
          <cell r="H419">
            <v>240</v>
          </cell>
          <cell r="I419">
            <v>1</v>
          </cell>
          <cell r="J419">
            <v>1</v>
          </cell>
          <cell r="K419">
            <v>0</v>
          </cell>
          <cell r="L419">
            <v>0</v>
          </cell>
          <cell r="M419">
            <v>5</v>
          </cell>
          <cell r="N419">
            <v>0</v>
          </cell>
        </row>
        <row r="420">
          <cell r="A420" t="str">
            <v>SHTN03_SEC_Eaton_ ANAP0</v>
          </cell>
          <cell r="B420" t="str">
            <v>SHTN03;DC SYS01</v>
          </cell>
          <cell r="C420" t="str">
            <v>SHTN03</v>
          </cell>
          <cell r="D420">
            <v>30</v>
          </cell>
          <cell r="E420">
            <v>27</v>
          </cell>
          <cell r="F420">
            <v>44937</v>
          </cell>
          <cell r="G420">
            <v>300</v>
          </cell>
          <cell r="H420">
            <v>300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57</v>
          </cell>
        </row>
        <row r="421">
          <cell r="A421" t="str">
            <v>DCDB_WKGN01_CD1.</v>
          </cell>
          <cell r="B421" t="str">
            <v>WKGN01;DC SYS01</v>
          </cell>
          <cell r="C421" t="str">
            <v>WKGN01</v>
          </cell>
          <cell r="D421">
            <v>25</v>
          </cell>
          <cell r="E421">
            <v>25</v>
          </cell>
          <cell r="F421">
            <v>44092</v>
          </cell>
          <cell r="G421">
            <v>300</v>
          </cell>
          <cell r="H421">
            <v>300</v>
          </cell>
          <cell r="I421">
            <v>6</v>
          </cell>
          <cell r="J421">
            <v>5</v>
          </cell>
          <cell r="K421">
            <v>12</v>
          </cell>
          <cell r="L421">
            <v>15</v>
          </cell>
          <cell r="M421">
            <v>12</v>
          </cell>
          <cell r="N421">
            <v>0</v>
          </cell>
        </row>
        <row r="422">
          <cell r="A422" t="str">
            <v>DCDB_WKGN01_EF1.</v>
          </cell>
          <cell r="B422" t="str">
            <v>WKGN01;DC SYS01</v>
          </cell>
          <cell r="C422" t="str">
            <v>WKGN01</v>
          </cell>
          <cell r="D422">
            <v>20</v>
          </cell>
          <cell r="E422">
            <v>20</v>
          </cell>
          <cell r="F422">
            <v>0</v>
          </cell>
          <cell r="G422">
            <v>300</v>
          </cell>
          <cell r="H422">
            <v>300</v>
          </cell>
          <cell r="I422">
            <v>6</v>
          </cell>
          <cell r="J422">
            <v>2</v>
          </cell>
          <cell r="K422">
            <v>7</v>
          </cell>
          <cell r="L422">
            <v>23</v>
          </cell>
          <cell r="M422">
            <v>11</v>
          </cell>
          <cell r="N422">
            <v>0</v>
          </cell>
        </row>
        <row r="423">
          <cell r="A423" t="str">
            <v>ASMN02_SEC_DD770_CD1</v>
          </cell>
          <cell r="B423" t="str">
            <v>ASMN02;DC SYS01</v>
          </cell>
          <cell r="C423" t="str">
            <v>ASMN02</v>
          </cell>
          <cell r="D423">
            <v>20</v>
          </cell>
          <cell r="E423">
            <v>20</v>
          </cell>
          <cell r="F423">
            <v>44119</v>
          </cell>
          <cell r="G423">
            <v>300</v>
          </cell>
          <cell r="H423">
            <v>300</v>
          </cell>
          <cell r="I423">
            <v>6</v>
          </cell>
          <cell r="J423">
            <v>5</v>
          </cell>
          <cell r="K423">
            <v>7</v>
          </cell>
          <cell r="L423">
            <v>23</v>
          </cell>
          <cell r="M423">
            <v>12</v>
          </cell>
          <cell r="N423">
            <v>0</v>
          </cell>
        </row>
        <row r="424">
          <cell r="A424" t="str">
            <v>ASMN02_SEC_DD770_EF1</v>
          </cell>
          <cell r="B424" t="str">
            <v>ASMN02;DC SYS01</v>
          </cell>
          <cell r="C424" t="str">
            <v>ASMN02</v>
          </cell>
          <cell r="D424">
            <v>0</v>
          </cell>
          <cell r="E424">
            <v>0</v>
          </cell>
          <cell r="F424">
            <v>44119</v>
          </cell>
          <cell r="G424">
            <v>0</v>
          </cell>
          <cell r="H424">
            <v>0</v>
          </cell>
          <cell r="I424">
            <v>0</v>
          </cell>
          <cell r="J424">
            <v>6</v>
          </cell>
          <cell r="K424">
            <v>0</v>
          </cell>
          <cell r="L424">
            <v>24</v>
          </cell>
          <cell r="M424">
            <v>12</v>
          </cell>
          <cell r="N424">
            <v>6</v>
          </cell>
        </row>
        <row r="425">
          <cell r="A425" t="str">
            <v>BKLN05_SEC_CBDB_BUBV01</v>
          </cell>
          <cell r="B425" t="str">
            <v>BKLN05;DC SYS03;NEAR CK</v>
          </cell>
          <cell r="C425" t="str">
            <v>BKLN05</v>
          </cell>
          <cell r="D425">
            <v>225</v>
          </cell>
          <cell r="E425">
            <v>225</v>
          </cell>
          <cell r="F425">
            <v>45358</v>
          </cell>
          <cell r="G425">
            <v>300</v>
          </cell>
          <cell r="H425">
            <v>300</v>
          </cell>
          <cell r="I425">
            <v>0</v>
          </cell>
          <cell r="J425">
            <v>3</v>
          </cell>
          <cell r="K425">
            <v>0</v>
          </cell>
          <cell r="L425">
            <v>0</v>
          </cell>
          <cell r="M425">
            <v>0</v>
          </cell>
          <cell r="N425">
            <v>26</v>
          </cell>
        </row>
        <row r="426">
          <cell r="A426" t="str">
            <v>BKLN05_SEC_CBDB_BWBX01</v>
          </cell>
          <cell r="B426" t="str">
            <v>BKLN05;DC SYS02</v>
          </cell>
          <cell r="C426" t="str">
            <v>BKLN05</v>
          </cell>
          <cell r="D426">
            <v>100</v>
          </cell>
          <cell r="E426">
            <v>110</v>
          </cell>
          <cell r="F426">
            <v>44470</v>
          </cell>
          <cell r="G426">
            <v>300</v>
          </cell>
          <cell r="H426">
            <v>300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48</v>
          </cell>
        </row>
        <row r="427">
          <cell r="A427" t="str">
            <v>BKLN05_SEC_DD770_ACAD01</v>
          </cell>
          <cell r="B427" t="str">
            <v>BKLN05;DC SYS02</v>
          </cell>
          <cell r="C427" t="str">
            <v>BKLN05</v>
          </cell>
          <cell r="D427">
            <v>120</v>
          </cell>
          <cell r="E427">
            <v>120</v>
          </cell>
          <cell r="F427">
            <v>44484</v>
          </cell>
          <cell r="G427">
            <v>300</v>
          </cell>
          <cell r="H427">
            <v>300</v>
          </cell>
          <cell r="I427">
            <v>3</v>
          </cell>
          <cell r="J427">
            <v>6</v>
          </cell>
          <cell r="K427">
            <v>0</v>
          </cell>
          <cell r="L427">
            <v>13</v>
          </cell>
          <cell r="M427">
            <v>10</v>
          </cell>
          <cell r="N427">
            <v>7</v>
          </cell>
        </row>
        <row r="428">
          <cell r="A428" t="str">
            <v>BKLN05_SEC_DD770_AGAH01</v>
          </cell>
          <cell r="B428" t="str">
            <v>BKLN05;DC SYS03;NEAR CK</v>
          </cell>
          <cell r="C428" t="str">
            <v>BKLN05</v>
          </cell>
          <cell r="D428">
            <v>90</v>
          </cell>
          <cell r="E428">
            <v>85</v>
          </cell>
          <cell r="F428">
            <v>44470</v>
          </cell>
          <cell r="G428">
            <v>300</v>
          </cell>
          <cell r="H428">
            <v>300</v>
          </cell>
          <cell r="I428">
            <v>5</v>
          </cell>
          <cell r="J428">
            <v>5</v>
          </cell>
          <cell r="K428">
            <v>0</v>
          </cell>
          <cell r="L428">
            <v>3</v>
          </cell>
          <cell r="M428">
            <v>12</v>
          </cell>
          <cell r="N428">
            <v>0</v>
          </cell>
        </row>
        <row r="429">
          <cell r="A429" t="str">
            <v>BKLN05_SEC_DD770_BABB01</v>
          </cell>
          <cell r="B429" t="str">
            <v>BKLN05;DC SYS01</v>
          </cell>
          <cell r="C429" t="str">
            <v>BKLN05</v>
          </cell>
          <cell r="D429">
            <v>190</v>
          </cell>
          <cell r="E429">
            <v>195</v>
          </cell>
          <cell r="F429">
            <v>44470</v>
          </cell>
          <cell r="G429">
            <v>300</v>
          </cell>
          <cell r="H429">
            <v>300</v>
          </cell>
          <cell r="I429">
            <v>2</v>
          </cell>
          <cell r="J429">
            <v>3</v>
          </cell>
          <cell r="K429">
            <v>0</v>
          </cell>
          <cell r="L429">
            <v>9</v>
          </cell>
          <cell r="M429">
            <v>12</v>
          </cell>
          <cell r="N429">
            <v>0</v>
          </cell>
        </row>
        <row r="430">
          <cell r="A430" t="str">
            <v>BKLN05_SEC_DD770_BLBM01</v>
          </cell>
          <cell r="B430" t="str">
            <v>BKLN05;DC SYS01</v>
          </cell>
          <cell r="C430" t="str">
            <v>BKLN05</v>
          </cell>
          <cell r="D430">
            <v>115</v>
          </cell>
          <cell r="E430">
            <v>100</v>
          </cell>
          <cell r="F430">
            <v>44470</v>
          </cell>
          <cell r="G430">
            <v>300</v>
          </cell>
          <cell r="H430">
            <v>300</v>
          </cell>
          <cell r="I430">
            <v>0</v>
          </cell>
          <cell r="J430">
            <v>0</v>
          </cell>
          <cell r="K430">
            <v>0</v>
          </cell>
          <cell r="L430">
            <v>17</v>
          </cell>
          <cell r="M430">
            <v>6</v>
          </cell>
          <cell r="N430">
            <v>0</v>
          </cell>
        </row>
        <row r="431">
          <cell r="A431" t="str">
            <v>BKLN05_SEC_DD770_BQBR01</v>
          </cell>
          <cell r="B431" t="str">
            <v>BKLN05;DC SYS03;NEAR CK</v>
          </cell>
          <cell r="C431" t="str">
            <v>BKLN05</v>
          </cell>
          <cell r="D431">
            <v>135</v>
          </cell>
          <cell r="E431">
            <v>140</v>
          </cell>
          <cell r="F431">
            <v>44470</v>
          </cell>
          <cell r="G431">
            <v>300</v>
          </cell>
          <cell r="H431">
            <v>300</v>
          </cell>
          <cell r="I431">
            <v>0</v>
          </cell>
          <cell r="J431">
            <v>0</v>
          </cell>
          <cell r="K431">
            <v>0</v>
          </cell>
          <cell r="L431">
            <v>19</v>
          </cell>
          <cell r="M431">
            <v>8</v>
          </cell>
          <cell r="N431">
            <v>0</v>
          </cell>
        </row>
        <row r="432">
          <cell r="A432" t="str">
            <v>BKLN05_SEC_DD770_BYBZ01</v>
          </cell>
          <cell r="B432" t="str">
            <v>BKLN05;DC SYS03;NEAR CK</v>
          </cell>
          <cell r="C432" t="str">
            <v>BKLN05</v>
          </cell>
          <cell r="D432">
            <v>105</v>
          </cell>
          <cell r="E432">
            <v>110</v>
          </cell>
          <cell r="F432">
            <v>44473</v>
          </cell>
          <cell r="G432">
            <v>300</v>
          </cell>
          <cell r="H432">
            <v>300</v>
          </cell>
          <cell r="I432">
            <v>4</v>
          </cell>
          <cell r="J432">
            <v>6</v>
          </cell>
          <cell r="K432">
            <v>0</v>
          </cell>
          <cell r="L432">
            <v>11</v>
          </cell>
          <cell r="M432">
            <v>10</v>
          </cell>
          <cell r="N432">
            <v>0</v>
          </cell>
        </row>
        <row r="433">
          <cell r="A433" t="str">
            <v>BKLN05_SEC_DD770_CD01</v>
          </cell>
          <cell r="B433" t="str">
            <v>BKLN05;DC SYS01</v>
          </cell>
          <cell r="C433" t="str">
            <v>BKLN05</v>
          </cell>
          <cell r="D433">
            <v>115</v>
          </cell>
          <cell r="E433">
            <v>140</v>
          </cell>
          <cell r="F433">
            <v>44470</v>
          </cell>
          <cell r="G433">
            <v>300</v>
          </cell>
          <cell r="H433">
            <v>300</v>
          </cell>
          <cell r="I433">
            <v>6</v>
          </cell>
          <cell r="J433">
            <v>0</v>
          </cell>
          <cell r="K433">
            <v>0</v>
          </cell>
          <cell r="L433">
            <v>11</v>
          </cell>
          <cell r="M433">
            <v>11</v>
          </cell>
          <cell r="N433">
            <v>0</v>
          </cell>
        </row>
        <row r="434">
          <cell r="A434" t="str">
            <v>BKLN05_SEC_DD770_CJCK01</v>
          </cell>
          <cell r="B434" t="str">
            <v>BKLN05;DC SYS03;NEAR CK</v>
          </cell>
          <cell r="C434" t="str">
            <v>BKLN05</v>
          </cell>
          <cell r="D434">
            <v>210</v>
          </cell>
          <cell r="E434">
            <v>200</v>
          </cell>
          <cell r="F434">
            <v>44470</v>
          </cell>
          <cell r="G434">
            <v>300</v>
          </cell>
          <cell r="H434">
            <v>300</v>
          </cell>
          <cell r="I434">
            <v>6</v>
          </cell>
          <cell r="J434">
            <v>1</v>
          </cell>
          <cell r="K434">
            <v>0</v>
          </cell>
          <cell r="L434">
            <v>10</v>
          </cell>
          <cell r="M434">
            <v>12</v>
          </cell>
          <cell r="N434">
            <v>0</v>
          </cell>
        </row>
        <row r="435">
          <cell r="A435" t="str">
            <v>BKLN05_SEC_DD770_GH01</v>
          </cell>
          <cell r="B435" t="str">
            <v>BKLN05;DC SYS01</v>
          </cell>
          <cell r="C435" t="str">
            <v>BKLN05</v>
          </cell>
          <cell r="D435">
            <v>135</v>
          </cell>
          <cell r="E435">
            <v>140</v>
          </cell>
          <cell r="F435">
            <v>44470</v>
          </cell>
          <cell r="G435">
            <v>300</v>
          </cell>
          <cell r="H435">
            <v>300</v>
          </cell>
          <cell r="I435">
            <v>4</v>
          </cell>
          <cell r="J435">
            <v>0</v>
          </cell>
          <cell r="K435">
            <v>0</v>
          </cell>
          <cell r="L435">
            <v>11</v>
          </cell>
          <cell r="M435">
            <v>8</v>
          </cell>
          <cell r="N435">
            <v>0</v>
          </cell>
        </row>
        <row r="436">
          <cell r="A436" t="str">
            <v>BKLN05_SEC_DD770_LM01</v>
          </cell>
          <cell r="B436" t="str">
            <v>BKLN05;DC SYS01</v>
          </cell>
          <cell r="C436" t="str">
            <v>BKLN05</v>
          </cell>
          <cell r="D436">
            <v>10.6</v>
          </cell>
          <cell r="E436" t="str">
            <v>NA</v>
          </cell>
          <cell r="F436">
            <v>44824</v>
          </cell>
          <cell r="G436">
            <v>300</v>
          </cell>
          <cell r="H436">
            <v>300</v>
          </cell>
          <cell r="I436">
            <v>4</v>
          </cell>
          <cell r="J436">
            <v>0</v>
          </cell>
          <cell r="K436">
            <v>0</v>
          </cell>
          <cell r="L436">
            <v>3</v>
          </cell>
          <cell r="M436">
            <v>4</v>
          </cell>
          <cell r="N436">
            <v>1</v>
          </cell>
        </row>
        <row r="437">
          <cell r="A437" t="str">
            <v>BKLN05_SEC_DD770_UV01</v>
          </cell>
          <cell r="B437" t="str">
            <v>BKLN05;DC SYS02</v>
          </cell>
          <cell r="C437" t="str">
            <v>BKLN05</v>
          </cell>
          <cell r="D437">
            <v>160</v>
          </cell>
          <cell r="E437">
            <v>165</v>
          </cell>
          <cell r="F437">
            <v>44470</v>
          </cell>
          <cell r="G437">
            <v>300</v>
          </cell>
          <cell r="H437">
            <v>300</v>
          </cell>
          <cell r="I437">
            <v>0</v>
          </cell>
          <cell r="J437">
            <v>1</v>
          </cell>
          <cell r="K437">
            <v>0</v>
          </cell>
          <cell r="L437">
            <v>19</v>
          </cell>
          <cell r="M437">
            <v>12</v>
          </cell>
          <cell r="N437">
            <v>0</v>
          </cell>
        </row>
        <row r="438">
          <cell r="A438" t="str">
            <v>BKLN05_SEC_DD770_YZ01</v>
          </cell>
          <cell r="B438" t="str">
            <v>BKLN05;DC SYS02</v>
          </cell>
          <cell r="C438" t="str">
            <v>BKLN05</v>
          </cell>
          <cell r="D438">
            <v>85</v>
          </cell>
          <cell r="E438">
            <v>80</v>
          </cell>
          <cell r="F438">
            <v>44441</v>
          </cell>
          <cell r="G438">
            <v>300</v>
          </cell>
          <cell r="H438">
            <v>300</v>
          </cell>
          <cell r="I438">
            <v>5</v>
          </cell>
          <cell r="J438">
            <v>10</v>
          </cell>
          <cell r="K438">
            <v>0</v>
          </cell>
          <cell r="L438">
            <v>16</v>
          </cell>
          <cell r="M438">
            <v>3</v>
          </cell>
          <cell r="N438">
            <v>0</v>
          </cell>
        </row>
        <row r="439">
          <cell r="A439" t="str">
            <v>BKLN05_DCSYS04-PDU1</v>
          </cell>
          <cell r="B439" t="str">
            <v>BKLN05-DCSYS04</v>
          </cell>
          <cell r="C439" t="str">
            <v>BKLN05 Ext</v>
          </cell>
          <cell r="D439">
            <v>366.59999999999997</v>
          </cell>
          <cell r="E439">
            <v>108.3</v>
          </cell>
          <cell r="F439">
            <v>45393</v>
          </cell>
          <cell r="G439">
            <v>1200</v>
          </cell>
        </row>
        <row r="440">
          <cell r="A440" t="str">
            <v>BKLN05_DCSYS04-PDU2</v>
          </cell>
          <cell r="B440" t="str">
            <v>BKLN05-DCSYS04</v>
          </cell>
          <cell r="C440" t="str">
            <v>BKLN05 Ext</v>
          </cell>
          <cell r="D440">
            <v>217.00000000000003</v>
          </cell>
          <cell r="E440">
            <v>35</v>
          </cell>
          <cell r="F440">
            <v>45387</v>
          </cell>
          <cell r="G440">
            <v>1200</v>
          </cell>
        </row>
        <row r="441">
          <cell r="A441" t="str">
            <v>BKLN05_DCSYS04-PDU3</v>
          </cell>
          <cell r="B441" t="str">
            <v>BKLN05-DCSYS04</v>
          </cell>
          <cell r="C441" t="str">
            <v>BKLN05 Ext</v>
          </cell>
          <cell r="D441">
            <v>262.09999999999997</v>
          </cell>
          <cell r="E441">
            <v>55.3</v>
          </cell>
          <cell r="F441">
            <v>45387</v>
          </cell>
          <cell r="G441">
            <v>1200</v>
          </cell>
        </row>
        <row r="442">
          <cell r="A442" t="str">
            <v>DCDB _DC CUBICLE IN POWER ROOM NEAR BATTERY</v>
          </cell>
          <cell r="B442" t="str">
            <v>DCT;DC SYS01</v>
          </cell>
          <cell r="C442" t="str">
            <v>DCT</v>
          </cell>
          <cell r="D442">
            <v>0</v>
          </cell>
          <cell r="E442">
            <v>0</v>
          </cell>
          <cell r="F442">
            <v>0</v>
          </cell>
          <cell r="G442">
            <v>300</v>
          </cell>
          <cell r="H442">
            <v>300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</row>
        <row r="443">
          <cell r="A443" t="str">
            <v>FMYN31_SEC_CBDB_ BC01</v>
          </cell>
          <cell r="B443" t="str">
            <v>FMYN31; DC SYS01</v>
          </cell>
          <cell r="C443" t="str">
            <v>FMYN31</v>
          </cell>
          <cell r="D443" t="str">
            <v>not showing on meter</v>
          </cell>
          <cell r="E443" t="str">
            <v>not showing on meter</v>
          </cell>
          <cell r="F443">
            <v>44084</v>
          </cell>
          <cell r="G443">
            <v>250</v>
          </cell>
          <cell r="H443">
            <v>250</v>
          </cell>
          <cell r="I443">
            <v>10</v>
          </cell>
          <cell r="J443">
            <v>10</v>
          </cell>
          <cell r="K443">
            <v>2</v>
          </cell>
          <cell r="L443">
            <v>0</v>
          </cell>
          <cell r="M443">
            <v>0</v>
          </cell>
          <cell r="N443">
            <v>19</v>
          </cell>
        </row>
        <row r="444">
          <cell r="A444" t="str">
            <v>DCDB _2B</v>
          </cell>
          <cell r="B444" t="str">
            <v>IVER02; DC SYS01</v>
          </cell>
          <cell r="C444" t="str">
            <v>IVER02</v>
          </cell>
          <cell r="D444">
            <v>42</v>
          </cell>
          <cell r="E444">
            <v>42</v>
          </cell>
          <cell r="F444">
            <v>44113</v>
          </cell>
          <cell r="G444" t="str">
            <v>unknown</v>
          </cell>
          <cell r="H444" t="str">
            <v>unknown</v>
          </cell>
          <cell r="I444">
            <v>0</v>
          </cell>
          <cell r="J444">
            <v>0</v>
          </cell>
          <cell r="K444">
            <v>3</v>
          </cell>
          <cell r="L444">
            <v>3</v>
          </cell>
          <cell r="M444">
            <v>3</v>
          </cell>
          <cell r="N444">
            <v>3</v>
          </cell>
        </row>
        <row r="445">
          <cell r="A445" t="str">
            <v>NBYCD1_SEC_CBDB_F9</v>
          </cell>
          <cell r="B445" t="str">
            <v>NBYCD1;DC SYS01</v>
          </cell>
          <cell r="C445" t="str">
            <v>NBYCD1</v>
          </cell>
          <cell r="D445">
            <v>60</v>
          </cell>
          <cell r="E445">
            <v>60</v>
          </cell>
          <cell r="F445">
            <v>44991</v>
          </cell>
          <cell r="G445">
            <v>300</v>
          </cell>
          <cell r="H445" t="str">
            <v>300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38</v>
          </cell>
        </row>
        <row r="446">
          <cell r="A446" t="str">
            <v>NBYCD1_SEC_CBDB_GG11</v>
          </cell>
          <cell r="B446" t="str">
            <v>NBYCD1;DC SYS01</v>
          </cell>
          <cell r="C446" t="str">
            <v>NBYCD1</v>
          </cell>
          <cell r="D446">
            <v>180</v>
          </cell>
          <cell r="E446">
            <v>0</v>
          </cell>
          <cell r="F446">
            <v>44991</v>
          </cell>
          <cell r="G446">
            <v>300</v>
          </cell>
          <cell r="H446">
            <v>300</v>
          </cell>
          <cell r="I446">
            <v>1</v>
          </cell>
          <cell r="J446">
            <v>0</v>
          </cell>
          <cell r="K446">
            <v>0</v>
          </cell>
          <cell r="L446">
            <v>1</v>
          </cell>
          <cell r="M446">
            <v>0</v>
          </cell>
          <cell r="N446">
            <v>0</v>
          </cell>
        </row>
        <row r="447">
          <cell r="A447" t="str">
            <v>POLN02_PDUA_B</v>
          </cell>
          <cell r="B447" t="str">
            <v>POLN02-DCSYS01a</v>
          </cell>
          <cell r="C447" t="str">
            <v>POLN02</v>
          </cell>
          <cell r="D447">
            <v>52.800000000000004</v>
          </cell>
          <cell r="E447">
            <v>2.2999999999999998</v>
          </cell>
          <cell r="F447">
            <v>45386</v>
          </cell>
          <cell r="G447">
            <v>360</v>
          </cell>
          <cell r="H447">
            <v>360</v>
          </cell>
        </row>
        <row r="448">
          <cell r="A448" t="str">
            <v>POLN02_SEC_DD770_CD01</v>
          </cell>
          <cell r="B448" t="str">
            <v>POLN02-DCSYS01a</v>
          </cell>
          <cell r="C448" t="str">
            <v>POLN02</v>
          </cell>
          <cell r="D448">
            <v>140</v>
          </cell>
          <cell r="E448">
            <v>40</v>
          </cell>
          <cell r="F448">
            <v>44991</v>
          </cell>
          <cell r="G448">
            <v>300</v>
          </cell>
          <cell r="H448">
            <v>300</v>
          </cell>
          <cell r="I448">
            <v>6</v>
          </cell>
          <cell r="J448">
            <v>2</v>
          </cell>
          <cell r="K448">
            <v>0</v>
          </cell>
          <cell r="L448">
            <v>14</v>
          </cell>
          <cell r="M448">
            <v>7</v>
          </cell>
          <cell r="N448">
            <v>0</v>
          </cell>
        </row>
        <row r="449">
          <cell r="A449" t="str">
            <v>POLN02_SEC_DD770_EF01</v>
          </cell>
          <cell r="B449" t="str">
            <v>POLN02-DCSYS01a</v>
          </cell>
          <cell r="C449" t="str">
            <v>POLN02</v>
          </cell>
          <cell r="D449">
            <v>80</v>
          </cell>
          <cell r="E449">
            <v>15</v>
          </cell>
          <cell r="F449">
            <v>44991</v>
          </cell>
          <cell r="G449">
            <v>300</v>
          </cell>
          <cell r="H449">
            <v>300</v>
          </cell>
          <cell r="I449">
            <v>6</v>
          </cell>
          <cell r="J449">
            <v>1</v>
          </cell>
          <cell r="K449">
            <v>2</v>
          </cell>
          <cell r="L449">
            <v>24</v>
          </cell>
          <cell r="M449">
            <v>11</v>
          </cell>
          <cell r="N449">
            <v>0</v>
          </cell>
        </row>
        <row r="450">
          <cell r="A450" t="str">
            <v>RDG_SEC_DD770_FO</v>
          </cell>
          <cell r="B450" t="str">
            <v>RDG;DC SYS01</v>
          </cell>
          <cell r="C450" t="str">
            <v>RDG</v>
          </cell>
          <cell r="D450">
            <v>125</v>
          </cell>
          <cell r="E450">
            <v>125</v>
          </cell>
          <cell r="F450">
            <v>44991</v>
          </cell>
          <cell r="G450">
            <v>300</v>
          </cell>
          <cell r="H450">
            <v>300</v>
          </cell>
          <cell r="I450">
            <v>5</v>
          </cell>
          <cell r="J450">
            <v>0</v>
          </cell>
          <cell r="K450">
            <v>0</v>
          </cell>
          <cell r="L450">
            <v>9</v>
          </cell>
          <cell r="M450">
            <v>9</v>
          </cell>
          <cell r="N450">
            <v>0</v>
          </cell>
        </row>
        <row r="451">
          <cell r="A451" t="str">
            <v>RDGCD1_SEC_CDDB_A05</v>
          </cell>
          <cell r="B451" t="str">
            <v>RDGCD1;DC SYS01</v>
          </cell>
          <cell r="C451" t="str">
            <v>RDGCD1</v>
          </cell>
          <cell r="D451">
            <v>0</v>
          </cell>
          <cell r="E451">
            <v>0</v>
          </cell>
          <cell r="F451">
            <v>0</v>
          </cell>
          <cell r="G451">
            <v>300</v>
          </cell>
          <cell r="H451">
            <v>300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</row>
        <row r="452">
          <cell r="A452" t="str">
            <v>RDGCD2_SEC_CDDB_TU09</v>
          </cell>
          <cell r="B452" t="str">
            <v>RDGCD1;DC SYS01</v>
          </cell>
          <cell r="C452" t="str">
            <v>RDGCD2</v>
          </cell>
          <cell r="D452">
            <v>50</v>
          </cell>
          <cell r="E452">
            <v>50</v>
          </cell>
          <cell r="F452">
            <v>44162</v>
          </cell>
          <cell r="G452">
            <v>300</v>
          </cell>
          <cell r="H452">
            <v>300</v>
          </cell>
          <cell r="I452">
            <v>4</v>
          </cell>
          <cell r="J452">
            <v>0</v>
          </cell>
          <cell r="K452">
            <v>0</v>
          </cell>
          <cell r="L452">
            <v>3</v>
          </cell>
          <cell r="M452">
            <v>1</v>
          </cell>
          <cell r="N452">
            <v>26</v>
          </cell>
        </row>
        <row r="453">
          <cell r="A453" t="str">
            <v>SLO_SEC_DD770_AB0</v>
          </cell>
          <cell r="B453" t="str">
            <v>SLO;DC SYS01</v>
          </cell>
          <cell r="C453" t="str">
            <v>SLO</v>
          </cell>
          <cell r="D453">
            <v>160</v>
          </cell>
          <cell r="E453">
            <v>160</v>
          </cell>
          <cell r="F453">
            <v>45068</v>
          </cell>
          <cell r="G453">
            <v>300</v>
          </cell>
          <cell r="H453">
            <v>300</v>
          </cell>
          <cell r="I453">
            <v>5</v>
          </cell>
          <cell r="J453">
            <v>1</v>
          </cell>
          <cell r="K453">
            <v>0</v>
          </cell>
          <cell r="L453">
            <v>2</v>
          </cell>
          <cell r="M453">
            <v>9</v>
          </cell>
          <cell r="N453">
            <v>0</v>
          </cell>
        </row>
        <row r="454">
          <cell r="A454" t="str">
            <v>SLO_SEC_DD770_AB00</v>
          </cell>
          <cell r="B454" t="str">
            <v>SLO;DC SYS01</v>
          </cell>
          <cell r="C454" t="str">
            <v>SLO</v>
          </cell>
          <cell r="D454">
            <v>170</v>
          </cell>
          <cell r="E454">
            <v>170</v>
          </cell>
          <cell r="F454">
            <v>45068</v>
          </cell>
          <cell r="G454">
            <v>300</v>
          </cell>
          <cell r="H454">
            <v>300</v>
          </cell>
          <cell r="I454">
            <v>4</v>
          </cell>
          <cell r="J454">
            <v>0</v>
          </cell>
          <cell r="K454">
            <v>0</v>
          </cell>
          <cell r="L454">
            <v>4</v>
          </cell>
          <cell r="M454">
            <v>6</v>
          </cell>
          <cell r="N454">
            <v>0</v>
          </cell>
        </row>
        <row r="455">
          <cell r="A455" t="str">
            <v>WHHN03_SEC_DD770_CD01_01</v>
          </cell>
          <cell r="B455" t="str">
            <v>WHHN03;DC SYS01</v>
          </cell>
          <cell r="C455" t="str">
            <v>WHHN03</v>
          </cell>
          <cell r="D455">
            <v>80</v>
          </cell>
          <cell r="E455">
            <v>90</v>
          </cell>
          <cell r="F455">
            <v>44042</v>
          </cell>
          <cell r="G455">
            <v>300</v>
          </cell>
          <cell r="H455">
            <v>300</v>
          </cell>
          <cell r="I455">
            <v>0</v>
          </cell>
          <cell r="J455">
            <v>8</v>
          </cell>
          <cell r="K455">
            <v>0</v>
          </cell>
          <cell r="L455">
            <v>17</v>
          </cell>
          <cell r="M455">
            <v>11</v>
          </cell>
          <cell r="N455">
            <v>0</v>
          </cell>
        </row>
        <row r="456">
          <cell r="A456" t="str">
            <v>WHHN03_SEC_DD770_EF01_02</v>
          </cell>
          <cell r="B456" t="str">
            <v>WHHN03;DC SYS01</v>
          </cell>
          <cell r="C456" t="str">
            <v>WHHN03</v>
          </cell>
          <cell r="D456">
            <v>80</v>
          </cell>
          <cell r="E456">
            <v>70</v>
          </cell>
          <cell r="F456">
            <v>44042</v>
          </cell>
          <cell r="G456">
            <v>0</v>
          </cell>
          <cell r="H456">
            <v>0</v>
          </cell>
          <cell r="I456">
            <v>5</v>
          </cell>
          <cell r="J456">
            <v>10</v>
          </cell>
          <cell r="K456">
            <v>0</v>
          </cell>
          <cell r="L456">
            <v>6</v>
          </cell>
          <cell r="M456">
            <v>11</v>
          </cell>
          <cell r="N456">
            <v>0</v>
          </cell>
        </row>
        <row r="457">
          <cell r="A457" t="str">
            <v>WHHN03_SEC_Eaton CBDB_LM01</v>
          </cell>
          <cell r="B457" t="str">
            <v>WHHN03;DC SYS01</v>
          </cell>
          <cell r="C457" t="str">
            <v>WHHN03</v>
          </cell>
          <cell r="D457">
            <v>90</v>
          </cell>
          <cell r="E457">
            <v>90</v>
          </cell>
          <cell r="F457">
            <v>42983</v>
          </cell>
          <cell r="G457">
            <v>300</v>
          </cell>
          <cell r="H457">
            <v>300</v>
          </cell>
          <cell r="I457">
            <v>1</v>
          </cell>
          <cell r="J457">
            <v>0</v>
          </cell>
          <cell r="K457">
            <v>2</v>
          </cell>
          <cell r="L457">
            <v>1</v>
          </cell>
          <cell r="M457">
            <v>0</v>
          </cell>
          <cell r="N457">
            <v>12</v>
          </cell>
        </row>
        <row r="458">
          <cell r="A458" t="str">
            <v>OHB_SEC_DCDB01_WALL_OPP TO SUITE EF</v>
          </cell>
          <cell r="B458" t="str">
            <v>OHB;DC SYS02;PSU2</v>
          </cell>
          <cell r="C458" t="str">
            <v>OHB</v>
          </cell>
          <cell r="D458" t="str">
            <v>N/A</v>
          </cell>
          <cell r="E458" t="str">
            <v>N/A</v>
          </cell>
          <cell r="F458">
            <v>44998</v>
          </cell>
          <cell r="G458">
            <v>300</v>
          </cell>
          <cell r="H458">
            <v>300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</row>
        <row r="459">
          <cell r="A459" t="str">
            <v>OHB_SEC_DCDB03_WALL</v>
          </cell>
          <cell r="B459" t="str">
            <v>OHB;DC SYS02;PSU2</v>
          </cell>
          <cell r="C459" t="str">
            <v>OHB</v>
          </cell>
          <cell r="D459">
            <v>0</v>
          </cell>
          <cell r="E459">
            <v>50</v>
          </cell>
          <cell r="F459">
            <v>44998</v>
          </cell>
          <cell r="G459">
            <v>300</v>
          </cell>
          <cell r="H459">
            <v>300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</row>
        <row r="460">
          <cell r="A460" t="str">
            <v>OHB_SEC_DCDB04_WALL</v>
          </cell>
          <cell r="B460" t="str">
            <v>OHB;DC SYS01;PSU1</v>
          </cell>
          <cell r="C460" t="str">
            <v>OHB</v>
          </cell>
          <cell r="D460">
            <v>45</v>
          </cell>
          <cell r="E460">
            <v>0</v>
          </cell>
          <cell r="F460">
            <v>44998</v>
          </cell>
          <cell r="G460">
            <v>300</v>
          </cell>
          <cell r="H460">
            <v>300</v>
          </cell>
          <cell r="I460">
            <v>0</v>
          </cell>
          <cell r="J460">
            <v>6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A461" t="str">
            <v>OHB_SEC_DCDB05_WALL</v>
          </cell>
          <cell r="B461" t="str">
            <v>OHB;DC SYS02;PSU2</v>
          </cell>
          <cell r="C461" t="str">
            <v>OHB</v>
          </cell>
          <cell r="D461">
            <v>0</v>
          </cell>
          <cell r="E461">
            <v>85</v>
          </cell>
          <cell r="F461">
            <v>44998</v>
          </cell>
          <cell r="G461">
            <v>300</v>
          </cell>
          <cell r="H461">
            <v>300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A462" t="str">
            <v>OHB_SEC_DCDB06_WALL</v>
          </cell>
          <cell r="B462" t="str">
            <v>OHB;DC SYS01;PSU1</v>
          </cell>
          <cell r="C462" t="str">
            <v>OHB</v>
          </cell>
          <cell r="D462">
            <v>80</v>
          </cell>
          <cell r="E462">
            <v>7</v>
          </cell>
          <cell r="F462">
            <v>42914</v>
          </cell>
          <cell r="G462">
            <v>300</v>
          </cell>
          <cell r="H462">
            <v>300</v>
          </cell>
          <cell r="I462">
            <v>0</v>
          </cell>
          <cell r="J462">
            <v>4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3">
          <cell r="A463" t="str">
            <v>SWNN03_DCDB 1</v>
          </cell>
          <cell r="B463" t="str">
            <v>SWNN03;DC SYS01</v>
          </cell>
          <cell r="C463" t="str">
            <v>SWNN03</v>
          </cell>
          <cell r="D463">
            <v>61</v>
          </cell>
          <cell r="E463">
            <v>93</v>
          </cell>
          <cell r="F463">
            <v>44999</v>
          </cell>
          <cell r="G463">
            <v>300</v>
          </cell>
          <cell r="H463">
            <v>300</v>
          </cell>
          <cell r="I463">
            <v>0</v>
          </cell>
          <cell r="J463">
            <v>2</v>
          </cell>
          <cell r="K463">
            <v>0</v>
          </cell>
          <cell r="L463">
            <v>0</v>
          </cell>
          <cell r="M463">
            <v>0</v>
          </cell>
          <cell r="N463">
            <v>29</v>
          </cell>
        </row>
        <row r="464">
          <cell r="A464" t="str">
            <v>SWNN03_SYS01_PER_K - ignore</v>
          </cell>
          <cell r="B464" t="str">
            <v>SWNN03;DC SYS01</v>
          </cell>
          <cell r="C464" t="str">
            <v>SWNN03</v>
          </cell>
          <cell r="D464">
            <v>0</v>
          </cell>
          <cell r="E464">
            <v>0</v>
          </cell>
          <cell r="F464">
            <v>39873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A465" t="str">
            <v>SQYN02_SEC_DCDB_HVHU1</v>
          </cell>
          <cell r="B465" t="str">
            <v>SQYN02;DC SYS07</v>
          </cell>
          <cell r="C465" t="str">
            <v>SQYN02</v>
          </cell>
          <cell r="D465">
            <v>63</v>
          </cell>
          <cell r="E465">
            <v>59</v>
          </cell>
          <cell r="F465">
            <v>45034</v>
          </cell>
          <cell r="G465">
            <v>300</v>
          </cell>
          <cell r="H465">
            <v>300</v>
          </cell>
          <cell r="I465">
            <v>3</v>
          </cell>
          <cell r="J465">
            <v>0</v>
          </cell>
          <cell r="K465">
            <v>2</v>
          </cell>
          <cell r="L465">
            <v>0</v>
          </cell>
          <cell r="M465">
            <v>0</v>
          </cell>
          <cell r="N465">
            <v>36</v>
          </cell>
        </row>
        <row r="466">
          <cell r="A466" t="str">
            <v>LLDTE1_SEC_DCDB_Q4</v>
          </cell>
          <cell r="B466" t="str">
            <v>LLDTE1;DC SYS01</v>
          </cell>
          <cell r="C466" t="str">
            <v>LLDTE1</v>
          </cell>
          <cell r="D466">
            <v>97</v>
          </cell>
          <cell r="E466">
            <v>101</v>
          </cell>
          <cell r="F466">
            <v>0</v>
          </cell>
          <cell r="G466">
            <v>300</v>
          </cell>
          <cell r="H466">
            <v>300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37</v>
          </cell>
        </row>
        <row r="467">
          <cell r="A467" t="str">
            <v>BSHN08_PDU2A_B</v>
          </cell>
          <cell r="B467" t="str">
            <v>BSH;DC SYS02;GND</v>
          </cell>
          <cell r="C467" t="str">
            <v>BSHN08</v>
          </cell>
          <cell r="D467">
            <v>110.4</v>
          </cell>
          <cell r="E467">
            <v>114.39999999999999</v>
          </cell>
          <cell r="F467">
            <v>45399</v>
          </cell>
          <cell r="G467">
            <v>200</v>
          </cell>
          <cell r="H467">
            <v>200</v>
          </cell>
        </row>
        <row r="468">
          <cell r="A468" t="str">
            <v>BTLN09_PDU2A_B</v>
          </cell>
          <cell r="B468" t="str">
            <v xml:space="preserve">BTLN09;DC SYS01 </v>
          </cell>
          <cell r="C468" t="str">
            <v>BTLN09</v>
          </cell>
          <cell r="D468">
            <v>13</v>
          </cell>
          <cell r="E468">
            <v>13</v>
          </cell>
          <cell r="F468">
            <v>45435</v>
          </cell>
          <cell r="G468">
            <v>360</v>
          </cell>
          <cell r="H468">
            <v>360</v>
          </cell>
        </row>
        <row r="469">
          <cell r="A469" t="str">
            <v>LDSCD2_PDU2A_B</v>
          </cell>
          <cell r="B469" t="str">
            <v>LDSCD2;DC SYS A</v>
          </cell>
          <cell r="C469" t="str">
            <v>LDSCD2</v>
          </cell>
          <cell r="D469">
            <v>10.600000000000001</v>
          </cell>
          <cell r="E469">
            <v>11</v>
          </cell>
          <cell r="F469">
            <v>45429</v>
          </cell>
          <cell r="G469">
            <v>360</v>
          </cell>
          <cell r="H469">
            <v>360</v>
          </cell>
        </row>
        <row r="470">
          <cell r="A470" t="str">
            <v>MCRCD2_PDU2A_B</v>
          </cell>
          <cell r="B470" t="str">
            <v>MCRCD2;DC SYS02 [Rect 3&amp;4]</v>
          </cell>
          <cell r="C470" t="str">
            <v>MCRCD2</v>
          </cell>
          <cell r="D470">
            <v>11.2</v>
          </cell>
          <cell r="E470">
            <v>15.5</v>
          </cell>
          <cell r="F470">
            <v>45432</v>
          </cell>
          <cell r="G470">
            <v>360</v>
          </cell>
          <cell r="H470">
            <v>360</v>
          </cell>
        </row>
        <row r="471">
          <cell r="A471" t="str">
            <v>SQYN02_PDU2A_B</v>
          </cell>
          <cell r="B471" t="str">
            <v>SQYN02;DC SYS08A</v>
          </cell>
          <cell r="C471" t="str">
            <v>SQYN02</v>
          </cell>
          <cell r="D471">
            <v>0</v>
          </cell>
          <cell r="E471">
            <v>0</v>
          </cell>
          <cell r="F471">
            <v>0</v>
          </cell>
          <cell r="G471">
            <v>600</v>
          </cell>
          <cell r="H471">
            <v>600</v>
          </cell>
        </row>
        <row r="472">
          <cell r="A472" t="str">
            <v>CHTTN3_PDU2A_B</v>
          </cell>
          <cell r="B472" t="str">
            <v>CHTTN3;DC SYS01A</v>
          </cell>
          <cell r="C472" t="str">
            <v>CHTTN3</v>
          </cell>
          <cell r="D472">
            <v>0</v>
          </cell>
          <cell r="E472">
            <v>0</v>
          </cell>
          <cell r="F472">
            <v>0</v>
          </cell>
          <cell r="G472">
            <v>600</v>
          </cell>
          <cell r="H472">
            <v>600</v>
          </cell>
        </row>
        <row r="473">
          <cell r="A473" t="str">
            <v>STGCD1_Eaton DIST@G0</v>
          </cell>
          <cell r="B473" t="str">
            <v>STGCD1;DC SYS01</v>
          </cell>
          <cell r="C473" t="str">
            <v>STGCD1</v>
          </cell>
          <cell r="D473">
            <v>0</v>
          </cell>
          <cell r="E473">
            <v>0</v>
          </cell>
          <cell r="F473">
            <v>44860</v>
          </cell>
          <cell r="G473">
            <v>300</v>
          </cell>
          <cell r="H473">
            <v>300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A474" t="str">
            <v>SHDTR1_SEC_CBDB_N10</v>
          </cell>
          <cell r="B474" t="str">
            <v>SHDTR1;DC SYS01</v>
          </cell>
          <cell r="C474" t="str">
            <v>SHDTR1</v>
          </cell>
          <cell r="D474">
            <v>140</v>
          </cell>
          <cell r="E474">
            <v>137</v>
          </cell>
          <cell r="F474">
            <v>44971</v>
          </cell>
          <cell r="G474">
            <v>300</v>
          </cell>
          <cell r="H474">
            <v>300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34</v>
          </cell>
        </row>
        <row r="475">
          <cell r="A475" t="str">
            <v>SHDTR1_EOS_D</v>
          </cell>
          <cell r="B475" t="str">
            <v>SHDTR1;DC SYS01</v>
          </cell>
          <cell r="C475" t="str">
            <v>SHDTR1</v>
          </cell>
          <cell r="D475">
            <v>3</v>
          </cell>
          <cell r="E475">
            <v>2.7</v>
          </cell>
          <cell r="F475">
            <v>44971</v>
          </cell>
          <cell r="G475">
            <v>80</v>
          </cell>
          <cell r="H475">
            <v>80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18</v>
          </cell>
          <cell r="N475">
            <v>0</v>
          </cell>
        </row>
        <row r="476">
          <cell r="A476" t="str">
            <v>SHDTR1_EOS_E</v>
          </cell>
          <cell r="B476" t="str">
            <v>SHDTR1;DC SYS01</v>
          </cell>
          <cell r="C476" t="str">
            <v>SHDTR1</v>
          </cell>
          <cell r="D476" t="str">
            <v>N/A</v>
          </cell>
          <cell r="E476" t="str">
            <v>N/A</v>
          </cell>
          <cell r="F476">
            <v>44971</v>
          </cell>
          <cell r="G476">
            <v>80</v>
          </cell>
          <cell r="H476">
            <v>80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18</v>
          </cell>
          <cell r="N476">
            <v>0</v>
          </cell>
        </row>
        <row r="477">
          <cell r="A477" t="str">
            <v>SHDTR1_EOS_F</v>
          </cell>
          <cell r="B477" t="str">
            <v>SHDTR1;DC SYS01</v>
          </cell>
          <cell r="C477" t="str">
            <v>SHDTR1</v>
          </cell>
          <cell r="D477">
            <v>2.5</v>
          </cell>
          <cell r="E477">
            <v>2.5</v>
          </cell>
          <cell r="F477">
            <v>44971</v>
          </cell>
          <cell r="G477">
            <v>80</v>
          </cell>
          <cell r="H477">
            <v>80</v>
          </cell>
          <cell r="I477">
            <v>0</v>
          </cell>
          <cell r="J477">
            <v>0</v>
          </cell>
          <cell r="K477">
            <v>0</v>
          </cell>
          <cell r="L477">
            <v>1</v>
          </cell>
          <cell r="M477">
            <v>6</v>
          </cell>
          <cell r="N477">
            <v>0</v>
          </cell>
        </row>
        <row r="478">
          <cell r="A478" t="str">
            <v>SHDTR1_EOS_G</v>
          </cell>
          <cell r="B478" t="str">
            <v>SHDTR1;DC SYS01</v>
          </cell>
          <cell r="C478" t="str">
            <v>SHDTR1</v>
          </cell>
          <cell r="D478">
            <v>2.8</v>
          </cell>
          <cell r="E478">
            <v>1.9</v>
          </cell>
          <cell r="F478">
            <v>44971</v>
          </cell>
          <cell r="G478">
            <v>80</v>
          </cell>
          <cell r="H478">
            <v>80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7</v>
          </cell>
          <cell r="N478">
            <v>0</v>
          </cell>
        </row>
        <row r="479">
          <cell r="A479" t="str">
            <v>SHDTR1_EOS_H</v>
          </cell>
          <cell r="B479" t="str">
            <v>SHDTR1;DC SYS01</v>
          </cell>
          <cell r="C479" t="str">
            <v>SHDTR1</v>
          </cell>
          <cell r="D479">
            <v>13.2</v>
          </cell>
          <cell r="E479">
            <v>10.8</v>
          </cell>
          <cell r="F479">
            <v>44971</v>
          </cell>
          <cell r="G479">
            <v>80</v>
          </cell>
          <cell r="H479">
            <v>80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10</v>
          </cell>
          <cell r="N479">
            <v>0</v>
          </cell>
        </row>
        <row r="480">
          <cell r="A480" t="str">
            <v>SHDTR1_EOS_J</v>
          </cell>
          <cell r="B480" t="str">
            <v>SHDTR1;DC SYS01</v>
          </cell>
          <cell r="C480" t="str">
            <v>SHDTR1</v>
          </cell>
          <cell r="D480">
            <v>9.6</v>
          </cell>
          <cell r="E480">
            <v>9.1</v>
          </cell>
          <cell r="F480">
            <v>44971</v>
          </cell>
          <cell r="G480">
            <v>80</v>
          </cell>
          <cell r="H480">
            <v>80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11</v>
          </cell>
          <cell r="N480">
            <v>0</v>
          </cell>
        </row>
        <row r="481">
          <cell r="A481" t="str">
            <v>SHDTR1_EOS_K</v>
          </cell>
          <cell r="B481" t="str">
            <v>SHDTR1;DC SYS01</v>
          </cell>
          <cell r="C481" t="str">
            <v>SHDTR1</v>
          </cell>
          <cell r="D481">
            <v>30.4</v>
          </cell>
          <cell r="E481">
            <v>31.4</v>
          </cell>
          <cell r="F481">
            <v>44971</v>
          </cell>
          <cell r="G481">
            <v>80</v>
          </cell>
          <cell r="H481">
            <v>80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</row>
        <row r="482">
          <cell r="A482" t="str">
            <v>SHDTR1_EOS_L</v>
          </cell>
          <cell r="B482" t="str">
            <v>SHDTR1;DC SYS01</v>
          </cell>
          <cell r="C482" t="str">
            <v>SHDTR1</v>
          </cell>
          <cell r="D482">
            <v>25.7</v>
          </cell>
          <cell r="E482">
            <v>25.7</v>
          </cell>
          <cell r="F482">
            <v>44971</v>
          </cell>
          <cell r="G482">
            <v>80</v>
          </cell>
          <cell r="H482">
            <v>80</v>
          </cell>
          <cell r="I482">
            <v>0</v>
          </cell>
          <cell r="J482">
            <v>0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</row>
        <row r="483">
          <cell r="A483" t="str">
            <v>SHDTR1_EOS_M</v>
          </cell>
          <cell r="B483" t="str">
            <v>SHDTR1;DC SYS01</v>
          </cell>
          <cell r="C483" t="str">
            <v>SHDTR1</v>
          </cell>
          <cell r="D483">
            <v>0</v>
          </cell>
          <cell r="E483">
            <v>0</v>
          </cell>
          <cell r="F483">
            <v>44971</v>
          </cell>
          <cell r="G483">
            <v>80</v>
          </cell>
          <cell r="H483">
            <v>80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20</v>
          </cell>
          <cell r="N48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Gokula Krishnan K, Vodafone (External)" id="{23875134-620F-49C7-896C-147D628FB6EA}" userId="S::gokulakrishnan.k@vodafone.com::d82da89c-ddcf-4374-8f86-45d23d2cc55a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  <person displayName="Nandhini Priya Murugasen, Vodafone (External)" id="{AFB55828-FFC6-4C96-B981-0FAA8F63A769}" userId="S::nandhinipriya.murugasen@vodafone.com::95f8a7c3-89c9-4d59-9ea2-3a3aceca09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[4]!Table7[[#This Row],[Ah Rating]]/10</calculatedColumnFormula>
    </tableColumn>
    <tableColumn id="14" xr3:uid="{00000000-0010-0000-0300-00000E000000}" name="Temp" dataDxfId="0" dataCellStyle="Normal 2">
      <calculatedColumnFormula>[4]!Table7[[#This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8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J12" dT="2024-05-23T10:40:16.50" personId="{4232887B-6F74-4501-885D-8735C5662726}" id="{578CA3FB-D6FF-4D15-A7D7-00CFFCD31626}" parentId="{B50293A4-B35C-4D1D-B69C-75BE815FA6F5}">
    <text>2.5kW allocation reduced due to live reading of 1.2KW</text>
  </threadedComment>
  <threadedComment ref="J12" dT="2024-06-17T12:11:04.65" personId="{4232887B-6F74-4501-885D-8735C5662726}" id="{FF1A7229-B3A7-43C2-9889-47D2D9C8F664}" parentId="{B50293A4-B35C-4D1D-B69C-75BE815FA6F5}">
    <text>2.5kW allocation reduced due to live reading of 0.9KW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L12" dT="2024-05-23T09:46:25.34" personId="{4232887B-6F74-4501-885D-8735C5662726}" id="{2B08BE78-AE70-479D-8F4C-9DE55B09D283}" parentId="{4B93C499-6A09-40F4-BF2E-413B300894D7}">
    <text>4.25kW allocation reduced due to live reading of 1.3KW</text>
  </threadedComment>
  <threadedComment ref="L12" dT="2024-06-17T12:07:22.09" personId="{4232887B-6F74-4501-885D-8735C5662726}" id="{CB53754E-0C19-4DDB-B23D-DBDF3FB47E3A}" parentId="{4B93C499-6A09-40F4-BF2E-413B300894D7}">
    <text>4.25kW allocation reduced due to live reading of 1.2KW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N12" dT="2024-05-23T09:38:45.40" personId="{4232887B-6F74-4501-885D-8735C5662726}" id="{FF964842-F47C-4AE7-8AB0-E44C733EFB4C}" parentId="{4BB3C74A-4259-411D-BCCC-A1891B45D543}">
    <text>1kW allocation reduced due to live reading of 0.2KW</text>
  </threadedComment>
  <threadedComment ref="N12" dT="2024-06-17T12:04:09.20" personId="{4232887B-6F74-4501-885D-8735C5662726}" id="{EAB94C5E-B061-4DD0-A5BE-3D546143E184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P12" dT="2024-05-23T09:39:43.41" personId="{4232887B-6F74-4501-885D-8735C5662726}" id="{4FB6498C-31EB-4E3A-BFFE-B78A6955C49A}" parentId="{FCFB10B3-7A17-42D4-8580-A5FE813F5514}">
    <text>1kW allocation reduced due to live reading of 0.2KW</text>
  </threadedComment>
  <threadedComment ref="P12" dT="2024-06-17T12:05:26.50" personId="{4232887B-6F74-4501-885D-8735C5662726}" id="{8F8F7298-E96B-42B9-9EAC-92E5C3F27BFC}" parentId="{FCFB10B3-7A17-42D4-8580-A5FE813F5514}">
    <text>1kW allocation reduced due to live reading of 0.2KW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J13" dT="2024-05-23T10:40:52.08" personId="{4232887B-6F74-4501-885D-8735C5662726}" id="{6DF9EB0F-1EEC-4392-8788-DF062DF46793}" parentId="{E9489508-5701-456A-97D9-662D462EABD8}">
    <text>2.5kW allocation reduced due to live reading of 2KW</text>
  </threadedComment>
  <threadedComment ref="J13" dT="2024-06-17T12:09:51.90" personId="{4232887B-6F74-4501-885D-8735C5662726}" id="{AAB3B8A5-8763-40CE-8F86-506D41E36D08}" parentId="{E9489508-5701-456A-97D9-662D462EABD8}">
    <text>2.5kW allocation reduced due to live reading of 2.2KW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L13" dT="2024-05-23T10:38:48.35" personId="{4232887B-6F74-4501-885D-8735C5662726}" id="{44526709-E537-4832-8B67-6CEEB2103D31}" parentId="{322D4069-AA02-42AB-B193-3F9C6B4B4E9C}">
    <text>4.25kW allocation reduced due to live reading of 2KW</text>
  </threadedComment>
  <threadedComment ref="L13" dT="2024-06-17T12:08:16.36" personId="{4232887B-6F74-4501-885D-8735C5662726}" id="{9062546B-EE39-425D-B404-B11DE8384513}" parentId="{322D4069-AA02-42AB-B193-3F9C6B4B4E9C}">
    <text>4.25kW allocation reduced due to live reading of 2.1KW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N13" dT="2024-05-23T09:39:07.00" personId="{4232887B-6F74-4501-885D-8735C5662726}" id="{6FE36AD8-E574-4269-9573-5B322B922A53}" parentId="{866D5FAD-2F78-439B-A957-692556D44432}">
    <text>1kW allocation reduced due to live reading of 0.2KW</text>
  </threadedComment>
  <threadedComment ref="N13" dT="2024-06-17T12:04:21.29" personId="{4232887B-6F74-4501-885D-8735C5662726}" id="{217C12FA-52D9-4D26-A9D9-0F638CF593D4}" parentId="{866D5FAD-2F78-439B-A957-692556D44432}">
    <text>1kW allocation reduced due to live reading of 0.2KW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P22" dT="2024-05-23T11:07:26.29" personId="{4232887B-6F74-4501-885D-8735C5662726}" id="{DEC5147A-C470-4BD6-9DFA-ADC17A03DE1D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R22" dT="2024-05-23T11:10:11.95" personId="{4232887B-6F74-4501-885D-8735C5662726}" id="{CA73240F-A192-416F-9CE5-3148A4CF5AA5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T22" dT="2024-05-23T11:11:17.86" personId="{4232887B-6F74-4501-885D-8735C5662726}" id="{1CC24B69-F9E1-4FFF-9E1F-D071427C4CE4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X22" dT="2024-05-23T11:05:22.08" personId="{4232887B-6F74-4501-885D-8735C5662726}" id="{DD16B17D-1329-43FB-84DC-EC6F7B99392A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Z22" dT="2024-05-23T11:02:58.02" personId="{4232887B-6F74-4501-885D-8735C5662726}" id="{11633A41-A3DE-475E-820C-F1B659EC9EB7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N23" dT="2024-03-13T13:04:45.62" personId="{F6E7EC2D-8E6E-4BA1-BCDD-6D7FECF08119}" id="{FFC37D5D-E117-4D48-945D-AE2737C3A173}" parentId="{9038469C-86C9-4E6A-B5A3-7BF6F52CF190}">
    <text>2.5KW allocation reduced to live reading of  2.2KW</text>
  </threadedComment>
  <threadedComment ref="N23" dT="2024-04-05T15:03:20.73" personId="{F6E7EC2D-8E6E-4BA1-BCDD-6D7FECF08119}" id="{1B62C30C-0590-4CBF-8C91-0FF82B043DE6}" parentId="{9038469C-86C9-4E6A-B5A3-7BF6F52CF190}">
    <text>2.5KW allocation reduced to live reading of  2.1KW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P23" dT="2024-05-23T11:08:43.20" personId="{4232887B-6F74-4501-885D-8735C5662726}" id="{86139DA3-9343-4420-A7AE-60D827CD3522}" parentId="{6941C7EF-0E0A-4A32-8EAB-0867E698D03E}">
    <text>2.25kW allocation reduced due to
live reading of 0.8KW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R23" dT="2024-05-23T11:10:28.09" personId="{4232887B-6F74-4501-885D-8735C5662726}" id="{A504AAB3-DC58-49BD-8A3E-D396D7D2CBD0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T23" dT="2024-05-23T11:11:26.75" personId="{4232887B-6F74-4501-885D-8735C5662726}" id="{FEA41ED9-0A73-47F0-9B65-5FDC576E7357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X23" dT="2024-05-23T11:05:42.57" personId="{4232887B-6F74-4501-885D-8735C5662726}" id="{CFC3198E-7AB3-4AD6-8134-7A93C0C8633B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Z23" dT="2024-05-23T11:03:23.66" personId="{4232887B-6F74-4501-885D-8735C5662726}" id="{C8F5EDBF-04BC-44BE-BC53-96E1583DBE79}" parentId="{0A6C3A3E-5EF8-46DB-ACCF-1608F88C89B9}">
    <text>2kW allocation reduced due to live reading of 0.6KW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J30" dT="2024-05-23T14:55:35.45" personId="{4232887B-6F74-4501-885D-8735C5662726}" id="{7B1887A4-2913-4A71-8D51-4BD4CDD0B42F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L30" dT="2024-05-23T14:58:27.79" personId="{4232887B-6F74-4501-885D-8735C5662726}" id="{0B5FA7BB-4CD9-4AAD-879E-C8198A20E5CB}" parentId="{734BAB72-CC61-4747-8AC7-DCF361CA4A94}">
    <text>2.5kW allocation reduced due to live reading of 1.3kW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N30" dT="2024-05-23T15:01:28.95" personId="{4232887B-6F74-4501-885D-8735C5662726}" id="{A38DFD48-81FD-4125-ABD3-D77A559CB09F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P30" dT="2024-05-23T14:34:21.81" personId="{4232887B-6F74-4501-885D-8735C5662726}" id="{4F0365AB-54D4-4BDE-8C63-CB15D9DE1C9E}" parentId="{623E1EB1-37EC-4D08-B630-481C6A6010CC}">
    <text>2.25kW allocation reduced due to live reading of 0.7kW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R30" dT="2024-05-23T14:46:19.72" personId="{4232887B-6F74-4501-885D-8735C5662726}" id="{BB9093C5-EA60-4AC1-8E99-88D93906D0DF}" parentId="{CEAB51EB-54C0-45D8-9C84-A96C218CA05E}">
    <text>2kW allocation reduced due to live reading of 1.2kW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T30" dT="2024-05-23T14:47:58.30" personId="{4232887B-6F74-4501-885D-8735C5662726}" id="{1C3C5532-0CB5-40A8-939A-F2DF47C367FF}" parentId="{F6979837-93B2-4183-8428-01C2AF9307B9}">
    <text>2kW allocation reduced due to live reading of 0.7W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V30" dT="2024-05-23T14:49:16.32" personId="{4232887B-6F74-4501-885D-8735C5662726}" id="{0BF2B25A-5C1E-4215-8661-341F65355BFA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J31" dT="2024-05-23T14:56:08.44" personId="{4232887B-6F74-4501-885D-8735C5662726}" id="{29F0BCEF-D970-4E42-A95E-963B6EB81D6D}" parentId="{2F800565-B49A-4221-B077-4E9304CDEC65}">
    <text>4kW allocation reduced due to live reading of 3.4kW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L31" dT="2024-05-23T14:59:35.16" personId="{4232887B-6F74-4501-885D-8735C5662726}" id="{F7867FA5-C4FE-4DA3-82F3-193B2DB9513D}" parentId="{6FAA4268-7179-4F43-8CCE-54CCD570AC88}">
    <text>2.5kW allocation reduced due to live reading of 1.1kW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P31" dT="2024-05-23T14:35:04.53" personId="{4232887B-6F74-4501-885D-8735C5662726}" id="{60BA968E-5155-4470-8B47-11AA84A88DC0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R31" dT="2024-05-23T14:46:35.96" personId="{4232887B-6F74-4501-885D-8735C5662726}" id="{C1B451A2-C48A-465E-BD7C-6099A1C3ECFC}" parentId="{716D6787-1278-4A36-9CBC-AAC5A33A1135}">
    <text>2kW allocation reduced due to live reading of 1.2kW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T31" dT="2024-05-23T14:48:20.66" personId="{4232887B-6F74-4501-885D-8735C5662726}" id="{FF7D9414-FD8F-4BE9-9D9A-47A2C34909D1}" parentId="{0CCF1512-389B-490E-A65F-3A7BB37077D0}">
    <text>2kW allocation reduced due to live reading of 0.67W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V31" dT="2024-05-23T14:49:44.23" personId="{4232887B-6F74-4501-885D-8735C5662726}" id="{614DDD59-34F3-41E6-9578-DB875D6CA1A0}" parentId="{6AFD527B-C6C2-4F98-AF53-81DC1F3EFF76}">
    <text>2.1kW allocation reduced due to live reading of 0.3kW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S37" dT="2024-06-07T16:05:07.15" personId="{1E6DD3F2-E860-47E0-8C0E-4DFC2954E528}" id="{3718C281-6CD5-4F6A-805D-301D7878F3F8}">
    <text>New AKAMAI rack is planned in BE09 under ORMT_SAP_231220_15_10335416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K38" dT="2024-04-30T10:55:53.07" personId="{7807B229-714C-4AA1-8F83-E7F46ACB7D83}" id="{ED169C65-B32B-4006-AAAE-32F80ABF303C}">
    <text>FDU installation planned for ORMT_SAP_240424_8_11407175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N39" dT="2024-03-14T08:45:45.52" personId="{F6E7EC2D-8E6E-4BA1-BCDD-6D7FECF08119}" id="{51D92027-59BA-409F-BA41-7360B3A21008}" parentId="{22AA85B4-BC5D-4220-9004-D5978E67DDD9}">
    <text>14.2kW allocation reduced due to live reading of 2.1kW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N40" dT="2024-03-14T08:45:48.40" personId="{F6E7EC2D-8E6E-4BA1-BCDD-6D7FECF08119}" id="{80AEBDFC-500F-4981-AA1B-D87B9E76501F}" parentId="{643BD6BE-2309-4128-87B4-ED79D6DE5129}">
    <text>14.2kW allocation reduced due to live reading of 2.1kW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G48" dT="2021-10-04T11:04:57.79" personId="{BC55F889-AFD3-4AD4-B814-0EDFA8411758}" id="{B5BEB0A1-8A2A-4C80-B741-1459AE2A52F6}">
    <text>BSHn08 iPDUs across Sys 1 and 2 so loads split</text>
  </threadedComment>
  <threadedComment ref="J48" personId="{31CF382B-C4A6-482E-AE04-28CACDB6A63A}" id="{07A796CA-0862-4234-B34B-E9ECA44D9E75}">
    <text>Was 5kw, live reading of 2.5kW so reduced down</text>
  </threadedComment>
  <threadedComment ref="J48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8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8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8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8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8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8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8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8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J48" dT="2024-03-14T18:48:07.56" personId="{F6E7EC2D-8E6E-4BA1-BCDD-6D7FECF08119}" id="{E7833EA0-186A-4B61-AF36-7A2D3039532C}" parentId="{07A796CA-0862-4234-B34B-E9ECA44D9E75}">
    <text>2.5kW allocation reduced due to live reading of 1.5kW</text>
  </threadedComment>
  <threadedComment ref="J48" dT="2024-04-16T12:25:13.42" personId="{4232887B-6F74-4501-885D-8735C5662726}" id="{FA00F25C-847C-40F3-892B-1A009CF6210B}" parentId="{07A796CA-0862-4234-B34B-E9ECA44D9E75}">
    <text>2.5kW allocation reduced due to live reading of 2kW</text>
  </threadedComment>
  <threadedComment ref="J48" dT="2024-04-16T12:26:16.22" personId="{4232887B-6F74-4501-885D-8735C5662726}" id="{A8E6B864-3CE2-4932-8F2B-54C4500EFF28}" parentId="{07A796CA-0862-4234-B34B-E9ECA44D9E75}">
    <text>2.5kW allocation reduced due to live reading of 0.8kW</text>
  </threadedComment>
  <threadedComment ref="L48" personId="{31CF382B-C4A6-482E-AE04-28CACDB6A63A}" id="{91C84CA5-BEEC-4C94-A9BD-4232BE012156}">
    <text>Was 8Kw, live reading of 6kW, so reduced down</text>
  </threadedComment>
  <threadedComment ref="L48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8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8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8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8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8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8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8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L48" dT="2024-03-14T18:50:40.63" personId="{F6E7EC2D-8E6E-4BA1-BCDD-6D7FECF08119}" id="{85BE7384-DE5E-4319-B64B-DE8860309444}" parentId="{91C84CA5-BEEC-4C94-A9BD-4232BE012156}">
    <text>4kW allocation reduced due to live reading of 3.8kW</text>
  </threadedComment>
  <threadedComment ref="L48" dT="2024-04-16T12:28:18.07" personId="{4232887B-6F74-4501-885D-8735C5662726}" id="{59451421-9DCB-45CB-9150-9854FECF666E}" parentId="{91C84CA5-BEEC-4C94-A9BD-4232BE012156}">
    <text>4kW allocation reduced due to live reading of 3.8kW</text>
  </threadedComment>
  <threadedComment ref="N48" dT="2022-05-26T12:07:07.37" personId="{BC55F889-AFD3-4AD4-B814-0EDFA8411758}" id="{503A04E3-26B7-4853-ACF8-37E402CF1A6E}">
    <text>Total 4kW allocation reduced due to live reading of 1kW</text>
  </threadedComment>
  <threadedComment ref="N48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8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8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8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8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8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8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8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N48" dT="2024-03-14T18:55:50.06" personId="{F6E7EC2D-8E6E-4BA1-BCDD-6D7FECF08119}" id="{A906E621-3F7B-4B3E-9B11-EEB07000221F}" parentId="{503A04E3-26B7-4853-ACF8-37E402CF1A6E}">
    <text>2kW allocation reduced due to live reading of 0.5kW</text>
  </threadedComment>
  <threadedComment ref="N48" dT="2024-04-16T12:34:19.85" personId="{4232887B-6F74-4501-885D-8735C5662726}" id="{8DD257B9-7D2A-4C23-A35A-3B360F026D8E}" parentId="{503A04E3-26B7-4853-ACF8-37E402CF1A6E}">
    <text>2kW allocation reduced due to live reading of 0.5kW</text>
  </threadedComment>
  <threadedComment ref="P48" dT="2022-05-26T12:08:00.30" personId="{BC55F889-AFD3-4AD4-B814-0EDFA8411758}" id="{01FA2568-BE12-483B-972C-D8232BF074A9}">
    <text>Total 4kW allocation reduced due to live reading of 700W</text>
  </threadedComment>
  <threadedComment ref="P48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8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8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8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8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8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8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8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P48" dT="2024-03-14T18:56:50.03" personId="{F6E7EC2D-8E6E-4BA1-BCDD-6D7FECF08119}" id="{7E1723F3-9D19-467A-ADB8-3C2AD855BBD0}" parentId="{01FA2568-BE12-483B-972C-D8232BF074A9}">
    <text>2kW allocation reduced due to live reading of 0.6kW</text>
  </threadedComment>
  <threadedComment ref="P48" dT="2024-04-16T12:35:44.21" personId="{4232887B-6F74-4501-885D-8735C5662726}" id="{88806521-D58D-436E-BBC1-7EFE0EA3F896}" parentId="{01FA2568-BE12-483B-972C-D8232BF074A9}">
    <text>2kW allocation reduced due to live reading of 0.6kW</text>
  </threadedComment>
  <threadedComment ref="R48" dT="2022-05-26T12:08:00.30" personId="{BC55F889-AFD3-4AD4-B814-0EDFA8411758}" id="{E1724549-2316-44C1-BA6F-40254D6B6A03}">
    <text>Total 4kW allocation reduced due to live reading of 700W</text>
  </threadedComment>
  <threadedComment ref="R48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8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8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8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8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8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8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8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R48" dT="2024-03-14T18:57:59.98" personId="{F6E7EC2D-8E6E-4BA1-BCDD-6D7FECF08119}" id="{EE79F20A-15CF-4338-856F-428EEE4FB1F5}" parentId="{E1724549-2316-44C1-BA6F-40254D6B6A03}">
    <text>2kW allocation reduced due to live reading of 0.7kW</text>
  </threadedComment>
  <threadedComment ref="R48" dT="2024-04-16T12:37:28.97" personId="{4232887B-6F74-4501-885D-8735C5662726}" id="{5EA6115A-ED54-40C5-A6A4-83D79DD0B3E4}" parentId="{E1724549-2316-44C1-BA6F-40254D6B6A03}">
    <text>2kW allocation reduced due to live reading of 0.7kW</text>
  </threadedComment>
  <threadedComment ref="T48" dT="2022-05-26T12:08:00.30" personId="{BC55F889-AFD3-4AD4-B814-0EDFA8411758}" id="{78A0231D-6F82-4379-A9F9-7F53DC32404A}">
    <text>Total 4kW allocation reduced due to live reading of 700W</text>
  </threadedComment>
  <threadedComment ref="T48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8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8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8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8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8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8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8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T48" dT="2024-03-14T18:58:55.99" personId="{F6E7EC2D-8E6E-4BA1-BCDD-6D7FECF08119}" id="{15909379-5AAE-434D-BD72-C347F5209981}" parentId="{78A0231D-6F82-4379-A9F9-7F53DC32404A}">
    <text>2kW allocation reduced due to live reading of 0.5kW</text>
  </threadedComment>
  <threadedComment ref="T48" dT="2024-04-16T12:39:08.91" personId="{4232887B-6F74-4501-885D-8735C5662726}" id="{60DB8C5E-B53A-4052-A09B-8E3568A01134}" parentId="{78A0231D-6F82-4379-A9F9-7F53DC32404A}">
    <text>2kW allocation reduced due to live reading of 0.6kW</text>
  </threadedComment>
  <threadedComment ref="V48" dT="2023-07-12T06:59:03.11" personId="{F6E7EC2D-8E6E-4BA1-BCDD-6D7FECF08119}" id="{B1923DE8-1AFB-42A0-8BCB-B8672E8C8E8D}">
    <text>1kW allocation reduced due to live reading of 0.3KW</text>
  </threadedComment>
  <threadedComment ref="V48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8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8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8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8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V48" dT="2024-03-14T18:43:05.51" personId="{F6E7EC2D-8E6E-4BA1-BCDD-6D7FECF08119}" id="{FD20561F-2DE3-4F49-99A2-FC290976A21F}" parentId="{B1923DE8-1AFB-42A0-8BCB-B8672E8C8E8D}">
    <text>1kW allocation reduced due to live reading of 0.3kW</text>
  </threadedComment>
  <threadedComment ref="X48" dT="2022-05-26T12:38:50.44" personId="{BC55F889-AFD3-4AD4-B814-0EDFA8411758}" id="{1DE26565-D892-4DA5-A617-7EA6D390CDC8}">
    <text>6kw allocation reduced due to live reading of 4kW</text>
  </threadedComment>
  <threadedComment ref="X48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8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8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8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8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8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X48" dT="2024-03-14T18:40:38.83" personId="{F6E7EC2D-8E6E-4BA1-BCDD-6D7FECF08119}" id="{5C955B54-70C1-4531-8FF2-3D67FAC34AC7}" parentId="{1DE26565-D892-4DA5-A617-7EA6D390CDC8}">
    <text>3kW allocation reduced due to live reading of 2kW</text>
  </threadedComment>
  <threadedComment ref="X48" dT="2024-04-17T11:57:55.90" personId="{4232887B-6F74-4501-885D-8735C5662726}" id="{7FDF51FE-0340-44D5-9A2C-13A1AC322636}" parentId="{1DE26565-D892-4DA5-A617-7EA6D390CDC8}">
    <text>3kW allocation reduced due to live reading of 2kW</text>
  </threadedComment>
  <threadedComment ref="Z48" dT="2023-07-12T06:51:46.25" personId="{F6E7EC2D-8E6E-4BA1-BCDD-6D7FECF08119}" id="{3F28F63C-3C46-496C-93F3-F17311DA2CC4}">
    <text>2kW allocation reduced due to live reading of 0.9KW</text>
  </threadedComment>
  <threadedComment ref="Z48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8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8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8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8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Z48" dT="2024-03-14T18:42:09.23" personId="{F6E7EC2D-8E6E-4BA1-BCDD-6D7FECF08119}" id="{E8B962EF-952E-414B-8586-57081E622E34}" parentId="{3F28F63C-3C46-496C-93F3-F17311DA2CC4}">
    <text>2kW allocation reduced due to live reading of 0.9kW</text>
  </threadedComment>
  <threadedComment ref="Z48" dT="2024-04-17T12:00:27.53" personId="{4232887B-6F74-4501-885D-8735C5662726}" id="{F5CF9717-9D8F-4343-ADB8-7523F0248862}" parentId="{3F28F63C-3C46-496C-93F3-F17311DA2CC4}">
    <text>2kW allocation reduced due to live reading of 0.9kW</text>
  </threadedComment>
  <threadedComment ref="AD48" dT="2024-04-17T12:02:19.54" personId="{4232887B-6F74-4501-885D-8735C5662726}" id="{C7C28005-3894-432D-83F1-C1D8E671385E}">
    <text>2.5kW allocation reduced due to live reading of 0.3kW</text>
  </threadedComment>
  <threadedComment ref="AF48" dT="2022-06-21T09:52:00.28" personId="{A2EEB511-B106-4ABB-A0A9-198E22579A21}" id="{5F9B61CE-EAAF-463F-B157-4B3A97797112}">
    <text>2x N9K – 674W
1x ISR4331 – 42W
4x QB500 – 2414W</text>
  </threadedComment>
  <threadedComment ref="AH48" dT="2023-07-12T06:39:09.42" personId="{F6E7EC2D-8E6E-4BA1-BCDD-6D7FECF08119}" id="{39C19080-D308-4C50-9A2B-0413514E439F}">
    <text>4kW allocation reduced due to live reading of 2.9KW</text>
  </threadedComment>
  <threadedComment ref="AH48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8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8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8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8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H48" dT="2024-03-14T18:38:58.19" personId="{F6E7EC2D-8E6E-4BA1-BCDD-6D7FECF08119}" id="{7BACBCB6-6CBE-47D1-A09D-57BF05A57F0F}" parentId="{39C19080-D308-4C50-9A2B-0413514E439F}">
    <text>4kW allocation reduced due to live reading of 2.9kW</text>
  </threadedComment>
  <threadedComment ref="AH48" dT="2024-04-17T11:55:47.14" personId="{4232887B-6F74-4501-885D-8735C5662726}" id="{6EF30C7E-C5C2-4987-9064-D942D714292C}" parentId="{39C19080-D308-4C50-9A2B-0413514E439F}">
    <text>4kW allocation reduced due to live reading of 2.9kW</text>
  </threadedComment>
  <threadedComment ref="AL48" dT="2023-07-12T06:09:26.85" personId="{F6E7EC2D-8E6E-4BA1-BCDD-6D7FECF08119}" id="{8D18B05B-A0C7-42EF-90B4-EE98A53ED411}">
    <text>0.5kW allocation reduced due to live reading of 0.1KW</text>
  </threadedComment>
  <threadedComment ref="AL48" dT="2024-04-16T12:33:01.33" personId="{4232887B-6F74-4501-885D-8735C5662726}" id="{27F3B443-67C6-4292-BBEB-C70F988B0D31}" parentId="{8D18B05B-A0C7-42EF-90B4-EE98A53ED411}">
    <text>0.5kW allocation reduced due to live reading of 0.1KW</text>
  </threadedComment>
  <threadedComment ref="J49" personId="{31CF382B-C4A6-482E-AE04-28CACDB6A63A}" id="{8C99A49F-8782-4256-BFAD-4627AB00E89F}">
    <text>Was 5kw, live reading of 2.5kW so reduced down</text>
  </threadedComment>
  <threadedComment ref="J49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9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9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9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9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9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9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9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9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L49" personId="{31CF382B-C4A6-482E-AE04-28CACDB6A63A}" id="{C14FFD09-919E-42A6-8545-320A26B79C30}">
    <text>Was 2Kw, live reading of 6kW, so reduced down</text>
  </threadedComment>
  <threadedComment ref="L49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9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9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9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9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9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9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9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L49" dT="2024-03-14T18:51:31.10" personId="{F6E7EC2D-8E6E-4BA1-BCDD-6D7FECF08119}" id="{A6339F23-0E47-4A5D-8AAA-6B8E3367BBD6}" parentId="{C14FFD09-919E-42A6-8545-320A26B79C30}">
    <text>4kW allocation reduced due to live reading of 3.6kW</text>
  </threadedComment>
  <threadedComment ref="L49" dT="2024-04-16T12:27:48.44" personId="{4232887B-6F74-4501-885D-8735C5662726}" id="{CADB37E6-824C-409D-B9CD-06EE085D815E}" parentId="{C14FFD09-919E-42A6-8545-320A26B79C30}">
    <text>4kW allocation reduced due to live reading of 3.5kW</text>
  </threadedComment>
  <threadedComment ref="N49" dT="2022-05-26T12:07:07.37" personId="{BC55F889-AFD3-4AD4-B814-0EDFA8411758}" id="{A7521DF4-68B0-4C32-B24B-BBA6F5DF8E95}">
    <text>Total 4kW allocation reduced due to live reading of 1kW</text>
  </threadedComment>
  <threadedComment ref="N49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9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9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9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9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9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9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9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9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N49" dT="2024-04-16T12:34:32.24" personId="{4232887B-6F74-4501-885D-8735C5662726}" id="{69D8F844-71ED-4273-8661-0F16DA157E57}" parentId="{A7521DF4-68B0-4C32-B24B-BBA6F5DF8E95}">
    <text>2kW allocation reduced due to live reading of 0.5kW</text>
  </threadedComment>
  <threadedComment ref="P49" dT="2022-05-26T12:08:00.30" personId="{BC55F889-AFD3-4AD4-B814-0EDFA8411758}" id="{F014E83B-EE0A-496B-A992-EFC0E234A972}">
    <text>Total 4kW allocation reduced due to live reading of 700W</text>
  </threadedComment>
  <threadedComment ref="P49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9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9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9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9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9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9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9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9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P49" dT="2024-04-16T12:35:54.84" personId="{4232887B-6F74-4501-885D-8735C5662726}" id="{E6B02B84-2BB4-4130-B688-87EF7C49D32B}" parentId="{F014E83B-EE0A-496B-A992-EFC0E234A972}">
    <text>2kW allocation reduced due to live reading of 0.7kW</text>
  </threadedComment>
  <threadedComment ref="R49" dT="2022-05-26T12:08:00.30" personId="{BC55F889-AFD3-4AD4-B814-0EDFA8411758}" id="{4656BABB-5C05-462E-BEE1-50BE54E1E275}">
    <text>Total 4kW allocation reduced due to live reading of 700W</text>
  </threadedComment>
  <threadedComment ref="R49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9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9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9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9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9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9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9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9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R49" dT="2024-04-16T12:37:16.06" personId="{4232887B-6F74-4501-885D-8735C5662726}" id="{77AB275D-23D4-4BB2-80DD-5992D30150AE}" parentId="{4656BABB-5C05-462E-BEE1-50BE54E1E275}">
    <text>2kW allocation reduced due to live reading of 0.7kW</text>
  </threadedComment>
  <threadedComment ref="T49" dT="2022-05-26T12:08:00.30" personId="{BC55F889-AFD3-4AD4-B814-0EDFA8411758}" id="{56673078-DFE3-49D8-A9C2-4A00DD2C0BD0}">
    <text>Total 4kW allocation reduced due to live reading of 700W</text>
  </threadedComment>
  <threadedComment ref="T49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9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9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9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9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9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9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9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9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T49" dT="2024-04-16T12:39:24.19" personId="{4232887B-6F74-4501-885D-8735C5662726}" id="{F6D0135E-AC12-4A3A-A1C7-145F4C307E9B}" parentId="{56673078-DFE3-49D8-A9C2-4A00DD2C0BD0}">
    <text>2kW allocation reduced due to live reading of 0.5kW</text>
  </threadedComment>
  <threadedComment ref="V49" dT="2023-07-12T06:59:03.11" personId="{F6E7EC2D-8E6E-4BA1-BCDD-6D7FECF08119}" id="{1A71BE2A-73CC-4792-880D-5C7B13F2C9E4}">
    <text>1kW allocation reduced due to live reading of 0.3KW</text>
  </threadedComment>
  <threadedComment ref="V49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9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9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9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9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9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9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X49" dT="2022-05-26T12:38:50.44" personId="{BC55F889-AFD3-4AD4-B814-0EDFA8411758}" id="{27FE6CB5-213B-49EC-8BF4-1AC62D799892}">
    <text>6kw allocation reduced due to live reading of 4kW</text>
  </threadedComment>
  <threadedComment ref="X49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9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9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9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9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9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9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9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9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X49" dT="2024-04-17T11:58:07.63" personId="{4232887B-6F74-4501-885D-8735C5662726}" id="{F3B7B348-122B-4271-98EA-FBD9BD870B77}" parentId="{27FE6CB5-213B-49EC-8BF4-1AC62D799892}">
    <text>3kW allocation reduced due to live reading of 2.3kW</text>
  </threadedComment>
  <threadedComment ref="Z49" dT="2023-07-12T06:51:46.25" personId="{F6E7EC2D-8E6E-4BA1-BCDD-6D7FECF08119}" id="{22A6C7F4-56BB-4BD5-AE21-C67EEFA4B7BC}">
    <text>2kW allocation reduced due to live reading of 0.9KW</text>
  </threadedComment>
  <threadedComment ref="Z49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9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9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9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9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9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9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9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Z49" dT="2024-04-17T12:00:34.48" personId="{4232887B-6F74-4501-885D-8735C5662726}" id="{CC803A44-B286-4A23-A0E1-5639E74F73CB}" parentId="{22A6C7F4-56BB-4BD5-AE21-C67EEFA4B7BC}">
    <text>2kW allocation reduced due to live reading of 0.9kW</text>
  </threadedComment>
  <threadedComment ref="AD49" dT="2023-11-13T12:50:37.94" personId="{4232887B-6F74-4501-885D-8735C5662726}" id="{AED84940-5C9C-483A-A066-396E15A17C09}">
    <text>2.5kW allocation reduced due to live reading of 0.3kW</text>
  </threadedComment>
  <threadedComment ref="AD49" dT="2024-04-17T12:01:41.97" personId="{4232887B-6F74-4501-885D-8735C5662726}" id="{F0FF73A6-37C0-49D2-8B7E-CA984D505C0D}" parentId="{AED84940-5C9C-483A-A066-396E15A17C09}">
    <text>2.5kW allocation reduced due to live reading of 0.3kW</text>
  </threadedComment>
  <threadedComment ref="AF49" dT="2022-06-21T09:52:00.28" personId="{A2EEB511-B106-4ABB-A0A9-198E22579A21}" id="{9D19F34B-BD70-49EB-BBD0-2B5FFDE0C68D}">
    <text>2x N9K – 674W
1x ISR4331 – 42W
4x QB500 – 2414W</text>
  </threadedComment>
  <threadedComment ref="AH49" dT="2023-07-12T06:41:28.36" personId="{F6E7EC2D-8E6E-4BA1-BCDD-6D7FECF08119}" id="{E42D9B39-9B6F-404A-A687-04587FF247F3}">
    <text>4kW allocation reduced due to live reading of 2.8KW</text>
  </threadedComment>
  <threadedComment ref="AH49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9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9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9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9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9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9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9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H49" dT="2024-04-17T11:56:01.49" personId="{4232887B-6F74-4501-885D-8735C5662726}" id="{31A6B2F7-1EC5-47DD-9EC4-9605E66431F2}" parentId="{E42D9B39-9B6F-404A-A687-04587FF247F3}">
    <text>4kW allocation reduced due to live reading of 2.8kW</text>
  </threadedComment>
  <threadedComment ref="AL49" dT="2023-06-08T09:14:40.59" personId="{7807B229-714C-4AA1-8F83-E7F46ACB7D83}" id="{54175C59-C6DB-43E8-BCFA-2592E06049C9}">
    <text>Live reading of .06 KW so original 1kW</text>
  </threadedComment>
  <threadedComment ref="AL49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9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9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9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9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50" dT="2023-01-12T17:28:05.49" personId="{BC55F889-AFD3-4AD4-B814-0EDFA8411758}" id="{3F298A34-89B4-4768-AECC-2245C2FFFB45}">
    <text>Live reading 40A, so 3kW allocation reduced by 2.2kW</text>
  </threadedComment>
  <threadedComment ref="L50" dT="2023-01-12T17:28:05.49" personId="{BC55F889-AFD3-4AD4-B814-0EDFA8411758}" id="{138D846F-ABBB-459D-9361-8E4B8DFD5130}">
    <text>Live reading 36A, so 3kW allocation reduced by 2kW</text>
  </threadedComment>
  <threadedComment ref="N51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N51" dT="2024-06-25T13:59:12.49" personId="{ABF5BCE6-B512-42E2-8B64-A070C9ED38DE}" id="{48C1CDE5-25C7-4677-A623-7D480540442F}" parentId="{ACE297BC-5B05-4D6B-8EB4-4AC6BFCC4D28}">
    <text>Load transfers completed June 2024. 0.0kW of allocation remaining</text>
  </threadedComment>
  <threadedComment ref="P51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258DBC26-043B-42A1-BEC6-BE5575670661}">
    <text>additional 40 amps power upgrade for virgin media NTE rack BH18- ORMT_SAP_240102_12_Y855684</text>
  </threadedComment>
  <threadedComment ref="S51" dT="2024-05-08T12:10:51.90" personId="{4232887B-6F74-4501-885D-8735C5662726}" id="{6BEE253A-7840-4C23-B4EA-7A303AB27199}">
    <text>additional 40 amps power upgrade for Cisco 6300 rack C02- ORMT_SAP_240425_5_10330814x</text>
  </threadedComment>
  <threadedComment ref="U51" dT="2024-05-08T12:10:28.89" personId="{4232887B-6F74-4501-885D-8735C5662726}" id="{7722FFD4-11AC-4A11-93CE-AE539F441C36}">
    <text>additional 40 amps power upgrade for Cisco 6300 rack C04- ORMT_SAP_240425_5_10330814x</text>
  </threadedComment>
  <threadedComment ref="N52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N52" dT="2024-06-25T13:59:29.79" personId="{ABF5BCE6-B512-42E2-8B64-A070C9ED38DE}" id="{61E1C149-802C-472E-B419-A4F35702F2D8}" parentId="{7E1EA305-B226-410E-BEFA-E9952F98C7EE}">
    <text>Load transfers completed June 2024. 0.0kW of allocation remaining..</text>
  </threadedComment>
  <threadedComment ref="P52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2" dT="2024-01-09T14:42:36.35" personId="{A4663B00-DB85-420B-AE65-1E515148FDF2}" id="{42C483D2-3EE7-448C-94E5-8F4E0EBE2EAA}">
    <text>additional 40 amps power upgrade for virgin media NTE rack BH18- ORMT_SAP_240102_12_Y855684</text>
  </threadedComment>
  <threadedComment ref="S52" dT="2024-05-08T12:10:51.90" personId="{4232887B-6F74-4501-885D-8735C5662726}" id="{295825A4-ABD1-4734-989F-45195881DFCE}">
    <text>additional 40 amps power upgrade for Cisco 6300 rack C02- ORMT_SAP_240425_5_10330814x</text>
  </threadedComment>
  <threadedComment ref="U52" dT="2024-05-08T12:10:28.89" personId="{4232887B-6F74-4501-885D-8735C5662726}" id="{1D98B439-0D21-4026-A2DF-D4A5EC5E3067}">
    <text>additional 40 amps power upgrade for Cisco 6300 rack C04- ORMT_SAP_240425_5_10330814x</text>
  </threadedComment>
  <threadedComment ref="J54" dT="2022-01-28T11:26:37.59" personId="{ABF5BCE6-B512-42E2-8B64-A070C9ED38DE}" id="{1E8AC428-D1A0-450F-94B7-22D82A07336B}">
    <text>Reduced from 5kW to 3kW based on figures for other RA's</text>
  </threadedComment>
  <threadedComment ref="J54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4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4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4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4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4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4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4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4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J54" dT="2024-04-17T14:53:50.11" personId="{4232887B-6F74-4501-885D-8735C5662726}" id="{141FB9D7-01ED-47B8-A910-5695B29A0BF3}" parentId="{1E8AC428-D1A0-450F-94B7-22D82A07336B}">
    <text>5kW allocation reduced due to live reading of 2.5KW</text>
  </threadedComment>
  <threadedComment ref="L54" personId="{31CF382B-C4A6-482E-AE04-28CACDB6A63A}" id="{E927540A-3D80-4EDA-A8C0-75239CFC5A50}">
    <text>Was 8kw, live readings show running at 6.7kW currently</text>
  </threadedComment>
  <threadedComment ref="L54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4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4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4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4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4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4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4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4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L54" dT="2024-04-17T15:03:22.92" personId="{4232887B-6F74-4501-885D-8735C5662726}" id="{E5461E9B-920F-433E-84E8-D6BFC0523FBF}" parentId="{E927540A-3D80-4EDA-A8C0-75239CFC5A50}">
    <text>8kW allocation reduced due to live reading of 7KW</text>
  </threadedComment>
  <threadedComment ref="N54" dT="2022-05-26T11:22:59.41" personId="{BC55F889-AFD3-4AD4-B814-0EDFA8411758}" id="{1C71D630-9DAA-4537-A058-6D9D7CFB96C4}">
    <text>4kW allocation reduced due to live reading of 2kW</text>
  </threadedComment>
  <threadedComment ref="N54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4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4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4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4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4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4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4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4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N54" dT="2024-04-17T14:56:58.66" personId="{4232887B-6F74-4501-885D-8735C5662726}" id="{64F7F749-CF28-45E3-9F62-61493F4B11FB}" parentId="{1C71D630-9DAA-4537-A058-6D9D7CFB96C4}">
    <text>4kW allocation reduced due to live reading of 2.2KW</text>
  </threadedComment>
  <threadedComment ref="P54" dT="2022-05-26T11:24:17.84" personId="{BC55F889-AFD3-4AD4-B814-0EDFA8411758}" id="{E3E3B31B-DCC7-4172-AACA-B44E2F5F9E25}">
    <text>4kW allocation reduced due to live reading of 2.5kW</text>
  </threadedComment>
  <threadedComment ref="P54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4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4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4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4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4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4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4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4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P54" dT="2024-04-17T14:55:35.02" personId="{4232887B-6F74-4501-885D-8735C5662726}" id="{F999334A-2AD7-4A38-8020-0094D844F0CC}" parentId="{E3E3B31B-DCC7-4172-AACA-B44E2F5F9E25}">
    <text>4kW allocation reduced due to live reading of 2.7KW</text>
  </threadedComment>
  <threadedComment ref="R54" dT="2022-05-26T11:25:38.36" personId="{BC55F889-AFD3-4AD4-B814-0EDFA8411758}" id="{5F47F3AA-57D9-4081-B9BC-669A2283BCF2}">
    <text>16kW allocations reduced due to live reading of 4kW</text>
  </threadedComment>
  <threadedComment ref="R54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4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4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4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4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4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4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4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4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4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R54" dT="2024-04-17T15:00:10.71" personId="{4232887B-6F74-4501-885D-8735C5662726}" id="{51FDB31C-CFC0-467F-AF0B-D0D886BF0D07}" parentId="{5F47F3AA-57D9-4081-B9BC-669A2283BCF2}">
    <text>16kW allocation reduced due to live reading of 5.1KW</text>
  </threadedComment>
  <threadedComment ref="V54" dT="2022-05-26T11:27:16.79" personId="{BC55F889-AFD3-4AD4-B814-0EDFA8411758}" id="{597FC811-E160-4FD2-9287-F8CDD1415E14}">
    <text>7kW allocation reduced due to live reading of 1.5kW</text>
  </threadedComment>
  <threadedComment ref="V54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4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4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4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4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4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4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4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4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4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V54" dT="2024-04-17T14:58:26.79" personId="{4232887B-6F74-4501-885D-8735C5662726}" id="{A9EA7E8C-0DCB-4DCF-A003-2BEB9E24CBD0}" parentId="{597FC811-E160-4FD2-9287-F8CDD1415E14}">
    <text>7kW allocation reduced due to live reading of  5.2KW</text>
  </threadedComment>
  <threadedComment ref="X54" dT="2022-05-26T11:28:26.53" personId="{BC55F889-AFD3-4AD4-B814-0EDFA8411758}" id="{973CAD78-665A-4649-A6B2-EB13CA65E3B2}">
    <text>3.7kW allocation reduced due to live reading of 1.5kW</text>
  </threadedComment>
  <threadedComment ref="X54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4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4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4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4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4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4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4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4" dT="2022-06-21T09:46:26.48" personId="{A2EEB511-B106-4ABB-A0A9-198E22579A21}" id="{433C9ADD-0041-4FDA-98B6-A91D03802C35}">
    <text>1x UCS C220 – 603W</text>
  </threadedComment>
  <threadedComment ref="AD54" dT="2022-09-01T13:55:38.83" personId="{A2EEB511-B106-4ABB-A0A9-198E22579A21}" id="{E93EBDD4-71A3-4825-AC26-DA4C075546A3}" parentId="{433C9ADD-0041-4FDA-98B6-A91D03802C35}">
    <text>updated to 880W</text>
  </threadedComment>
  <threadedComment ref="AD54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4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4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4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4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D54" dT="2024-04-17T15:02:01.59" personId="{4232887B-6F74-4501-885D-8735C5662726}" id="{8001B750-0E99-4C25-9B94-FAEE2845B4B0}" parentId="{433C9ADD-0041-4FDA-98B6-A91D03802C35}">
    <text>3kW allocation reduced due to live reading of 0.6KW</text>
  </threadedComment>
  <threadedComment ref="AF54" dT="2024-04-09T08:55:06.76" personId="{ABF5BCE6-B512-42E2-8B64-A070C9ED38DE}" id="{AB097A21-402B-4C38-8E47-1AF94F327EF0}">
    <text>Google rack new allocated load of 4.5kW.
Live load 2kW remaining allocation 2.5kW</text>
  </threadedComment>
  <threadedComment ref="AF54" dT="2024-04-17T14:48:08.85" personId="{4232887B-6F74-4501-885D-8735C5662726}" id="{F31E5197-F14E-4A4A-B45D-F8CDF6968570}" parentId="{AB097A21-402B-4C38-8E47-1AF94F327EF0}">
    <text>4.5kW allocation reduced due to live reading of 2.3KW</text>
  </threadedComment>
  <threadedComment ref="AJ54" dT="2023-03-24T15:06:05.87" personId="{BFC1E846-99FF-44B5-92AE-66A4D353BDC7}" id="{535B5C85-FEE4-4144-8B2A-F7C46E05A95E}">
    <text>ESA400s @ 520W each only 2 planned day 1</text>
  </threadedComment>
  <threadedComment ref="AJ54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4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4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4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4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4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J54" dT="2024-04-17T14:50:58.16" personId="{4232887B-6F74-4501-885D-8735C5662726}" id="{F47C65B1-FE11-4619-84EA-39F0EDABFC8B}" parentId="{535B5C85-FEE4-4144-8B2A-F7C46E05A95E}">
    <text>4kW allocation reduced due to live reading of 1.1KW</text>
  </threadedComment>
  <threadedComment ref="J57" personId="{31CF382B-C4A6-482E-AE04-28CACDB6A63A}" id="{675E0EB3-B9CE-4B5B-9DF0-24D89BB22D2B}">
    <text>Jul-21 Was 5kW but confirmed currently running at 3.5kW</text>
  </threadedComment>
  <threadedComment ref="J57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7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7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7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7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7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7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7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7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J57" dT="2024-04-18T13:54:37.65" personId="{4232887B-6F74-4501-885D-8735C5662726}" id="{CE62BC06-ED54-4365-ACC4-C997E6ABF2AA}" parentId="{675E0EB3-B9CE-4B5B-9DF0-24D89BB22D2B}">
    <text>5kW allocation reduced due to live reading of 3.2KW</text>
  </threadedComment>
  <threadedComment ref="L57" personId="{31CF382B-C4A6-482E-AE04-28CACDB6A63A}" id="{452C9B22-923F-4BE4-8D2F-5525DB9C429E}">
    <text>Jul-21 Was 8kW, confirmed running at 6kW at the moment</text>
  </threadedComment>
  <threadedComment ref="L57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7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7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7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7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7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7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7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7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L57" dT="2024-04-18T13:55:08.29" personId="{4232887B-6F74-4501-885D-8735C5662726}" id="{8F15E3DA-39C1-4F91-B346-2B49438F8004}" parentId="{452C9B22-923F-4BE4-8D2F-5525DB9C429E}">
    <text>8kW allocation reduced due to live reading of 6.8KW</text>
  </threadedComment>
  <threadedComment ref="N57" dT="2022-05-26T09:25:28.75" personId="{A2EEB511-B106-4ABB-A0A9-198E22579A21}" id="{438DA2D3-CCF2-4EFB-9B3C-207707D24B3E}">
    <text>Updated actual load readings from AxScada; 3.4kW used; 10.3kW remaining</text>
  </threadedComment>
  <threadedComment ref="N57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7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7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7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7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7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7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7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7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7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N57" dT="2024-04-18T13:59:54.53" personId="{4232887B-6F74-4501-885D-8735C5662726}" id="{D2AA030A-0FCC-4A4C-822F-5AEA12A37A4F}" parentId="{438DA2D3-CCF2-4EFB-9B3C-207707D24B3E}">
    <text>11kW allocation reduced due to live reading of 6.3KW</text>
  </threadedComment>
  <threadedComment ref="P57" dT="2022-05-26T10:27:55.99" personId="{BC55F889-AFD3-4AD4-B814-0EDFA8411758}" id="{68C69125-A608-4FF9-8D7C-BAF7073CB3AE}">
    <text>Reduced from 4kW due to live reading of 2.6kW</text>
  </threadedComment>
  <threadedComment ref="P57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7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7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7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7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7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7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7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7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P57" dT="2024-04-18T14:01:46.65" personId="{4232887B-6F74-4501-885D-8735C5662726}" id="{27BA21FC-B1BA-4991-952C-3763F0F6C3F8}" parentId="{68C69125-A608-4FF9-8D7C-BAF7073CB3AE}">
    <text>4kW allocation reduced due to live reading of 2.1KW</text>
  </threadedComment>
  <threadedComment ref="R57" dT="2022-05-26T10:26:47.07" personId="{BC55F889-AFD3-4AD4-B814-0EDFA8411758}" id="{848D8677-CE8C-48ED-9534-451914C19F41}">
    <text>Reduced from 4kW due to live reading of 2.3kW</text>
  </threadedComment>
  <threadedComment ref="R57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7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7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7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7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7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7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7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7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R57" dT="2024-04-18T14:01:05.11" personId="{4232887B-6F74-4501-885D-8735C5662726}" id="{B41D9E3A-DD84-4224-AB5A-B6FBAE1FBF50}" parentId="{848D8677-CE8C-48ED-9534-451914C19F41}">
    <text>4kW allocation reduced due to live reading of 2.2KW</text>
  </threadedComment>
  <threadedComment ref="T57" dT="2023-07-11T11:58:09.72" personId="{F6E7EC2D-8E6E-4BA1-BCDD-6D7FECF08119}" id="{23944026-283D-4F63-AFF5-CBC4B0B5B383}">
    <text>12kW allocation reduced due to live reading of 0.1KW</text>
  </threadedComment>
  <threadedComment ref="T57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7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7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7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7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7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7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7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T57" dT="2024-04-18T14:02:54.74" personId="{4232887B-6F74-4501-885D-8735C5662726}" id="{FEC84C1B-48EB-4326-B478-01848FD0C21A}" parentId="{23944026-283D-4F63-AFF5-CBC4B0B5B383}">
    <text>12kW allocation reduced due to live reading of 0.3KW</text>
  </threadedComment>
  <threadedComment ref="V57" dT="2022-05-26T10:25:09.95" personId="{BC55F889-AFD3-4AD4-B814-0EDFA8411758}" id="{841AF8BB-FE5C-4E71-8EE3-B5084D650E8E}">
    <text>Reduced from 7kW after live readings of 3.5kW</text>
  </threadedComment>
  <threadedComment ref="V57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7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7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7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7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7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7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7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7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V57" dT="2024-04-18T13:58:25.94" personId="{4232887B-6F74-4501-885D-8735C5662726}" id="{45C2355B-EC92-43B0-AEEE-871BAE0063EE}" parentId="{841AF8BB-FE5C-4E71-8EE3-B5084D650E8E}">
    <text>7kW allocation reduced due to live reading of 5.1KW</text>
  </threadedComment>
  <threadedComment ref="X57" dT="2022-05-26T10:28:59.52" personId="{BC55F889-AFD3-4AD4-B814-0EDFA8411758}" id="{6615A5B0-C9A8-4FB0-A93C-26A481050455}">
    <text>Reduced from 3.7kW due to live reading of 1.1kW</text>
  </threadedComment>
  <threadedComment ref="X57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7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7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7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7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7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7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7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X57" dT="2024-03-14T18:29:21.17" personId="{F6E7EC2D-8E6E-4BA1-BCDD-6D7FECF08119}" id="{C3FCF9B0-6B50-4C14-A713-7492452A14E2}" parentId="{6615A5B0-C9A8-4FB0-A93C-26A481050455}">
    <text>3.7kW allocation reduced due to live reading of 1.6KW</text>
  </threadedComment>
  <threadedComment ref="X57" dT="2024-04-18T13:57:22.59" personId="{4232887B-6F74-4501-885D-8735C5662726}" id="{7EB0E83A-D289-4920-A595-06D35711A1AA}" parentId="{6615A5B0-C9A8-4FB0-A93C-26A481050455}">
    <text>3.7kW allocation reduced due to live reading of 1.4KW</text>
  </threadedComment>
  <threadedComment ref="Z57" dT="2022-05-26T10:30:53.56" personId="{BC55F889-AFD3-4AD4-B814-0EDFA8411758}" id="{FD1CA8BF-6C20-4299-B112-BA887F1BB37E}">
    <text>Reduced from 2.6kW due to live reading of 1.2kW</text>
  </threadedComment>
  <threadedComment ref="Z57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7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7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7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7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7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7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7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7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Z57" dT="2024-04-18T13:52:51.52" personId="{4232887B-6F74-4501-885D-8735C5662726}" id="{01D10D9A-5031-4305-88B2-9D2487E07B32}" parentId="{FD1CA8BF-6C20-4299-B112-BA887F1BB37E}">
    <text>2.6kW allocation reduced due to live reading of 1.4kW</text>
  </threadedComment>
  <threadedComment ref="AB57" dT="2022-06-22T11:58:49.54" personId="{A2EEB511-B106-4ABB-A0A9-198E22579A21}" id="{2782F904-60F4-44A2-8F6D-DF85AE56C13B}">
    <text xml:space="preserve"> NCS-57C3 - 500W - 2 feeds</text>
  </threadedComment>
  <threadedComment ref="AD57" dT="2024-02-15T18:36:14.33" personId="{F6E7EC2D-8E6E-4BA1-BCDD-6D7FECF08119}" id="{78903D3B-3597-4D6C-838E-BE0636576A75}">
    <text>10.9kW allocation reduced due to live reading of 0.5kW</text>
  </threadedComment>
  <threadedComment ref="AD57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7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F57" dT="2023-08-02T13:29:13.85" personId="{4232887B-6F74-4501-885D-8735C5662726}" id="{07A595FE-1A3C-40F3-B6E8-08CEA67501E7}">
    <text>2kW allocation reduced due to live reading of 0.3kW</text>
  </threadedComment>
  <threadedComment ref="AF57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7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7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7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7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7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7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F57" dT="2024-04-18T14:24:50.72" personId="{4232887B-6F74-4501-885D-8735C5662726}" id="{565A9F14-CC4F-40BE-8148-0BA349381E40}" parentId="{07A595FE-1A3C-40F3-B6E8-08CEA67501E7}">
    <text>2kW allocation reduced due to live reading of 0.3kW</text>
  </threadedComment>
  <threadedComment ref="AH57" dT="2023-01-24T11:27:49.46" personId="{BC55F889-AFD3-4AD4-B814-0EDFA8411758}" id="{864A3F0C-CE66-4828-A101-FD0C313A22F3}">
    <text>ESA400s @ 520W each only 2 planned day 1</text>
  </threadedComment>
  <threadedComment ref="AH57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7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7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7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H57" dT="2024-04-18T14:25:43.51" personId="{4232887B-6F74-4501-885D-8735C5662726}" id="{CBF7FF17-5A9B-4797-A937-B52A34136A5D}" parentId="{864A3F0C-CE66-4828-A101-FD0C313A22F3}">
    <text>4kW allocation reduced due to live reading of 1.1kW</text>
  </threadedComment>
  <threadedComment ref="AJ57" dT="2023-07-11T10:13:34.78" personId="{F6E7EC2D-8E6E-4BA1-BCDD-6D7FECF08119}" id="{30BCBC7F-E63D-4260-8A77-C491C6DDEF73}">
    <text>1kW allocation reduced due to live reading of 0.1KW</text>
  </threadedComment>
  <threadedComment ref="AJ57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7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7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7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7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7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7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7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J57" dT="2024-04-18T13:55:55.60" personId="{4232887B-6F74-4501-885D-8735C5662726}" id="{3E2ED5A7-AFB6-4667-974F-F4EDB9669436}" parentId="{30BCBC7F-E63D-4260-8A77-C491C6DDEF73}">
    <text>1kW allocation reduced due to live reading of 0.1KW</text>
  </threadedComment>
  <threadedComment ref="AK57" dT="2023-12-06T13:03:55.78" personId="{4232887B-6F74-4501-885D-8735C5662726}" id="{92F20518-C6FB-4F49-89EC-50A85ED34F26}">
    <text>Waveserver_5(2.0KW)into B22-ORMT_SAP_231123_10_w014433 </text>
  </threadedComment>
  <threadedComment ref="AM57" dT="2024-05-03T11:12:08.65" personId="{7807B229-714C-4AA1-8F83-E7F46ACB7D83}" id="{0D9E80B9-C964-415F-B400-8382240C7015}">
    <text>10 Servers and 1 Switch planned - ORMT_SAP_240306_5_10335416</text>
  </threadedComment>
  <threadedComment ref="J58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8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U70" dT="2023-11-23T15:28:29.52" personId="{7807B229-714C-4AA1-8F83-E7F46ACB7D83}" id="{B9D2DF39-A8AC-42E0-ACB6-F354A1DA10B4}">
    <text>Additional Ciena 6500-7(1.1KW) into existing cab AB2-ORMT_SAP_231122_3_26168659</text>
  </threadedComment>
  <threadedComment ref="W70" dT="2024-05-14T14:03:12.34" personId="{23875134-620F-49C7-896C-147D628FB6EA}" id="{B7666EDB-4E87-42B5-A03C-6EF2D2444581}">
    <text>40 Amps for NOKIA 7250 AND ORACLE ACME 6350 is planned under ORMT_SAP_240426_16_10330814x</text>
  </threadedComment>
  <threadedComment ref="Y70" dT="2024-05-14T14:03:12.34" personId="{23875134-620F-49C7-896C-147D628FB6EA}" id="{AD31683B-07E5-4833-8EAC-85867DAC723A}">
    <text>40 Amps for NOKIA 7250 AND ORACLE ACME 6350 is planned under ORMT_SAP_240426_16_10330814x</text>
  </threadedComment>
  <threadedComment ref="L72" dT="2022-05-26T11:33:03.42" personId="{BC55F889-AFD3-4AD4-B814-0EDFA8411758}" id="{F7979500-469D-4636-87F6-4B151A496335}">
    <text>5kW allocation reduced due to live reading of 2.5kW</text>
  </threadedComment>
  <threadedComment ref="L72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2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2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2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2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2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2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2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2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L72" dT="2024-05-10T09:54:52.69" personId="{23875134-620F-49C7-896C-147D628FB6EA}" id="{DCB1C438-19AA-449C-BCDC-60C219FF8B7F}" parentId="{F7979500-469D-4636-87F6-4B151A496335}">
    <text>2.5kW allocation reduced due to live reading of 2.1KW</text>
  </threadedComment>
  <threadedComment ref="N72" dT="2022-05-26T11:35:03.84" personId="{BC55F889-AFD3-4AD4-B814-0EDFA8411758}" id="{759BE320-FF70-4FCF-83EE-4368F66D4DA3}">
    <text>4.5kW allocation reduced due to live reading of 1.5kW</text>
  </threadedComment>
  <threadedComment ref="N72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2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2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2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2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2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2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2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2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N72" dT="2024-05-10T08:54:21.34" personId="{23875134-620F-49C7-896C-147D628FB6EA}" id="{551308E8-C896-4168-AB42-03BE14E6311A}" parentId="{759BE320-FF70-4FCF-83EE-4368F66D4DA3}">
    <text>2.25kW allocation reduced due to live reading of 0.8KW</text>
  </threadedComment>
  <threadedComment ref="P72" dT="2022-05-26T11:36:00.57" personId="{BC55F889-AFD3-4AD4-B814-0EDFA8411758}" id="{B435FD41-1820-422A-8344-3302D0CF6FF0}">
    <text>4.5kW allocation reduced due to live reading of 2.6kW</text>
  </threadedComment>
  <threadedComment ref="P72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2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2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2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2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2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2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2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2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P72" dT="2024-05-10T08:48:55.89" personId="{23875134-620F-49C7-896C-147D628FB6EA}" id="{34A69D31-0442-4B75-B086-90084260A813}" parentId="{B435FD41-1820-422A-8344-3302D0CF6FF0}">
    <text>2.25kW allocation reduced due to live reading of 1.8KW</text>
  </threadedComment>
  <threadedComment ref="R72" dT="2022-05-26T11:35:03.84" personId="{BC55F889-AFD3-4AD4-B814-0EDFA8411758}" id="{7FB600CC-3DC6-478E-9646-063721E93385}">
    <text>4.5kW allocation reduced due to live reading of 1.5kW</text>
  </threadedComment>
  <threadedComment ref="R72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2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2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2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2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2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2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2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2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R72" dT="2024-05-10T08:37:50.35" personId="{23875134-620F-49C7-896C-147D628FB6EA}" id="{ACA21126-A8B1-4C0C-88D3-475178D39E5F}" parentId="{7FB600CC-3DC6-478E-9646-063721E93385}">
    <text>2.25kW allocation reduced due to live reading of 1.1KW</text>
  </threadedComment>
  <threadedComment ref="T72" dT="2023-01-12T14:34:04.06" personId="{BC55F889-AFD3-4AD4-B814-0EDFA8411758}" id="{49969A50-1347-4519-98FC-3B9C4C471BF6}">
    <text>Live reading 102A, so 6.5kW allocation reduced by 5.5kW</text>
  </threadedComment>
  <threadedComment ref="T72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2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2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2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2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2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2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2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2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T72" dT="2024-05-10T10:15:34.46" personId="{23875134-620F-49C7-896C-147D628FB6EA}" id="{01F9B35A-6BD7-44EB-85C6-F226CC1AC643}" parentId="{49969A50-1347-4519-98FC-3B9C4C471BF6}">
    <text>3.25kW allocation reduced due to live reading of 2.9KW</text>
  </threadedComment>
  <threadedComment ref="L73" dT="2022-05-26T11:33:03.42" personId="{BC55F889-AFD3-4AD4-B814-0EDFA8411758}" id="{4DCC6705-B4E3-4600-8568-1AE02D770216}">
    <text>5kW allocation reduced due to live reading of 2.5kW</text>
  </threadedComment>
  <threadedComment ref="L73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3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3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3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3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3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3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3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3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L73" dT="2024-05-10T09:56:04.48" personId="{23875134-620F-49C7-896C-147D628FB6EA}" id="{D069196F-2F8F-4C49-AFE8-7C9C2BE84BBB}" parentId="{4DCC6705-B4E3-4600-8568-1AE02D770216}">
    <text>2.5kW allocation reduced due to live reading of 1.6KW</text>
  </threadedComment>
  <threadedComment ref="N73" dT="2022-05-26T11:35:03.84" personId="{BC55F889-AFD3-4AD4-B814-0EDFA8411758}" id="{3844EAD8-8D70-4637-96D1-3F8D5DC28503}">
    <text>4.5kW allocation reduced due to live reading of 1.5kW</text>
  </threadedComment>
  <threadedComment ref="N73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3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3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3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3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3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3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3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3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N73" dT="2024-05-10T08:56:13.18" personId="{23875134-620F-49C7-896C-147D628FB6EA}" id="{6D39025C-9FC0-4132-985B-A7DBAF27223C}" parentId="{3844EAD8-8D70-4637-96D1-3F8D5DC28503}">
    <text>2.25kW allocation reduced due to live reading of 0.9KW</text>
  </threadedComment>
  <threadedComment ref="P73" dT="2022-05-26T11:36:00.57" personId="{BC55F889-AFD3-4AD4-B814-0EDFA8411758}" id="{2DEFDEA6-A745-4A6A-8456-DB1342885FE4}">
    <text>4.5kW allocation reduced due to live reading of 2.6kW</text>
  </threadedComment>
  <threadedComment ref="P73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3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3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3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3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3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3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3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3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P73" dT="2024-05-10T08:50:12.47" personId="{23875134-620F-49C7-896C-147D628FB6EA}" id="{EEEA0A34-27FB-481C-96E4-28C22727E3E2}" parentId="{2DEFDEA6-A745-4A6A-8456-DB1342885FE4}">
    <text>2.25kW allocation reduced due to live reading of 1.8KW</text>
  </threadedComment>
  <threadedComment ref="R73" dT="2022-05-26T11:35:03.84" personId="{BC55F889-AFD3-4AD4-B814-0EDFA8411758}" id="{77A1DE33-8375-4D93-91FA-C6B8AE1375A6}">
    <text>4.5kW allocation reduced due to live reading of 1.5kW</text>
  </threadedComment>
  <threadedComment ref="R73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3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3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3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3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3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3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3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3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R73" dT="2024-05-10T08:42:19.30" personId="{23875134-620F-49C7-896C-147D628FB6EA}" id="{85F2E158-2DC8-4C0E-85B0-295FE5E17029}" parentId="{77A1DE33-8375-4D93-91FA-C6B8AE1375A6}">
    <text>2.25kW allocation reduced due to live reading of 1.1KW</text>
  </threadedComment>
  <threadedComment ref="T73" dT="2023-01-12T14:34:04.06" personId="{BC55F889-AFD3-4AD4-B814-0EDFA8411758}" id="{E4B0744D-061F-4269-94AC-D1C6256C7730}">
    <text>Live reading 102A, so 6.5kW allocation reduced by 5.5kW</text>
  </threadedComment>
  <threadedComment ref="T73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3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3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3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3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3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3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3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3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T73" dT="2024-05-10T10:18:01.28" personId="{23875134-620F-49C7-896C-147D628FB6EA}" id="{EB76A605-9D3D-470F-AA39-56CC99C007F8}" parentId="{E4B0744D-061F-4269-94AC-D1C6256C7730}">
    <text>3.25kW allocation reduced due to live reading of 2.7KW</text>
  </threadedComment>
  <threadedComment ref="J74" dT="2023-10-23T10:12:59.36" personId="{F6E7EC2D-8E6E-4BA1-BCDD-6D7FECF08119}" id="{4FABE1E5-AAE7-43DF-BA20-588146DEC72A}">
    <text>6kW allocation reduced due to live reading of 0.1kW</text>
  </threadedComment>
  <threadedComment ref="J75" dT="2023-09-07T10:58:26.32" personId="{4232887B-6F74-4501-885D-8735C5662726}" id="{F1423C7C-FCD9-4294-BFEB-7D8E02BFB991}">
    <text>6kW allocation reduced due to live reading of 0.1kW</text>
  </threadedComment>
  <threadedComment ref="J75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5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5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5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5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5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75" dT="2024-04-18T14:32:38.75" personId="{4232887B-6F74-4501-885D-8735C5662726}" id="{35E20976-CBE5-4539-A893-B6B8CA6E2266}" parentId="{F1423C7C-FCD9-4294-BFEB-7D8E02BFB991}">
    <text>6kW allocation reduced due to live reading of 0.2kW</text>
  </threadedComment>
  <threadedComment ref="J75" dT="2024-05-16T16:23:56.45" personId="{23875134-620F-49C7-896C-147D628FB6EA}" id="{9183C0F8-8113-4C85-AFCA-20D752F2D923}" parentId="{F1423C7C-FCD9-4294-BFEB-7D8E02BFB991}">
    <text>6kW allocation reduced due to live reading of 0.2kW</text>
  </threadedComment>
  <threadedComment ref="S76" dT="2024-04-16T14:47:38.63" personId="{4232887B-6F74-4501-885D-8735C5662726}" id="{588B00FE-0E52-44E2-88FB-FFA43FFCCF30}">
    <text>Power upgrade given for ORMT_SAP_240415_18_Y854576</text>
  </threadedComment>
  <threadedComment ref="S77" dT="2024-04-16T14:47:38.63" personId="{4232887B-6F74-4501-885D-8735C5662726}" id="{373A0698-9696-4195-9973-6D25DAE4BA51}">
    <text>Power upgrade given for ORMT_SAP_240415_18_Y854576</text>
  </threadedComment>
  <threadedComment ref="J80" dT="2023-08-03T10:44:20.83" personId="{F6E7EC2D-8E6E-4BA1-BCDD-6D7FECF08119}" id="{0E45B417-7AAB-433A-835B-5C4DB72933D8}">
    <text>6kW allocation reduced due to live reading of 0.1kW</text>
  </threadedComment>
  <threadedComment ref="J80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80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80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80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0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80" dT="2024-05-17T02:33:17.01" personId="{23875134-620F-49C7-896C-147D628FB6EA}" id="{DD574005-B4D1-4047-9B5A-046AD797BC27}" parentId="{0E45B417-7AAB-433A-835B-5C4DB72933D8}">
    <text>6kW allocation reduced due to live reading of 0.2kW</text>
  </threadedComment>
  <threadedComment ref="J81" dT="2023-08-03T10:44:20.83" personId="{F6E7EC2D-8E6E-4BA1-BCDD-6D7FECF08119}" id="{CD56A13C-FD94-4CD2-87D2-5578CFFF803D}">
    <text>6kW allocation reduced due to live reading of 0.1kW</text>
  </threadedComment>
  <threadedComment ref="J81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1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1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1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1" dT="2024-05-17T02:34:18.57" personId="{23875134-620F-49C7-896C-147D628FB6EA}" id="{C4AB024D-57D4-4753-99D4-179DA2DF1579}" parentId="{CD56A13C-FD94-4CD2-87D2-5578CFFF803D}">
    <text>6kW allocation reduced due to live reading of 0.1kW</text>
  </threadedComment>
  <threadedComment ref="J83" dT="2022-03-21T09:58:05.45" personId="{ABF5BCE6-B512-42E2-8B64-A070C9ED38DE}" id="{C53CD6C6-B91D-4B8F-A9F1-3E7D588BF493}">
    <text>reduced from 5kw to 3kW estimated usage</text>
  </threadedComment>
  <threadedComment ref="I86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1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4" dT="2022-01-27T11:27:23.49" personId="{BC462CC0-A6C1-4CC6-998C-DC5B13C070BC}" id="{0F2B1766-1F97-4BDA-AEC2-CE0C7052B785}">
    <text>Reduced from 5kW</text>
  </threadedComment>
  <threadedComment ref="J94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4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Q94" dT="2023-11-08T13:17:17.89" personId="{A4663B00-DB85-420B-AE65-1E515148FDF2}" id="{A5E770EF-5604-40D0-8448-22AB38648D0E}">
    <text>Marconi MSPP 1684 is planned under ORMT_SAP_231103_12_y842157</text>
  </threadedComment>
  <threadedComment ref="J102" personId="{31CF382B-C4A6-482E-AE04-28CACDB6A63A}" id="{4FD97909-64FD-498F-9525-7E62D702366B}">
    <text>9th Aug - reduced to 1.5kW as now on (using figures for other nodes)</text>
  </threadedComment>
  <threadedComment ref="J102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2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2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2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2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2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2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2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2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J102" dT="2024-05-17T03:11:38.17" personId="{23875134-620F-49C7-896C-147D628FB6EA}" id="{E6754707-DCDD-4689-B571-26E33792B1A6}" parentId="{4FD97909-64FD-498F-9525-7E62D702366B}">
    <text>2.5kW allocation reduced due to live reading of 1.1kW</text>
  </threadedComment>
  <threadedComment ref="L102" personId="{31CF382B-C4A6-482E-AE04-28CACDB6A63A}" id="{352DB0C1-2EAF-48A9-AFBE-938EDF9C8897}">
    <text>9th Aug reduced to 2.5kw as turn on (using figures from other live sites) originally 8kW</text>
  </threadedComment>
  <threadedComment ref="L102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2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2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2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2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2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2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2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2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L102" dT="2024-05-17T03:16:26.85" personId="{23875134-620F-49C7-896C-147D628FB6EA}" id="{C293B109-8D82-4496-8F95-7B2B3A134889}" parentId="{352DB0C1-2EAF-48A9-AFBE-938EDF9C8897}">
    <text>4kW allocation reduced due to live reading of 3.4kW</text>
  </threadedComment>
  <threadedComment ref="N102" dT="2022-05-26T12:23:43.66" personId="{BC55F889-AFD3-4AD4-B814-0EDFA8411758}" id="{FF07A646-018C-4F20-8190-88B11998D8E5}">
    <text>4kW allocation reduced due to live reading of 1.3kW</text>
  </threadedComment>
  <threadedComment ref="N102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2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2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2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2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2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2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2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2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N102" dT="2024-05-17T03:24:55.93" personId="{23875134-620F-49C7-896C-147D628FB6EA}" id="{8726A3E0-4D40-4B72-970E-73515FC4B1EA}" parentId="{FF07A646-018C-4F20-8190-88B11998D8E5}">
    <text>2kW allocation reduced due to live reading of 0.7kW</text>
  </threadedComment>
  <threadedComment ref="P102" dT="2022-05-26T12:24:45.63" personId="{BC55F889-AFD3-4AD4-B814-0EDFA8411758}" id="{584C801A-6FBA-45CE-87AD-2A8D71BDF9B1}">
    <text>4kW allocation reduced due to live reading of 1kW</text>
  </threadedComment>
  <threadedComment ref="P102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2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2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2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2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2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2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2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2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P102" dT="2024-05-17T03:27:40.06" personId="{23875134-620F-49C7-896C-147D628FB6EA}" id="{0DA2C55B-2E2C-4EDD-9233-FEE9176C048D}" parentId="{584C801A-6FBA-45CE-87AD-2A8D71BDF9B1}">
    <text>2kW allocation reduced due to live reading of 0.5kW</text>
  </threadedComment>
  <threadedComment ref="R102" dT="2023-09-12T08:03:53.40" personId="{4232887B-6F74-4501-885D-8735C5662726}" id="{5E485C22-40A5-4118-B7B5-1AB685C7A5A5}">
    <text>0.5kW allocation reduced due to live reading of 0.2kW</text>
  </threadedComment>
  <threadedComment ref="R102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2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2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2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2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2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R102" dT="2024-05-17T03:23:01.27" personId="{23875134-620F-49C7-896C-147D628FB6EA}" id="{09F5C6B8-1B03-4E6E-A86B-609DEC53D78D}" parentId="{5E485C22-40A5-4118-B7B5-1AB685C7A5A5}">
    <text>0.5kW allocation reduced due to live reading of 0.2kW</text>
  </threadedComment>
  <threadedComment ref="T102" dT="2023-11-14T11:54:02.75" personId="{4232887B-6F74-4501-885D-8735C5662726}" id="{695434EB-6487-4B27-B8DA-842D6C4D1342}">
    <text>2kW allocation reduced due to live reading of 0.2kW</text>
  </threadedComment>
  <threadedComment ref="T102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2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2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2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T102" dT="2024-05-17T03:30:39.88" personId="{23875134-620F-49C7-896C-147D628FB6EA}" id="{EA2C6F7E-B5AB-48A2-BBE0-5166E7E0D47D}" parentId="{695434EB-6487-4B27-B8DA-842D6C4D1342}">
    <text>2kW allocation reduced due to live reading of 0.2kW</text>
  </threadedComment>
  <threadedComment ref="V102" dT="2023-12-19T09:05:37.13" personId="{F6E7EC2D-8E6E-4BA1-BCDD-6D7FECF08119}" id="{EC65E2A1-A275-4C10-B603-7F5FFB297226}">
    <text>2kW allocation reduced due to live reading of 0.3kW</text>
  </threadedComment>
  <threadedComment ref="V102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2" dT="2023-12-19T08:57:16.59" personId="{F6E7EC2D-8E6E-4BA1-BCDD-6D7FECF08119}" id="{F417CFA6-4151-4A81-B059-6E358C99E5BB}">
    <text>1.3kW allocation reduced due to live reading of 0.6kW</text>
  </threadedComment>
  <threadedComment ref="AF102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3" dT="2022-03-31T08:57:48.48" personId="{A2EEB511-B106-4ABB-A0A9-198E22579A21}" id="{3C2C41D1-9203-405B-8803-B2247C2118C0}">
    <text>Load split across both power systems</text>
  </threadedComment>
  <threadedComment ref="J103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3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3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3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3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3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3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3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3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J103" dT="2024-05-17T03:13:09.12" personId="{23875134-620F-49C7-896C-147D628FB6EA}" id="{DE919D2D-D4E8-41A7-B827-33394EFE766C}" parentId="{3C2C41D1-9203-405B-8803-B2247C2118C0}">
    <text>2.5kW allocation reduced due to live reading of 1.9kW</text>
  </threadedComment>
  <threadedComment ref="L103" dT="2022-03-31T08:58:18.42" personId="{A2EEB511-B106-4ABB-A0A9-198E22579A21}" id="{118A5E6A-00F6-452A-B948-332E1CCFC350}">
    <text>Load split across both power systems</text>
  </threadedComment>
  <threadedComment ref="L103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3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3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3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3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3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3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3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3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L103" dT="2024-05-17T03:17:24.66" personId="{23875134-620F-49C7-896C-147D628FB6EA}" id="{D6F81F5D-D02B-4472-917A-AB1FF99ACD7E}" parentId="{118A5E6A-00F6-452A-B948-332E1CCFC350}">
    <text>4kW allocation reduced due to live reading of 3.5kW</text>
  </threadedComment>
  <threadedComment ref="N103" dT="2022-05-26T12:23:43.66" personId="{BC55F889-AFD3-4AD4-B814-0EDFA8411758}" id="{D0B44343-49D5-409F-8E38-B6ACF162087A}">
    <text>4kW allocation reduced due to live reading of 1.3kW</text>
  </threadedComment>
  <threadedComment ref="N103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3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3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3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3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3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3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3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3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N103" dT="2024-05-17T03:25:30.70" personId="{23875134-620F-49C7-896C-147D628FB6EA}" id="{B5C2368F-65CA-4918-A449-C278F0DC45D5}" parentId="{D0B44343-49D5-409F-8E38-B6ACF162087A}">
    <text>2kW allocation reduced due to live reading of 0.8kW</text>
  </threadedComment>
  <threadedComment ref="P103" dT="2022-05-26T12:24:45.63" personId="{BC55F889-AFD3-4AD4-B814-0EDFA8411758}" id="{179D318A-746F-4573-B3B9-990BC068B4B5}">
    <text>4kW allocation reduced due to live reading of 1kW</text>
  </threadedComment>
  <threadedComment ref="P103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3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3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3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3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3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3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3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3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P103" dT="2024-05-17T03:28:20.92" personId="{23875134-620F-49C7-896C-147D628FB6EA}" id="{564560DE-644C-4B4C-921C-644EDBEB3381}" parentId="{179D318A-746F-4573-B3B9-990BC068B4B5}">
    <text>2kW allocation reduced due to live reading of 0.6kW</text>
  </threadedComment>
  <threadedComment ref="R103" dT="2023-09-12T08:04:06.04" personId="{4232887B-6F74-4501-885D-8735C5662726}" id="{34029124-BCFA-4C66-89C5-EE19C1352913}">
    <text>0.5kW allocation reduced due to live reading of 0.2kW</text>
  </threadedComment>
  <threadedComment ref="R103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3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3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3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3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3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R103" dT="2024-05-17T03:23:35.57" personId="{23875134-620F-49C7-896C-147D628FB6EA}" id="{A010A9CF-AEEB-4F14-B484-202AF33DC442}" parentId="{34029124-BCFA-4C66-89C5-EE19C1352913}">
    <text>0.5kW allocation reduced due to live reading of 0.2kW</text>
  </threadedComment>
  <threadedComment ref="T103" dT="2023-11-14T11:54:02.75" personId="{4232887B-6F74-4501-885D-8735C5662726}" id="{3D06987C-F82C-461D-B9F9-2EA54195BFA8}">
    <text>2kW allocation reduced due to live reading of 0.2kW</text>
  </threadedComment>
  <threadedComment ref="T103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3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3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3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T103" dT="2024-05-17T03:31:06.99" personId="{23875134-620F-49C7-896C-147D628FB6EA}" id="{62CCE013-8016-45E2-B79F-CA94D26FC48B}" parentId="{3D06987C-F82C-461D-B9F9-2EA54195BFA8}">
    <text>2kW allocation reduced due to live reading of 0.2kW</text>
  </threadedComment>
  <threadedComment ref="V103" dT="2023-12-19T09:06:03.54" personId="{F6E7EC2D-8E6E-4BA1-BCDD-6D7FECF08119}" id="{D429025A-2297-42AB-8400-8B774875952F}">
    <text>2kW allocation reduced due to live reading of 0.2kW</text>
  </threadedComment>
  <threadedComment ref="V103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3" dT="2023-12-19T08:57:44.01" personId="{F6E7EC2D-8E6E-4BA1-BCDD-6D7FECF08119}" id="{1463F565-4FD4-402D-85D5-2EC7E7BC17A9}">
    <text>1.3kW allocation reduced due to live reading of 0.1kW</text>
  </threadedComment>
  <threadedComment ref="AF103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4" dT="2022-02-14T17:15:59.36" personId="{BA2F53B7-A3C1-42BC-BA3B-8FB69390D064}" id="{B822A3C3-B991-4133-B407-EF36BC60A798}">
    <text>11.2 kW split across A&amp;B systems</text>
  </threadedComment>
  <threadedComment ref="T104" dT="2022-06-21T09:49:39.73" personId="{A2EEB511-B106-4ABB-A0A9-198E22579A21}" id="{7700C50F-BFBB-46A6-9FDF-36E8F7CC0404}">
    <text>1x UCS C220 – 603W</text>
  </threadedComment>
  <threadedComment ref="V104" dT="2022-06-22T11:56:21.82" personId="{A2EEB511-B106-4ABB-A0A9-198E22579A21}" id="{3B5DCA00-86B0-4DFE-9402-4AC2807C518A}">
    <text xml:space="preserve"> NCS-57C3 - 500W - 2 feeds</text>
  </threadedComment>
  <threadedComment ref="J109" dT="2023-08-03T10:57:21.99" personId="{F6E7EC2D-8E6E-4BA1-BCDD-6D7FECF08119}" id="{42D6319A-0E1C-4C1F-A905-7FCF0CBA4F71}">
    <text>6kW allocation reduced due to live reading of 0.1kW</text>
  </threadedComment>
  <threadedComment ref="J109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9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9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9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9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9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09" dT="2024-05-17T04:29:50.32" personId="{23875134-620F-49C7-896C-147D628FB6EA}" id="{E969B821-AB81-48AC-9041-285D025E87F8}" parentId="{42D6319A-0E1C-4C1F-A905-7FCF0CBA4F71}">
    <text>6kW allocation reduced due to live reading of 0.1kW</text>
  </threadedComment>
  <threadedComment ref="J110" dT="2023-09-06T03:18:06.90" personId="{F6E7EC2D-8E6E-4BA1-BCDD-6D7FECF08119}" id="{33C74018-FA62-4E44-8DC6-C960CB564F32}">
    <text>6kW allocation reduced due to live reading of 0.1kW</text>
  </threadedComment>
  <threadedComment ref="J110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10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0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0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10" dT="2024-05-17T04:30:41.31" personId="{23875134-620F-49C7-896C-147D628FB6EA}" id="{656E9DDC-A839-4CC5-8DA7-86A4ACB7D659}" parentId="{33C74018-FA62-4E44-8DC6-C960CB564F32}">
    <text>6kW allocation reduced due to live reading of 0.2kW</text>
  </threadedComment>
  <threadedComment ref="J114" dT="2023-09-12T08:22:17.64" personId="{4232887B-6F74-4501-885D-8735C5662726}" id="{740C4B41-8504-4D1E-BFA0-6828B512020F}">
    <text>6kW allocation reduced due to live reading of 0.1kW</text>
  </threadedComment>
  <threadedComment ref="J114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5" dT="2023-08-03T09:36:01.69" personId="{4232887B-6F74-4501-885D-8735C5662726}" id="{D937C33F-3041-4695-AA0C-9A09F4755728}">
    <text>6kW allocation reduced due to live reading of 0.1kW</text>
  </threadedComment>
  <threadedComment ref="J115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5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5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5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5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5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5" dT="2024-05-17T08:51:10.25" personId="{23875134-620F-49C7-896C-147D628FB6EA}" id="{4A8C44A8-7072-42F3-8929-3C8C45741A01}" parentId="{D937C33F-3041-4695-AA0C-9A09F4755728}">
    <text>6kW allocation reduced due to live reading of 0.2kW</text>
  </threadedComment>
  <threadedComment ref="J116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6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7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7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7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7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7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7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7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7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J117" dT="2024-05-17T12:13:08.76" personId="{23875134-620F-49C7-896C-147D628FB6EA}" id="{2CA7A3C0-A654-4C0D-9C98-46E0CDA78E17}" parentId="{792D6D13-EF76-4098-AA88-A4FD54FE5F10}">
    <text>2.5kW allocation reduced due to live reading of 0.3kW</text>
  </threadedComment>
  <threadedComment ref="L117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7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7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7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7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7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7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7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L117" dT="2024-05-17T12:15:14.29" personId="{23875134-620F-49C7-896C-147D628FB6EA}" id="{2BA995BE-528E-4F1E-9723-5CB0D239AF97}" parentId="{FAB19BEE-E97A-4E54-8A5F-81EA39A6F568}">
    <text>2.5kW allocation reduced due to live reading of 0.1kW</text>
  </threadedComment>
  <threadedComment ref="N117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7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7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7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7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7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7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7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N117" dT="2024-05-17T12:20:31.98" personId="{23875134-620F-49C7-896C-147D628FB6EA}" id="{9F84D644-77CF-4EB6-856E-D86E4CD1099E}" parentId="{EC9D3C4B-74A4-43B8-877D-E7FF5750569B}">
    <text>2.5kW allocation reduced due to live reading of 1kW</text>
  </threadedComment>
  <threadedComment ref="P117" dT="2023-09-29T11:16:21.82" personId="{4232887B-6F74-4501-885D-8735C5662726}" id="{820519D8-8840-450F-819F-9339FCFDE16F}">
    <text>1kW allocation reduced due to live reading of 0.2kW</text>
  </threadedComment>
  <threadedComment ref="P117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7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7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7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7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7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P117" dT="2024-05-17T10:54:24.48" personId="{23875134-620F-49C7-896C-147D628FB6EA}" id="{5F3C8DBD-16F7-4D4C-86B3-EBF5BB496238}" parentId="{820519D8-8840-450F-819F-9339FCFDE16F}">
    <text>1kW allocation reduced due to live reading of 0.2kW</text>
  </threadedComment>
  <threadedComment ref="R117" dT="2023-09-29T12:04:19.21" personId="{4232887B-6F74-4501-885D-8735C5662726}" id="{6DF610CB-866D-41C7-B8C8-C9F5BCFCA317}">
    <text>0.5kW allocation reduced due to live reading of 0.1kW</text>
  </threadedComment>
  <threadedComment ref="R117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7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7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7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7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7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R117" dT="2024-05-17T12:10:46.94" personId="{23875134-620F-49C7-896C-147D628FB6EA}" id="{84799CDA-BE0F-40DD-9F19-39F3DD49597F}" parentId="{6DF610CB-866D-41C7-B8C8-C9F5BCFCA317}">
    <text>0.5kW allocation reduced due to live reading of 0.1kW</text>
  </threadedComment>
  <threadedComment ref="J118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8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8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8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8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8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8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8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J118" dT="2024-05-17T12:13:44.32" personId="{23875134-620F-49C7-896C-147D628FB6EA}" id="{AB13325D-75E3-41BF-AF08-9298D8293251}" parentId="{1DBA42F5-BABB-4E92-B51C-34A317C94CA8}">
    <text>2.5kW allocation reduced due to live reading of 0.4kW</text>
  </threadedComment>
  <threadedComment ref="L118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8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8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8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8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8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8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8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L118" dT="2024-05-17T12:16:06.97" personId="{23875134-620F-49C7-896C-147D628FB6EA}" id="{3D41F906-C624-4054-903A-A34BB7E07C94}" parentId="{AC4DAAFE-CB16-41EB-AD83-6879B4ABD8AB}">
    <text>2.5kW allocation reduced due to live reading of 0.2kW</text>
  </threadedComment>
  <threadedComment ref="N118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8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8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8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8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8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8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8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N118" dT="2024-05-17T12:21:01.46" personId="{23875134-620F-49C7-896C-147D628FB6EA}" id="{96059FFC-3D6C-414A-84E0-07AE2F4BE043}" parentId="{91B82212-A151-441B-9881-A0B1961F5B69}">
    <text>2.5kW allocation reduced due to live reading of 1.4kW</text>
  </threadedComment>
  <threadedComment ref="P118" dT="2023-09-29T11:16:33.92" personId="{4232887B-6F74-4501-885D-8735C5662726}" id="{C73221CF-2EB2-4856-BE0E-CC53C62CEFF6}">
    <text>1kW allocation reduced due to live reading of 0.2kW</text>
  </threadedComment>
  <threadedComment ref="P118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8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8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8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8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8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P118" dT="2024-05-17T10:54:58.21" personId="{23875134-620F-49C7-896C-147D628FB6EA}" id="{3E161F1B-9CC4-46A9-A06C-FA86802BD204}" parentId="{C73221CF-2EB2-4856-BE0E-CC53C62CEFF6}">
    <text>1kW allocation reduced due to live reading of 0.2kW</text>
  </threadedComment>
  <threadedComment ref="R118" dT="2023-09-29T12:04:45.13" personId="{4232887B-6F74-4501-885D-8735C5662726}" id="{8E521D02-ADC0-4D24-8727-449F1ED106A9}">
    <text>0.5kW allocation reduced due to live reading of 0.1kW</text>
  </threadedComment>
  <threadedComment ref="R118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8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8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8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8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8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R118" dT="2024-05-17T12:11:24.98" personId="{23875134-620F-49C7-896C-147D628FB6EA}" id="{5B54B592-8EEF-4A44-B291-0D4A07AD3DBD}" parentId="{8E521D02-ADC0-4D24-8727-449F1ED106A9}">
    <text>0.5kW allocation reduced due to live reading of 0.2kW</text>
  </threadedComment>
  <threadedComment ref="J119" personId="{31CF382B-C4A6-482E-AE04-28CACDB6A63A}" id="{0FAAB219-1E32-4ABF-98E3-E49DE16E5C14}">
    <text>8kW total allocation reduced due to live reading of 6.5kW</text>
  </threadedComment>
  <threadedComment ref="L119" dT="2022-05-26T12:27:12.76" personId="{BC55F889-AFD3-4AD4-B814-0EDFA8411758}" id="{35E956FA-48D8-4358-8E34-98B5FA88AF25}">
    <text>4kW allocation reduced due to live reading of 1kW</text>
  </threadedComment>
  <threadedComment ref="L119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9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9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9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9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9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9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9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9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L119" dT="2024-05-17T13:18:44.97" personId="{23875134-620F-49C7-896C-147D628FB6EA}" id="{F321715C-65B2-402D-A457-A1BF73A04127}" parentId="{35E956FA-48D8-4358-8E34-98B5FA88AF25}">
    <text>2kW allocation reduced due to live reading of 0.8kW</text>
  </threadedComment>
  <threadedComment ref="N119" dT="2022-05-26T12:27:12.76" personId="{BC55F889-AFD3-4AD4-B814-0EDFA8411758}" id="{7911CC74-CAAE-4937-912E-C9281F5AF60B}">
    <text>4kW allocation reduced due to live reading of 1kW</text>
  </threadedComment>
  <threadedComment ref="N119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9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9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9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9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9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9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9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9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N119" dT="2024-05-17T13:22:15.75" personId="{23875134-620F-49C7-896C-147D628FB6EA}" id="{A1CF4365-AE64-4860-9350-A819D83A0F73}" parentId="{7911CC74-CAAE-4937-912E-C9281F5AF60B}">
    <text>2kW allocation reduced due to live reading of 0.6kW</text>
  </threadedComment>
  <threadedComment ref="P119" dT="2022-05-26T12:28:35.72" personId="{BC55F889-AFD3-4AD4-B814-0EDFA8411758}" id="{756FA753-23CD-4746-B3E2-10DEBEFD0E89}">
    <text>5kW allocation reduced due to live reading of 2.8kW</text>
  </threadedComment>
  <threadedComment ref="P119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9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9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9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9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9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9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9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9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P119" dT="2024-05-17T13:10:14.00" personId="{23875134-620F-49C7-896C-147D628FB6EA}" id="{B0013880-A63A-417E-8E44-35DFD898CE22}" parentId="{756FA753-23CD-4746-B3E2-10DEBEFD0E89}">
    <text>2.5kW allocation reduced due to live reading of 2.2kW</text>
  </threadedComment>
  <threadedComment ref="R119" dT="2023-01-24T11:41:41.54" personId="{BC55F889-AFD3-4AD4-B814-0EDFA8411758}" id="{F6BE0A40-9282-409C-B172-AC4D18EFAD99}">
    <text>2kW total allocation reduced due to live reading of 0.3kW</text>
  </threadedComment>
  <threadedComment ref="R119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9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9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9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9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9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9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9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9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R119" dT="2024-05-17T13:27:49.03" personId="{23875134-620F-49C7-896C-147D628FB6EA}" id="{0004BA70-B458-4EEC-8298-3EB4B0064DB5}" parentId="{F6BE0A40-9282-409C-B172-AC4D18EFAD99}">
    <text>1kW allocation reduced due to live reading of 0.1kW</text>
  </threadedComment>
  <threadedComment ref="T119" dT="2023-01-24T11:41:41.54" personId="{BC55F889-AFD3-4AD4-B814-0EDFA8411758}" id="{0B4CF949-5792-4DBF-9E60-21A57D7C2D7D}">
    <text>2kW total allocation reduced due to live reading of 0.5kW</text>
  </threadedComment>
  <threadedComment ref="T119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9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9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9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9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9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9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9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9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T119" dT="2024-05-17T13:25:17.99" personId="{23875134-620F-49C7-896C-147D628FB6EA}" id="{FBE8EC0D-8431-4E29-BECD-89C645A48D63}" parentId="{0B4CF949-5792-4DBF-9E60-21A57D7C2D7D}">
    <text>1kW allocation reduced due to live reading of 0.2kW</text>
  </threadedComment>
  <threadedComment ref="V119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V119" dT="2024-05-17T13:31:28.40" personId="{23875134-620F-49C7-896C-147D628FB6EA}" id="{2C84773E-C005-49E1-AACF-60BAECF155E0}" parentId="{320CF7C4-D357-4114-9AB9-0CF49ADEDC91}">
    <text>2kW allocation reduced due to live reading of 0.4kW</text>
  </threadedComment>
  <threadedComment ref="X119" dT="2023-07-10T11:38:50.09" personId="{4232887B-6F74-4501-885D-8735C5662726}" id="{024B929C-601A-454D-BDE3-C81CE03F1EEE}">
    <text>4kW allocation reduced due to live reading of 3.4kW</text>
  </threadedComment>
  <threadedComment ref="X119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9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9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9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9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9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9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9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X119" dT="2024-05-17T13:13:20.62" personId="{23875134-620F-49C7-896C-147D628FB6EA}" id="{BBCABB20-D2E2-4AEE-8CF3-A4A3D22B9179}" parentId="{024B929C-601A-454D-BDE3-C81CE03F1EEE}">
    <text>4kW allocation reduced due to live reading of 3.5kW</text>
  </threadedComment>
  <threadedComment ref="Y119" dT="2023-11-07T10:34:07.97" personId="{A4663B00-DB85-420B-AE65-1E515148FDF2}" id="{D7EBAE55-905E-41EB-92D5-0FC99A7217CB}">
    <text>RLS &amp; Waveserver rack is planned under CPL removal project.</text>
  </threadedComment>
  <threadedComment ref="Y119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Y119" dT="2024-05-17T12:54:39.30" personId="{23875134-620F-49C7-896C-147D628FB6EA}" id="{F0ED7C8D-5162-42EA-A9AD-81F82E79C416}" parentId="{D7EBAE55-905E-41EB-92D5-0FC99A7217CB}">
    <text>2.5kW allocation reduced due to live reading of 0.5kW</text>
  </threadedComment>
  <threadedComment ref="AA119" dT="2023-11-14T13:19:55.51" personId="{A4663B00-DB85-420B-AE65-1E515148FDF2}" id="{5694752F-3F78-431E-8BDE-85FF814714E2}">
    <text>WAVESERVER 5 Rack is planned- ORMT_SAP_231110_8_w014433</text>
  </threadedComment>
  <threadedComment ref="AA119" dT="2023-11-22T08:49:00.76" personId="{38472A79-BA69-4DE1-8653-78C711836CC1}" id="{53DF47C8-7B47-42F0-8BA0-79815902A348}" parentId="{5694752F-3F78-431E-8BDE-85FF814714E2}">
    <text>Allocation limited to 2kW, x1 Waveserver5</text>
  </threadedComment>
  <threadedComment ref="AA119" dT="2024-05-17T13:04:08.56" personId="{23875134-620F-49C7-896C-147D628FB6EA}" id="{2C595B19-93DD-47C2-A7A6-9492B64FAA21}" parentId="{5694752F-3F78-431E-8BDE-85FF814714E2}">
    <text>2.5kW allocation reduced due to live reading of 0.2kW</text>
  </threadedComment>
  <threadedComment ref="J120" personId="{31CF382B-C4A6-482E-AE04-28CACDB6A63A}" id="{D41A921C-CB2E-48D5-97C6-E6592EE4A2F4}">
    <text>8kW total allocation reduced due to live reading of 6.5kW</text>
  </threadedComment>
  <threadedComment ref="L120" dT="2022-05-26T12:27:12.76" personId="{BC55F889-AFD3-4AD4-B814-0EDFA8411758}" id="{2AD6C1EE-F498-4F28-9980-783E54A7B021}">
    <text>4kW allocation reduced due to live reading of 1kW</text>
  </threadedComment>
  <threadedComment ref="L120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20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20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20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20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20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20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20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20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L120" dT="2024-05-17T13:19:29.12" personId="{23875134-620F-49C7-896C-147D628FB6EA}" id="{E5C0E7C1-C4C1-47A4-B63D-939C8486A2CD}" parentId="{2AD6C1EE-F498-4F28-9980-783E54A7B021}">
    <text>2kW allocation reduced due to live reading of 0.7kW</text>
  </threadedComment>
  <threadedComment ref="N120" dT="2022-05-26T12:27:12.76" personId="{BC55F889-AFD3-4AD4-B814-0EDFA8411758}" id="{312CC317-34FF-4066-9910-E00D3B0F267A}">
    <text>4kW allocation reduced due to live reading of 1kW</text>
  </threadedComment>
  <threadedComment ref="N120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20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20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20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20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20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20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20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20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N120" dT="2024-05-17T13:22:36.12" personId="{23875134-620F-49C7-896C-147D628FB6EA}" id="{ADD74C63-5EC9-4262-BB9C-B2ADC22076C5}" parentId="{312CC317-34FF-4066-9910-E00D3B0F267A}">
    <text>2kW allocation reduced due to live reading of 0.5kW</text>
  </threadedComment>
  <threadedComment ref="P120" dT="2022-05-26T12:28:35.72" personId="{BC55F889-AFD3-4AD4-B814-0EDFA8411758}" id="{2FE6997F-C3DE-46EF-831E-E668F19AE1C3}">
    <text>5kW allocation reduced due to live reading of 2.8kW</text>
  </threadedComment>
  <threadedComment ref="P120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20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20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20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20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20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20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20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20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P120" dT="2024-05-17T13:10:55.14" personId="{23875134-620F-49C7-896C-147D628FB6EA}" id="{2152BDD5-15E3-41AA-A854-18D7BCFCB2FD}" parentId="{2FE6997F-C3DE-46EF-831E-E668F19AE1C3}">
    <text>2.5kW allocation reduced due to live reading of 0.7kW</text>
  </threadedComment>
  <threadedComment ref="R120" dT="2023-01-24T11:41:41.54" personId="{BC55F889-AFD3-4AD4-B814-0EDFA8411758}" id="{7A695C9E-E9D4-439F-802B-7337527C2CA2}">
    <text>2kW total allocation reduced due to live reading of 0.3kW</text>
  </threadedComment>
  <threadedComment ref="R120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20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20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20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20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20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20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20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20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R120" dT="2024-05-17T13:28:38.14" personId="{23875134-620F-49C7-896C-147D628FB6EA}" id="{860406CC-3C3B-403C-9538-798FB521F272}" parentId="{7A695C9E-E9D4-439F-802B-7337527C2CA2}">
    <text>1kW allocation reduced due to live reading of 0.1kW</text>
  </threadedComment>
  <threadedComment ref="T120" dT="2023-01-24T11:41:41.54" personId="{BC55F889-AFD3-4AD4-B814-0EDFA8411758}" id="{46F0F661-5509-47C0-9465-3C2F95B126F8}">
    <text>2kW total allocation reduced due to live reading of 0.5kW</text>
  </threadedComment>
  <threadedComment ref="T120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20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20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20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20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20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20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20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20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T120" dT="2024-05-17T13:25:57.48" personId="{23875134-620F-49C7-896C-147D628FB6EA}" id="{C06C788C-C7A0-4E79-85C8-567DF223754C}" parentId="{46F0F661-5509-47C0-9465-3C2F95B126F8}">
    <text>1kW allocation reduced due to live reading of 0.3kW</text>
  </threadedComment>
  <threadedComment ref="V120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V120" dT="2024-05-17T13:32:27.82" personId="{23875134-620F-49C7-896C-147D628FB6EA}" id="{70643934-A0AC-49E3-A5F2-14577BEA57A2}" parentId="{64464F24-9931-4AF5-A2FE-07FE7AEBDE20}">
    <text>2kW allocation reduced due to live reading of 0.1kW</text>
  </threadedComment>
  <threadedComment ref="X120" dT="2023-07-10T11:39:21.01" personId="{4232887B-6F74-4501-885D-8735C5662726}" id="{0235380F-B14B-4A7A-940A-6418069871DA}">
    <text>4kW allocation reduced due to live reading of 3.2kW</text>
  </threadedComment>
  <threadedComment ref="X120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20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20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20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20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20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20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20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X120" dT="2024-05-17T13:14:04.35" personId="{23875134-620F-49C7-896C-147D628FB6EA}" id="{6D4BA2F6-E816-4826-B64E-E5585881A498}" parentId="{0235380F-B14B-4A7A-940A-6418069871DA}">
    <text>4kW allocation reduced due to live reading of 3.3kW</text>
  </threadedComment>
  <threadedComment ref="Y120" dT="2023-11-07T10:34:14.06" personId="{A4663B00-DB85-420B-AE65-1E515148FDF2}" id="{A3C6AFD1-134A-49A1-A9AA-24E36E2C6E91}">
    <text>RLS &amp; Waveserver rack is planned under CPL removal project.</text>
  </threadedComment>
  <threadedComment ref="Y120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Y120" dT="2024-05-17T12:55:29.30" personId="{23875134-620F-49C7-896C-147D628FB6EA}" id="{3408F20E-5B43-4CA1-B648-5C8B24192D01}" parentId="{A3C6AFD1-134A-49A1-A9AA-24E36E2C6E91}">
    <text>2.5kW allocation reduced due to live reading of 0.4kW</text>
  </threadedComment>
  <threadedComment ref="AA120" dT="2023-11-14T13:19:55.51" personId="{A4663B00-DB85-420B-AE65-1E515148FDF2}" id="{07D603F3-7145-442F-9DB8-F3FAAB6D2F2E}">
    <text>WAVESERVER 5 Rack is planned- ORMT_SAP_231110_8_w014433</text>
  </threadedComment>
  <threadedComment ref="AA120" dT="2023-11-22T08:49:09.37" personId="{38472A79-BA69-4DE1-8653-78C711836CC1}" id="{540DEA98-FA96-4EC4-9287-A042A2C48B55}" parentId="{07D603F3-7145-442F-9DB8-F3FAAB6D2F2E}">
    <text>Allocation limited to 2kW, x1 Waveserver5</text>
  </threadedComment>
  <threadedComment ref="AA120" dT="2024-05-17T13:04:49.03" personId="{23875134-620F-49C7-896C-147D628FB6EA}" id="{84E0D83A-6CF9-485B-BCFA-95A2DF557952}" parentId="{07D603F3-7145-442F-9DB8-F3FAAB6D2F2E}">
    <text>2.5kW allocation reduced due to live reading of 0.2kW</text>
  </threadedComment>
  <threadedComment ref="J121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3" dT="2022-02-07T10:41:05.54" personId="{BC462CC0-A6C1-4CC6-998C-DC5B13C070BC}" id="{5BEB131F-6B38-430D-8D85-59F5D4EF5FBF}">
    <text>awaiting floorplan update</text>
  </threadedComment>
  <threadedComment ref="K123" dT="2024-05-07T10:58:33.70" personId="{1E6DD3F2-E860-47E0-8C0E-4DFC2954E528}" id="{047FE20D-275E-49A2-933F-938D41279C15}">
    <text>A06 - Power upgrade for 40 amps ( 2.2Kw )under ORMT_SAP_240326_7_Y854539 </text>
  </threadedComment>
  <threadedComment ref="J129" dT="2022-03-21T10:29:00.55" personId="{ABF5BCE6-B512-42E2-8B64-A070C9ED38DE}" id="{AD36B12E-59F6-4B4E-8FFC-A8F0B42A9BC4}">
    <text>reduced from 5kW to 3kW estimated usage</text>
  </threadedComment>
  <threadedComment ref="J129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9" dT="2023-12-18T15:30:03.68" personId="{A4663B00-DB85-420B-AE65-1E515148FDF2}" id="{51473AB1-E95B-4526-9914-3D8DEDBDBCB9}">
    <text>Additional BT EAD[KA7] 0.5 kw into existing cab C03-ORMT_SAP_231218_9_Y861526</text>
  </threadedComment>
  <threadedComment ref="J131" dT="2022-03-21T10:16:04.89" personId="{ABF5BCE6-B512-42E2-8B64-A070C9ED38DE}" id="{30645FD8-6203-481F-A18B-989402619994}">
    <text>reduced from 5kw to 3kW estimated usage</text>
  </threadedComment>
  <threadedComment ref="J131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2" dT="2022-02-15T11:28:56.31" personId="{BA2F53B7-A3C1-42BC-BA3B-8FB69390D064}" id="{12509181-F116-408B-9623-D3B83DFEB41A}">
    <text>Estimated 2kW reduction as box now in service. Reduced from 5kW to 3kW</text>
  </threadedComment>
  <threadedComment ref="J132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4" dT="2023-08-15T10:20:43.96" personId="{38472A79-BA69-4DE1-8653-78C711836CC1}" id="{9CA6CCFB-28BC-447D-BD6A-824D2015E259}">
    <text>Reduced from 5 to 3kW estimated (confirmed by Rich)</text>
  </threadedComment>
  <threadedComment ref="J134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4" dT="2023-08-15T10:22:00.50" personId="{38472A79-BA69-4DE1-8653-78C711836CC1}" id="{0EFFB4B3-7B64-4149-BD65-4414DA5EDEC0}">
    <text>Reduced from 4.5 to 2kW estimated (confirmed by Rich)</text>
  </threadedComment>
  <threadedComment ref="J136" dT="2022-03-18T12:13:33.89" personId="{ABF5BCE6-B512-42E2-8B64-A070C9ED38DE}" id="{D3BA70A4-1E04-4D73-8D98-A2E89BE035DA}">
    <text>reduced from 5kW to 3kW estimated</text>
  </threadedComment>
  <threadedComment ref="J136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6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9" dT="2024-06-07T14:37:10.29" personId="{4232887B-6F74-4501-885D-8735C5662726}" id="{E66D12DF-16E3-42A9-8243-95C71073B5E0}">
    <text>Additional power has been added under ORMT_SAP_240508_11_Y854105 </text>
  </threadedComment>
  <threadedComment ref="J140" dT="2022-05-26T12:03:30.11" personId="{BC55F889-AFD3-4AD4-B814-0EDFA8411758}" id="{7727DB60-8375-41A0-B032-52C6B2246BCC}">
    <text>5kW allocation reduced due to live reading of 2.5kW</text>
  </threadedComment>
  <threadedComment ref="J140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40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40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40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40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40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0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40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40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J140" dT="2024-05-17T13:58:32.65" personId="{23875134-620F-49C7-896C-147D628FB6EA}" id="{C32B914A-AE23-449C-B00C-B2FC98349A73}" parentId="{7727DB60-8375-41A0-B032-52C6B2246BCC}">
    <text>5kW allocation reduced due to live reading of 3.9kW</text>
  </threadedComment>
  <threadedComment ref="L140" dT="2024-02-14T13:28:59.72" personId="{F6E7EC2D-8E6E-4BA1-BCDD-6D7FECF08119}" id="{4DFCD2A9-0605-42B1-BF8A-E71E39B4E62C}">
    <text>5kW allocation reduced due to live reading of 1kW</text>
  </threadedComment>
  <threadedComment ref="L140" dT="2024-05-17T14:00:05.97" personId="{23875134-620F-49C7-896C-147D628FB6EA}" id="{FE43AF6C-59F7-4FD2-86EB-3990D30637C0}" parentId="{4DFCD2A9-0605-42B1-BF8A-E71E39B4E62C}">
    <text>5kW allocation reduced due to live reading of 0.1kW</text>
  </threadedComment>
  <threadedComment ref="N143" dT="2023-01-12T14:41:09.76" personId="{BC55F889-AFD3-4AD4-B814-0EDFA8411758}" id="{E20022F0-85A2-47FF-8FFF-4E872759FBF6}">
    <text>Live reading 67A, so 16kW allocation reduced by 3.7kW</text>
  </threadedComment>
  <threadedComment ref="N143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3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3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3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3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3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3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3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3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N143" dT="2024-05-17T08:23:24.50" personId="{23875134-620F-49C7-896C-147D628FB6EA}" id="{6F38FFAE-5FDB-4F6E-B7FA-B95348E3BE26}" parentId="{E20022F0-85A2-47FF-8FFF-4E872759FBF6}">
    <text>4kW allocation reduced due to live reading of 3.3kW</text>
  </threadedComment>
  <threadedComment ref="S143" dT="2021-12-03T12:43:43.09" personId="{7807B229-714C-4AA1-8F83-E7F46ACB7D83}" id="{2B9D746C-4AF9-4178-B288-7DAFFE59C797}">
    <text>ORMT_SAP_211015_16_11135118</text>
  </threadedComment>
  <threadedComment ref="V143" dT="2022-01-28T13:38:53.59" personId="{ABF5BCE6-B512-42E2-8B64-A070C9ED38DE}" id="{EAC96642-6471-4529-B087-731946B27B4D}">
    <text>John Womersley. Provisional allocation for end of life</text>
  </threadedComment>
  <threadedComment ref="V143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3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3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3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3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3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3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3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V143" dT="2024-05-17T04:10:25.22" personId="{23875134-620F-49C7-896C-147D628FB6EA}" id="{DC6354D1-449C-4794-B264-E515208AA954}" parentId="{EAC96642-6471-4529-B087-731946B27B4D}">
    <text>2.1kW allocation reduced due to live reading of 0.3kW</text>
  </threadedComment>
  <threadedComment ref="Z143" dT="2024-05-17T08:30:57.65" personId="{23875134-620F-49C7-896C-147D628FB6EA}" id="{2FCC4FAA-7488-4ECA-AFD5-E42D13EB3E1A}">
    <text>0.5kW allocation reduced due to live reading of 0.3kW</text>
  </threadedComment>
  <threadedComment ref="AB143" dT="2022-06-21T09:47:21.17" personId="{A2EEB511-B106-4ABB-A0A9-198E22579A21}" id="{A67CE3B6-9E88-4906-806C-CBB03B113871}">
    <text>1x UCS C220 – 603W</text>
  </threadedComment>
  <threadedComment ref="AB143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3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3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3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B143" dT="2024-05-17T04:07:11.47" personId="{23875134-620F-49C7-896C-147D628FB6EA}" id="{E7BB1928-4641-4571-9064-E0E2C7F69CDE}" parentId="{A67CE3B6-9E88-4906-806C-CBB03B113871}">
    <text>2kW allocation reduced due to live reading of 0.3kW</text>
  </threadedComment>
  <threadedComment ref="AD143" dT="2022-06-22T12:15:12.55" personId="{A2EEB511-B106-4ABB-A0A9-198E22579A21}" id="{3149B29A-D136-4734-A1DB-649E6B418B4D}">
    <text xml:space="preserve"> NCS-57C3 - 500W - 2 feeds</text>
  </threadedComment>
  <threadedComment ref="AJ143" dT="2023-10-17T15:00:30.00" personId="{4232887B-6F74-4501-885D-8735C5662726}" id="{40AFC5F7-AF74-4E6C-9845-6BCF224AEEE6}">
    <text>Power upgrade planned under ORMT_SAP_231017_2_Y855640</text>
  </threadedComment>
  <threadedComment ref="AL143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3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J144" personId="{31CF382B-C4A6-482E-AE04-28CACDB6A63A}" id="{6D908517-FF86-4611-A06A-2C94FB89B879}">
    <text>Jul-21 Was 5kW but confirmed currently running at 3.5kW</text>
  </threadedComment>
  <threadedComment ref="J144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4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4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4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4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4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4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4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4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L144" personId="{31CF382B-C4A6-482E-AE04-28CACDB6A63A}" id="{18651EEE-19D0-4489-A6C0-A5F0E1480D5D}">
    <text>Jul-21 Was 8kW, confirmed currently running at 6kW</text>
  </threadedComment>
  <threadedComment ref="L144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4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4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4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4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4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4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4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L144" dT="2024-05-17T08:39:11.59" personId="{23875134-620F-49C7-896C-147D628FB6EA}" id="{2328EF92-16A6-4C1C-B2E9-4784090A042D}" parentId="{18651EEE-19D0-4489-A6C0-A5F0E1480D5D}">
    <text>4kW allocation reduced due to live reading of 3.6kW</text>
  </threadedComment>
  <threadedComment ref="N144" dT="2023-07-10T18:00:31.73" personId="{4232887B-6F74-4501-885D-8735C5662726}" id="{AC641F5E-4A92-44F6-9008-D3C8D84D317A}">
    <text>4kW allocation reduced due to live reading of 2.8kW</text>
  </threadedComment>
  <threadedComment ref="N144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4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4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4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4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4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4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4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N144" dT="2024-05-17T08:24:29.25" personId="{23875134-620F-49C7-896C-147D628FB6EA}" id="{593D876E-F943-49F7-B3C9-28D12A451935}" parentId="{AC641F5E-4A92-44F6-9008-D3C8D84D317A}">
    <text>4kW allocation reduced due to live reading of 2.6kW</text>
  </threadedComment>
  <threadedComment ref="V144" dT="2024-05-17T08:13:31.42" personId="{23875134-620F-49C7-896C-147D628FB6EA}" id="{4B9C97E2-540A-418B-8AE6-1EF249874183}">
    <text>2.1kW allocation reduced due to live reading of 0.3kW</text>
  </threadedComment>
  <threadedComment ref="Z144" dT="2024-05-17T08:31:39.06" personId="{23875134-620F-49C7-896C-147D628FB6EA}" id="{BE836365-54BC-45D2-8574-BCD3F0F4C699}">
    <text>0.5kW allocation reduced due to live reading of 0.3kW</text>
  </threadedComment>
  <threadedComment ref="AB144" dT="2024-05-17T08:09:50.33" personId="{23875134-620F-49C7-896C-147D628FB6EA}" id="{A6AC6891-3CF0-4E8C-A887-9C259DC9EB9A}">
    <text>2kW allocation reduced due to live reading of 0.3kW</text>
  </threadedComment>
  <threadedComment ref="AJ144" dT="2023-10-17T15:01:18.58" personId="{4232887B-6F74-4501-885D-8735C5662726}" id="{79BB0193-F48E-460E-90DB-A9C1B7519AD5}">
    <text>Power upgrade planned under ORMT_SAP_231017_2_Y855640</text>
  </threadedComment>
  <threadedComment ref="AL144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4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J145" dT="2023-11-28T09:59:41.93" personId="{F6E7EC2D-8E6E-4BA1-BCDD-6D7FECF08119}" id="{6B9D0745-A894-4D93-B16E-00F31EEDEB4E}">
    <text>Planned for ORMT_SAP_231013_6_w014433</text>
  </threadedComment>
  <threadedComment ref="J146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6" dT="2023-10-13T14:19:37.93" personId="{4232887B-6F74-4501-885D-8735C5662726}" id="{3B03B372-6FC1-497E-B71C-CE467AD6DE39}">
    <text>Power upgrade given for ORMT_SAP_230607_9_Y854413</text>
  </threadedComment>
  <threadedComment ref="J148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1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1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2" dT="2023-12-06T08:51:10.64" personId="{38472A79-BA69-4DE1-8653-78C711836CC1}" id="{E39259E6-DA60-4AC9-B01B-629134560BF4}">
    <text>30kW ring fenced for WACS CoLo contract</text>
  </threadedComment>
  <threadedComment ref="T152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5" dT="2022-01-28T11:34:45.61" personId="{ABF5BCE6-B512-42E2-8B64-A070C9ED38DE}" id="{0076BA94-FC5C-408C-96C9-9AABAAF68CA5}">
    <text>provisional allocation for end of life load</text>
  </threadedComment>
  <threadedComment ref="J155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5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5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5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5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5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5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5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L155" dT="2022-05-26T12:17:16.16" personId="{BC55F889-AFD3-4AD4-B814-0EDFA8411758}" id="{1EAB5447-6C14-4356-80D0-C776A55246B7}">
    <text>5kW allocation reduced due to live reading of 2.5kW</text>
  </threadedComment>
  <threadedComment ref="L155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5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5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5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5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5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5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5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5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L155" dT="2024-05-20T14:21:34.66" personId="{AFB55828-FFC6-4C96-B981-0FAA8F63A769}" id="{F1DCEFB4-DA25-4E22-A33C-0F8D7D6375F8}" parentId="{1EAB5447-6C14-4356-80D0-C776A55246B7}">
    <text>5kW allocation reduced due to live reading of 3.2kW</text>
  </threadedComment>
  <threadedComment ref="L155" dT="2024-06-20T10:38:32.41" personId="{AFB55828-FFC6-4C96-B981-0FAA8F63A769}" id="{D46447AD-2998-4567-85CC-12415EB8236E}" parentId="{1EAB5447-6C14-4356-80D0-C776A55246B7}">
    <text>5kW allocation reduced due to live reading of 3.2kW</text>
  </threadedComment>
  <threadedComment ref="P155" dT="2023-01-12T14:43:38.70" personId="{BC55F889-AFD3-4AD4-B814-0EDFA8411758}" id="{E41F3D10-0294-44C6-8667-920DB0E316BB}">
    <text>Live reading 22A, so 4kW allocation reduced by 1.2kW</text>
  </threadedComment>
  <threadedComment ref="P155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5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5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5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5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5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5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5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5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P155" dT="2024-05-20T14:14:14.94" personId="{AFB55828-FFC6-4C96-B981-0FAA8F63A769}" id="{7CCEAB16-1039-4C00-BBEE-EA0051A7F829}" parentId="{E41F3D10-0294-44C6-8667-920DB0E316BB}">
    <text>4kW allocation reduced due to live reading of 1.8kW</text>
  </threadedComment>
  <threadedComment ref="P155" dT="2024-06-20T10:26:29.64" personId="{AFB55828-FFC6-4C96-B981-0FAA8F63A769}" id="{D4AC6CE6-DA89-4671-9BA7-A6B2B8A4F8CC}" parentId="{E41F3D10-0294-44C6-8667-920DB0E316BB}">
    <text>4kW allocation reduced due to live reading of 1.8kW</text>
  </threadedComment>
  <threadedComment ref="R155" dT="2023-01-12T14:43:38.70" personId="{BC55F889-AFD3-4AD4-B814-0EDFA8411758}" id="{3FDE6019-A4B2-42FA-B13A-25F8F9FC8A87}">
    <text>Live reading 30A, so 4kW allocation reduced by 1.6kW</text>
  </threadedComment>
  <threadedComment ref="R155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5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5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5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5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5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5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5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5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R155" dT="2024-05-20T14:16:02.52" personId="{AFB55828-FFC6-4C96-B981-0FAA8F63A769}" id="{4E78B105-5B1F-41E0-8CEF-8078178D20E6}" parentId="{3FDE6019-A4B2-42FA-B13A-25F8F9FC8A87}">
    <text>4kW allocation reduced due to live reading of 2kW</text>
  </threadedComment>
  <threadedComment ref="R155" dT="2024-06-20T10:28:28.77" personId="{AFB55828-FFC6-4C96-B981-0FAA8F63A769}" id="{FF43B491-EF40-482C-80C0-D6F5A6D16F4C}" parentId="{3FDE6019-A4B2-42FA-B13A-25F8F9FC8A87}">
    <text>4kW allocation reduced due to live reading of 2kW</text>
  </threadedComment>
  <threadedComment ref="T155" dT="2023-01-12T14:43:38.70" personId="{BC55F889-AFD3-4AD4-B814-0EDFA8411758}" id="{6936BBBA-2946-46F7-89AF-27A252984BC0}">
    <text>Live reading 14A, so 4kW allocation reduced by 800W</text>
  </threadedComment>
  <threadedComment ref="T155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5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5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5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5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5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5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5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5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T155" dT="2024-05-20T14:17:48.31" personId="{AFB55828-FFC6-4C96-B981-0FAA8F63A769}" id="{9072A553-1EDB-4AD7-8264-45AA1043218A}" parentId="{6936BBBA-2946-46F7-89AF-27A252984BC0}">
    <text>4kW allocation reduced due to live reading of 1.8kW</text>
  </threadedComment>
  <threadedComment ref="T155" dT="2024-06-20T10:36:30.88" personId="{AFB55828-FFC6-4C96-B981-0FAA8F63A769}" id="{50D775C6-E1F5-41D6-A3E9-27D2E1EA6A93}" parentId="{6936BBBA-2946-46F7-89AF-27A252984BC0}">
    <text>4kW allocation reduced due to live reading of 1.8kW</text>
  </threadedComment>
  <threadedComment ref="V155" dT="2023-07-11T08:14:17.29" personId="{4232887B-6F74-4501-885D-8735C5662726}" id="{1013A39F-74FB-4BF4-A42B-F04F94F4BA6B}">
    <text>4kW allocation reduced due to live reading of 1.4kW</text>
  </threadedComment>
  <threadedComment ref="V155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5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5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5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5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5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5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5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V155" dT="2024-05-20T14:31:40.93" personId="{AFB55828-FFC6-4C96-B981-0FAA8F63A769}" id="{9264D879-B882-434F-B82B-A77FC13E1B9B}" parentId="{1013A39F-74FB-4BF4-A42B-F04F94F4BA6B}">
    <text>4kW allocation reduced due to live reading of 1.7kW</text>
  </threadedComment>
  <threadedComment ref="V155" dT="2024-06-20T10:46:47.19" personId="{AFB55828-FFC6-4C96-B981-0FAA8F63A769}" id="{D9B322BB-35D3-4EFF-832A-9D363A97F566}" parentId="{1013A39F-74FB-4BF4-A42B-F04F94F4BA6B}">
    <text>4kW allocation reduced due to live reading of 1.7kW</text>
  </threadedComment>
  <threadedComment ref="X155" dT="2023-07-11T08:11:55.66" personId="{4232887B-6F74-4501-885D-8735C5662726}" id="{B371BEA3-D809-4AC2-8374-19287095534F}">
    <text>1kW allocation reduced due to live reading of 0.2kW</text>
  </threadedComment>
  <threadedComment ref="X155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5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5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5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5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5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5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5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X155" dT="2024-05-20T14:28:56.06" personId="{AFB55828-FFC6-4C96-B981-0FAA8F63A769}" id="{3242C327-014D-43CC-91D2-E5747B957D8E}" parentId="{B371BEA3-D809-4AC2-8374-19287095534F}">
    <text>1kW allocation reduced due to live reading of 0.2kW</text>
  </threadedComment>
  <threadedComment ref="X155" dT="2024-06-20T10:43:28.43" personId="{AFB55828-FFC6-4C96-B981-0FAA8F63A769}" id="{870B54DD-4498-4681-87C7-4D18EF7EF5ED}" parentId="{B371BEA3-D809-4AC2-8374-19287095534F}">
    <text>1kW allocation reduced due to live reading of 0.2kW</text>
  </threadedComment>
  <threadedComment ref="Y155" dT="2023-11-06T10:31:49.87" personId="{A4663B00-DB85-420B-AE65-1E515148FDF2}" id="{484FFADE-54D1-4605-B273-EAF49729440C}">
    <text xml:space="preserve">RLS &amp; Waveserver rack is planned- CPL removal project.
</text>
  </threadedComment>
  <threadedComment ref="Z155" dT="2024-03-14T07:06:53.85" personId="{F6E7EC2D-8E6E-4BA1-BCDD-6D7FECF08119}" id="{0F226F54-F4A6-46E1-9F65-4284C526287D}">
    <text>5kW allocation reduced due to live reading of 0.8kW</text>
  </threadedComment>
  <threadedComment ref="Z155" dT="2024-05-20T15:08:49.14" personId="{AFB55828-FFC6-4C96-B981-0FAA8F63A769}" id="{0220F6C9-F874-47D1-BEAE-95B4BC08E752}" parentId="{0F226F54-F4A6-46E1-9F65-4284C526287D}">
    <text>5kW allocation reduced due to live reading of 0.8kW</text>
  </threadedComment>
  <threadedComment ref="J159" dT="2023-01-12T14:48:36.36" personId="{BC55F889-AFD3-4AD4-B814-0EDFA8411758}" id="{95D3D00A-CD61-4B77-ADE9-D46591D2B60E}">
    <text>Live reading 84A, so 12kW allocation reduced by 4.5kW</text>
  </threadedComment>
  <threadedComment ref="J159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9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9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9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9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9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9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9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9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J159" dT="2024-06-20T11:22:39.83" personId="{AFB55828-FFC6-4C96-B981-0FAA8F63A769}" id="{08FB8020-A338-40C7-846D-2D721F34694C}" parentId="{95D3D00A-CD61-4B77-ADE9-D46591D2B60E}">
    <text>6kW allocation reduced due to live reading of 3.4kW</text>
  </threadedComment>
  <threadedComment ref="L159" personId="{31CF382B-C4A6-482E-AE04-28CACDB6A63A}" id="{C28F0CDE-A519-4253-AE78-A382838B617C}">
    <text>Jul-21 Was 5kW total but confirmed currently running at 3.5kW, so 0.75kw left per system</text>
  </threadedComment>
  <threadedComment ref="L159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9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9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9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9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9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9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9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9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L159" dT="2024-06-20T11:18:14.64" personId="{AFB55828-FFC6-4C96-B981-0FAA8F63A769}" id="{DE3E5CCA-46FB-46BC-8444-C3394B3CE29A}" parentId="{C28F0CDE-A519-4253-AE78-A382838B617C}">
    <text>2.5kW allocation reduced due to live reading of 1.5kW</text>
  </threadedComment>
  <threadedComment ref="M159" dT="2024-06-19T16:17:22.76" personId="{7807B229-714C-4AA1-8F83-E7F46ACB7D83}" id="{6DF28C26-9FEF-4DAC-8495-778B6769A0B8}">
    <text>Allocated for ORMT_SAP_231220_15_10335416</text>
  </threadedComment>
  <threadedComment ref="R159" dT="2022-05-26T10:45:25.11" personId="{BC55F889-AFD3-4AD4-B814-0EDFA8411758}" id="{5297140A-306A-4E76-8D3C-06B5F061BA06}">
    <text>Total 6kW allocation reduced due to onsite reading of 3.9kW</text>
  </threadedComment>
  <threadedComment ref="R159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9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9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9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9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9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9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9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9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T159" dT="2023-07-10T10:28:18.01" personId="{4232887B-6F74-4501-885D-8735C5662726}" id="{A770BE8E-7FF8-483C-A8BB-069AC3AB0B57}">
    <text>2.25kW allocation reduced due to live reading of 1.4kW</text>
  </threadedComment>
  <threadedComment ref="T159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9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9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9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9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9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9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9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V159" dT="2023-07-10T10:30:27.71" personId="{4232887B-6F74-4501-885D-8735C5662726}" id="{BF2BA99A-C71E-4470-9768-EDC4F847CA5F}">
    <text>1.45kW allocation reduced due to live reading of 0.5kW</text>
  </threadedComment>
  <threadedComment ref="V159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9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9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9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9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9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9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9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9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X159" dT="2022-05-26T10:43:39.63" personId="{BC55F889-AFD3-4AD4-B814-0EDFA8411758}" id="{F4C12B35-4046-4847-81B1-8E2531E1679F}">
    <text>Totla 4.5kW allocation reduced due to live reading of 2kW</text>
  </threadedComment>
  <threadedComment ref="X159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9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9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9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9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9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9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9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9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9" dT="2023-07-10T10:31:47.60" personId="{4232887B-6F74-4501-885D-8735C5662726}" id="{8AE3600A-5FB6-44B1-83D6-911DCDD07D10}">
    <text>0.9kW allocation reduced due to live reading of 0.5kW</text>
  </threadedComment>
  <threadedComment ref="Z159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9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9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9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9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9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9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9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AB159" dT="2022-05-26T10:41:36.66" personId="{BC55F889-AFD3-4AD4-B814-0EDFA8411758}" id="{583BFAF3-0C1E-477D-819B-2429C4E25229}">
    <text>Total 6.5kW reduced due to 5.6kW live reading</text>
  </threadedComment>
  <threadedComment ref="AB159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9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9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9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9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9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9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9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9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B159" dT="2024-06-20T11:35:44.24" personId="{AFB55828-FFC6-4C96-B981-0FAA8F63A769}" id="{FCE76D49-1C68-4C2A-B7B3-9AC38FAA9084}" parentId="{583BFAF3-0C1E-477D-819B-2429C4E25229}">
    <text>3.25kW allocation reduced due to live reading of 2.9kW</text>
  </threadedComment>
  <threadedComment ref="AD159" dT="2022-05-26T11:14:05.47" personId="{BC55F889-AFD3-4AD4-B814-0EDFA8411758}" id="{252922EA-283D-4134-81BE-F83ABA1DF47C}">
    <text>Total 4kW allocation reduced due to live reading of 2.2kW</text>
  </threadedComment>
  <threadedComment ref="AD159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9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9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9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9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9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9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9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9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F159" dT="2023-11-09T16:00:13.27" personId="{F6E7EC2D-8E6E-4BA1-BCDD-6D7FECF08119}" id="{EACCE037-0744-459A-8B38-305EAAEE05BC}">
    <text>2.1kW allocation reduced due to live reading of 0.3kW</text>
  </threadedComment>
  <threadedComment ref="AF159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9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9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9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9" dT="2024-02-15T13:53:43.66" personId="{F6E7EC2D-8E6E-4BA1-BCDD-6D7FECF08119}" id="{F47FF866-DAB3-4032-B557-C33827152B42}">
    <text>2.75kW allocation reduced due to live reading of 0.6kW</text>
  </threadedComment>
  <threadedComment ref="AH159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J159" dT="2023-07-10T10:33:25.92" personId="{4232887B-6F74-4501-885D-8735C5662726}" id="{3A12A018-9767-484B-BE5E-1463CBF28EC4}">
    <text>2kW allocation reduced due to live reading of 0.8kW</text>
  </threadedComment>
  <threadedComment ref="AJ159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9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9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9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9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9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9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9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L159" dT="2023-07-10T11:15:04.50" personId="{F6E7EC2D-8E6E-4BA1-BCDD-6D7FECF08119}" id="{6B7E69A9-675A-49C8-8B7B-D32EC1CE591A}">
    <text>1kW allocation reduced due to live reading of 0.2kW</text>
  </threadedComment>
  <threadedComment ref="AL159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9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9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9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9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9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9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9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9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L159" dT="2024-06-20T11:11:44.53" personId="{AFB55828-FFC6-4C96-B981-0FAA8F63A769}" id="{7E96777F-CABC-4025-A031-6944F5E8E89D}" parentId="{6B7E69A9-675A-49C8-8B7B-D32EC1CE591A}">
    <text>1kW allocation reduced due to live reading of 0.2kW</text>
  </threadedComment>
  <threadedComment ref="AN159" dT="2023-07-10T11:16:01.29" personId="{F6E7EC2D-8E6E-4BA1-BCDD-6D7FECF08119}" id="{DA813F0C-A1A0-4FBB-89A3-C6332DBE77A8}">
    <text>1kW allocation reduced due to live reading of 0.2kW</text>
  </threadedComment>
  <threadedComment ref="AN159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9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9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9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9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9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9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9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N159" dT="2024-06-20T11:13:45.63" personId="{AFB55828-FFC6-4C96-B981-0FAA8F63A769}" id="{9CEEE013-7B67-4E91-B897-7B79EE50A086}" parentId="{DA813F0C-A1A0-4FBB-89A3-C6332DBE77A8}">
    <text>1kW allocation reduced due to live reading of 0.2kW</text>
  </threadedComment>
  <threadedComment ref="AP159" dT="2023-07-10T11:16:46.65" personId="{F6E7EC2D-8E6E-4BA1-BCDD-6D7FECF08119}" id="{890F15D8-A69B-4378-B072-AE0FC1712FC1}">
    <text>1kW allocation reduced due to live reading of 0.2kW</text>
  </threadedComment>
  <threadedComment ref="AP159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9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9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9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9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9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9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9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P159" dT="2024-06-20T11:15:12.91" personId="{AFB55828-FFC6-4C96-B981-0FAA8F63A769}" id="{7E7DA214-574D-4CDC-B0F1-1AF0314DA77B}" parentId="{890F15D8-A69B-4378-B072-AE0FC1712FC1}">
    <text>1kW allocation reduced due to live reading of 0.2kW</text>
  </threadedComment>
  <threadedComment ref="AR159" dT="2023-07-10T10:34:16.50" personId="{4232887B-6F74-4501-885D-8735C5662726}" id="{7521DA11-DED6-4917-9B4B-FBB42E48A0E9}">
    <text>2kW allocation reduced due to live reading of 0.5kW</text>
  </threadedComment>
  <threadedComment ref="AR159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9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9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9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9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9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9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9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T159" dT="2023-07-10T10:35:20.75" personId="{4232887B-6F74-4501-885D-8735C5662726}" id="{3D2379B6-B9AA-4540-9A47-042883B64CF7}">
    <text>2.25kW allocation reduced due to live reading of 1.3kW</text>
  </threadedComment>
  <threadedComment ref="AT159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9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9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9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9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9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9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9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J160" dT="2023-01-12T14:48:36.36" personId="{BC55F889-AFD3-4AD4-B814-0EDFA8411758}" id="{C0CE6C97-4F34-4056-9CA9-7CCCD9DF5746}">
    <text>Live reading 84A, so 12kW allocation reduced by 4.5kW</text>
  </threadedComment>
  <threadedComment ref="J160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60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60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60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60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60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60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60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60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J160" dT="2024-06-20T11:23:14.94" personId="{AFB55828-FFC6-4C96-B981-0FAA8F63A769}" id="{335DA15D-4ABE-4AC5-9564-BFBE23676BB7}" parentId="{C0CE6C97-4F34-4056-9CA9-7CCCD9DF5746}">
    <text>6kW allocation reduced due to live reading of  3.7kW</text>
  </threadedComment>
  <threadedComment ref="L160" personId="{31CF382B-C4A6-482E-AE04-28CACDB6A63A}" id="{DFD3C8F5-5E4C-43C2-838F-251E04361D29}">
    <text>Jul-21 Was 5kW total but confirmed currently running at 3.5kW, so 0.75kw left per system</text>
  </threadedComment>
  <threadedComment ref="L160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60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60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60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60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60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60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60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60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L160" dT="2024-06-20T11:18:56.37" personId="{AFB55828-FFC6-4C96-B981-0FAA8F63A769}" id="{1F283E0A-B9EC-4280-9DB9-37AB77245243}" parentId="{DFD3C8F5-5E4C-43C2-838F-251E04361D29}">
    <text>2.5kW allocation reduced due to live reading of 2kW</text>
  </threadedComment>
  <threadedComment ref="M160" dT="2024-06-19T16:17:44.15" personId="{7807B229-714C-4AA1-8F83-E7F46ACB7D83}" id="{403AA01F-7F2B-44B9-87D9-5C1E9829EF74}">
    <text>Allocated for ORMT_SAP_231220_15_10335416</text>
  </threadedComment>
  <threadedComment ref="R160" dT="2022-05-26T10:45:25.11" personId="{BC55F889-AFD3-4AD4-B814-0EDFA8411758}" id="{9094F797-B709-4F15-914E-4CEB5E535EBC}">
    <text>Total 6kW allocation reduced due to onsite reading of 3.9kW</text>
  </threadedComment>
  <threadedComment ref="R160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60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60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60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60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60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60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60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60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60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T160" dT="2023-07-10T10:29:50.88" personId="{4232887B-6F74-4501-885D-8735C5662726}" id="{C19ED06B-3C47-4BDB-848F-B600DAF7523A}">
    <text>2.25kW allocation reduced due to live reading of 1.4kW</text>
  </threadedComment>
  <threadedComment ref="T160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60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60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60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60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60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60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60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V160" dT="2023-07-10T10:30:50.38" personId="{4232887B-6F74-4501-885D-8735C5662726}" id="{3BC4137D-C096-4233-ABD6-52FFD82811CA}">
    <text>1.45kW allocation reduced due to live reading of 0.5kW</text>
  </threadedComment>
  <threadedComment ref="V160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60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60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60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60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60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60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X160" dT="2022-05-26T10:43:39.63" personId="{BC55F889-AFD3-4AD4-B814-0EDFA8411758}" id="{07BAF235-FBDE-4538-9CC8-385995F0BD80}">
    <text>Totla 4.5kW allocation reduced due to live reading of 2kW</text>
  </threadedComment>
  <threadedComment ref="X160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60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60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60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60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60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60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60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60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60" dT="2023-07-10T10:31:47.60" personId="{4232887B-6F74-4501-885D-8735C5662726}" id="{C57814D6-E338-42A2-95E4-5DC7575FDB2E}">
    <text>0.9kW allocation reduced due to live reading of 0.5kW</text>
  </threadedComment>
  <threadedComment ref="Z160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60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60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60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60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60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60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60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AB160" dT="2022-05-26T10:41:36.66" personId="{BC55F889-AFD3-4AD4-B814-0EDFA8411758}" id="{5EC7CCC9-797D-49F4-855B-AA05904210A0}">
    <text>Total 6.5kW reduced due to 5.6kW live reading</text>
  </threadedComment>
  <threadedComment ref="AB160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60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60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60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60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60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60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60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60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B160" dT="2024-06-20T11:36:24.38" personId="{AFB55828-FFC6-4C96-B981-0FAA8F63A769}" id="{F8F3F7F6-9794-4A50-A252-E53C3A475C57}" parentId="{5EC7CCC9-797D-49F4-855B-AA05904210A0}">
    <text>3.25kW allocation reduced due to live reading of 2.9kW</text>
  </threadedComment>
  <threadedComment ref="AD160" dT="2022-05-26T11:14:05.47" personId="{BC55F889-AFD3-4AD4-B814-0EDFA8411758}" id="{BC3502CB-48B3-4093-BF35-2974894C942A}">
    <text>Total 4kW allocation reduced due to live reading of 2.2kW</text>
  </threadedComment>
  <threadedComment ref="AD160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60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60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60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60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60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60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60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F160" dT="2023-11-09T16:00:13.27" personId="{F6E7EC2D-8E6E-4BA1-BCDD-6D7FECF08119}" id="{54F13D00-417B-42AB-9706-B0CBF542A0DC}">
    <text>2.1kW allocation reduced due to live reading of 0.3kW</text>
  </threadedComment>
  <threadedComment ref="AF160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60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60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60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60" dT="2024-02-15T13:54:12.85" personId="{F6E7EC2D-8E6E-4BA1-BCDD-6D7FECF08119}" id="{B263CE98-AEC0-4590-8B89-91F9A61C834E}">
    <text>2.75kW allocation reduced due to live reading of 0.7kW</text>
  </threadedComment>
  <threadedComment ref="AH160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J160" dT="2023-07-10T10:33:25.92" personId="{4232887B-6F74-4501-885D-8735C5662726}" id="{ABD4042A-410F-4ABB-8C2F-0BF10C5D9B68}">
    <text>2kW allocation reduced due to live reading of 0.8kW</text>
  </threadedComment>
  <threadedComment ref="AJ160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60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60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60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60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60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60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60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L160" dT="2023-07-10T11:15:29.85" personId="{F6E7EC2D-8E6E-4BA1-BCDD-6D7FECF08119}" id="{D00D10DD-A1A1-4798-B053-2EBA5F23714C}">
    <text>1kW allocation reduced due to live reading of 0.2kW</text>
  </threadedComment>
  <threadedComment ref="AL160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60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60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60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60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60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60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L160" dT="2024-06-20T11:11:54.85" personId="{AFB55828-FFC6-4C96-B981-0FAA8F63A769}" id="{052C394B-C9C7-44C3-92AD-BBD548D67722}" parentId="{D00D10DD-A1A1-4798-B053-2EBA5F23714C}">
    <text>1kW allocation reduced due to live reading of 0.2kW</text>
  </threadedComment>
  <threadedComment ref="AN160" dT="2023-07-10T11:16:01.29" personId="{F6E7EC2D-8E6E-4BA1-BCDD-6D7FECF08119}" id="{4255C8D4-58EF-433F-BD16-105491E73B73}">
    <text>1kW allocation reduced due to live reading of 0.2kW</text>
  </threadedComment>
  <threadedComment ref="AN160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60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60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60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60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60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60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60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N160" dT="2024-06-20T11:13:53.46" personId="{AFB55828-FFC6-4C96-B981-0FAA8F63A769}" id="{494B6A61-967E-428C-A959-B5F96D9A6C70}" parentId="{4255C8D4-58EF-433F-BD16-105491E73B73}">
    <text>1kW allocation reduced due to live reading of 0.2kW</text>
  </threadedComment>
  <threadedComment ref="AP160" dT="2023-07-10T11:16:46.65" personId="{F6E7EC2D-8E6E-4BA1-BCDD-6D7FECF08119}" id="{ACB0F551-3943-42F1-B6D5-C260226122EB}">
    <text>1kW allocation reduced due to live reading of 0.2kW</text>
  </threadedComment>
  <threadedComment ref="AP160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60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60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60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60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60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60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60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P160" dT="2024-06-20T11:15:24.02" personId="{AFB55828-FFC6-4C96-B981-0FAA8F63A769}" id="{9E6DC6B9-0191-4EDF-8D57-4593132E357E}" parentId="{ACB0F551-3943-42F1-B6D5-C260226122EB}">
    <text>1kW allocation reduced due to live reading of 0.2kW</text>
  </threadedComment>
  <threadedComment ref="AR160" dT="2023-07-10T10:34:16.50" personId="{4232887B-6F74-4501-885D-8735C5662726}" id="{FE344764-C392-4008-88B4-4FED49439600}">
    <text>2kW allocation reduced due to live reading of 0.5kW</text>
  </threadedComment>
  <threadedComment ref="AR160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60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60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60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60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60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60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60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T160" dT="2023-07-10T10:35:20.75" personId="{4232887B-6F74-4501-885D-8735C5662726}" id="{F48E0F16-928E-4F94-B30C-1A7D81825C61}">
    <text>2.25kW allocation reduced due to live reading of 1.3kW</text>
  </threadedComment>
  <threadedComment ref="AT160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60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60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60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60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60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60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60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J162" dT="2024-02-12T14:54:04.74" personId="{A4663B00-DB85-420B-AE65-1E515148FDF2}" id="{45E710FF-B977-4C06-BC16-8010DA96BCFA}">
    <text>Additional XG210 is planned in existing rack E10 under ORMT_SAP_240212_3_w019357</text>
  </threadedComment>
  <threadedComment ref="J169" dT="2022-03-18T12:18:07.10" personId="{ABF5BCE6-B512-42E2-8B64-A070C9ED38DE}" id="{913A52A0-1214-4904-A32C-AC1A9545BE2A}">
    <text>reduced from 5kW to 3kW estimated usage</text>
  </threadedComment>
  <threadedComment ref="J169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1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1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2" dT="2022-05-26T12:14:05.77" personId="{BC55F889-AFD3-4AD4-B814-0EDFA8411758}" id="{A592035E-72A3-4FC7-8666-C397C4798F90}">
    <text>5kW allocation reduced due to live reading of 2.5kW</text>
  </threadedComment>
  <threadedComment ref="J172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2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2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2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2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2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2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2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2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J172" dT="2024-06-20T13:27:07.39" personId="{AFB55828-FFC6-4C96-B981-0FAA8F63A769}" id="{7CFC86A8-9B26-4756-81A6-6BAE70BBC1AB}" parentId="{A592035E-72A3-4FC7-8666-C397C4798F90}">
    <text>2.5kW allocation reduced due to live reading of 2.0kW</text>
  </threadedComment>
  <threadedComment ref="L172" dT="2022-05-26T12:15:02.86" personId="{BC55F889-AFD3-4AD4-B814-0EDFA8411758}" id="{64B57CBA-68A7-4BEC-B6C5-DF54244443E4}">
    <text>12kW allocation reduced due to live reading of 1.7kW</text>
  </threadedComment>
  <threadedComment ref="L172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2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2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2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2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2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2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2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L172" dT="2024-06-20T13:31:07.74" personId="{AFB55828-FFC6-4C96-B981-0FAA8F63A769}" id="{2342C479-3EA5-4F5A-846F-B5C3DE4582E1}" parentId="{64B57CBA-68A7-4BEC-B6C5-DF54244443E4}">
    <text>6kW allocation reduced due to live reading of 0.9kW</text>
  </threadedComment>
  <threadedComment ref="N172" dT="2023-08-03T14:27:15.67" personId="{F6E7EC2D-8E6E-4BA1-BCDD-6D7FECF08119}" id="{54B92F99-AAE3-4F4D-98AC-D8E29708EC2A}">
    <text>2kW allocation reduced due to live reading of 0.3kW</text>
  </threadedComment>
  <threadedComment ref="N172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2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2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2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2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2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2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N172" dT="2024-06-20T13:28:56.95" personId="{AFB55828-FFC6-4C96-B981-0FAA8F63A769}" id="{280FC3FA-0B9E-40C6-A73D-6956FD57DE9B}" parentId="{54B92F99-AAE3-4F4D-98AC-D8E29708EC2A}">
    <text>1kW allocation reduced due to live reading of 0.2kW</text>
  </threadedComment>
  <threadedComment ref="Q172" dT="2023-09-26T13:50:18.29" personId="{1E6DD3F2-E860-47E0-8C0E-4DFC2954E528}" id="{22D99612-71FE-4752-86BE-FEA969AB8EF6}">
    <text>ORMT_SAP_230809_13_Y854576 - Given for power upgrade</text>
  </threadedComment>
  <threadedComment ref="J173" dT="2022-05-26T12:14:05.77" personId="{BC55F889-AFD3-4AD4-B814-0EDFA8411758}" id="{127082A1-2223-4E87-AF06-6310C9CF65FE}">
    <text>5kW allocation reduced due to live reading of 2.5kW</text>
  </threadedComment>
  <threadedComment ref="J173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3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3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3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3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3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3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3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3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J173" dT="2024-06-20T13:27:24.68" personId="{AFB55828-FFC6-4C96-B981-0FAA8F63A769}" id="{D57009F9-3A8E-4D01-A87F-E5D5ACBDB9FB}" parentId="{127082A1-2223-4E87-AF06-6310C9CF65FE}">
    <text>2.5kW allocation reduced due to live reading of 1.3kW</text>
  </threadedComment>
  <threadedComment ref="L173" dT="2022-05-26T12:15:02.86" personId="{BC55F889-AFD3-4AD4-B814-0EDFA8411758}" id="{50B8E2B5-062F-49B2-8DE1-88A68C3FBB2C}">
    <text>12kW allocation reduced due to live reading of 1.7kW</text>
  </threadedComment>
  <threadedComment ref="L173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3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3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3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3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3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3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3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3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L173" dT="2024-06-20T13:31:35.78" personId="{AFB55828-FFC6-4C96-B981-0FAA8F63A769}" id="{2F9CEA7B-D983-42CF-9399-64B402EB59F3}" parentId="{50B8E2B5-062F-49B2-8DE1-88A68C3FBB2C}">
    <text>6kW allocation reduced due to live reading of 0.8kW</text>
  </threadedComment>
  <threadedComment ref="N173" dT="2023-08-03T14:27:15.67" personId="{F6E7EC2D-8E6E-4BA1-BCDD-6D7FECF08119}" id="{E03B402C-E55A-45A4-8F57-C2FEFF861C90}">
    <text>2kW allocation reduced due to live reading of 0.3kW</text>
  </threadedComment>
  <threadedComment ref="N173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3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3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3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3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3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3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N173" dT="2024-06-20T13:29:09.81" personId="{AFB55828-FFC6-4C96-B981-0FAA8F63A769}" id="{E5B32992-BC28-4C12-9A33-4F19FD1A0266}" parentId="{E03B402C-E55A-45A4-8F57-C2FEFF861C90}">
    <text>1kW allocation reduced due to live reading of 0.1kW</text>
  </threadedComment>
  <threadedComment ref="Q173" dT="2023-09-26T13:50:18.29" personId="{1E6DD3F2-E860-47E0-8C0E-4DFC2954E528}" id="{342BF346-313E-49F7-8E8C-D6D0932AFEA6}">
    <text>ORMT_SAP_230809_13_Y854576 - Given for power upgrade</text>
  </threadedComment>
  <threadedComment ref="J178" dT="2022-05-26T12:32:19.60" personId="{BC55F889-AFD3-4AD4-B814-0EDFA8411758}" id="{C9C11970-FD79-472E-BF7F-AF6EFB5EEBFF}">
    <text>5kW allocation reduced due to live reading of 2.5kW</text>
  </threadedComment>
  <threadedComment ref="J178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8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8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8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8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8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8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8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8" dT="2024-06-20T16:09:47.31" personId="{AFB55828-FFC6-4C96-B981-0FAA8F63A769}" id="{0A2FCFD1-5C3D-4BEB-845F-A0468446829B}" parentId="{C9C11970-FD79-472E-BF7F-AF6EFB5EEBFF}">
    <text>2.5 kW allocation reduced due to live reading of 1.9kW</text>
  </threadedComment>
  <threadedComment ref="L178" dT="2024-06-20T16:06:53.42" personId="{AFB55828-FFC6-4C96-B981-0FAA8F63A769}" id="{F458ADEE-636D-499F-B3DA-2C5753FAC5F2}">
    <text>6 kW allocation reduced due to live reading of 0.1 kW</text>
  </threadedComment>
  <threadedComment ref="J179" dT="2022-05-26T12:32:19.60" personId="{BC55F889-AFD3-4AD4-B814-0EDFA8411758}" id="{75C686FC-4E1E-4702-90C5-C8D0A2AECFBE}">
    <text>5kW allocation reduced due to live reading of 2.5kW</text>
  </threadedComment>
  <threadedComment ref="J179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9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9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9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9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9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9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9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9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9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J179" dT="2024-06-20T16:13:25.71" personId="{AFB55828-FFC6-4C96-B981-0FAA8F63A769}" id="{C03ED3EA-51E0-47F1-A8A8-F08635023475}" parentId="{75C686FC-4E1E-4702-90C5-C8D0A2AECFBE}">
    <text>2.5 kW allocation reduced due to live reading of 0.6kW</text>
  </threadedComment>
  <threadedComment ref="L179" dT="2023-10-19T11:15:39.34" personId="{F6E7EC2D-8E6E-4BA1-BCDD-6D7FECF08119}" id="{7E2810B3-4E2E-40C7-B20F-0D2F21E8FD8D}">
    <text>6 kW allocation reduced due to live reading of 0.1 kW</text>
  </threadedComment>
  <threadedComment ref="L179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9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9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9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9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L179" dT="2024-06-20T16:06:46.26" personId="{AFB55828-FFC6-4C96-B981-0FAA8F63A769}" id="{55AB43F8-62D9-406A-8AB6-59C577F4D66E}" parentId="{7E2810B3-4E2E-40C7-B20F-0D2F21E8FD8D}">
    <text>6 kW allocation reduced due to live reading of 0.1 kW</text>
  </threadedComment>
  <threadedComment ref="J184" dT="2023-01-12T14:52:34.20" personId="{BC55F889-AFD3-4AD4-B814-0EDFA8411758}" id="{C1F30253-AA19-4D8E-8179-5142F3863F05}">
    <text>Live reading 45A, so 5kW allocation reduced by 2.5kW</text>
  </threadedComment>
  <threadedComment ref="J184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4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4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4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4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4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4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4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J184" dT="2024-06-21T10:36:51.18" personId="{AFB55828-FFC6-4C96-B981-0FAA8F63A769}" id="{AC9928CA-2B23-4832-BA4B-734E64D47380}" parentId="{C1F30253-AA19-4D8E-8179-5142F3863F05}">
    <text>2.5kW allocation reduced due to live reading of 0.1KW</text>
  </threadedComment>
  <threadedComment ref="J184" dT="2024-06-21T10:59:01.63" personId="{AFB55828-FFC6-4C96-B981-0FAA8F63A769}" id="{D768B7D5-AAFE-4D2D-BE2F-922BCA953EBF}" parentId="{C1F30253-AA19-4D8E-8179-5142F3863F05}">
    <text>2.5kW allocation reduced due to live reading of 0.2KW</text>
  </threadedComment>
  <threadedComment ref="L184" dT="2023-07-11T10:01:35.26" personId="{4232887B-6F74-4501-885D-8735C5662726}" id="{7A3EEF28-E41B-47FB-9D37-78E9253508FC}">
    <text>6kW allocation reduced due to live reading of 3.8kW</text>
  </threadedComment>
  <threadedComment ref="L184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4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4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L184" dT="2024-06-21T11:08:19.56" personId="{AFB55828-FFC6-4C96-B981-0FAA8F63A769}" id="{BCC8B528-E3FC-44A5-AF5C-27A6779D3933}" parentId="{7A3EEF28-E41B-47FB-9D37-78E9253508FC}">
    <text>6kW allocation reduced due to live reading of 3.8kW</text>
  </threadedComment>
  <threadedComment ref="N184" dT="2023-07-11T09:57:50.36" personId="{4232887B-6F74-4501-885D-8735C5662726}" id="{18F0FFC2-7128-4ACC-A2DE-9DEA7A884300}">
    <text>2kW allocation reduced due to live reading of 0.2kW</text>
  </threadedComment>
  <threadedComment ref="N184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4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4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4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4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4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4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4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4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N184" dT="2024-06-21T11:06:43.23" personId="{AFB55828-FFC6-4C96-B981-0FAA8F63A769}" id="{7AC48170-1404-43F9-8BF6-10137D11C1F5}" parentId="{18F0FFC2-7128-4ACC-A2DE-9DEA7A884300}">
    <text>2kW allocation reduced due to live reading of 0.2kW</text>
  </threadedComment>
  <threadedComment ref="J185" dT="2023-01-12T14:52:34.20" personId="{BC55F889-AFD3-4AD4-B814-0EDFA8411758}" id="{DA807511-86E3-438D-9847-9397099C8982}">
    <text>Live reading 45A, so 5kW allocation reduced by 2.5kW</text>
  </threadedComment>
  <threadedComment ref="J187" dT="2023-01-12T14:52:34.20" personId="{BC55F889-AFD3-4AD4-B814-0EDFA8411758}" id="{FB60A2D1-972F-4B52-855D-21B0E18949F0}">
    <text>Live reading 45A, so 5kW allocation reduced by 2.5kW</text>
  </threadedComment>
  <threadedComment ref="L187" dT="2023-07-11T10:51:19.39" personId="{4232887B-6F74-4501-885D-8735C5662726}" id="{E2CA077F-D5F3-4FA3-9B2D-5314D1F0E450}">
    <text>6kW allocation reduced due to live reading of 0.1kW</text>
  </threadedComment>
  <threadedComment ref="L187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7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7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7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7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7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7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7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7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L187" dT="2024-06-24T04:12:40.34" personId="{AFB55828-FFC6-4C96-B981-0FAA8F63A769}" id="{5D290D43-F3EC-4996-8980-4D93D34D5774}" parentId="{E2CA077F-D5F3-4FA3-9B2D-5314D1F0E450}">
    <text>6kW allocation reduced due to live reading of 0.3kW</text>
  </threadedComment>
  <threadedComment ref="P187" dT="2023-08-07T12:59:32.12" personId="{4232887B-6F74-4501-885D-8735C5662726}" id="{2586D917-98E1-4139-A78B-693D5C991578}">
    <text>2.5kW allocation reduced due to live reading of 1.2kW</text>
  </threadedComment>
  <threadedComment ref="P187" dT="2024-06-24T04:06:33.24" personId="{AFB55828-FFC6-4C96-B981-0FAA8F63A769}" id="{CB4A7152-1EDD-475F-BBF3-5723C616DF7A}" parentId="{2586D917-98E1-4139-A78B-693D5C991578}">
    <text>2.5kW allocation reduced due to live reading of 2.4kW</text>
  </threadedComment>
  <threadedComment ref="R187" dT="2023-08-07T12:55:59.86" personId="{4232887B-6F74-4501-885D-8735C5662726}" id="{F9486AA7-1773-4A55-9EA9-ECC60C475D75}">
    <text>1kW allocation reduced due to live reading of 0.1kW</text>
  </threadedComment>
  <threadedComment ref="R187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7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7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7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7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7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7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7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R187" dT="2024-06-24T04:04:45.15" personId="{AFB55828-FFC6-4C96-B981-0FAA8F63A769}" id="{CBBACC2E-C6CC-46E3-8663-6F8ECF2C6BCE}" parentId="{F9486AA7-1773-4A55-9EA9-ECC60C475D75}">
    <text>1kW allocation reduced due to live reading of 0.1kW</text>
  </threadedComment>
  <threadedComment ref="J188" dT="2023-01-12T14:52:34.20" personId="{BC55F889-AFD3-4AD4-B814-0EDFA8411758}" id="{A804BA05-8176-439D-B29D-BC7B428A8250}">
    <text>Live reading 45A, so 5kW allocation reduced by 2.5kW</text>
  </threadedComment>
  <threadedComment ref="P188" dT="2023-08-07T12:59:32.12" personId="{4232887B-6F74-4501-885D-8735C5662726}" id="{9BE858F5-D6ED-4133-9181-2F46EBBEA77C}">
    <text>2.5kW allocation reduced due to live reading of 1.2kW</text>
  </threadedComment>
  <threadedComment ref="R188" dT="2023-08-07T12:55:59.86" personId="{4232887B-6F74-4501-885D-8735C5662726}" id="{5DCCB260-FD64-4D67-8BCE-8B64FBEFE58C}">
    <text>1kW allocation reduced due to live reading of 0.1kW</text>
  </threadedComment>
  <threadedComment ref="R188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8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8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8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8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8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8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8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R188" dT="2024-06-24T04:05:11.72" personId="{AFB55828-FFC6-4C96-B981-0FAA8F63A769}" id="{0E50B52B-9379-4867-8BE3-7A2019BA6F23}" parentId="{5DCCB260-FD64-4D67-8BCE-8B64FBEFE58C}">
    <text>1kW allocation reduced due to live reading of 0.1kW</text>
  </threadedComment>
  <threadedComment ref="K190" dT="2024-04-26T11:03:41.49" personId="{7807B229-714C-4AA1-8F83-E7F46ACB7D83}" id="{2A3326CB-D634-4DB9-81C6-9AB9C65BF961}">
    <text>Utility Cab planned for ORMT_SAP_240301_3_Y857169</text>
  </threadedComment>
  <threadedComment ref="J194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4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J197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7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4" personId="{31CF382B-C4A6-482E-AE04-28CACDB6A63A}" id="{8BDA47D1-B0B7-4985-87FC-A460DA1F26AE}">
    <text>Jul-21 Was 5kW but confirmed currently running at 3.5kW</text>
  </threadedComment>
  <threadedComment ref="J204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4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4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4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4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4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4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4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4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J204" dT="2024-06-24T14:48:47.70" personId="{AFB55828-FFC6-4C96-B981-0FAA8F63A769}" id="{93FE4A5A-1604-4E49-ACA7-098F3F47DD4A}" parentId="{8BDA47D1-B0B7-4985-87FC-A460DA1F26AE}">
    <text>5kW allocation reduced due to live reading of 2.6kW</text>
  </threadedComment>
  <threadedComment ref="L204" personId="{31CF382B-C4A6-482E-AE04-28CACDB6A63A}" id="{B34DDDE6-8CAD-44C2-A6E8-3EB0FAC26883}">
    <text>Jul-21 Was 8kW, confirmed currently running at 6kW</text>
  </threadedComment>
  <threadedComment ref="L204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4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4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4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4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4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4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4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L204" dT="2024-06-24T14:50:20.80" personId="{AFB55828-FFC6-4C96-B981-0FAA8F63A769}" id="{DDBA663F-2F31-4009-B7FF-D71F96A2C8F5}" parentId="{B34DDDE6-8CAD-44C2-A6E8-3EB0FAC26883}">
    <text>8kW allocation reduced due to live reading of 7.3kW</text>
  </threadedComment>
  <threadedComment ref="N204" dT="2023-01-12T14:56:28.24" personId="{BC55F889-AFD3-4AD4-B814-0EDFA8411758}" id="{0F353884-057C-4ADF-8927-A892BBEB37CD}">
    <text>Live reading 34.4A, so 4kW allocation reduced by 1.8kW</text>
  </threadedComment>
  <threadedComment ref="N204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4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4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4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4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4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4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4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N204" dT="2024-06-24T14:28:45.80" personId="{AFB55828-FFC6-4C96-B981-0FAA8F63A769}" id="{270117D9-6D97-4238-A1F7-EB61D8AC8BB2}" parentId="{0F353884-057C-4ADF-8927-A892BBEB37CD}">
    <text>4kW allocation reduced due to live reading of 1.9kW</text>
  </threadedComment>
  <threadedComment ref="P204" dT="2023-01-12T14:56:28.24" personId="{BC55F889-AFD3-4AD4-B814-0EDFA8411758}" id="{B05A4223-9DC1-4D9D-A96E-0A75B4BEBFEF}">
    <text>Live reading 14.4A, so 4kW allocation reduced by 800W</text>
  </threadedComment>
  <threadedComment ref="P204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4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4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4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4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4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4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4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R204" dT="2023-01-12T14:56:28.24" personId="{BC55F889-AFD3-4AD4-B814-0EDFA8411758}" id="{84E237A5-F7A8-4277-9F96-AA1CC1F6CFBB}">
    <text>Live reading 34A, so 4kW allocation reduced by 1.8kW</text>
  </threadedComment>
  <threadedComment ref="R204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4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4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4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4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4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4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R204" dT="2024-06-24T14:34:23.01" personId="{AFB55828-FFC6-4C96-B981-0FAA8F63A769}" id="{744AEB50-C068-4216-ACC3-50ACE6C1815E}" parentId="{84E237A5-F7A8-4277-9F96-AA1CC1F6CFBB}">
    <text>4kW allocation reduced due to live reading of 2.8kW</text>
  </threadedComment>
  <threadedComment ref="T204" dT="2023-09-15T15:35:07.64" personId="{F6E7EC2D-8E6E-4BA1-BCDD-6D7FECF08119}" id="{481A1F65-609C-4C57-81D6-A60ACE829103}">
    <text>4.2kW allocation reduced due to live reading of 0.6kW</text>
  </threadedComment>
  <threadedComment ref="T204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4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4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4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4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4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T204" dT="2024-06-24T14:23:45.18" personId="{AFB55828-FFC6-4C96-B981-0FAA8F63A769}" id="{59C4A5F9-9EE2-46A6-A0D1-B37EBC997F4A}" parentId="{481A1F65-609C-4C57-81D6-A60ACE829103}">
    <text>4.2kW allocation reduced due to live reading of 0.9kW</text>
  </threadedComment>
  <threadedComment ref="N206" dT="2022-06-22T11:57:35.36" personId="{A2EEB511-B106-4ABB-A0A9-198E22579A21}" id="{FB55A77D-9C90-46F8-9916-A5BFAF4F52BE}">
    <text xml:space="preserve"> NCS-57C3 - 500W - 2 feeds</text>
  </threadedComment>
  <threadedComment ref="O206" dT="2024-05-02T12:20:00.29" personId="{1E6DD3F2-E860-47E0-8C0E-4DFC2954E528}" id="{468C5DC0-9859-4AA2-9A78-42FD2B89A4EB}">
    <text>additional 1*100 amps power upgrade is planned for ORMT_SAP_240306_5_10335416 </text>
  </threadedComment>
  <threadedComment ref="J208" dT="2023-11-02T14:20:48.57" personId="{ABF5BCE6-B512-42E2-8B64-A070C9ED38DE}" id="{C8FE9965-61B1-4A86-B381-FD825181C994}">
    <text xml:space="preserve">estimated 2kW reduction from 5kW to 3kW. </text>
  </threadedComment>
  <threadedComment ref="J208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8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9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9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J219" personId="{31CF382B-C4A6-482E-AE04-28CACDB6A63A}" id="{1197F7EC-BA21-4198-90D5-68161D0899A1}">
    <text>Jul-21 Was 5kW but confirmed currently running at 2.5kW</text>
  </threadedComment>
  <threadedComment ref="J219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9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9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9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9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9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9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9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9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J219" dT="2024-06-24T16:02:43.33" personId="{AFB55828-FFC6-4C96-B981-0FAA8F63A769}" id="{541C458D-8FF6-4D6D-928C-7FAC55C1F25D}" parentId="{1197F7EC-BA21-4198-90D5-68161D0899A1}">
    <text>2.5kW allocation reduced due to live reading of 1.2kW</text>
  </threadedComment>
  <threadedComment ref="L219" personId="{31CF382B-C4A6-482E-AE04-28CACDB6A63A}" id="{370B7484-CCEF-491F-923C-1C9AFE376895}">
    <text>Jul-21 Was 8kW, confirmed currently running at 6.7kW</text>
  </threadedComment>
  <threadedComment ref="L219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9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9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9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9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9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9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9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L219" dT="2024-06-24T16:05:27.23" personId="{AFB55828-FFC6-4C96-B981-0FAA8F63A769}" id="{97D18E92-73CD-4433-B868-AA15A9CA8A2D}" parentId="{370B7484-CCEF-491F-923C-1C9AFE376895}">
    <text>4kW allocation reduced due to live reading of 3.6kW</text>
  </threadedComment>
  <threadedComment ref="N219" personId="{31CF382B-C4A6-482E-AE04-28CACDB6A63A}" id="{9F5531C8-59E5-4093-9429-48ADA3DABFFD}">
    <text>Reduced from 4 due to live reading of 700w</text>
  </threadedComment>
  <threadedComment ref="N219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9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9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9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9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9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9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9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9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N219" dT="2024-06-24T16:08:00.01" personId="{AFB55828-FFC6-4C96-B981-0FAA8F63A769}" id="{CD9C36F1-DBD3-4C8E-8D84-C46205A750F8}" parentId="{9F5531C8-59E5-4093-9429-48ADA3DABFFD}">
    <text>2kW allocation reduced due to live reading of 0.5kW</text>
  </threadedComment>
  <threadedComment ref="P219" dT="2023-10-20T14:10:08.42" personId="{F6E7EC2D-8E6E-4BA1-BCDD-6D7FECF08119}" id="{77E5D431-3337-4F57-8592-0F3F16D21C8F}">
    <text>2kW allocation reduced due to live reading of 0.7kW</text>
  </threadedComment>
  <threadedComment ref="P219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9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9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9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9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P219" dT="2024-06-24T15:47:10.89" personId="{AFB55828-FFC6-4C96-B981-0FAA8F63A769}" id="{373A31BC-D9FF-44F3-8350-F6D8975618B4}" parentId="{77E5D431-3337-4F57-8592-0F3F16D21C8F}">
    <text>2kW allocation reduced due to live reading of 1kW</text>
  </threadedComment>
  <threadedComment ref="R219" dT="2023-01-12T15:02:24.46" personId="{BC55F889-AFD3-4AD4-B814-0EDFA8411758}" id="{2A0299F2-4D4B-4B9F-A190-D1F74D2A2C9E}">
    <text>Live reading 23A, so 4kW allocation reduced by 1.2kW</text>
  </threadedComment>
  <threadedComment ref="R219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9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9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9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9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9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9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9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9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R219" dT="2024-06-24T16:16:11.96" personId="{AFB55828-FFC6-4C96-B981-0FAA8F63A769}" id="{52059BAE-4AA6-4A18-B94D-6BACD367D968}" parentId="{2A0299F2-4D4B-4B9F-A190-D1F74D2A2C9E}">
    <text>2kW allocation reduced due to live reading of 0.8kW</text>
  </threadedComment>
  <threadedComment ref="T219" dT="2023-01-12T15:02:24.46" personId="{BC55F889-AFD3-4AD4-B814-0EDFA8411758}" id="{9A26D48E-0A5F-4701-8146-B66C9B3CD828}">
    <text>Live reading 23A, so 4kW allocation reduced by 1.2kW</text>
  </threadedComment>
  <threadedComment ref="T219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9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9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9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9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9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9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9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9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T219" dT="2024-06-24T16:17:36.34" personId="{AFB55828-FFC6-4C96-B981-0FAA8F63A769}" id="{CDED68D5-2146-4CA5-816C-B41C8663085F}" parentId="{9A26D48E-0A5F-4701-8146-B66C9B3CD828}">
    <text>2kW allocation reduced due to live reading of 1kW</text>
  </threadedComment>
  <threadedComment ref="V219" dT="2022-05-26T11:47:22.96" personId="{BC55F889-AFD3-4AD4-B814-0EDFA8411758}" id="{2C29ECDB-25B9-4F2B-A81B-0C55C9B0E0EC}">
    <text>6kW allocation reduced due to live redaing of 4kW</text>
  </threadedComment>
  <threadedComment ref="V219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9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9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9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9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9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9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9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9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V219" dT="2024-06-24T16:19:19.18" personId="{AFB55828-FFC6-4C96-B981-0FAA8F63A769}" id="{8B6DC77F-0157-4AA6-AA19-C735F4D72365}" parentId="{2C29ECDB-25B9-4F2B-A81B-0C55C9B0E0EC}">
    <text>3kW allocation reduced due to live reading of 2.6kW</text>
  </threadedComment>
  <threadedComment ref="X219" dT="2023-12-19T11:05:04.45" personId="{F6E7EC2D-8E6E-4BA1-BCDD-6D7FECF08119}" id="{D4D33F43-F593-4D33-A5D5-62D26B623FBB}">
    <text>2.7kW allocation reduced due to live reading of 0.7kW</text>
  </threadedComment>
  <threadedComment ref="X219" dT="2024-01-10T16:47:39.77" personId="{F6E7EC2D-8E6E-4BA1-BCDD-6D7FECF08119}" id="{45F38B4F-A6B1-4031-BBC3-7E945465B39C}" parentId="{D4D33F43-F593-4D33-A5D5-62D26B623FBB}">
    <text>2.7kW allocation reduced due to live reading of 0.7kW</text>
  </threadedComment>
  <threadedComment ref="X219" dT="2024-02-14T17:05:05.15" personId="{F6E7EC2D-8E6E-4BA1-BCDD-6D7FECF08119}" id="{D925D5EB-FCA9-44CB-8F16-C2D50E3BB74A}" parentId="{D4D33F43-F593-4D33-A5D5-62D26B623FBB}">
    <text>2.7kW allocation reduced due to live reading of 0.7kW</text>
  </threadedComment>
  <threadedComment ref="X219" dT="2024-03-14T05:34:26.47" personId="{F6E7EC2D-8E6E-4BA1-BCDD-6D7FECF08119}" id="{1CD7259F-F4B0-43F6-AB18-979647385D61}" parentId="{D4D33F43-F593-4D33-A5D5-62D26B623FBB}">
    <text>2.7kW allocation reduced due to live reading of 0.7kW</text>
  </threadedComment>
  <threadedComment ref="X219" dT="2024-06-24T16:21:38.92" personId="{AFB55828-FFC6-4C96-B981-0FAA8F63A769}" id="{DC8D0A7E-233E-4B3A-88B0-B567FF2E2604}" parentId="{D4D33F43-F593-4D33-A5D5-62D26B623FBB}">
    <text>2.7kW allocation reduced due to live reading of 0.7kW</text>
  </threadedComment>
  <threadedComment ref="AB219" dT="2023-07-12T08:27:10.91" personId="{4232887B-6F74-4501-885D-8735C5662726}" id="{C5DD14D8-ED06-4F38-9146-194F2E239ED2}">
    <text>2kW allocation reduced due to live reading of 0.3kW</text>
  </threadedComment>
  <threadedComment ref="AB219" dT="2023-08-07T15:07:12.23" personId="{4232887B-6F74-4501-885D-8735C5662726}" id="{78B7DFCB-9D4E-4AC9-9FF0-5B15E0BE2707}" parentId="{C5DD14D8-ED06-4F38-9146-194F2E239ED2}">
    <text>2kW allocation reduced due to live reading of 0.3kW</text>
  </threadedComment>
  <threadedComment ref="AB219" dT="2023-09-11T14:40:55.49" personId="{F6E7EC2D-8E6E-4BA1-BCDD-6D7FECF08119}" id="{A8F401CF-8416-4E4A-A94A-857D313F07AE}" parentId="{C5DD14D8-ED06-4F38-9146-194F2E239ED2}">
    <text>2kW allocation reduced due to live reading of 0.3kW</text>
  </threadedComment>
  <threadedComment ref="AB219" dT="2023-10-20T15:29:07.58" personId="{F6E7EC2D-8E6E-4BA1-BCDD-6D7FECF08119}" id="{A3DAF468-292F-4719-86CA-97B051B326B7}" parentId="{C5DD14D8-ED06-4F38-9146-194F2E239ED2}">
    <text>2kW allocation reduced due to live reading of 0.3kW</text>
  </threadedComment>
  <threadedComment ref="AB219" dT="2023-11-10T11:24:54.80" personId="{F6E7EC2D-8E6E-4BA1-BCDD-6D7FECF08119}" id="{949C73AE-6E4F-463D-B98D-EDC7B73E4634}" parentId="{C5DD14D8-ED06-4F38-9146-194F2E239ED2}">
    <text>2kW allocation reduced due to live reading of 0.4kW</text>
  </threadedComment>
  <threadedComment ref="AB219" dT="2023-12-15T11:43:33.87" personId="{F6E7EC2D-8E6E-4BA1-BCDD-6D7FECF08119}" id="{EAA209B6-DE26-4C8A-AC3E-05A3DA8E6D89}" parentId="{C5DD14D8-ED06-4F38-9146-194F2E239ED2}">
    <text>2kW allocation reduced due to live reading of 0.4kW</text>
  </threadedComment>
  <threadedComment ref="AB219" dT="2024-01-10T16:49:41.17" personId="{F6E7EC2D-8E6E-4BA1-BCDD-6D7FECF08119}" id="{9E9C5B9D-10A5-4B5D-9A19-EB868389AC77}" parentId="{C5DD14D8-ED06-4F38-9146-194F2E239ED2}">
    <text>2kW allocation reduced due to live reading of 0.4kW</text>
  </threadedComment>
  <threadedComment ref="AB219" dT="2024-02-14T17:06:11.75" personId="{F6E7EC2D-8E6E-4BA1-BCDD-6D7FECF08119}" id="{979EF91B-D429-4958-8701-919D2A8B3124}" parentId="{C5DD14D8-ED06-4F38-9146-194F2E239ED2}">
    <text>2kW allocation reduced due to live reading of 0.4kW</text>
  </threadedComment>
  <threadedComment ref="AB219" dT="2024-03-14T05:35:05.70" personId="{F6E7EC2D-8E6E-4BA1-BCDD-6D7FECF08119}" id="{EE8BC1DE-85B4-42E6-8791-74E38946E89B}" parentId="{C5DD14D8-ED06-4F38-9146-194F2E239ED2}">
    <text>2kW allocation reduced due to live reading of 0.4kW</text>
  </threadedComment>
  <threadedComment ref="AB219" dT="2024-06-24T16:23:26.22" personId="{AFB55828-FFC6-4C96-B981-0FAA8F63A769}" id="{73A5C40F-DC0E-4CD0-BE10-097A84D690EA}" parentId="{C5DD14D8-ED06-4F38-9146-194F2E239ED2}">
    <text>2kW allocation reduced due to live reading of 0.4kW</text>
  </threadedComment>
  <threadedComment ref="AE219" dT="2024-04-30T15:47:10.27" personId="{AFB55828-FFC6-4C96-B981-0FAA8F63A769}" id="{D45851C0-6566-4A7B-9E8E-EC010E25C875}">
    <text>FDU installation planned for ORMT_SAP_240424_8_11407175</text>
  </threadedComment>
  <threadedComment ref="J220" personId="{31CF382B-C4A6-482E-AE04-28CACDB6A63A}" id="{C8E1599F-66F7-40C5-BF93-84A7CE7FBFE2}">
    <text>Jul-21 Was 5kW but confirmed currently running at 2.5kW</text>
  </threadedComment>
  <threadedComment ref="J220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20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20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20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20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20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20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20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20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J220" dT="2024-06-24T16:03:09.43" personId="{AFB55828-FFC6-4C96-B981-0FAA8F63A769}" id="{DC15657F-6FF3-48E1-8871-025682B13AE2}" parentId="{C8E1599F-66F7-40C5-BF93-84A7CE7FBFE2}">
    <text>2.5kW allocation reduced due to live reading of 1.6kW</text>
  </threadedComment>
  <threadedComment ref="L220" personId="{31CF382B-C4A6-482E-AE04-28CACDB6A63A}" id="{1826BC06-946E-4ED4-A14F-F88838856F90}">
    <text>Jul-21 Was 8kW, confirmed currently running at 6.7kW</text>
  </threadedComment>
  <threadedComment ref="L220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20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20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20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20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20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20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20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20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L220" dT="2024-06-24T16:05:50.88" personId="{AFB55828-FFC6-4C96-B981-0FAA8F63A769}" id="{B1CEC4E0-B25D-4B2D-8CE6-CE0FF112D1FA}" parentId="{1826BC06-946E-4ED4-A14F-F88838856F90}">
    <text>4kW allocation reduced due to live reading of 3.5kW</text>
  </threadedComment>
  <threadedComment ref="N220" personId="{31CF382B-C4A6-482E-AE04-28CACDB6A63A}" id="{AA4EF74C-9B03-4D6F-AC64-F6AF0B4EAE92}">
    <text>Reduced from 4 due to live reading of 700w</text>
  </threadedComment>
  <threadedComment ref="N220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20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20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20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20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20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20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20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20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N220" dT="2024-06-24T16:08:11.09" personId="{AFB55828-FFC6-4C96-B981-0FAA8F63A769}" id="{B89810E6-4F2D-469A-BD1F-97ED11E21AD1}" parentId="{AA4EF74C-9B03-4D6F-AC64-F6AF0B4EAE92}">
    <text>2kW allocation reduced due to live reading of 0.5kW</text>
  </threadedComment>
  <threadedComment ref="P220" dT="2023-10-20T14:10:32.89" personId="{F6E7EC2D-8E6E-4BA1-BCDD-6D7FECF08119}" id="{E96C5570-72F3-46E1-8799-23E0A8C28F8B}">
    <text>2kW allocation reduced due to live reading of 0.7kW</text>
  </threadedComment>
  <threadedComment ref="P220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20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20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20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20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P220" dT="2024-06-24T15:47:30.23" personId="{AFB55828-FFC6-4C96-B981-0FAA8F63A769}" id="{1FBD572D-6843-4864-9676-798F6BBE40CE}" parentId="{E96C5570-72F3-46E1-8799-23E0A8C28F8B}">
    <text>2kW allocation reduced due to live reading of 1kW</text>
  </threadedComment>
  <threadedComment ref="R220" dT="2023-01-12T15:02:24.46" personId="{BC55F889-AFD3-4AD4-B814-0EDFA8411758}" id="{C47ED076-CB18-4087-BC66-0D5F4361FF98}">
    <text>Live reading 23A, so 4kW allocation reduced by 1.2kW</text>
  </threadedComment>
  <threadedComment ref="R220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20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20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20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20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20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20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20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20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R220" dT="2024-06-24T16:16:22.48" personId="{AFB55828-FFC6-4C96-B981-0FAA8F63A769}" id="{EF86A3C8-F21E-419B-9805-3AF7CF2DC80B}" parentId="{C47ED076-CB18-4087-BC66-0D5F4361FF98}">
    <text>2kW allocation reduced due to live reading of 0.8kW</text>
  </threadedComment>
  <threadedComment ref="T220" dT="2023-01-12T15:02:24.46" personId="{BC55F889-AFD3-4AD4-B814-0EDFA8411758}" id="{164877FD-514B-4A5A-9C77-7EBAC3A7CBC1}">
    <text>Live reading 23A, so 4kW allocation reduced by 1.2kW</text>
  </threadedComment>
  <threadedComment ref="T220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20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20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20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20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20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20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20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20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T220" dT="2024-06-24T16:17:45.20" personId="{AFB55828-FFC6-4C96-B981-0FAA8F63A769}" id="{3F33B018-22D2-44E6-93AC-4BA0ABFEC952}" parentId="{164877FD-514B-4A5A-9C77-7EBAC3A7CBC1}">
    <text>2kW allocation reduced due to live reading of 1.1kW</text>
  </threadedComment>
  <threadedComment ref="V220" dT="2022-05-26T11:47:22.96" personId="{BC55F889-AFD3-4AD4-B814-0EDFA8411758}" id="{1F2EBBC0-5358-4B4E-9512-7B17EFD37283}">
    <text>6kW allocation reduced due to live redaing of 4kW</text>
  </threadedComment>
  <threadedComment ref="V220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20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20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20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20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20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20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20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20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V220" dT="2024-06-24T16:19:55.54" personId="{AFB55828-FFC6-4C96-B981-0FAA8F63A769}" id="{E6EAF872-5DCA-46FE-BCEF-731B44197161}" parentId="{1F2EBBC0-5358-4B4E-9512-7B17EFD37283}">
    <text>3kW allocation reduced due to live reading of 2.6kW</text>
  </threadedComment>
  <threadedComment ref="X220" dT="2023-12-19T11:05:26.25" personId="{F6E7EC2D-8E6E-4BA1-BCDD-6D7FECF08119}" id="{63DC11BD-0078-4727-BC05-FAF568CEEF9A}">
    <text>2.7kW allocation reduced due to live reading of 0.7kW</text>
  </threadedComment>
  <threadedComment ref="X220" dT="2024-01-10T16:47:54.99" personId="{F6E7EC2D-8E6E-4BA1-BCDD-6D7FECF08119}" id="{82AFDE64-5211-4EE3-8CAD-0ED52C705A97}" parentId="{63DC11BD-0078-4727-BC05-FAF568CEEF9A}">
    <text>2.7kW allocation reduced due to live reading of 0.7kW</text>
  </threadedComment>
  <threadedComment ref="X220" dT="2024-02-14T17:05:16.70" personId="{F6E7EC2D-8E6E-4BA1-BCDD-6D7FECF08119}" id="{D702EA24-222F-4CF9-81E9-93C1532581EA}" parentId="{63DC11BD-0078-4727-BC05-FAF568CEEF9A}">
    <text>2.7kW allocation reduced due to live reading of 0.7kW</text>
  </threadedComment>
  <threadedComment ref="X220" dT="2024-03-14T05:34:32.56" personId="{F6E7EC2D-8E6E-4BA1-BCDD-6D7FECF08119}" id="{065C57EC-DC40-441E-91EA-64E316093485}" parentId="{63DC11BD-0078-4727-BC05-FAF568CEEF9A}">
    <text>2.7kW allocation reduced due to live reading of 0.7kW</text>
  </threadedComment>
  <threadedComment ref="X220" dT="2024-06-24T16:21:50.61" personId="{AFB55828-FFC6-4C96-B981-0FAA8F63A769}" id="{D9CCE7F5-C1E8-4437-BA05-871367001F6A}" parentId="{63DC11BD-0078-4727-BC05-FAF568CEEF9A}">
    <text>2.7kW allocation reduced due to live reading of 0.7kW</text>
  </threadedComment>
  <threadedComment ref="AB220" dT="2023-07-12T08:27:10.91" personId="{4232887B-6F74-4501-885D-8735C5662726}" id="{B1348452-F76B-4726-995E-D02A0E73DFB8}">
    <text>2kW allocation reduced due to live reading of 0.3kW</text>
  </threadedComment>
  <threadedComment ref="AB220" dT="2023-08-07T15:07:12.23" personId="{4232887B-6F74-4501-885D-8735C5662726}" id="{193E57C0-7FE0-4A6E-81C5-F1226EFFD7B5}" parentId="{B1348452-F76B-4726-995E-D02A0E73DFB8}">
    <text>2kW allocation reduced due to live reading of 0.3kW</text>
  </threadedComment>
  <threadedComment ref="AB220" dT="2023-09-11T14:40:55.49" personId="{F6E7EC2D-8E6E-4BA1-BCDD-6D7FECF08119}" id="{21A7E397-F8C3-4F0C-AAAD-DC25EC664485}" parentId="{B1348452-F76B-4726-995E-D02A0E73DFB8}">
    <text>2kW allocation reduced due to live reading of 0.3kW</text>
  </threadedComment>
  <threadedComment ref="AB220" dT="2023-10-20T15:29:07.58" personId="{F6E7EC2D-8E6E-4BA1-BCDD-6D7FECF08119}" id="{4E3F7CBE-FB6F-4502-8503-1BBFBBCC255F}" parentId="{B1348452-F76B-4726-995E-D02A0E73DFB8}">
    <text>2kW allocation reduced due to live reading of 0.3kW</text>
  </threadedComment>
  <threadedComment ref="AB220" dT="2023-11-10T11:24:54.80" personId="{F6E7EC2D-8E6E-4BA1-BCDD-6D7FECF08119}" id="{77095F22-B74D-4239-A1D3-122DA4C16E58}" parentId="{B1348452-F76B-4726-995E-D02A0E73DFB8}">
    <text>2kW allocation reduced due to live reading of 0.4kW</text>
  </threadedComment>
  <threadedComment ref="AB220" dT="2023-12-15T11:43:39.28" personId="{F6E7EC2D-8E6E-4BA1-BCDD-6D7FECF08119}" id="{D8A26280-2A66-4AE2-AEFD-CFE830B1C105}" parentId="{B1348452-F76B-4726-995E-D02A0E73DFB8}">
    <text>2kW allocation reduced due to live reading of 0.4kW</text>
  </threadedComment>
  <threadedComment ref="AB220" dT="2024-01-10T16:49:43.93" personId="{F6E7EC2D-8E6E-4BA1-BCDD-6D7FECF08119}" id="{C6B718B8-1C81-404D-8624-C3ECB16D821D}" parentId="{B1348452-F76B-4726-995E-D02A0E73DFB8}">
    <text>2kW allocation reduced due to live reading of 0.4kW</text>
  </threadedComment>
  <threadedComment ref="AB220" dT="2024-02-14T17:06:19.97" personId="{F6E7EC2D-8E6E-4BA1-BCDD-6D7FECF08119}" id="{DC24803B-36E5-49D1-9883-B26A9237A14C}" parentId="{B1348452-F76B-4726-995E-D02A0E73DFB8}">
    <text>2kW allocation reduced due to live reading of 0.4kW</text>
  </threadedComment>
  <threadedComment ref="AB220" dT="2024-03-14T05:35:09.05" personId="{F6E7EC2D-8E6E-4BA1-BCDD-6D7FECF08119}" id="{A9724122-5D9D-4343-A033-D5BBADAD40B8}" parentId="{B1348452-F76B-4726-995E-D02A0E73DFB8}">
    <text>2kW allocation reduced due to live reading of 0.4kW</text>
  </threadedComment>
  <threadedComment ref="AB220" dT="2024-06-24T16:23:34.09" personId="{AFB55828-FFC6-4C96-B981-0FAA8F63A769}" id="{4E0C3892-F1DF-4992-80CF-578B5FAE0E1E}" parentId="{B1348452-F76B-4726-995E-D02A0E73DFB8}">
    <text>2kW allocation reduced due to live reading of 0.4kW</text>
  </threadedComment>
  <threadedComment ref="AE220" dT="2024-04-30T15:47:20.33" personId="{AFB55828-FFC6-4C96-B981-0FAA8F63A769}" id="{37F25DE1-4D18-4C7B-B0C3-BDE1B60F3599}">
    <text>FDU installation planned for ORMT_SAP_240424_8_11407175</text>
  </threadedComment>
  <threadedComment ref="O221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O222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J225" dT="2023-01-25T15:54:58.69" personId="{BC55F889-AFD3-4AD4-B814-0EDFA8411758}" id="{EC3D2C5D-4179-4E0C-8E6D-46CF334A6FE5}">
    <text>5kW allocation reduced by 2.5kW as per other live RA readings</text>
  </threadedComment>
  <threadedComment ref="J225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7" dT="2023-11-22T08:27:15.22" personId="{7807B229-714C-4AA1-8F83-E7F46ACB7D83}" id="{329DB174-5196-4BFC-BE62-B67F505D3BA4}">
    <text>2*Juniper QFX5110 planned - 
ORMT_SAP_231020_19_26168659</text>
  </threadedComment>
  <threadedComment ref="J232" dT="2023-03-07T09:13:11.03" personId="{BC55F889-AFD3-4AD4-B814-0EDFA8411758}" id="{D21AD224-2334-4BA0-9E9F-662DB40F0DB4}">
    <text>8kW allocation reduced to 1.8kW after live reading of 6.2kW</text>
  </threadedComment>
  <threadedComment ref="L232" dT="2023-03-07T09:18:48.49" personId="{BC55F889-AFD3-4AD4-B814-0EDFA8411758}" id="{3FBAA932-0963-4611-8B52-FAE86E6C1F0A}">
    <text>4.5kW allocation reduced to 3.71kW after 790w live reading</text>
  </threadedComment>
  <threadedComment ref="N232" dT="2023-03-07T09:19:41.12" personId="{BC55F889-AFD3-4AD4-B814-0EDFA8411758}" id="{F95E2C37-85DA-40DC-A729-F23F00854223}">
    <text>4.5kW allocation reduced to 2.9kW after live reading of 1.6kW</text>
  </threadedComment>
  <threadedComment ref="P232" dT="2023-03-07T09:22:35.72" personId="{BC55F889-AFD3-4AD4-B814-0EDFA8411758}" id="{279AC31C-001A-4919-A605-043FFF77BF8D}">
    <text>4.5kW allocation reduced to 3.8kW after live reading of 692w</text>
  </threadedComment>
  <threadedComment ref="J233" dT="2023-03-07T09:13:11.03" personId="{BC55F889-AFD3-4AD4-B814-0EDFA8411758}" id="{08C910EE-4864-42AD-B42A-8484F006F427}">
    <text>8kW allocation reduced to 1.8kW after live reading of 6.2kW</text>
  </threadedComment>
  <threadedComment ref="L233" dT="2023-03-07T09:18:48.49" personId="{BC55F889-AFD3-4AD4-B814-0EDFA8411758}" id="{87E3AB10-7D66-48A1-8D1C-8E5C79674B87}">
    <text>4.5kW allocation reduced to 3.71kW after 790w live reading</text>
  </threadedComment>
  <threadedComment ref="N233" dT="2023-03-07T09:19:41.12" personId="{BC55F889-AFD3-4AD4-B814-0EDFA8411758}" id="{885DADD2-EAFD-44C7-97C5-CF9F823D502B}">
    <text>4.5kW allocation reduced to 2.9kW after live reading of 1.6kW</text>
  </threadedComment>
  <threadedComment ref="P233" dT="2023-03-07T09:22:35.72" personId="{BC55F889-AFD3-4AD4-B814-0EDFA8411758}" id="{F358DBC7-A75A-4E81-B022-2D0309BEE771}">
    <text>4.5kW allocation reduced to 3.8kW after live reading of 692w</text>
  </threadedComment>
  <threadedComment ref="J235" dT="2023-08-03T13:34:10.15" personId="{F6E7EC2D-8E6E-4BA1-BCDD-6D7FECF08119}" id="{A10F08C6-F101-4021-96F3-8DEFFC1D39E4}">
    <text>6kW allocation reduced due to live reading of 0.1kW</text>
  </threadedComment>
  <threadedComment ref="J235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5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5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5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5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5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5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J235" dT="2024-06-24T14:53:40.43" personId="{AFB55828-FFC6-4C96-B981-0FAA8F63A769}" id="{4B5D972D-4B64-4E8C-BEE8-72C358258AC3}" parentId="{A10F08C6-F101-4021-96F3-8DEFFC1D39E4}">
    <text>6kW allocation reduced due to live reading of 0.1kW</text>
  </threadedComment>
  <threadedComment ref="L235" dT="2023-07-11T11:52:54.89" personId="{4232887B-6F74-4501-885D-8735C5662726}" id="{95ACE76A-E797-4F28-8DDD-72A92ABB189A}">
    <text>2kW allocation reduced due to live reading of 0.3kW</text>
  </threadedComment>
  <threadedComment ref="L235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5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5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5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5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5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5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5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5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L235" dT="2024-06-24T14:56:59.79" personId="{AFB55828-FFC6-4C96-B981-0FAA8F63A769}" id="{A4CE1593-4AD1-4651-A74E-FE867FE275B4}" parentId="{95ACE76A-E797-4F28-8DDD-72A92ABB189A}">
    <text>2kW allocation reduced due to live reading of 0.4kW</text>
  </threadedComment>
  <threadedComment ref="J236" dT="2023-12-15T11:17:45.31" personId="{F6E7EC2D-8E6E-4BA1-BCDD-6D7FECF08119}" id="{C7D86FFB-CDFB-4D28-AE33-2F509CBC7DE4}">
    <text>6kW allocation reduced due to live reading of 0.1kW</text>
  </threadedComment>
  <threadedComment ref="J236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6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6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6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J236" dT="2024-06-24T14:54:01.12" personId="{AFB55828-FFC6-4C96-B981-0FAA8F63A769}" id="{5AEA9129-A68F-42A4-98FC-D5191D3DED8B}" parentId="{C7D86FFB-CDFB-4D28-AE33-2F509CBC7DE4}">
    <text>6kW allocation reduced due to live reading of 0.1kW</text>
  </threadedComment>
  <threadedComment ref="L236" dT="2023-07-11T11:53:26.68" personId="{4232887B-6F74-4501-885D-8735C5662726}" id="{BB3AC4F5-BCFF-41EC-AF83-83E08C0DA33F}">
    <text xml:space="preserve">2kW allocation reduced due to live reading of 0.2kW
</text>
  </threadedComment>
  <threadedComment ref="L236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6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6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6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6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6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6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L236" dT="2024-06-24T14:57:21.62" personId="{AFB55828-FFC6-4C96-B981-0FAA8F63A769}" id="{7AC7A73D-9BC0-462D-B466-BDDC226F0E0E}" parentId="{BB3AC4F5-BCFF-41EC-AF83-83E08C0DA33F}">
    <text>2kW allocation reduced due to live reading of 0.2kW</text>
  </threadedComment>
  <threadedComment ref="J238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40" dT="2022-05-26T11:51:15.63" personId="{BC55F889-AFD3-4AD4-B814-0EDFA8411758}" id="{58B6B1E8-C0FE-4A01-8757-0C7B340004C4}">
    <text>5kW allocation reduced due to live reading of 3.1kW</text>
  </threadedComment>
  <threadedComment ref="J240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40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40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40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40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40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40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40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40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J240" dT="2024-06-25T11:25:24.81" personId="{AFB55828-FFC6-4C96-B981-0FAA8F63A769}" id="{195AEF95-425D-45D8-899A-27D1A3E88C2C}" parentId="{58B6B1E8-C0FE-4A01-8757-0C7B340004C4}">
    <text>2.5kW allocation reduced due to live reading of 1.3kW</text>
  </threadedComment>
  <threadedComment ref="L240" dT="2021-08-13T11:49:06.83" personId="{BC55F889-AFD3-4AD4-B814-0EDFA8411758}" id="{2AAFC728-D9A1-4B29-B91B-43619878E04F}">
    <text>5kW allocated, live so halved to 2.5kw</text>
  </threadedComment>
  <threadedComment ref="N240" dT="2023-01-12T15:07:21.06" personId="{BC55F889-AFD3-4AD4-B814-0EDFA8411758}" id="{BC8621D1-19E1-4AF9-A453-98D9236790A0}">
    <text>Live reading 79A, so 13.5kW allocation reduced by 4.3kW</text>
  </threadedComment>
  <threadedComment ref="N240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40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40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40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40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40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40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40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40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40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N240" dT="2024-06-25T10:50:42.57" personId="{AFB55828-FFC6-4C96-B981-0FAA8F63A769}" id="{4A26EC9F-941D-4A61-AD92-19E4EDC2F34F}" parentId="{BC8621D1-19E1-4AF9-A453-98D9236790A0}">
    <text>2.25kW allocation reduced due to live reading of 0.9kW</text>
  </threadedComment>
  <threadedComment ref="P240" dT="2023-01-12T15:07:21.06" personId="{BC55F889-AFD3-4AD4-B814-0EDFA8411758}" id="{8D36F5AE-F835-4677-BF2D-25DFEB679EE5}">
    <text>Live reading 32.8A, so 4.5kW allocation reduced by 1.8kW</text>
  </threadedComment>
  <threadedComment ref="P240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40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40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40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40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40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40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40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40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P240" dT="2024-06-25T11:23:26.86" personId="{AFB55828-FFC6-4C96-B981-0FAA8F63A769}" id="{8F32B328-3EB4-4DAF-8390-0ECA3EB61A2B}" parentId="{8D36F5AE-F835-4677-BF2D-25DFEB679EE5}">
    <text>2.25kW allocation reduced due to live reading of 1.4kW</text>
  </threadedComment>
  <threadedComment ref="R240" dT="2022-05-26T11:54:57.07" personId="{BC55F889-AFD3-4AD4-B814-0EDFA8411758}" id="{FAAF3ED6-91BD-4156-BC53-29578C78D363}">
    <text>Total 8kW allocation reduced due to live reading of 6.6kW</text>
  </threadedComment>
  <threadedComment ref="R240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40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40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40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40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40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40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40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40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R240" dT="2024-06-25T11:31:32.45" personId="{AFB55828-FFC6-4C96-B981-0FAA8F63A769}" id="{71BA3207-98F8-4B3C-A98C-9A5F5E92032B}" parentId="{FAAF3ED6-91BD-4156-BC53-29578C78D363}">
    <text>4kW allocation reduced due to live reading of 3.7kW</text>
  </threadedComment>
  <threadedComment ref="T240" dT="2024-01-09T09:07:27.64" personId="{BC55F889-AFD3-4AD4-B814-0EDFA8411758}" id="{E5766B29-26C6-49A9-A5D6-29DF566C683F}">
    <text>Original allocation  3kW (total cab 6kW), reduced to 0.675 after cab measured as 4.65kW</text>
  </threadedComment>
  <threadedComment ref="X240" dT="2023-07-11T14:03:44.59" personId="{4232887B-6F74-4501-885D-8735C5662726}" id="{BE020B42-63E7-4EC1-BDD1-C55464624009}">
    <text>2kW allocation reduced due to live reading of 1.1kW</text>
  </threadedComment>
  <threadedComment ref="X240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40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40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40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40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40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40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40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40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Z240" dT="2023-07-11T14:12:13.38" personId="{4232887B-6F74-4501-885D-8735C5662726}" id="{9B6D549E-1B1D-4467-8C56-01628225A0B2}">
    <text>2kW allocation reduced due to live reading of 1.3kW</text>
  </threadedComment>
  <threadedComment ref="Z240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40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40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40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40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40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40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40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40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Z240" dT="2024-06-25T11:14:19.90" personId="{AFB55828-FFC6-4C96-B981-0FAA8F63A769}" id="{2CDE9C70-73D1-490F-B636-B1970C6ACE6B}" parentId="{9B6D549E-1B1D-4467-8C56-01628225A0B2}">
    <text>2.25kW allocation reduced due to live reading of 1.2kW</text>
  </threadedComment>
  <threadedComment ref="Z240" dT="2024-06-25T11:16:47.73" personId="{AFB55828-FFC6-4C96-B981-0FAA8F63A769}" id="{FE66BB10-AAED-4BCA-816D-BBCDFBB1D190}" parentId="{9B6D549E-1B1D-4467-8C56-01628225A0B2}">
    <text>2.25kW allocation reduced due to live reading of 1.3kW</text>
  </threadedComment>
  <threadedComment ref="AB240" dT="2024-04-22T10:58:07.65" personId="{F6E7EC2D-8E6E-4BA1-BCDD-6D7FECF08119}" id="{0F741388-8285-46F2-A6FC-DD761B298658}">
    <text xml:space="preserve">As per glen advise 2KW power is allocated for this live rack </text>
  </threadedComment>
  <threadedComment ref="J241" dT="2022-05-26T11:51:15.63" personId="{BC55F889-AFD3-4AD4-B814-0EDFA8411758}" id="{437CBC84-8D5B-45AC-B17F-0B347DE60BA9}">
    <text>5kW allocation reduced due to live reading of 3.1kW</text>
  </threadedComment>
  <threadedComment ref="J241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1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1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1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1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1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1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1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1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J241" dT="2024-06-25T11:25:54.44" personId="{AFB55828-FFC6-4C96-B981-0FAA8F63A769}" id="{051AA44C-1C0D-40CA-A723-9A548E06EC24}" parentId="{437CBC84-8D5B-45AC-B17F-0B347DE60BA9}">
    <text>2.25kW allocation reduced due to live reading of 1.2kW</text>
  </threadedComment>
  <threadedComment ref="L241" dT="2021-08-13T11:49:06.83" personId="{BC55F889-AFD3-4AD4-B814-0EDFA8411758}" id="{BF446FA7-7CA3-46A8-ABB5-CA7176F60701}">
    <text>5kW allocated, live so halved to 2.5kw</text>
  </threadedComment>
  <threadedComment ref="N241" dT="2023-01-12T15:07:21.06" personId="{BC55F889-AFD3-4AD4-B814-0EDFA8411758}" id="{9795C785-B881-4C90-8EE5-C351A7B2BF31}">
    <text>Live reading 79A, so 13.5kW allocation reduced by 4.3kW</text>
  </threadedComment>
  <threadedComment ref="N241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1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1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1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1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1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1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1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1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1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N241" dT="2024-06-25T10:51:32.67" personId="{AFB55828-FFC6-4C96-B981-0FAA8F63A769}" id="{AC0E2E5C-E45E-40FC-9E05-452F4975DF7F}" parentId="{9795C785-B881-4C90-8EE5-C351A7B2BF31}">
    <text>2.25kW allocation reduced due to live reading of 0.86kW</text>
  </threadedComment>
  <threadedComment ref="P241" dT="2023-01-12T15:07:21.06" personId="{BC55F889-AFD3-4AD4-B814-0EDFA8411758}" id="{2EBA1A03-A7F6-4F13-AFED-840F105FE065}">
    <text>Live reading 32.8A, so 4.5kW allocation reduced by 1.8kW</text>
  </threadedComment>
  <threadedComment ref="P241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1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1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1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1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1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1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1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1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P241" dT="2024-06-25T11:23:35.59" personId="{AFB55828-FFC6-4C96-B981-0FAA8F63A769}" id="{481D7149-8A08-48E2-8543-5E5FFB1C525F}" parentId="{2EBA1A03-A7F6-4F13-AFED-840F105FE065}">
    <text>2.25kW allocation reduced due to live reading of 1.4kW</text>
  </threadedComment>
  <threadedComment ref="R241" dT="2022-05-26T11:54:57.07" personId="{BC55F889-AFD3-4AD4-B814-0EDFA8411758}" id="{94523894-28A2-44CA-86C5-89EE0A65CECB}">
    <text>Total 8kW allocation reduced due to live reading of 6.6kW</text>
  </threadedComment>
  <threadedComment ref="R241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1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1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1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1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1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1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1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1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R241" dT="2024-06-25T11:31:46.73" personId="{AFB55828-FFC6-4C96-B981-0FAA8F63A769}" id="{B8E482D4-E04C-4457-B8ED-9FA3E6B3859C}" parentId="{94523894-28A2-44CA-86C5-89EE0A65CECB}">
    <text>4kW allocation reduced due to live reading of 3.5kW</text>
  </threadedComment>
  <threadedComment ref="T241" dT="2024-01-09T09:07:27.64" personId="{BC55F889-AFD3-4AD4-B814-0EDFA8411758}" id="{EC8A8153-14CF-4FF7-9238-CB77F089B93E}">
    <text>Original allocation  3kW (total cab 6kW), reduced to 0.675 after cab measured as 4.65kW</text>
  </threadedComment>
  <threadedComment ref="X241" dT="2023-07-11T14:04:20.98" personId="{4232887B-6F74-4501-885D-8735C5662726}" id="{85FF7AF6-1096-4C66-887B-AFADA79B27D3}">
    <text>2kW allocation reduced due to live reading of 1.2kW</text>
  </threadedComment>
  <threadedComment ref="X241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1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1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1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1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1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1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1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1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Z241" dT="2023-07-11T14:12:36.13" personId="{4232887B-6F74-4501-885D-8735C5662726}" id="{2F56CB73-C981-458E-9FCF-DC0DD126711C}">
    <text>2kW allocation reduced due to live reading of 1.2kW</text>
  </threadedComment>
  <threadedComment ref="Z241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1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1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1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1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1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1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1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1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Z241" dT="2024-06-25T11:14:45.06" personId="{AFB55828-FFC6-4C96-B981-0FAA8F63A769}" id="{4C94401A-0110-4873-ABAE-ECDE9DB21B44}" parentId="{2F56CB73-C981-458E-9FCF-DC0DD126711C}">
    <text>2.25kW allocation reduced due to live reading of 1.3kW</text>
  </threadedComment>
  <threadedComment ref="Z241" dT="2024-06-25T11:17:45.69" personId="{AFB55828-FFC6-4C96-B981-0FAA8F63A769}" id="{49FF38B4-E3A6-404A-847C-EC78DB11306E}" parentId="{2F56CB73-C981-458E-9FCF-DC0DD126711C}">
    <text>2.25kW allocation reduced due to live reading of 1.3kW</text>
  </threadedComment>
  <threadedComment ref="AB241" dT="2024-04-22T10:58:23.48" personId="{F6E7EC2D-8E6E-4BA1-BCDD-6D7FECF08119}" id="{015E1AD2-56F1-4109-9C65-F58B7F60E13E}">
    <text xml:space="preserve">As per glen advise 2KW power is allocated for this live rack </text>
  </threadedComment>
  <threadedComment ref="N242" dT="2023-01-12T13:18:29.45" personId="{BC55F889-AFD3-4AD4-B814-0EDFA8411758}" id="{BA67A799-EAA7-417D-BC23-CF95FD0995A2}">
    <text>1x N9K - 337W - 2 feeds
1x ISR4331 - 42W - 1 feed
2x QB500 - 1207W - 4 feeds</text>
  </threadedComment>
  <threadedComment ref="N243" dT="2023-01-12T13:18:33.58" personId="{BC55F889-AFD3-4AD4-B814-0EDFA8411758}" id="{ED0A3A25-69B5-45C0-80B1-64C55D44CB7A}">
    <text>1x N9K - 337W - 2 feeds
1x ISR4331 - 42W - 1 feed
2x QB500 - 1207W - 4 feeds</text>
  </threadedComment>
  <threadedComment ref="I245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8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L249" dT="2024-06-07T14:35:02.85" personId="{4232887B-6F74-4501-885D-8735C5662726}" id="{947DE206-E751-4B41-81C9-EB8108340977}">
    <text>Additional power has been added under ORMT_SAP_240508_11_Y854105 </text>
  </threadedComment>
  <threadedComment ref="J250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50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J252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R23" dT="2024-05-23T10:41:38.69" personId="{4232887B-6F74-4501-885D-8735C5662726}" id="{37924B32-9417-481F-A8C4-90799998A8AA}" parentId="{1B1AF5EF-8C04-4B05-AFBE-932BE89C1F4F}">
    <text>5kW allocation reduced due to live reading of 3.2KW</text>
  </threadedComment>
  <threadedComment ref="R23" dT="2024-06-17T12:11:38.19" personId="{4232887B-6F74-4501-885D-8735C5662726}" id="{CB789E60-68F0-41BA-A659-94A4BA313A0F}" parentId="{1B1AF5EF-8C04-4B05-AFBE-932BE89C1F4F}">
    <text>5kW allocation reduced due to live reading of 3.1KW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T23" dT="2024-05-23T10:39:27.48" personId="{4232887B-6F74-4501-885D-8735C5662726}" id="{675B9AA9-C506-491B-AC33-1C0EC313C171}" parentId="{76C0A12D-43D7-4E23-9131-6161B320F1A5}">
    <text>8.5kW allocation reduced due to live reading of 3.2KW</text>
  </threadedComment>
  <threadedComment ref="T23" dT="2024-06-17T12:08:37.00" personId="{4232887B-6F74-4501-885D-8735C5662726}" id="{5952BFC3-4F14-4FD4-8B95-66C99BA7A83A}" parentId="{76C0A12D-43D7-4E23-9131-6161B320F1A5}">
    <text>8.5kW allocation reduced due to live reading of 3.2KW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V23" dT="2024-05-23T09:39:17.09" personId="{4232887B-6F74-4501-885D-8735C5662726}" id="{217F773C-463A-45FE-910A-22F2C6687AA9}" parentId="{D8BD5F8F-A21C-4D1E-B172-023F4307EF98}">
    <text>2kW allocation reduced due to live reading of 0.4KW</text>
  </threadedComment>
  <threadedComment ref="V23" dT="2024-06-17T12:04:36.03" personId="{4232887B-6F74-4501-885D-8735C5662726}" id="{2B704844-01F0-488A-AB92-C8CC14B44548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X23" dT="2024-05-23T09:40:00.17" personId="{4232887B-6F74-4501-885D-8735C5662726}" id="{B1141A23-C9C8-41A9-A4DD-DE778AB3F32F}" parentId="{9E2F76E5-3B86-4662-AB5E-64D99E6DAF65}">
    <text>2kW allocation reduced due to live reading of 0.2KW</text>
  </threadedComment>
  <threadedComment ref="X23" dT="2024-06-17T12:05:38.71" personId="{4232887B-6F74-4501-885D-8735C5662726}" id="{E0DA88D8-5C6B-4759-AC3F-D85AAB9D4180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R30" dT="2024-04-17T15:03:47.34" personId="{4232887B-6F74-4501-885D-8735C5662726}" id="{8A4B14D1-F03D-4A39-87FC-E621AF1E5BB3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T30" dT="2024-04-17T14:57:14.25" personId="{4232887B-6F74-4501-885D-8735C5662726}" id="{96357FD7-C301-47FC-BB99-CAD6F84B639D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V30" dT="2024-04-17T14:56:05.92" personId="{4232887B-6F74-4501-885D-8735C5662726}" id="{8F9D0229-82A6-4551-9765-3A8575F78370}" parentId="{9A1EC4BA-21AB-42D9-B4B6-40AF331E2C19}">
    <text>4kW allocation reduced due to live reading of 2.7KW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X30" dT="2024-04-17T15:01:16.93" personId="{4232887B-6F74-4501-885D-8735C5662726}" id="{19E10D68-B9D0-482A-8831-9244351B2B88}" parentId="{B67D2398-EBB5-47D9-85F7-E921EA381243}">
    <text>16kW allocation reduced due to live reading of 5.1KW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Z30" dT="2024-04-17T14:58:46.55" personId="{4232887B-6F74-4501-885D-8735C5662726}" id="{0BBF040B-C241-4780-8A09-86941B987A7B}" parentId="{8B669E12-F599-4B24-A642-BF54F244F701}">
    <text>7kW allocation reduced due to live reading of  5.2KW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D30" dT="2024-04-09T08:55:06.76" personId="{ABF5BCE6-B512-42E2-8B64-A070C9ED38DE}" id="{5CA607D3-1B86-4224-B566-BCBABC16EFF6}">
    <text>Google rack new allocated load of 4.5kW.
Live load 2kW remaining allocation 2.5kW</text>
  </threadedComment>
  <threadedComment ref="AD30" dT="2024-04-17T14:48:08.85" personId="{4232887B-6F74-4501-885D-8735C5662726}" id="{2F548876-5277-4488-8730-55427A48B4AE}" parentId="{5CA607D3-1B86-4224-B566-BCBABC16EFF6}">
    <text>4.5kW allocation reduced due to live reading of 2.3KW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H30" dT="2024-04-17T15:02:11.95" personId="{4232887B-6F74-4501-885D-8735C5662726}" id="{1406B893-FFBC-4B2B-8D80-7882416105DE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J30" dT="2024-04-17T14:51:29.10" personId="{4232887B-6F74-4501-885D-8735C5662726}" id="{67721CD8-A50D-432F-99B2-36610A3481E8}" parentId="{98E90809-89F6-4208-9A53-CC54BEC8C2B7}">
    <text>4kW allocation reduced due to live reading of 1.1KW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L30" dT="2024-04-17T14:54:01.15" personId="{4232887B-6F74-4501-885D-8735C5662726}" id="{99331B91-4B61-4DE5-9BB2-8B091F8DF079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T44" dT="2024-05-10T09:58:54.49" personId="{23875134-620F-49C7-896C-147D628FB6EA}" id="{90A74901-56BE-46A4-A91F-4FF7ED371C3E}" parentId="{26A61775-FD08-46DD-A239-BCDEB6BE8953}">
    <text>5kW allocation reduced due to live reading of 3.7KW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V44" dT="2024-05-10T08:58:49.47" personId="{23875134-620F-49C7-896C-147D628FB6EA}" id="{42E69B45-4F61-4D42-904C-B3D334640966}" parentId="{AA5B5C54-B03E-443E-8305-8D97966CA42E}">
    <text>4.5kW allocation reduced due to live reading of 1.7KW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X44" dT="2024-05-10T08:51:14.02" personId="{23875134-620F-49C7-896C-147D628FB6EA}" id="{C3BC0FAE-411F-4E00-B032-91D4DF689645}" parentId="{30737A53-B9A1-4957-91BF-CF93C0B12D8C}">
    <text>4.5kW allocation reduced due to live reading of 3.6KW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Z44" dT="2024-05-10T08:40:28.65" personId="{23875134-620F-49C7-896C-147D628FB6EA}" id="{4584F995-20A3-4290-BD81-070F167D3799}" parentId="{63108F43-89CD-4A35-BAA8-469D5A3281E0}">
    <text>4.5kW allocation reduced due to live reading of 2.1KW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AB44" dT="2024-05-10T10:21:40.27" personId="{23875134-620F-49C7-896C-147D628FB6EA}" id="{C6EE7E0C-FB14-43E2-9C67-F981070C2AD6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S73" dT="2024-04-26T11:03:41.49" personId="{7807B229-714C-4AA1-8F83-E7F46ACB7D83}" id="{504683DC-84B3-4281-823C-71B4875D8763}">
    <text>Utility Cab planned for ORMT_SAP_240301_3_Y857169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R87" dT="2024-06-24T16:03:56.65" personId="{AFB55828-FFC6-4C96-B981-0FAA8F63A769}" id="{7A4E04C0-E1DF-4704-9843-D0618628030B}" parentId="{67534032-B256-419F-ABFC-293715E594BF}">
    <text>5kW allocation reduced due to live reading of 2.8kW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T87" dT="2024-06-24T16:06:40.32" personId="{AFB55828-FFC6-4C96-B981-0FAA8F63A769}" id="{2FA94C69-751A-4CD1-B2F6-41B6B78058BC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V87" dT="2024-06-24T16:08:28.54" personId="{AFB55828-FFC6-4C96-B981-0FAA8F63A769}" id="{BBC0D650-EAD4-40E6-BD58-B0A31E5D687B}" parentId="{11337E64-0764-42EC-AE43-5B992CF6564A}">
    <text>4kW allocation reduced due to live reading of 1kW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X87" dT="2024-06-24T16:16:38.93" personId="{AFB55828-FFC6-4C96-B981-0FAA8F63A769}" id="{EE0D68E2-DF54-42B3-AC35-8D0D1A35638E}" parentId="{3A8B166A-FD9D-404C-B96B-5A9E56D5CF47}">
    <text>4kW allocation reduced due to live reading of 1.6kW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Z87" dT="2024-06-24T16:18:01.51" personId="{AFB55828-FFC6-4C96-B981-0FAA8F63A769}" id="{7C1E4545-36D5-41A1-AB3D-67EC9977B5E0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B87" dT="2024-06-24T16:20:38.97" personId="{AFB55828-FFC6-4C96-B981-0FAA8F63A769}" id="{99E1EBA3-89A7-4AB0-BF89-4A753D8C55BB}" parentId="{A6434C01-06FA-459B-8479-23EC89EB6ECE}">
    <text>6kW allocation reduced due to live reading of 5.2kW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D87" dT="2024-06-24T16:23:53.74" personId="{AFB55828-FFC6-4C96-B981-0FAA8F63A769}" id="{C0D1BE7E-FABB-4F79-90EA-A8197618AA62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F87" dT="2024-06-24T16:22:30.25" personId="{AFB55828-FFC6-4C96-B981-0FAA8F63A769}" id="{48DC070B-B1CF-45CE-93A1-4B5C3876C0A2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AH87" dT="2024-06-24T15:49:31.49" personId="{AFB55828-FFC6-4C96-B981-0FAA8F63A769}" id="{232D38E2-E35D-44FC-92F3-58C4CD86DB3D}" parentId="{226E6D85-2B59-46FA-BC69-A3387C9D7592}">
    <text>4kW allocation reduced due to live reading of 2kW</text>
  </threadedComment>
  <threadedComment ref="S94" dT="2024-04-30T15:47:44.91" personId="{AFB55828-FFC6-4C96-B981-0FAA8F63A769}" id="{7E261E4D-0904-4137-8A41-32A3AF9793C1}">
    <text>FDU installation planned for ORMT_SAP_240424_8_11407175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R116" dT="2024-06-25T11:26:37.28" personId="{AFB55828-FFC6-4C96-B981-0FAA8F63A769}" id="{A7100155-69D3-4082-A251-FA04AACFE76F}" parentId="{01D39BC4-7FF0-407F-835A-B2167625CA82}">
    <text>5kW allocation reduced due to live reading of 2.5kW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T116" dT="2024-06-25T11:11:44.74" personId="{AFB55828-FFC6-4C96-B981-0FAA8F63A769}" id="{7F254C90-8F60-4222-B6F5-2002C546C211}" parentId="{4B00D20D-44B8-41D0-A860-F6DAC149B674}">
    <text>13.5kW allocation reduced due to live reading of 6.8kW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X116" dT="2024-06-25T11:32:15.94" personId="{AFB55828-FFC6-4C96-B981-0FAA8F63A769}" id="{40A7D137-7339-427B-BDAD-350992088A8B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Z116" dT="2024-06-25T11:23:49.50" personId="{AFB55828-FFC6-4C96-B981-0FAA8F63A769}" id="{F41CCF59-D590-44DF-9FA5-5924B3EC433E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V117" dT="2024-04-22T10:58:07.65" personId="{F6E7EC2D-8E6E-4BA1-BCDD-6D7FECF08119}" id="{FB74498A-951A-42E5-86DD-418801D05681}">
    <text xml:space="preserve">As per glen advise 2KW power is allocated for this live rack 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R143" dT="2024-05-23T14:56:39.33" personId="{4232887B-6F74-4501-885D-8735C5662726}" id="{6CF7F138-F153-4579-BB2A-351CE41F9159}" parentId="{0BFD9EFF-51CB-4952-8CA0-207DA310BBF1}">
    <text>8kW allocation reduced due to live reading of 7.1kW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T143" dT="2024-05-23T15:01:00.90" personId="{4232887B-6F74-4501-885D-8735C5662726}" id="{8E32696B-BDC3-49F6-9D3F-66551F9F262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V143" dT="2024-05-23T15:01:41.90" personId="{4232887B-6F74-4501-885D-8735C5662726}" id="{E794846E-E423-49D5-B270-55C6CDDC44FC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X143" dT="2024-05-23T14:35:38.83" personId="{4232887B-6F74-4501-885D-8735C5662726}" id="{6D8EDCED-4889-4BCF-8B3B-6D09EC2A09A7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Z143" dT="2024-05-23T14:47:07.07" personId="{4232887B-6F74-4501-885D-8735C5662726}" id="{536F9274-DB70-4878-9878-7F37554C90C1}" parentId="{31B294E6-F89E-42AF-A05B-37545846C794}">
    <text>4kW allocation reduced due to live reading of 2.4kW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B143" dT="2024-05-23T14:48:36.94" personId="{4232887B-6F74-4501-885D-8735C5662726}" id="{E3F34235-D8DD-458F-A108-E2B8C2677A32}" parentId="{CFEED227-B59A-44C2-AAA0-6E2828B42700}">
    <text>4kW allocation reduced due to live reading of 1.4kW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AD143" dT="2024-05-23T14:50:16.92" personId="{4232887B-6F74-4501-885D-8735C5662726}" id="{A7DAD46E-C5C6-4906-8A63-0432F7DA98EA}" parentId="{38ED4E31-D50C-4C93-9DAE-48CFB1F4CB96}">
    <text>4.2kW allocation reduced due to live reading of 0.6kW</text>
  </threadedComment>
  <threadedComment ref="W148" dT="2024-04-16T14:47:38.63" personId="{4232887B-6F74-4501-885D-8735C5662726}" id="{3E66A3C2-4CD7-4086-B343-3F10A7887132}">
    <text>Power upgrade given for ORMT_SAP_240415_18_Y854576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R156" dT="2024-05-17T14:01:16.58" personId="{23875134-620F-49C7-896C-147D628FB6EA}" id="{20CA71E9-FA28-48E4-AE4E-DA9775BB7F7D}" parentId="{87104A36-A461-4BAD-ABE0-ECE4D4595BA9}">
    <text>5kW allocation reduced due to live reading of 3.9kW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T156" dT="2024-05-17T14:01:47.91" personId="{23875134-620F-49C7-896C-147D628FB6EA}" id="{70BF9526-77E2-4299-B046-ECEF198E3900}" parentId="{201ADC00-D6F2-4277-A404-C04AE53865A4}">
    <text>5kW allocation reduced due to live reading of 0.1kW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Q173" dT="2024-05-08T12:10:51.90" personId="{4232887B-6F74-4501-885D-8735C5662726}" id="{7A8B0AAD-1CA9-40FD-84EC-5647A1F6A777}">
    <text>additional 40 amps power upgrade for Cisco 6300 rack C02- ORMT_SAP_240425_5_10330814x</text>
  </threadedComment>
  <threadedComment ref="S173" dT="2024-05-08T12:10:28.89" personId="{4232887B-6F74-4501-885D-8735C5662726}" id="{F4040B51-9133-4C1D-ACC2-1F8BD8B9B6B2}">
    <text>additional 40 amps power upgrade for Cisco 6300 rack C04- ORMT_SAP_240425_5_10330814x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R176" dT="2024-04-16T12:29:22.65" personId="{4232887B-6F74-4501-885D-8735C5662726}" id="{6D4C1718-B5A1-470E-B57E-636258603E12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T176" dT="2024-03-14T18:52:05.51" personId="{F6E7EC2D-8E6E-4BA1-BCDD-6D7FECF08119}" id="{59589754-07B2-4FB7-BD1D-826B8C9D0189}" parentId="{DA228141-8BE2-4EA5-A0EF-7E2160C23EFF}">
    <text>8kW allocation reduced due to live reading of 7.4kW</text>
  </threadedComment>
  <threadedComment ref="T176" dT="2024-04-16T12:31:57.36" personId="{4232887B-6F74-4501-885D-8735C5662726}" id="{E170CCB4-FAF1-4B96-AF0A-37B6A9E6C42D}" parentId="{DA228141-8BE2-4EA5-A0EF-7E2160C23EFF}">
    <text>8kW allocation reduced due to live reading of 7.3kW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V176" dT="2024-04-16T12:34:58.90" personId="{4232887B-6F74-4501-885D-8735C5662726}" id="{92FF473B-A778-4DA1-8B2F-0D56BDA16321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X176" dT="2024-04-16T12:36:24.68" personId="{4232887B-6F74-4501-885D-8735C5662726}" id="{CBB8C18E-02E7-4DA2-B861-31CEE1A8A098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Z176" dT="2024-04-16T12:37:42.86" personId="{4232887B-6F74-4501-885D-8735C5662726}" id="{27289769-1DAD-4BF0-946C-2E0E9828D5B8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B176" dT="2024-04-16T12:40:24.40" personId="{4232887B-6F74-4501-885D-8735C5662726}" id="{A077FA37-59A6-4213-AE3A-BD1EF83F165C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H176" dT="2024-04-16T12:33:28.94" personId="{4232887B-6F74-4501-885D-8735C5662726}" id="{0BE7E28B-CB35-455B-9F3B-82F2C206DF04}" parentId="{0EE50851-C235-45DA-9E68-CA0DEA0476AA}">
    <text>1kW allocation reduced due to live reading of 0.2KW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1" dT="2024-05-17T08:25:24.61" personId="{23875134-620F-49C7-896C-147D628FB6EA}" id="{B516C1EA-CF47-4EBF-816F-E6DC73008792}" parentId="{A92D74E2-D956-4556-9B5E-4F0358C1766B}">
    <text>8kW allocation reduced due to live reading of 5.9kW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X197" dT="2024-03-12T10:31:57.70" personId="{BFC1E846-99FF-44B5-92AE-66A4D353BDC7}" id="{BFB61C0E-635B-4E3F-963A-B0900B2B2C4F}">
    <text>Allocation for 10 servers, but 6 servers to be installed from Day1
ORMT_SAP_231011_14_10335416</text>
  </threadedComment>
  <threadedComment ref="Z197" dT="2024-03-12T10:34:09.81" personId="{BFC1E846-99FF-44B5-92AE-66A4D353BDC7}" id="{900A728D-AD73-48A4-B7FA-0A9F87E93BE7}">
    <text>Allocation for additional 2 servers, to the existing 8,. 10 servers total for the rack
ORMT_SAP_231011_14_10335416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R217" dT="2024-06-20T13:27:49.37" personId="{AFB55828-FFC6-4C96-B981-0FAA8F63A769}" id="{09625BBD-1194-4529-8884-F84EC4045627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T217" dT="2024-06-20T13:32:11.25" personId="{AFB55828-FFC6-4C96-B981-0FAA8F63A769}" id="{AB01D5CD-CC51-4A8C-8D14-CBE60DCA7B0D}" parentId="{2B835A27-EEAF-4231-BDA0-BE59E09C8188}">
    <text>12kW allocation reduced due to live reading of 0.3kW</text>
  </threadedComment>
  <threadedComment ref="T217" dT="2024-06-20T14:35:31.14" personId="{AFB55828-FFC6-4C96-B981-0FAA8F63A769}" id="{AB4A88E5-6BF6-4BE9-B6CE-81758EE58AC0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V217" dT="2024-06-20T13:29:49.49" personId="{AFB55828-FFC6-4C96-B981-0FAA8F63A769}" id="{C6C00DBE-0490-4C1B-8C6D-0376B20E68E4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R255" dT="2024-06-20T11:26:05.38" personId="{AFB55828-FFC6-4C96-B981-0FAA8F63A769}" id="{6EC2B285-4F3F-4017-903B-684A2F4B6498}" parentId="{338FF153-F37B-4A9A-B280-1103748EF85D}">
    <text>12kW allocation reduced due to live reading of 7.1kW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T255" dT="2024-06-20T11:19:26.17" personId="{AFB55828-FFC6-4C96-B981-0FAA8F63A769}" id="{D2164DEE-E815-479F-B05E-6FE7ED4B346F}" parentId="{60614DD8-706A-4F06-B612-B6548E532DE4}">
    <text>5kW allocation reduced due to live reading of 3.5kW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X255" dT="2024-06-20T11:37:22.15" personId="{AFB55828-FFC6-4C96-B981-0FAA8F63A769}" id="{67B726B4-32D8-43E0-93EA-551CF1AE2B79}" parentId="{C8545478-0875-4952-A979-BA32DF87B13C}">
    <text>6.5kW allocation reduced due to live reading of 5.8kW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Z255" dT="2024-06-20T11:12:43.49" personId="{AFB55828-FFC6-4C96-B981-0FAA8F63A769}" id="{24583D1B-DC99-49AB-BCE3-1574FD6CB566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B255" dT="2024-06-20T11:14:20.01" personId="{AFB55828-FFC6-4C96-B981-0FAA8F63A769}" id="{6E34A1F9-941F-4739-BF7E-040FE3061BE2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AD255" dT="2024-06-20T11:15:48.71" personId="{AFB55828-FFC6-4C96-B981-0FAA8F63A769}" id="{2F93604C-2DA2-4F93-BFF1-F2888BF527EC}" parentId="{25C0B46B-7CE8-4C99-A4E6-45B4B49977CB}">
    <text>2kW allocation reduced due to live reading of 0.4kW</text>
  </threadedComment>
  <threadedComment ref="Q264" dT="2024-06-20T13:55:05.74" personId="{7807B229-714C-4AA1-8F83-E7F46ACB7D83}" id="{930606CB-3860-414E-97A5-0E37E7403A91}">
    <text>Planned for ORMT_SAP_231220_15_10335416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R268" dT="2024-05-20T14:22:27.72" personId="{AFB55828-FFC6-4C96-B981-0FAA8F63A769}" id="{18D2D762-8674-46E8-BB8E-87F91BB017BF}" parentId="{E8DA7DB9-AB06-4238-8897-F81B02855CBA}">
    <text>5kW allocation reduced due to live reading of 3.2kW</text>
  </threadedComment>
  <threadedComment ref="R268" dT="2024-06-20T10:38:48.97" personId="{AFB55828-FFC6-4C96-B981-0FAA8F63A769}" id="{2C0C7E5F-45C5-4BC7-A488-8D85ED4B5534}" parentId="{E8DA7DB9-AB06-4238-8897-F81B02855CBA}">
    <text>5kW allocation reduced due to live reading of 3.2kW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V268" dT="2024-05-20T14:14:57.79" personId="{AFB55828-FFC6-4C96-B981-0FAA8F63A769}" id="{7BA148A0-BF32-4179-99CD-628DC47B69A4}" parentId="{7F1EC93F-BEF8-45F1-8B4D-94323F3F3424}">
    <text>4kW allocation reduced due to live reading of 1.8kW</text>
  </threadedComment>
  <threadedComment ref="V268" dT="2024-06-20T10:26:50.82" personId="{AFB55828-FFC6-4C96-B981-0FAA8F63A769}" id="{2042ABE1-F37F-4651-8D1A-447CD6ED182E}" parentId="{7F1EC93F-BEF8-45F1-8B4D-94323F3F3424}">
    <text>4kW allocation reduced due to live reading of 1.8kW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X268" dT="2024-05-20T14:16:25.13" personId="{AFB55828-FFC6-4C96-B981-0FAA8F63A769}" id="{5FF6402D-9219-4AA6-841D-D0CD0F69A2D4}" parentId="{8CC0AA1C-82A1-4D08-B675-F8ACB7DC422C}">
    <text>4kW allocation reduced due to live reading of 2kW</text>
  </threadedComment>
  <threadedComment ref="X268" dT="2024-06-20T10:28:54.35" personId="{AFB55828-FFC6-4C96-B981-0FAA8F63A769}" id="{054CF931-F4A1-4AA3-81E2-0B22B4C582D1}" parentId="{8CC0AA1C-82A1-4D08-B675-F8ACB7DC422C}">
    <text>4kW allocation reduced due to live reading of 2kW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Z268" dT="2024-05-20T14:18:22.25" personId="{AFB55828-FFC6-4C96-B981-0FAA8F63A769}" id="{1892F65D-ABF9-4546-BB70-760D4CBB2320}" parentId="{44F32FD3-0A5A-4527-9984-918450D20DDA}">
    <text>4kW allocation reduced due to live reading of 1.8kW</text>
  </threadedComment>
  <threadedComment ref="Z268" dT="2024-06-20T10:36:49.74" personId="{AFB55828-FFC6-4C96-B981-0FAA8F63A769}" id="{6B11DD09-A5A6-4649-9715-8C2C17F31579}" parentId="{44F32FD3-0A5A-4527-9984-918450D20DDA}">
    <text>4kW allocation reduced due to live reading of 1.8kW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B268" dT="2024-05-20T14:29:50.79" personId="{AFB55828-FFC6-4C96-B981-0FAA8F63A769}" id="{8235B14B-B5EA-4745-977E-6A487BF2CA43}" parentId="{2F5D5E34-10E7-487E-956D-5BED6C9F5FD7}">
    <text>1kW allocation reduced due to live reading of 0.2kW</text>
  </threadedComment>
  <threadedComment ref="AB268" dT="2024-06-20T10:44:00.56" personId="{AFB55828-FFC6-4C96-B981-0FAA8F63A769}" id="{323D2374-045F-4C82-8F0E-CC66A4664DA4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AD268" dT="2024-05-20T14:32:25.49" personId="{AFB55828-FFC6-4C96-B981-0FAA8F63A769}" id="{88DA24E3-094F-481A-9C67-2CC7F8580D87}" parentId="{75A4CE43-3A50-4F61-840D-EAAD6F00EC27}">
    <text>4kW allocation reduced due to live reading of 1.7kW</text>
  </threadedComment>
  <threadedComment ref="AD268" dT="2024-06-20T10:48:35.35" personId="{AFB55828-FFC6-4C96-B981-0FAA8F63A769}" id="{059ED987-75A9-47DB-AD5C-E73A85D95597}" parentId="{75A4CE43-3A50-4F61-840D-EAAD6F00EC27}">
    <text>4kW allocation reduced due to live reading of 1.7kW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V275" dT="2024-05-23T11:09:21.45" personId="{4232887B-6F74-4501-885D-8735C5662726}" id="{8387D6B3-855D-4DAA-B141-C009509C3100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X275" dT="2024-05-23T11:10:41.42" personId="{4232887B-6F74-4501-885D-8735C5662726}" id="{BB9B615A-D520-44F8-813E-BB219FE76263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Z275" dT="2024-05-23T11:12:08.25" personId="{4232887B-6F74-4501-885D-8735C5662726}" id="{2BCF6184-8BCA-40FB-988A-4452701E68B2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B275" dT="2024-05-23T11:06:01.15" personId="{4232887B-6F74-4501-885D-8735C5662726}" id="{ED1CCB52-6B38-4DEC-B378-B961B3A18F68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D275" dT="2024-05-23T11:04:00.31" personId="{4232887B-6F74-4501-885D-8735C5662726}" id="{A9768ACB-777B-41C1-8BA1-090517456E5B}" parentId="{45B2C0F7-706F-4A5C-98B1-B5773304AC26}">
    <text>4kW allocation reduced due to live reading of  1.1kW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R302" dT="2024-05-17T03:21:06.15" personId="{23875134-620F-49C7-896C-147D628FB6EA}" id="{578D0121-1981-436F-B079-5DD8DBA3DD93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T302" dT="2024-05-17T03:21:37.37" personId="{23875134-620F-49C7-896C-147D628FB6EA}" id="{F8129495-87A7-44BF-A3C7-6FAC5FF96B61}" parentId="{8C1FAB66-1684-4DFE-B38C-C9DE624714FF}">
    <text>8kW allocation reduced due to live reading of 6.9kW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V302" dT="2024-05-17T03:26:43.47" personId="{23875134-620F-49C7-896C-147D628FB6EA}" id="{5183B4C6-C3FA-49C8-893A-FC69501E91AB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X302" dT="2024-05-17T03:29:05.07" personId="{23875134-620F-49C7-896C-147D628FB6EA}" id="{14B1F67B-8587-41A6-9FC8-6FD6CF09A77B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Z302" dT="2024-05-17T03:24:02.88" personId="{23875134-620F-49C7-896C-147D628FB6EA}" id="{CF5379A5-7505-4A1D-8696-CCA766694694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B302" dT="2024-05-17T03:31:58.28" personId="{23875134-620F-49C7-896C-147D628FB6EA}" id="{152093A8-84A9-4AE5-8447-C21792726481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T310" dT="2024-05-17T13:20:59.14" personId="{23875134-620F-49C7-896C-147D628FB6EA}" id="{53E146C7-DFC5-4B61-9084-FD37F7DB378C}" parentId="{B958F529-EEFC-4519-846C-FB86E21096CD}">
    <text>4kW allocation reduced due to live reading of 1.5kW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V310" dT="2024-05-17T13:23:05.02" personId="{23875134-620F-49C7-896C-147D628FB6EA}" id="{D5564403-11F5-42BD-ABC4-A948EF786B2D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X310" dT="2024-05-17T13:11:47.83" personId="{23875134-620F-49C7-896C-147D628FB6EA}" id="{2F48549A-8477-4315-9AA8-2A0EAE42AE40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Z310" dT="2024-05-17T13:26:42.49" personId="{23875134-620F-49C7-896C-147D628FB6EA}" id="{F6824CEE-BEDF-4AD8-A46A-06597A12251B}" parentId="{2A1783B0-7AE3-4E60-A9B1-756F8597CAC8}">
    <text>2kW allocation reduced due to live reading of 0.5kW</text>
  </threadedComment>
  <threadedComment ref="AB310" dT="2024-05-17T13:33:37.07" personId="{23875134-620F-49C7-896C-147D628FB6EA}" id="{2A693BB5-33A7-4380-9AF1-FB0B636BDD4E}">
    <text>4kW allocation reduced due to live reading of 0.5kW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D310" dT="2024-05-17T13:15:23.08" personId="{23875134-620F-49C7-896C-147D628FB6EA}" id="{05899423-8548-4ACF-BCBD-C431D6B1060A}" parentId="{50107363-27E4-4693-A1A1-11AFD3B6D63A}">
    <text>8kW allocation reduced due to live reading of 6.8kW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F310" dT="2024-05-17T13:29:54.30" personId="{23875134-620F-49C7-896C-147D628FB6EA}" id="{6D148740-82F1-477C-8127-BCDFE7B607FF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H310" dT="2024-05-17T13:08:17.32" personId="{23875134-620F-49C7-896C-147D628FB6EA}" id="{6FA797A3-07B5-4C60-9DF4-664ADD43DD2F}">
    <text>5kW allocation reduced due to live reading of 0.9kW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AJ310" dT="2024-05-17T13:08:35.82" personId="{23875134-620F-49C7-896C-147D628FB6EA}" id="{F770FF4C-B0CC-4F52-B346-BE3F08D02340}">
    <text>5kW allocation reduced due to live reading of 0.4kW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R359" dT="2024-04-18T13:54:43.04" personId="{4232887B-6F74-4501-885D-8735C5662726}" id="{8B3417F6-266B-4957-ADA0-4DD8F0C812E0}" parentId="{8FE0E1C2-0E20-4A6B-B1C6-E78208AA8FD6}">
    <text>5kW allocation reduced due to live reading of 3.2KW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T359" dT="2024-04-18T13:55:12.87" personId="{4232887B-6F74-4501-885D-8735C5662726}" id="{65F93BED-35B0-45F7-81BA-0E4F0A7803A9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V359" dT="2024-04-18T14:00:14.07" personId="{4232887B-6F74-4501-885D-8735C5662726}" id="{EAD35DBF-06C2-495D-AF8F-FB6C4C4E1626}" parentId="{7BEA0FCE-52F0-4F2B-90D6-810BC22767B3}">
    <text>11kW allocation reduced due to live reading of 6.3KW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X359" dT="2024-04-18T14:02:03.24" personId="{4232887B-6F74-4501-885D-8735C5662726}" id="{2C4EC108-D44A-4D14-9BD9-60295C9D4C38}" parentId="{3432138C-8BBE-48FE-9D10-63361C9FE8EF}">
    <text>4kW allocation reduced due to live reading of 2.1KW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Z359" dT="2024-04-18T14:01:11.46" personId="{4232887B-6F74-4501-885D-8735C5662726}" id="{AC255E36-096B-4584-888B-22922D1B82E6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B359" dT="2024-04-18T14:03:02.62" personId="{4232887B-6F74-4501-885D-8735C5662726}" id="{B390DF7B-9401-4A15-99A2-95478540F7BA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D359" dT="2024-04-18T13:58:53.89" personId="{4232887B-6F74-4501-885D-8735C5662726}" id="{6C3EF07D-FFA4-481C-9C8A-B28DAAF94B2E}" parentId="{55C5CFA6-DC94-414D-A6D5-80767812D784}">
    <text>7kW allocation reduced due to live reading of 5.1KW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F359" dT="2024-03-14T18:30:01.62" personId="{F6E7EC2D-8E6E-4BA1-BCDD-6D7FECF08119}" id="{AC22D988-646D-41AA-84E9-2B87B24DBAA4}" parentId="{D4283106-9471-4689-9C79-ECEE2015389B}">
    <text>3.7kW allocation reduced due to live reading of 1.6KW</text>
  </threadedComment>
  <threadedComment ref="AF359" dT="2024-04-18T13:57:39.34" personId="{4232887B-6F74-4501-885D-8735C5662726}" id="{1098B713-BAFD-4DB9-BCF1-30982293768B}" parentId="{D4283106-9471-4689-9C79-ECEE2015389B}">
    <text>3.7kW allocation reduced due to live reading of 1.4KW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H359" dT="2024-04-18T13:53:25.30" personId="{4232887B-6F74-4501-885D-8735C5662726}" id="{E27500D4-4F71-4936-BD33-51D5C726A89F}" parentId="{49C5CD2B-0DED-4589-A0F9-396F2235ACD4}">
    <text>2.6kW allocation reduced due to live reading of 1.4kW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AL359" dT="2024-04-18T13:56:06.62" personId="{4232887B-6F74-4501-885D-8735C5662726}" id="{A76BD5C7-2B6D-45CE-ABAB-8E7D7D028775}" parentId="{6AB43DDE-E856-4C2F-936B-FCB5F09D8239}">
    <text>1kW allocation reduced due to live reading of 0.1KW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5" dT="2024-06-21T08:42:41.61" personId="{4232887B-6F74-4501-885D-8735C5662726}" id="{994FA916-4D13-4F8F-8C74-0C3F455376C5}" parentId="{846E2441-ABB5-4942-8446-5A9D4DB0A71D}">
    <text>7kW allocation reduced due to live reading of 1.1kW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69" dT="2024-05-17T02:36:19.42" personId="{23875134-620F-49C7-896C-147D628FB6EA}" id="{A2911D2A-383C-4049-A506-C46807ECF8D6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12kW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12kW allocation reduced due to live reading of 0.3kW</text>
  </threadedComment>
  <threadedComment ref="R372" dT="2024-04-18T14:33:27.49" personId="{4232887B-6F74-4501-885D-8735C5662726}" id="{65EAF8EB-AA2A-4D0A-95F7-93ECD20286C7}" parentId="{5CF3A743-152B-4477-8CC9-FB853C6C69A5}">
    <text>12kW allocation reduced due to live reading of 0.3kW</text>
  </threadedComment>
  <threadedComment ref="R372" dT="2024-05-16T16:26:25.30" personId="{23875134-620F-49C7-896C-147D628FB6EA}" id="{59FC85CF-8AA4-4E6B-8378-2CEED6347F09}" parentId="{5CF3A743-152B-4477-8CC9-FB853C6C69A5}">
    <text>12kW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7" dT="2024-05-17T04:32:03.32" personId="{23875134-620F-49C7-896C-147D628FB6EA}" id="{174AFE03-295A-4554-91E4-DE32BD088CEE}" parentId="{F90C1C7F-361B-4803-AE43-FCAC9AB98B83}">
    <text>12kW allocation reduced due to live reading of 0.3kW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78" dT="2024-05-17T08:52:13.47" personId="{23875134-620F-49C7-896C-147D628FB6EA}" id="{D77467F1-BD2C-4FA4-8F0A-E41D8DF7F781}" parentId="{DEDE40B2-E6B3-4524-8D0D-3F2744AEE33C}">
    <text>12kW allocation reduced due to live reading of 0.3kW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T381" dT="2024-06-20T16:07:47.18" personId="{AFB55828-FFC6-4C96-B981-0FAA8F63A769}" id="{347DBEB3-993B-4014-961F-F14D15C4A470}" parentId="{F2C1B8B0-4E71-4CF2-8A8D-B9252B526B52}">
    <text>12 kW allocation reduced due to live reading of 0.2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R383" dT="2024-06-21T11:02:47.16" personId="{AFB55828-FFC6-4C96-B981-0FAA8F63A769}" id="{3C768233-8B7D-44CE-858C-083CD3CAC9B3}" parentId="{48AED4FE-32F5-4BE4-9FD7-9485F8F80EB3}">
    <text>5kW allocation reduced due to live reading of 0.2kW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T383" dT="2024-06-21T11:09:27.69" personId="{AFB55828-FFC6-4C96-B981-0FAA8F63A769}" id="{2695A454-EE5E-4031-9C44-A4F89145D5B3}" parentId="{9181FBC9-1198-4FDB-B871-0E4F900DE635}">
    <text>12kW allocation reduced due to live reading of 3.8kW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V383" dT="2024-06-21T11:07:23.18" personId="{AFB55828-FFC6-4C96-B981-0FAA8F63A769}" id="{7A6774CE-2962-414B-BD62-9A2963CFE48A}" parentId="{F7E5F612-FA7F-4AC3-BA0D-39FF8D8081C7}">
    <text>4kW allocation reduced due to live reading of 0.2kW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R393" dT="2024-06-24T14:49:19.69" personId="{AFB55828-FFC6-4C96-B981-0FAA8F63A769}" id="{38F6AFA5-03BB-4E4D-82AA-8FCB7DB92495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T393" dT="2024-06-24T14:50:59.03" personId="{AFB55828-FFC6-4C96-B981-0FAA8F63A769}" id="{989090BA-74A3-40E5-9AEF-C8F07CD7F591}" parentId="{CBCC2858-788F-4B22-8AA3-4B67A4B99E20}">
    <text>8kW allocation reduced due to live reading of 7.3kW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V393" dT="2024-06-24T14:33:00.17" personId="{AFB55828-FFC6-4C96-B981-0FAA8F63A769}" id="{2C4E4E4A-1CD4-4F10-9542-880E4F8CBD9E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Z393" dT="2024-06-24T14:35:03.61" personId="{AFB55828-FFC6-4C96-B981-0FAA8F63A769}" id="{9E5B8411-16AD-4D91-8C09-5F287699FF69}" parentId="{75BFD2E7-EC0C-454F-978C-B444521F890A}">
    <text>4kW allocation reduced due to live reading of 2.8kW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AB393" dT="2024-06-24T14:26:29.75" personId="{AFB55828-FFC6-4C96-B981-0FAA8F63A769}" id="{A60EDA7F-45F5-44D4-A321-2F6C946176CC}" parentId="{3E5ECBE8-D672-4EBB-9632-69A3A504683D}">
    <text>4.2kW allocation reduced due to live reading of 0.9kW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R405" dT="2024-06-24T14:54:31.52" personId="{AFB55828-FFC6-4C96-B981-0FAA8F63A769}" id="{0D3A29A2-67C0-4FE2-8518-0FCA4E90F52F}" parentId="{B621009E-9B68-4EEA-82AB-71D9AEC957B9}">
    <text>12kW allocation reduced due to live reading of 0.2kW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T405" dT="2024-06-24T14:56:17.13" personId="{AFB55828-FFC6-4C96-B981-0FAA8F63A769}" id="{576E3303-8091-4546-8A5B-53B40AD034DF}" parentId="{55A2194F-D998-4EC4-967B-F2927199D168}">
    <text>4kW allocation reduced due to live reading of 0.6kW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R412" dT="2024-05-17T12:14:39.09" personId="{23875134-620F-49C7-896C-147D628FB6EA}" id="{E4B13328-38F9-41C9-BFE1-5C93471270B1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T412" dT="2024-05-17T12:16:38.44" personId="{23875134-620F-49C7-896C-147D628FB6EA}" id="{93923C4A-3C6D-4D7B-BAED-BB55956CFFDA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V412" dT="2024-05-17T12:25:09.12" personId="{23875134-620F-49C7-896C-147D628FB6EA}" id="{FCB6D77E-EE02-45B9-A18C-DE45A3140DD7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X412" dT="2024-05-17T10:58:59.31" personId="{23875134-620F-49C7-896C-147D628FB6EA}" id="{120A27C5-3514-41B2-9B49-1910FF090D53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Z412" dT="2024-05-17T12:12:24.68" personId="{23875134-620F-49C7-896C-147D628FB6EA}" id="{A1279E11-BABB-4099-BAEA-1B390967E334}" parentId="{A47D4D76-6FA0-48D9-A901-5B0F65F15501}">
    <text>1kW allocation reduced due to live reading of 0.3kW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Q431" dT="2024-04-30T10:55:53.07" personId="{7807B229-714C-4AA1-8F83-E7F46ACB7D83}" id="{78539AE6-1D4A-4589-AC3B-FA12D1DDDBCD}">
    <text>FDU installation planned for ORMT_SAP_240424_8_11407175</text>
  </threadedComment>
  <threadedComment ref="Q433" dT="2024-06-07T16:05:07.15" personId="{1E6DD3F2-E860-47E0-8C0E-4DFC2954E528}" id="{5BEBF730-035F-428B-880D-2DD240E42577}">
    <text>New AKAMAI rack is planned in BE09 under ORMT_SAP_231220_15_10335416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T447" dT="2024-06-24T04:36:02.44" personId="{AFB55828-FFC6-4C96-B981-0FAA8F63A769}" id="{4717FA37-5C75-4FEC-9AB1-152C123A6856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X447" dT="2024-06-24T04:31:15.20" personId="{AFB55828-FFC6-4C96-B981-0FAA8F63A769}" id="{E33EA813-503E-4848-B64C-16031EDD5093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Z447" dT="2024-06-24T04:32:16.87" personId="{AFB55828-FFC6-4C96-B981-0FAA8F63A769}" id="{BD5BB0AA-68BB-4403-8A4C-8AD4DB7AF35B}" parentId="{6F9E3C5F-43B0-4361-B446-E958AB9278F7}">
    <text>5kW allocation reduced due to live reading of  2.4kW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R467" dT="2024-04-17T12:02:42.53" personId="{4232887B-6F74-4501-885D-8735C5662726}" id="{76ACB835-FC6F-4D1D-84ED-4C4C9A459C2D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T467" dT="2024-04-17T12:00:44.03" personId="{4232887B-6F74-4501-885D-8735C5662726}" id="{5129B130-1DA8-47C5-A544-BE4F2CC073C8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Z467" dT="2024-04-17T11:56:34.29" personId="{4232887B-6F74-4501-885D-8735C5662726}" id="{EFF05AEA-0E72-40DF-9656-34C38D331378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AB467" dT="2024-04-17T11:58:27.29" personId="{4232887B-6F74-4501-885D-8735C5662726}" id="{D9287404-B0C5-42BF-A60D-6FDACDF18782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R468" dT="2024-04-18T14:25:21.54" personId="{4232887B-6F74-4501-885D-8735C5662726}" id="{733CD6CC-C4E4-4FE2-BB41-E5AF8196D4B4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X468" dT="2024-04-18T14:25:52.54" personId="{4232887B-6F74-4501-885D-8735C5662726}" id="{7CA2F37A-F316-4958-8302-106B4DA3A49C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V469" dT="2024-05-17T08:16:34.78" personId="{23875134-620F-49C7-896C-147D628FB6EA}" id="{2A943FBD-4D58-4808-8D4D-C0DAFBDBDD6A}" parentId="{099A3399-AE93-4B09-9DCA-C8CCC18435D6}">
    <text>2kW allocation reduced due to live reading of 0.6kW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X469" dT="2024-05-17T08:17:42.52" personId="{23875134-620F-49C7-896C-147D628FB6EA}" id="{DF871091-640B-4575-B8B1-AF24B32B5475}" parentId="{E4B85817-62AD-46DE-8D8B-B97C8E813D07}">
    <text>4.2kW allocation reduced due to live reading of 0.6kW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  <threadedComment ref="T470" dT="2024-05-20T15:09:26.72" personId="{AFB55828-FFC6-4C96-B981-0FAA8F63A769}" id="{3A7C2D12-E00C-4E9A-9DB9-D4F5C1643D40}" parentId="{D95DA67D-02B0-4470-846B-C37A262C91F6}">
    <text>5kW allocation reduced due to live reading of 0.8kW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1"/>
  <sheetViews>
    <sheetView zoomScale="70" zoomScaleNormal="70" workbookViewId="0">
      <pane xSplit="1" ySplit="7" topLeftCell="B63" activePane="bottomRight" state="frozen"/>
      <selection pane="bottomRight" activeCell="A67" sqref="A67:XFD67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0">
        <v>45456</v>
      </c>
    </row>
    <row r="2" spans="1:19">
      <c r="A2" s="27" t="s">
        <v>3</v>
      </c>
      <c r="C2" s="70">
        <f ca="1">All!B2</f>
        <v>120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45447</v>
      </c>
      <c r="D8" s="5"/>
      <c r="E8" s="17">
        <f>VLOOKUP(A8,All!A:AM,30,0)</f>
        <v>70.116120218579212</v>
      </c>
      <c r="F8" s="17">
        <f>VLOOKUP(A8,All!A:AM,28,0)</f>
        <v>4.4755399999999996</v>
      </c>
      <c r="G8" s="17">
        <f>VLOOKUP(A8,All!A:AM,31,0)</f>
        <v>-17.607526881720432</v>
      </c>
      <c r="H8" s="17">
        <f>VLOOKUP(A8,All!A:AM,29,0)</f>
        <v>-0.28558</v>
      </c>
      <c r="I8" s="6">
        <f>VLOOKUP(A8,All!A:AM,33,0)</f>
        <v>85.49914857386122</v>
      </c>
      <c r="J8" s="6">
        <f>VLOOKUP(A8,All!A:AM,32,0)</f>
        <v>11.2469</v>
      </c>
      <c r="K8" s="20">
        <f>VLOOKUP(A8,All!A:AM,39,0)</f>
        <v>74.566666666666677</v>
      </c>
      <c r="L8" s="20">
        <f>VLOOKUP(A8,All!A:AM,38,0)</f>
        <v>5.5925000000000002</v>
      </c>
      <c r="M8" s="258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25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25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45447</v>
      </c>
      <c r="D10" s="5"/>
      <c r="E10" s="17">
        <f>VLOOKUP(A10,All!A:AM,30,0)</f>
        <v>40.135765019236459</v>
      </c>
      <c r="F10" s="17">
        <f>VLOOKUP(A10,All!A:AM,28,0)</f>
        <v>15.189299999999999</v>
      </c>
      <c r="G10" s="17">
        <f>VLOOKUP(A10,All!A:AM,31,0)</f>
        <v>18.169833128657082</v>
      </c>
      <c r="H10" s="17">
        <f>VLOOKUP(A10,All!A:AM,29,0)</f>
        <v>5.0305</v>
      </c>
      <c r="I10" s="6">
        <f>VLOOKUP(A10,All!A:AM,33,0)</f>
        <v>28.502676159458712</v>
      </c>
      <c r="J10" s="6">
        <f>VLOOKUP(A10,All!A:AM,32,0)</f>
        <v>9.0317000000000007</v>
      </c>
      <c r="K10" s="20">
        <f>VLOOKUP(A10,All!A:AM,39,0)</f>
        <v>32.872592592592589</v>
      </c>
      <c r="L10" s="20">
        <f>VLOOKUP(A10,All!A:AM,38,0)</f>
        <v>11.0945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26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45447</v>
      </c>
      <c r="D11" s="5"/>
      <c r="E11" s="17">
        <f>VLOOKUP(A11,All!A:AM,30,0)</f>
        <v>34.440105565462765</v>
      </c>
      <c r="F11" s="17">
        <f>VLOOKUP(A11,All!A:AM,28,0)</f>
        <v>7.6941400000000009</v>
      </c>
      <c r="G11" s="17">
        <f>VLOOKUP(A11,All!A:AM,31,0)</f>
        <v>-6.4750868724465294</v>
      </c>
      <c r="H11" s="17">
        <f>VLOOKUP(A11,All!A:AM,29,0)</f>
        <v>-0.89069999999999983</v>
      </c>
      <c r="I11" s="6">
        <f>VLOOKUP(A11,All!A:AM,33,0)</f>
        <v>35.909385283203811</v>
      </c>
      <c r="J11" s="6">
        <f>VLOOKUP(A11,All!A:AM,32,0)</f>
        <v>8.2063000000000006</v>
      </c>
      <c r="K11" s="20">
        <f>VLOOKUP(A11,All!A:AM,39,0)</f>
        <v>67.452222222222218</v>
      </c>
      <c r="L11" s="20">
        <f>VLOOKUP(A11,All!A:AM,38,0)</f>
        <v>30.353499999999997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25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45447</v>
      </c>
      <c r="D12" s="5"/>
      <c r="E12" s="17">
        <f>VLOOKUP(A12,All!A:AM,30,0)</f>
        <v>54.673316492093882</v>
      </c>
      <c r="F12" s="17">
        <f>VLOOKUP(A12,All!A:AM,28,0)</f>
        <v>51.47484</v>
      </c>
      <c r="G12" s="17">
        <f>VLOOKUP(A12,All!A:AM,31,0)</f>
        <v>32.462694243938259</v>
      </c>
      <c r="H12" s="17">
        <f>VLOOKUP(A12,All!A:AM,29,0)</f>
        <v>20.5123</v>
      </c>
      <c r="I12" s="6">
        <f>VLOOKUP(A12,All!A:AM,33,0)</f>
        <v>51.987984339138762</v>
      </c>
      <c r="J12" s="6">
        <f>VLOOKUP(A12,All!A:AM,32,0)</f>
        <v>46.209000000000202</v>
      </c>
      <c r="K12" s="332">
        <f>VLOOKUP(A12,All!A:AM,39,0)</f>
        <v>82.904774654172243</v>
      </c>
      <c r="L12" s="332">
        <f>VLOOKUP(A12,All!A:AM,38,0)</f>
        <v>464.47399999999999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7.25</v>
      </c>
      <c r="S12" s="325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45447</v>
      </c>
      <c r="D13" s="5"/>
      <c r="E13" s="17">
        <f>VLOOKUP(A13,All!A:AM,30,0)</f>
        <v>43.599479298106083</v>
      </c>
      <c r="F13" s="17">
        <f>VLOOKUP(A13,All!A:AM,28,0)</f>
        <v>41.048839999999998</v>
      </c>
      <c r="G13" s="17">
        <f>VLOOKUP(A13,All!A:AM,31,0)</f>
        <v>15.962543105972243</v>
      </c>
      <c r="H13" s="17">
        <f>VLOOKUP(A13,All!A:AM,29,0)</f>
        <v>10.0863</v>
      </c>
      <c r="I13" s="6">
        <f>VLOOKUP(A13,All!A:AM,33,0)</f>
        <v>40.258089194905857</v>
      </c>
      <c r="J13" s="6">
        <f>VLOOKUP(A13,All!A:AM,32,0)</f>
        <v>35.7830000000002</v>
      </c>
      <c r="K13" s="333"/>
      <c r="L13" s="333"/>
      <c r="M13" s="96"/>
      <c r="N13" s="96"/>
      <c r="O13" s="96"/>
      <c r="P13" s="96"/>
      <c r="Q13" s="96"/>
      <c r="R13" s="12">
        <f>VLOOKUP(A13,'SYS Allocations'!A:G,7,0)</f>
        <v>5.25</v>
      </c>
      <c r="S13" s="325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25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25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25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25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42.946796298326156</v>
      </c>
      <c r="F18" s="17">
        <f>VLOOKUP(A18,All!A:AM,28,0)</f>
        <v>40.434339999999999</v>
      </c>
      <c r="G18" s="17">
        <f>VLOOKUP(A18,All!A:AM,31,0)</f>
        <v>-2.7314472156718748</v>
      </c>
      <c r="H18" s="17">
        <f>VLOOKUP(A18,All!A:AM,29,0)</f>
        <v>-1.4282000000000004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25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45447</v>
      </c>
      <c r="D19" s="5"/>
      <c r="E19" s="17">
        <f>VLOOKUP(A19,All!A:AM,30,0)</f>
        <v>39.080751491452347</v>
      </c>
      <c r="F19" s="17">
        <f>VLOOKUP(A19,All!A:AM,28,0)</f>
        <v>4.9890800000000004</v>
      </c>
      <c r="G19" s="17">
        <f>VLOOKUP(A19,All!A:AM,31,0)</f>
        <v>-24.844486182346472</v>
      </c>
      <c r="H19" s="17">
        <f>VLOOKUP(A19,All!A:AM,29,0)</f>
        <v>-1.54765</v>
      </c>
      <c r="I19" s="6">
        <f>VLOOKUP(A19,All!A:AM,33,0)</f>
        <v>48.711353803946331</v>
      </c>
      <c r="J19" s="6">
        <f>VLOOKUP(A19,All!A:AM,32,0)</f>
        <v>7.3861999999999899</v>
      </c>
      <c r="K19" s="20">
        <f>VLOOKUP(A19,All!A:AM,39,0)</f>
        <v>71.196296296296282</v>
      </c>
      <c r="L19" s="20">
        <f>VLOOKUP(A19,All!A:AM,38,0)</f>
        <v>19.222999999999999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25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25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16.539245667686036</v>
      </c>
      <c r="F21" s="17">
        <f>VLOOKUP(A21,All!A:AM,28,0)</f>
        <v>6.49</v>
      </c>
      <c r="G21" s="17">
        <f>VLOOKUP(A21,All!A:AM,31,0)</f>
        <v>7.6506176129306072</v>
      </c>
      <c r="H21" s="17">
        <f>VLOOKUP(A21,All!A:AM,29,0)</f>
        <v>2.7131500000000006</v>
      </c>
      <c r="I21" s="6">
        <f>VLOOKUP(A21,All!A:AM,33,0)</f>
        <v>-17.809145586923471</v>
      </c>
      <c r="J21" s="6">
        <f>VLOOKUP(A21,All!A:AM,32,0)</f>
        <v>-4.9508000000000294</v>
      </c>
      <c r="K21" s="20">
        <f>VLOOKUP(A21,All!A:AM,39,0)</f>
        <v>61.836508768863254</v>
      </c>
      <c r="L21" s="20">
        <f>VLOOKUP(A21,All!A:AM,38,0)</f>
        <v>53.064999999999998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5.5</v>
      </c>
      <c r="S21" s="325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45447</v>
      </c>
      <c r="D22" s="5"/>
      <c r="E22" s="17">
        <f>VLOOKUP(A22,All!A:AM,30,0)</f>
        <v>50.722582652247631</v>
      </c>
      <c r="F22" s="17">
        <f>VLOOKUP(A22,All!A:AM,28,0)</f>
        <v>59.086979999999997</v>
      </c>
      <c r="G22" s="17">
        <f>VLOOKUP(A22,All!A:AM,31,0)</f>
        <v>28.436252931254373</v>
      </c>
      <c r="H22" s="17">
        <f>VLOOKUP(A22,All!A:AM,29,0)</f>
        <v>22.8096</v>
      </c>
      <c r="I22" s="6">
        <f>VLOOKUP(A22,All!A:AM,33,0)</f>
        <v>46.181258719229653</v>
      </c>
      <c r="J22" s="6">
        <f>VLOOKUP(A22,All!A:AM,32,0)</f>
        <v>49.2573000000001</v>
      </c>
      <c r="K22" s="332">
        <f>VLOOKUP(A22,All!A:AM,39,0)</f>
        <v>17.158759689922476</v>
      </c>
      <c r="L22" s="332">
        <f>VLOOKUP(A22,All!A:AM,38,0)</f>
        <v>27.668499999999995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12.55</v>
      </c>
      <c r="S22" s="325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45447</v>
      </c>
      <c r="D23" s="5"/>
      <c r="E23" s="17">
        <f>VLOOKUP(A23,All!A:AM,30,0)</f>
        <v>34.605814998787885</v>
      </c>
      <c r="F23" s="17">
        <f>VLOOKUP(A23,All!A:AM,28,0)</f>
        <v>40.312480000000001</v>
      </c>
      <c r="G23" s="17">
        <f>VLOOKUP(A23,All!A:AM,31,0)</f>
        <v>5.0304750720268885</v>
      </c>
      <c r="H23" s="17">
        <f>VLOOKUP(A23,All!A:AM,29,0)</f>
        <v>4.0350999999999999</v>
      </c>
      <c r="I23" s="6">
        <f>VLOOKUP(A23,All!A:AM,33,0)</f>
        <v>28.579196855827167</v>
      </c>
      <c r="J23" s="6">
        <f>VLOOKUP(A23,All!A:AM,32,0)</f>
        <v>30.482800000000104</v>
      </c>
      <c r="K23" s="333"/>
      <c r="L23" s="333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11.65</v>
      </c>
      <c r="S23" s="325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25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17.538978292475061</v>
      </c>
      <c r="F25" s="17">
        <f>VLOOKUP(A25,All!A:AM,28,0)</f>
        <v>6.9969999999999999</v>
      </c>
      <c r="G25" s="17">
        <f>VLOOKUP(A25,All!A:AM,31,0)</f>
        <v>-1.4478451931231207</v>
      </c>
      <c r="H25" s="17">
        <f>VLOOKUP(A25,All!A:AM,29,0)</f>
        <v>-0.46950000000000003</v>
      </c>
      <c r="I25" s="6">
        <f>VLOOKUP(A25,All!A:AM,33,0)</f>
        <v>-16.974597485350166</v>
      </c>
      <c r="J25" s="6">
        <f>VLOOKUP(A25,All!A:AM,32,0)</f>
        <v>-4.7737999999999978</v>
      </c>
      <c r="K25" s="20">
        <f>VLOOKUP(A25,All!A:AM,39,0)</f>
        <v>39.079629629629629</v>
      </c>
      <c r="L25" s="20">
        <f>VLOOKUP(A25,All!A:AM,38,0)</f>
        <v>21.103000000000002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18.399999999999999</v>
      </c>
      <c r="S25" s="325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-3.5334783008305313</v>
      </c>
      <c r="F26" s="17">
        <f>VLOOKUP(A26,All!A:AM,28,0)</f>
        <v>-1.3532599999999988</v>
      </c>
      <c r="G26" s="17">
        <f>VLOOKUP(A26,All!A:AM,31,0)</f>
        <v>-82.618087027007107</v>
      </c>
      <c r="H26" s="17">
        <f>VLOOKUP(A26,All!A:AM,29,0)</f>
        <v>-17.938700000000001</v>
      </c>
      <c r="I26" s="6">
        <f>VLOOKUP(A26,All!A:AM,33,0)</f>
        <v>6.0052435948493308</v>
      </c>
      <c r="J26" s="6">
        <f>VLOOKUP(A26,All!A:AM,32,0)</f>
        <v>2.5333000000000006</v>
      </c>
      <c r="K26" s="20">
        <f>VLOOKUP(A26,All!A:AM,39,0)</f>
        <v>43.151971326164883</v>
      </c>
      <c r="L26" s="20">
        <f>VLOOKUP(A26,All!A:AM,38,0)</f>
        <v>30.098500000000005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14.2</v>
      </c>
      <c r="S26" s="325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25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45447</v>
      </c>
      <c r="D28" s="5"/>
      <c r="E28" s="17">
        <f>VLOOKUP(A28,All!A:AM,30,0)</f>
        <v>64.295469200277296</v>
      </c>
      <c r="F28" s="17">
        <f>VLOOKUP(A28,All!A:AM,28,0)</f>
        <v>59.50808</v>
      </c>
      <c r="G28" s="17">
        <f>VLOOKUP(A28,All!A:AM,31,0)</f>
        <v>60.951273579777755</v>
      </c>
      <c r="H28" s="17">
        <f>VLOOKUP(A28,All!A:AM,29,0)</f>
        <v>51.581600000000002</v>
      </c>
      <c r="I28" s="6">
        <f>VLOOKUP(A28,All!A:AM,33,0)</f>
        <v>31.252475626520738</v>
      </c>
      <c r="J28" s="6">
        <f>VLOOKUP(A28,All!A:AM,32,0)</f>
        <v>15.022639999999999</v>
      </c>
      <c r="K28" s="20">
        <f>VLOOKUP(A28,All!A:AM,39,0)</f>
        <v>59.944242424242425</v>
      </c>
      <c r="L28" s="20">
        <f>VLOOKUP(A28,All!A:AM,38,0)</f>
        <v>49.454000000000001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25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45447</v>
      </c>
      <c r="D29" s="5"/>
      <c r="E29" s="17">
        <f>VLOOKUP(A29,All!A:AM,30,0)</f>
        <v>59.761363302406551</v>
      </c>
      <c r="F29" s="17">
        <f>VLOOKUP(A29,All!A:AM,28,0)</f>
        <v>55.311579999999999</v>
      </c>
      <c r="G29" s="17">
        <f>VLOOKUP(A29,All!A:AM,31,0)</f>
        <v>55.125517214787834</v>
      </c>
      <c r="H29" s="17">
        <f>VLOOKUP(A29,All!A:AM,29,0)</f>
        <v>45.750100000000003</v>
      </c>
      <c r="I29" s="6">
        <f>VLOOKUP(A29,All!A:AM,33,0)</f>
        <v>30.166471655941081</v>
      </c>
      <c r="J29" s="6">
        <f>VLOOKUP(A29,All!A:AM,32,0)</f>
        <v>16.087900000000001</v>
      </c>
      <c r="K29" s="20">
        <f>VLOOKUP(A29,All!A:AM,39,0)</f>
        <v>54.857575757575759</v>
      </c>
      <c r="L29" s="20">
        <f>VLOOKUP(A29,All!A:AM,38,0)</f>
        <v>45.2575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25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65.13025141625306</v>
      </c>
      <c r="F30" s="17">
        <f>VLOOKUP(A30,All!A:AM,28,0)</f>
        <v>24.943739999999998</v>
      </c>
      <c r="G30" s="17">
        <f>VLOOKUP(A30,All!A:AM,31,0)</f>
        <v>48.779954588690131</v>
      </c>
      <c r="H30" s="17">
        <f>VLOOKUP(A30,All!A:AM,29,0)</f>
        <v>12.718300000000001</v>
      </c>
      <c r="I30" s="6">
        <f>VLOOKUP(A30,All!A:AM,33,0)</f>
        <v>62.438402862157417</v>
      </c>
      <c r="J30" s="6">
        <f>VLOOKUP(A30,All!A:AM,32,0)</f>
        <v>22.199100000000001</v>
      </c>
      <c r="K30" s="20">
        <f>VLOOKUP(A30,All!A:AM,39,0)</f>
        <v>70.323333333333323</v>
      </c>
      <c r="L30" s="20">
        <f>VLOOKUP(A30,All!A:AM,38,0)</f>
        <v>31.645499999999998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7.85</v>
      </c>
      <c r="S30" s="325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58.742229407931013</v>
      </c>
      <c r="F31" s="17">
        <f>VLOOKUP(A31,All!A:AM,28,0)</f>
        <v>22.497239999999998</v>
      </c>
      <c r="G31" s="17">
        <f>VLOOKUP(A31,All!A:AM,31,0)</f>
        <v>39.396612561750175</v>
      </c>
      <c r="H31" s="17">
        <f>VLOOKUP(A31,All!A:AM,29,0)</f>
        <v>10.271800000000001</v>
      </c>
      <c r="I31" s="6">
        <f>VLOOKUP(A31,All!A:AM,33,0)</f>
        <v>55.557243148373161</v>
      </c>
      <c r="J31" s="6">
        <f>VLOOKUP(A31,All!A:AM,32,0)</f>
        <v>19.752600000000001</v>
      </c>
      <c r="K31" s="20">
        <f>VLOOKUP(A31,All!A:AM,39,0)</f>
        <v>64.886666666666656</v>
      </c>
      <c r="L31" s="20">
        <f>VLOOKUP(A31,All!A:AM,38,0)</f>
        <v>29.198999999999998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8.2799999999999994</v>
      </c>
      <c r="S31" s="325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45447</v>
      </c>
      <c r="D32" s="5"/>
      <c r="E32" s="17">
        <f>VLOOKUP(A32,All!A:AM,30,0)</f>
        <v>81.279139720258698</v>
      </c>
      <c r="F32" s="17">
        <f>VLOOKUP(A32,All!A:AM,28,0)</f>
        <v>32.4255</v>
      </c>
      <c r="G32" s="17">
        <f>VLOOKUP(A32,All!A:AM,31,0)</f>
        <v>73.390932573260883</v>
      </c>
      <c r="H32" s="17">
        <f>VLOOKUP(A32,All!A:AM,29,0)</f>
        <v>20.599</v>
      </c>
      <c r="I32" s="6">
        <f>VLOOKUP(A32,All!A:AM,33,0)</f>
        <v>78.993688402862162</v>
      </c>
      <c r="J32" s="6">
        <f>VLOOKUP(A32,All!A:AM,32,0)</f>
        <v>28.085100000000001</v>
      </c>
      <c r="K32" s="20">
        <f>VLOOKUP(A32,All!A:AM,39,0)</f>
        <v>91.701666666666654</v>
      </c>
      <c r="L32" s="20">
        <f>VLOOKUP(A32,All!A:AM,38,0)</f>
        <v>82.531499999999994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25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45447</v>
      </c>
      <c r="D33" s="5"/>
      <c r="E33" s="17">
        <f>VLOOKUP(A33,All!A:AM,30,0)</f>
        <v>75.541957019434832</v>
      </c>
      <c r="F33" s="17">
        <f>VLOOKUP(A33,All!A:AM,28,0)</f>
        <v>28.931239999999999</v>
      </c>
      <c r="G33" s="17">
        <f>VLOOKUP(A33,All!A:AM,31,0)</f>
        <v>64.07367064527017</v>
      </c>
      <c r="H33" s="17">
        <f>VLOOKUP(A33,All!A:AM,29,0)</f>
        <v>16.7058</v>
      </c>
      <c r="I33" s="6">
        <f>VLOOKUP(A33,All!A:AM,33,0)</f>
        <v>73.653863462490435</v>
      </c>
      <c r="J33" s="6">
        <f>VLOOKUP(A33,All!A:AM,32,0)</f>
        <v>26.186599999999999</v>
      </c>
      <c r="K33" s="20">
        <f>VLOOKUP(A33,All!A:AM,39,0)</f>
        <v>89.592222222222219</v>
      </c>
      <c r="L33" s="20">
        <f>VLOOKUP(A33,All!A:AM,38,0)</f>
        <v>80.632999999999996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25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25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45447</v>
      </c>
      <c r="D35" s="5"/>
      <c r="E35" s="17">
        <f>VLOOKUP(A35,All!A:AM,30,0)</f>
        <v>60.869565217391298</v>
      </c>
      <c r="F35" s="17">
        <f>VLOOKUP(A35,All!A:AM,28,0)</f>
        <v>3.052</v>
      </c>
      <c r="G35" s="17">
        <f>VLOOKUP(A35,All!A:AM,31,0)</f>
        <v>67.27272727272728</v>
      </c>
      <c r="H35" s="17">
        <f>VLOOKUP(A35,All!A:AM,29,0)</f>
        <v>4.0330000000000004</v>
      </c>
      <c r="I35" s="6">
        <f>VLOOKUP(A35,All!A:AM,33,0)</f>
        <v>54.583333333333336</v>
      </c>
      <c r="J35" s="6">
        <f>VLOOKUP(A35,All!A:AM,32,0)</f>
        <v>2.3580000000000001</v>
      </c>
      <c r="K35" s="20">
        <f>VLOOKUP(A35,All!A:AM,39,0)</f>
        <v>47.68</v>
      </c>
      <c r="L35" s="20">
        <f>VLOOKUP(A35,All!A:AM,38,0)</f>
        <v>1.788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25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45447</v>
      </c>
      <c r="D36" s="5"/>
      <c r="E36" s="17">
        <f>VLOOKUP(A36,All!A:AM,30,0)</f>
        <v>50.885471499473589</v>
      </c>
      <c r="F36" s="17">
        <f>VLOOKUP(A36,All!A:AM,28,0)</f>
        <v>6.4960799999999992</v>
      </c>
      <c r="G36" s="17">
        <f>VLOOKUP(A36,All!A:AM,31,0)</f>
        <v>33.805597491580535</v>
      </c>
      <c r="H36" s="17">
        <f>VLOOKUP(A36,All!A:AM,29,0)</f>
        <v>3.2020999999999997</v>
      </c>
      <c r="I36" s="6">
        <f>VLOOKUP(A36,All!A:AM,33,0)</f>
        <v>37.974833808166935</v>
      </c>
      <c r="J36" s="6">
        <f>VLOOKUP(A36,All!A:AM,32,0)</f>
        <v>3.8387999999999796</v>
      </c>
      <c r="K36" s="20">
        <f>VLOOKUP(A36,All!A:AM,39,0)</f>
        <v>72.13333333333334</v>
      </c>
      <c r="L36" s="20">
        <f>VLOOKUP(A36,All!A:AM,38,0)</f>
        <v>16.23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25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45447</v>
      </c>
      <c r="D37" s="19"/>
      <c r="E37" s="17">
        <f>VLOOKUP(A37,All!A:AM,30,0)</f>
        <v>-72.505577279791439</v>
      </c>
      <c r="F37" s="17">
        <f>VLOOKUP(A37,All!A:AM,28,0)</f>
        <v>-69.420899999999989</v>
      </c>
      <c r="G37" s="17">
        <f>VLOOKUP(A37,All!A:AM,31,0)</f>
        <v>-89.885838449334344</v>
      </c>
      <c r="H37" s="17">
        <f>VLOOKUP(A37,All!A:AM,29,0)</f>
        <v>-78.1845</v>
      </c>
      <c r="I37" s="6">
        <f>VLOOKUP(A37,All!A:AM,33,0)</f>
        <v>-209.70422123216778</v>
      </c>
      <c r="J37" s="6">
        <f>VLOOKUP(A37,All!A:AM,32,0)</f>
        <v>-111.8361</v>
      </c>
      <c r="K37" s="332">
        <f>VLOOKUP(A37,All!A:AM,39,0)</f>
        <v>5.7889359129383262</v>
      </c>
      <c r="L37" s="334">
        <f>VLOOKUP(A37,All!A:AM,38,0)</f>
        <v>23.937249999999977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37.799999999999997</v>
      </c>
      <c r="S37" s="325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45415</v>
      </c>
      <c r="D38" s="19"/>
      <c r="E38" s="17">
        <f>VLOOKUP(A38,All!A:AM,30,0)</f>
        <v>6.0291580724634581</v>
      </c>
      <c r="F38" s="17">
        <f>VLOOKUP(A38,All!A:AM,28,0)</f>
        <v>5.3878100000000018</v>
      </c>
      <c r="G38" s="17">
        <f>VLOOKUP(A38,All!A:AM,31,0)</f>
        <v>-81.358415833030975</v>
      </c>
      <c r="H38" s="17">
        <f>VLOOKUP(A38,All!A:AM,29,0)</f>
        <v>-37.671549999999996</v>
      </c>
      <c r="I38" s="6">
        <f>VLOOKUP(A38,All!A:AM,33,0)</f>
        <v>21.269341688792977</v>
      </c>
      <c r="J38" s="6">
        <f>VLOOKUP(A38,All!A:AM,32,0)</f>
        <v>22.686050000000101</v>
      </c>
      <c r="K38" s="334"/>
      <c r="L38" s="334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21</v>
      </c>
      <c r="S38" s="325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45447</v>
      </c>
      <c r="D39" s="19"/>
      <c r="E39" s="17">
        <f>VLOOKUP(A39,All!A:AM,30,0)</f>
        <v>42.022023303247757</v>
      </c>
      <c r="F39" s="17">
        <f>VLOOKUP(A39,All!A:AM,28,0)</f>
        <v>101.7765</v>
      </c>
      <c r="G39" s="17">
        <f>VLOOKUP(A39,All!A:AM,31,0)</f>
        <v>18.33466610447956</v>
      </c>
      <c r="H39" s="17">
        <f>VLOOKUP(A39,All!A:AM,29,0)</f>
        <v>31.525999999999989</v>
      </c>
      <c r="I39" s="6">
        <f>VLOOKUP(A39,All!A:AM,33,0)</f>
        <v>34.173801434078868</v>
      </c>
      <c r="J39" s="6">
        <f>VLOOKUP(A39,All!A:AM,32,0)</f>
        <v>72.900099999999981</v>
      </c>
      <c r="K39" s="333"/>
      <c r="L39" s="333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62.650000000000013</v>
      </c>
      <c r="S39" s="325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45447</v>
      </c>
      <c r="D40" s="19"/>
      <c r="E40" s="17">
        <f>VLOOKUP(A40,All!A:AM,30,0)</f>
        <v>52.19304040495792</v>
      </c>
      <c r="F40" s="17">
        <f>VLOOKUP(A40,All!A:AM,28,0)</f>
        <v>126.41049999999998</v>
      </c>
      <c r="G40" s="17">
        <f>VLOOKUP(A40,All!A:AM,31,0)</f>
        <v>32.661132031579406</v>
      </c>
      <c r="H40" s="17">
        <f>VLOOKUP(A40,All!A:AM,29,0)</f>
        <v>56.159999999999989</v>
      </c>
      <c r="I40" s="6">
        <f>VLOOKUP(A40,All!A:AM,33,0)</f>
        <v>45.721624064323535</v>
      </c>
      <c r="J40" s="6">
        <f>VLOOKUP(A40,All!A:AM,32,0)</f>
        <v>97.534099999999995</v>
      </c>
      <c r="K40" s="20">
        <f>VLOOKUP(A40,All!A:AM,39,0)</f>
        <v>68.81144781144782</v>
      </c>
      <c r="L40" s="20">
        <f>VLOOKUP(A40,All!A:AM,38,0)</f>
        <v>255.46250000000001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62.650000000000013</v>
      </c>
      <c r="S40" s="325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2">
        <f>VLOOKUP(A41,All!A:AM,39,0)</f>
        <v>71.014074074074074</v>
      </c>
      <c r="L41" s="332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25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3"/>
      <c r="L42" s="333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25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25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45447</v>
      </c>
      <c r="D44" s="5"/>
      <c r="E44" s="17">
        <f>VLOOKUP(A44,All!A:AM,30,0)</f>
        <v>-3.1984759612974423</v>
      </c>
      <c r="F44" s="17">
        <f>VLOOKUP(A44,All!A:AM,28,0)</f>
        <v>-0.25520000000000032</v>
      </c>
      <c r="G44" s="17">
        <f>VLOOKUP(A44,All!A:AM,31,0)</f>
        <v>-33.701388325079165</v>
      </c>
      <c r="H44" s="17">
        <f>VLOOKUP(A44,All!A:AM,29,0)</f>
        <v>-2.0755000000000003</v>
      </c>
      <c r="I44" s="6">
        <f>VLOOKUP(A44,All!A:AM,33,0)</f>
        <v>-31.223305922101527</v>
      </c>
      <c r="J44" s="6">
        <f>VLOOKUP(A44,All!A:AM,32,0)</f>
        <v>-1.9592000000000205</v>
      </c>
      <c r="K44" s="20">
        <f>VLOOKUP(A44,All!A:AM,39,0)</f>
        <v>-37.233333333333341</v>
      </c>
      <c r="L44" s="20">
        <f>VLOOKUP(A44,All!A:AM,38,0)</f>
        <v>-2.2340000000000004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25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25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45447</v>
      </c>
      <c r="D46" s="5"/>
      <c r="E46" s="17">
        <f>VLOOKUP(A46,All!A:AM,30,0)</f>
        <v>27.119366320749979</v>
      </c>
      <c r="F46" s="17">
        <f>VLOOKUP(A46,All!A:AM,28,0)</f>
        <v>0.43275999999999992</v>
      </c>
      <c r="G46" s="17">
        <f>VLOOKUP(A46,All!A:AM,31,0)</f>
        <v>1116.1628122095258</v>
      </c>
      <c r="H46" s="17">
        <f>VLOOKUP(A46,All!A:AM,29,0)</f>
        <v>-1.2774501635000002</v>
      </c>
      <c r="I46" s="6">
        <f>VLOOKUP(A46,All!A:AM,33,0)</f>
        <v>72.38841405508073</v>
      </c>
      <c r="J46" s="6">
        <f>VLOOKUP(A46,All!A:AM,32,0)</f>
        <v>3.0489999999999999</v>
      </c>
      <c r="K46" s="20">
        <f>VLOOKUP(A46,All!A:AM,39,0)</f>
        <v>68.986666666666679</v>
      </c>
      <c r="L46" s="20">
        <f>VLOOKUP(A46,All!A:AM,38,0)</f>
        <v>2.5870000000000002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25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38.457224143981556</v>
      </c>
      <c r="F47" s="17">
        <f>VLOOKUP(A47,All!A:AM,28,0)</f>
        <v>12.273700000000002</v>
      </c>
      <c r="G47" s="17">
        <f>VLOOKUP(A47,All!A:AM,31,0)</f>
        <v>12.525607909503874</v>
      </c>
      <c r="H47" s="17">
        <f>VLOOKUP(A47,All!A:AM,29,0)</f>
        <v>2.8125</v>
      </c>
      <c r="I47" s="6">
        <f>VLOOKUP(A47,All!A:AM,33,0)</f>
        <v>30.159085737042727</v>
      </c>
      <c r="J47" s="6">
        <f>VLOOKUP(A47,All!A:AM,32,0)</f>
        <v>8.4817</v>
      </c>
      <c r="K47" s="20">
        <f>VLOOKUP(A47,All!A:AM,39,0)</f>
        <v>40.480303030303027</v>
      </c>
      <c r="L47" s="20">
        <f>VLOOKUP(A47,All!A:AM,38,0)</f>
        <v>13.358499999999999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4</v>
      </c>
      <c r="S47" s="325"/>
    </row>
    <row r="48" spans="1:19">
      <c r="A48" s="40" t="s">
        <v>64</v>
      </c>
      <c r="B48" s="41" t="str">
        <f>VLOOKUP(A48,All!A:AM,2,0)</f>
        <v>MIDLANDS</v>
      </c>
      <c r="C48" s="42">
        <f>VLOOKUP(A48,All!A:AM,11,0)</f>
        <v>45447</v>
      </c>
      <c r="D48" s="5"/>
      <c r="E48" s="17">
        <f>VLOOKUP(A48,All!A:AM,30,0)</f>
        <v>16.129447581545641</v>
      </c>
      <c r="F48" s="17">
        <f>VLOOKUP(A48,All!A:AM,28,0)</f>
        <v>14.156299999999998</v>
      </c>
      <c r="G48" s="17">
        <f>VLOOKUP(A48,All!A:AM,31,0)</f>
        <v>-66.131780583860888</v>
      </c>
      <c r="H48" s="17">
        <f>VLOOKUP(A48,All!A:AM,29,0)</f>
        <v>-29.302</v>
      </c>
      <c r="I48" s="6">
        <f>VLOOKUP(A48,All!A:AM,33,0)</f>
        <v>30.986360499827576</v>
      </c>
      <c r="J48" s="6">
        <f>VLOOKUP(A48,All!A:AM,32,0)</f>
        <v>33.050300000000092</v>
      </c>
      <c r="K48" s="20">
        <f>VLOOKUP(A48,All!A:AM,39,0)</f>
        <v>27.298271604938275</v>
      </c>
      <c r="L48" s="20">
        <f>VLOOKUP(A48,All!A:AM,38,0)</f>
        <v>27.639500000000002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20.8</v>
      </c>
      <c r="S48" s="325"/>
    </row>
    <row r="49" spans="1:19">
      <c r="A49" s="40" t="s">
        <v>65</v>
      </c>
      <c r="B49" s="41" t="str">
        <f>VLOOKUP(A49,All!A:AM,2,0)</f>
        <v>MIDLANDS</v>
      </c>
      <c r="C49" s="42">
        <f>VLOOKUP(A49,All!A:AM,11,0)</f>
        <v>45447</v>
      </c>
      <c r="D49" s="5"/>
      <c r="E49" s="17">
        <f>VLOOKUP(A49,All!A:AM,30,0)</f>
        <v>11.666484365386456</v>
      </c>
      <c r="F49" s="17">
        <f>VLOOKUP(A49,All!A:AM,28,0)</f>
        <v>10.2393</v>
      </c>
      <c r="G49" s="17">
        <f>VLOOKUP(A49,All!A:AM,31,0)</f>
        <v>-74.972070821625636</v>
      </c>
      <c r="H49" s="17">
        <f>VLOOKUP(A49,All!A:AM,29,0)</f>
        <v>-33.218999999999994</v>
      </c>
      <c r="I49" s="6">
        <f>VLOOKUP(A49,All!A:AM,33,0)</f>
        <v>27.313971018406111</v>
      </c>
      <c r="J49" s="6">
        <f>VLOOKUP(A49,All!A:AM,32,0)</f>
        <v>29.133300000000105</v>
      </c>
      <c r="K49" s="20">
        <f>VLOOKUP(A49,All!A:AM,39,0)</f>
        <v>23.429629629629634</v>
      </c>
      <c r="L49" s="20">
        <f>VLOOKUP(A49,All!A:AM,38,0)</f>
        <v>23.722500000000004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23.299999999999997</v>
      </c>
      <c r="S49" s="325"/>
    </row>
    <row r="50" spans="1:19">
      <c r="A50" s="40" t="s">
        <v>66</v>
      </c>
      <c r="B50" s="41" t="str">
        <f>VLOOKUP(A50,All!A:AM,2,0)</f>
        <v>MIDLANDS</v>
      </c>
      <c r="C50" s="42">
        <f>VLOOKUP(A50,All!A:AM,11,0)</f>
        <v>45414</v>
      </c>
      <c r="D50" s="5"/>
      <c r="E50" s="17">
        <f>VLOOKUP(A50,All!A:AM,30,0)</f>
        <v>45.786447722829131</v>
      </c>
      <c r="F50" s="17">
        <f>VLOOKUP(A50,All!A:AM,28,0)</f>
        <v>40.185299999999998</v>
      </c>
      <c r="G50" s="17">
        <f>VLOOKUP(A50,All!A:AM,31,0)</f>
        <v>28.025140488741986</v>
      </c>
      <c r="H50" s="17">
        <f>VLOOKUP(A50,All!A:AM,29,0)</f>
        <v>18.526999999999997</v>
      </c>
      <c r="I50" s="6">
        <f>VLOOKUP(A50,All!A:AM,33,0)</f>
        <v>33.084835290941186</v>
      </c>
      <c r="J50" s="6">
        <f>VLOOKUP(A50,All!A:AM,32,0)</f>
        <v>23.525700000000199</v>
      </c>
      <c r="K50" s="20">
        <f>VLOOKUP(A50,All!A:AM,39,0)</f>
        <v>53.005925925925929</v>
      </c>
      <c r="L50" s="20">
        <f>VLOOKUP(A50,All!A:AM,38,0)</f>
        <v>53.668500000000002</v>
      </c>
      <c r="M50" s="96" t="str">
        <f>VLOOKUP(A50,'SYS Allocations'!A:G,2,0)</f>
        <v>P-Core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3.6</v>
      </c>
      <c r="S50" s="325"/>
    </row>
    <row r="51" spans="1:19">
      <c r="A51" s="38" t="s">
        <v>67</v>
      </c>
      <c r="B51" s="41" t="str">
        <f>VLOOKUP(A51,All!A:AM,2,0)</f>
        <v>MIDLANDS</v>
      </c>
      <c r="C51" s="42">
        <f>VLOOKUP(A51,All!A:AM,11,0)</f>
        <v>45447</v>
      </c>
      <c r="D51" s="5"/>
      <c r="E51" s="17">
        <f>VLOOKUP(A51,All!A:AM,30,0)</f>
        <v>62.40976675965603</v>
      </c>
      <c r="F51" s="17">
        <f>VLOOKUP(A51,All!A:AM,28,0)</f>
        <v>130.203</v>
      </c>
      <c r="G51" s="17">
        <f>VLOOKUP(A51,All!A:AM,31,0)</f>
        <v>60.522520481745758</v>
      </c>
      <c r="H51" s="17">
        <f>VLOOKUP(A51,All!A:AM,29,0)</f>
        <v>120.2295</v>
      </c>
      <c r="I51" s="6">
        <f>VLOOKUP(A51,All!A:AM,33,0)</f>
        <v>18.426025783130296</v>
      </c>
      <c r="J51" s="6">
        <f>VLOOKUP(A51,All!A:AM,32,0)</f>
        <v>17.714280000000201</v>
      </c>
      <c r="K51" s="332">
        <f>VLOOKUP(A51,All!A:AM,39,0)</f>
        <v>60.528395061728396</v>
      </c>
      <c r="L51" s="332">
        <f>VLOOKUP(A51,All!A:AM,38,0)</f>
        <v>245.14</v>
      </c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7.8999999999999986</v>
      </c>
      <c r="S51" s="325"/>
    </row>
    <row r="52" spans="1:19">
      <c r="A52" s="38" t="s">
        <v>68</v>
      </c>
      <c r="B52" s="41" t="str">
        <f>VLOOKUP(A52,All!A:AM,2,0)</f>
        <v>MIDLANDS</v>
      </c>
      <c r="C52" s="42">
        <f>VLOOKUP(A52,All!A:AM,11,0)</f>
        <v>45447</v>
      </c>
      <c r="D52" s="5"/>
      <c r="E52" s="17">
        <f>VLOOKUP(A52,All!A:AM,30,0)</f>
        <v>60.96507626086872</v>
      </c>
      <c r="F52" s="17">
        <f>VLOOKUP(A52,All!A:AM,28,0)</f>
        <v>127.18899999999999</v>
      </c>
      <c r="G52" s="17">
        <f>VLOOKUP(A52,All!A:AM,31,0)</f>
        <v>59.005298196599583</v>
      </c>
      <c r="H52" s="17">
        <f>VLOOKUP(A52,All!A:AM,29,0)</f>
        <v>117.21549999999999</v>
      </c>
      <c r="I52" s="6">
        <f>VLOOKUP(A52,All!A:AM,33,0)</f>
        <v>15.290925642997356</v>
      </c>
      <c r="J52" s="6">
        <f>VLOOKUP(A52,All!A:AM,32,0)</f>
        <v>14.7002800000002</v>
      </c>
      <c r="K52" s="333"/>
      <c r="L52" s="333"/>
      <c r="M52" s="96">
        <f>VLOOKUP(A52,'SYS Allocations'!A:G,2,0)</f>
        <v>0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5.9</v>
      </c>
      <c r="S52" s="325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45447</v>
      </c>
      <c r="D53" s="5"/>
      <c r="E53" s="17">
        <f>VLOOKUP(A53,All!A:AM,30,0)</f>
        <v>20.528583438419506</v>
      </c>
      <c r="F53" s="17">
        <f>VLOOKUP(A53,All!A:AM,28,0)</f>
        <v>17.034520000000001</v>
      </c>
      <c r="G53" s="17">
        <f>VLOOKUP(A53,All!A:AM,31,0)</f>
        <v>-9.680928208846991</v>
      </c>
      <c r="H53" s="17">
        <f>VLOOKUP(A53,All!A:AM,29,0)</f>
        <v>-5.8205999999999998</v>
      </c>
      <c r="I53" s="6">
        <f>VLOOKUP(A53,All!A:AM,33,0)</f>
        <v>6.2055527109290969</v>
      </c>
      <c r="J53" s="6">
        <f>VLOOKUP(A53,All!A:AM,32,0)</f>
        <v>4.3630000000000297</v>
      </c>
      <c r="K53" s="20">
        <f>VLOOKUP(A53,All!A:AM,39,0)</f>
        <v>52.727598566308245</v>
      </c>
      <c r="L53" s="20">
        <f>VLOOKUP(A53,All!A:AM,38,0)</f>
        <v>73.555000000000007</v>
      </c>
      <c r="M53" s="96" t="str">
        <f>VLOOKUP(A53,'SYS Allocations'!A:G,2,0)</f>
        <v>P-Core</v>
      </c>
      <c r="N53" s="96">
        <f>VLOOKUP(A53,'SYS Allocations'!A:G,3,0)</f>
        <v>0</v>
      </c>
      <c r="O53" s="96">
        <f>VLOOKUP(A53,'SYS Allocations'!A:G,4,0)</f>
        <v>0</v>
      </c>
      <c r="P53" s="96">
        <f>VLOOKUP(A53,'SYS Allocations'!A:G,5,0)</f>
        <v>0</v>
      </c>
      <c r="Q53" s="96">
        <f>VLOOKUP(A53,'SYS Allocations'!A:G,6,0)</f>
        <v>0</v>
      </c>
      <c r="R53" s="12">
        <f>VLOOKUP(A53,'SYS Allocations'!A:G,7,0)</f>
        <v>0</v>
      </c>
      <c r="S53" s="325"/>
    </row>
    <row r="54" spans="1:19">
      <c r="A54" s="35" t="s">
        <v>70</v>
      </c>
      <c r="B54" s="41" t="str">
        <f>VLOOKUP(A54,All!A:AM,2,0)</f>
        <v>LONDON</v>
      </c>
      <c r="C54" s="42">
        <f>VLOOKUP(A54,All!A:AM,11,0)</f>
        <v>45447</v>
      </c>
      <c r="D54" s="5"/>
      <c r="E54" s="17">
        <f>VLOOKUP(A54,All!A:AM,30,0)</f>
        <v>31.158194214668882</v>
      </c>
      <c r="F54" s="17">
        <f>VLOOKUP(A54,All!A:AM,28,0)</f>
        <v>29.832600000000006</v>
      </c>
      <c r="G54" s="17">
        <f>VLOOKUP(A54,All!A:AM,31,0)</f>
        <v>-1.1214752539044437</v>
      </c>
      <c r="H54" s="17">
        <f>VLOOKUP(A54,All!A:AM,29,0)</f>
        <v>-0.73099999999999454</v>
      </c>
      <c r="I54" s="6">
        <f>VLOOKUP(A54,All!A:AM,33,0)</f>
        <v>25.843796408802653</v>
      </c>
      <c r="J54" s="6">
        <f>VLOOKUP(A54,All!A:AM,32,0)</f>
        <v>22.971000000000203</v>
      </c>
      <c r="K54" s="20">
        <f>VLOOKUP(A54,All!A:AM,39,0)</f>
        <v>52.750537634408616</v>
      </c>
      <c r="L54" s="20">
        <f>VLOOKUP(A54,All!A:AM,38,0)</f>
        <v>73.587000000000018</v>
      </c>
      <c r="M54" s="96">
        <f>VLOOKUP(A54,'SYS Allocations'!A:G,2,0)</f>
        <v>0</v>
      </c>
      <c r="N54" s="96" t="str">
        <f>VLOOKUP(A54,'SYS Allocations'!A:G,3,0)</f>
        <v>RA</v>
      </c>
      <c r="O54" s="96" t="str">
        <f>VLOOKUP(A54,'SYS Allocations'!A:G,4,0)</f>
        <v>PX</v>
      </c>
      <c r="P54" s="96">
        <f>VLOOKUP(A54,'SYS Allocations'!A:G,5,0)</f>
        <v>0</v>
      </c>
      <c r="Q54" s="96" t="str">
        <f>VLOOKUP(A54,'SYS Allocations'!A:G,6,0)</f>
        <v>OPEX</v>
      </c>
      <c r="R54" s="12">
        <f>VLOOKUP(A54,'SYS Allocations'!A:G,7,0)</f>
        <v>32.449999999999996</v>
      </c>
      <c r="S54" s="325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44987</v>
      </c>
      <c r="D55" s="5"/>
      <c r="E55" s="17">
        <f>VLOOKUP(A55,All!A:AM,30,0)</f>
        <v>35.934707494340522</v>
      </c>
      <c r="F55" s="17">
        <f>VLOOKUP(A55,All!A:AM,28,0)</f>
        <v>24.128</v>
      </c>
      <c r="G55" s="17">
        <f>VLOOKUP(A55,All!A:AM,31,0)</f>
        <v>12.301732925586139</v>
      </c>
      <c r="H55" s="17">
        <f>VLOOKUP(A55,All!A:AM,29,0)</f>
        <v>6.0340000000000007</v>
      </c>
      <c r="I55" s="6">
        <f>VLOOKUP(A55,All!A:AM,33,0)</f>
        <v>23.52221653296936</v>
      </c>
      <c r="J55" s="6">
        <f>VLOOKUP(A55,All!A:AM,32,0)</f>
        <v>13.230400000000101</v>
      </c>
      <c r="K55" s="20">
        <f>VLOOKUP(A55,All!A:AM,39,0)</f>
        <v>50.978917378917387</v>
      </c>
      <c r="L55" s="20">
        <f>VLOOKUP(A55,All!A:AM,38,0)</f>
        <v>44.734000000000002</v>
      </c>
      <c r="M55" s="96">
        <f>VLOOKUP(A55,'SYS Allocations'!A:G,2,0)</f>
        <v>0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2.25</v>
      </c>
      <c r="S55" s="325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45001</v>
      </c>
      <c r="D56" s="5"/>
      <c r="E56" s="17">
        <f>VLOOKUP(A56,All!A:AM,30,0)</f>
        <v>1.5758948714092338</v>
      </c>
      <c r="F56" s="17">
        <f>VLOOKUP(A56,All!A:AM,28,0)</f>
        <v>1.0058999999999996</v>
      </c>
      <c r="G56" s="17">
        <f>VLOOKUP(A56,All!A:AM,31,0)</f>
        <v>-73.605891455731182</v>
      </c>
      <c r="H56" s="17">
        <f>VLOOKUP(A56,All!A:AM,29,0)</f>
        <v>-26.636500000000002</v>
      </c>
      <c r="I56" s="6">
        <f>VLOOKUP(A56,All!A:AM,33,0)</f>
        <v>11.648187525314139</v>
      </c>
      <c r="J56" s="6">
        <f>VLOOKUP(A56,All!A:AM,32,0)</f>
        <v>8.2827000000001991</v>
      </c>
      <c r="K56" s="20">
        <f>VLOOKUP(A56,All!A:AM,39,0)</f>
        <v>33.519047619047619</v>
      </c>
      <c r="L56" s="20">
        <f>VLOOKUP(A56,All!A:AM,38,0)</f>
        <v>31.6755</v>
      </c>
      <c r="M56" s="96" t="str">
        <f>VLOOKUP(A56,'SYS Allocations'!A:G,2,0)</f>
        <v>P-Core</v>
      </c>
      <c r="N56" s="96">
        <f>VLOOKUP(A56,'SYS Allocations'!A:G,3,0)</f>
        <v>0</v>
      </c>
      <c r="O56" s="96">
        <f>VLOOKUP(A56,'SYS Allocations'!A:G,4,0)</f>
        <v>0</v>
      </c>
      <c r="P56" s="96">
        <f>VLOOKUP(A56,'SYS Allocations'!A:G,5,0)</f>
        <v>0</v>
      </c>
      <c r="Q56" s="96">
        <f>VLOOKUP(A56,'SYS Allocations'!A:G,6,0)</f>
        <v>0</v>
      </c>
      <c r="R56" s="12">
        <f>VLOOKUP(A56,'SYS Allocations'!A:G,7,0)</f>
        <v>5</v>
      </c>
      <c r="S56" s="325"/>
    </row>
    <row r="57" spans="1:19">
      <c r="A57" s="39" t="s">
        <v>73</v>
      </c>
      <c r="B57" s="41" t="str">
        <f>VLOOKUP(A57,All!A:AM,2,0)</f>
        <v>SOUTH WEST</v>
      </c>
      <c r="C57" s="42">
        <f>VLOOKUP(A57,All!A:AM,11,0)</f>
        <v>45447</v>
      </c>
      <c r="D57" s="5"/>
      <c r="E57" s="17">
        <f>VLOOKUP(A57,All!A:AM,30,0)</f>
        <v>7.9657683771084233</v>
      </c>
      <c r="F57" s="17">
        <f>VLOOKUP(A57,All!A:AM,28,0)</f>
        <v>6.9912999999999954</v>
      </c>
      <c r="G57" s="17">
        <f>VLOOKUP(A57,All!A:AM,31,0)</f>
        <v>-46.309897932383606</v>
      </c>
      <c r="H57" s="17">
        <f>VLOOKUP(A57,All!A:AM,29,0)</f>
        <v>-25.567000000000004</v>
      </c>
      <c r="I57" s="6">
        <f>VLOOKUP(A57,All!A:AM,33,0)</f>
        <v>9.1225642410334604</v>
      </c>
      <c r="J57" s="6">
        <f>VLOOKUP(A57,All!A:AM,32,0)</f>
        <v>8.1085000000001983</v>
      </c>
      <c r="K57" s="20">
        <f>VLOOKUP(A57,All!A:AM,39,0)</f>
        <v>24.154460093896713</v>
      </c>
      <c r="L57" s="20">
        <f>VLOOKUP(A57,All!A:AM,38,0)</f>
        <v>25.724499999999999</v>
      </c>
      <c r="M57" s="96">
        <f>VLOOKUP(A57,'SYS Allocations'!A:G,2,0)</f>
        <v>0</v>
      </c>
      <c r="N57" s="96" t="str">
        <f>VLOOKUP(A57,'SYS Allocations'!A:G,3,0)</f>
        <v>RA</v>
      </c>
      <c r="O57" s="96" t="str">
        <f>VLOOKUP(A57,'SYS Allocations'!A:G,4,0)</f>
        <v>PX</v>
      </c>
      <c r="P57" s="96" t="str">
        <f>VLOOKUP(A57,'SYS Allocations'!A:G,5,0)</f>
        <v>AM</v>
      </c>
      <c r="Q57" s="96" t="str">
        <f>VLOOKUP(A57,'SYS Allocations'!A:G,6,0)</f>
        <v>OPEX</v>
      </c>
      <c r="R57" s="12">
        <f>VLOOKUP(A57,'SYS Allocations'!A:G,7,0)</f>
        <v>48.13</v>
      </c>
      <c r="S57" s="325"/>
    </row>
    <row r="58" spans="1:19">
      <c r="A58" s="35" t="s">
        <v>74</v>
      </c>
      <c r="B58" s="41" t="str">
        <f>VLOOKUP(A58,All!A:AM,2,0)</f>
        <v>SOUTH</v>
      </c>
      <c r="C58" s="42">
        <f>VLOOKUP(A58,All!A:AM,11,0)</f>
        <v>44491.6875</v>
      </c>
      <c r="D58" s="5"/>
      <c r="E58" s="17">
        <f>VLOOKUP(A58,All!A:AM,30,0)</f>
        <v>57.571157316889753</v>
      </c>
      <c r="F58" s="17">
        <f>VLOOKUP(A58,All!A:AM,28,0)</f>
        <v>29.398320000000002</v>
      </c>
      <c r="G58" s="17">
        <f>VLOOKUP(A58,All!A:AM,31,0)</f>
        <v>36.616504399925105</v>
      </c>
      <c r="H58" s="17">
        <f>VLOOKUP(A58,All!A:AM,29,0)</f>
        <v>12.516400000000001</v>
      </c>
      <c r="I58" s="6">
        <f>VLOOKUP(A58,All!A:AM,33,0)</f>
        <v>52.863930659983296</v>
      </c>
      <c r="J58" s="6">
        <f>VLOOKUP(A58,All!A:AM,32,0)</f>
        <v>24.2988</v>
      </c>
      <c r="K58" s="20">
        <f>VLOOKUP(A58,All!A:AM,39,0)</f>
        <v>63.889999999999993</v>
      </c>
      <c r="L58" s="20">
        <f>VLOOKUP(A58,All!A:AM,38,0)</f>
        <v>38.333999999999996</v>
      </c>
      <c r="M58" s="96">
        <f>VLOOKUP(A58,'SYS Allocations'!A:G,2,0)</f>
        <v>0</v>
      </c>
      <c r="N58" s="96" t="str">
        <f>VLOOKUP(A58,'SYS Allocations'!A:G,3,0)</f>
        <v>RA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2.7</v>
      </c>
      <c r="S58" s="325"/>
    </row>
    <row r="59" spans="1:19">
      <c r="A59" s="35" t="s">
        <v>75</v>
      </c>
      <c r="B59" s="41" t="str">
        <f>VLOOKUP(A59,All!A:AM,2,0)</f>
        <v>MIDLANDS</v>
      </c>
      <c r="C59" s="42">
        <f>VLOOKUP(A59,All!A:AM,11,0)</f>
        <v>45447</v>
      </c>
      <c r="D59" s="5"/>
      <c r="E59" s="17">
        <f>VLOOKUP(A59,All!A:AM,30,0)</f>
        <v>62.919594067135051</v>
      </c>
      <c r="F59" s="17">
        <f>VLOOKUP(A59,All!A:AM,28,0)</f>
        <v>7.0283199999999999</v>
      </c>
      <c r="G59" s="17">
        <f>VLOOKUP(A59,All!A:AM,31,0)</f>
        <v>51.344430217669654</v>
      </c>
      <c r="H59" s="17">
        <f>VLOOKUP(A59,All!A:AM,29,0)</f>
        <v>4.3708999999999998</v>
      </c>
      <c r="I59" s="6">
        <f>VLOOKUP(A59,All!A:AM,33,0)</f>
        <v>53.792949576081945</v>
      </c>
      <c r="J59" s="6">
        <f>VLOOKUP(A59,All!A:AM,32,0)</f>
        <v>4.8219999999999699</v>
      </c>
      <c r="K59" s="20">
        <f>VLOOKUP(A59,All!A:AM,39,0)</f>
        <v>39.971014492753618</v>
      </c>
      <c r="L59" s="20">
        <f>VLOOKUP(A59,All!A:AM,38,0)</f>
        <v>2.758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</v>
      </c>
      <c r="S59" s="325"/>
    </row>
    <row r="60" spans="1:19">
      <c r="A60" s="35" t="s">
        <v>76</v>
      </c>
      <c r="B60" s="41" t="str">
        <f>VLOOKUP(A60,All!A:AM,2,0)</f>
        <v>SCOTLAND</v>
      </c>
      <c r="C60" s="42">
        <f>VLOOKUP(A60,All!A:AM,11,0)</f>
        <v>45447</v>
      </c>
      <c r="D60" s="5"/>
      <c r="E60" s="17">
        <f>VLOOKUP(A60,All!A:AM,30,0)</f>
        <v>72.108378870673945</v>
      </c>
      <c r="F60" s="17">
        <f>VLOOKUP(A60,All!A:AM,28,0)</f>
        <v>20.71218</v>
      </c>
      <c r="G60" s="17">
        <f>VLOOKUP(A60,All!A:AM,31,0)</f>
        <v>56.611570247933876</v>
      </c>
      <c r="H60" s="17">
        <f>VLOOKUP(A60,All!A:AM,29,0)</f>
        <v>10.453099999999999</v>
      </c>
      <c r="I60" s="6">
        <f>VLOOKUP(A60,All!A:AM,33,0)</f>
        <v>71.512843488649935</v>
      </c>
      <c r="J60" s="6">
        <f>VLOOKUP(A60,All!A:AM,32,0)</f>
        <v>20.111699999999999</v>
      </c>
      <c r="K60" s="20">
        <f>VLOOKUP(A60,All!A:AM,39,0)</f>
        <v>91.098333333333329</v>
      </c>
      <c r="L60" s="20">
        <f>VLOOKUP(A60,All!A:AM,38,0)</f>
        <v>81.988500000000002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</v>
      </c>
      <c r="S60" s="325"/>
    </row>
    <row r="61" spans="1:19">
      <c r="A61" s="35" t="s">
        <v>77</v>
      </c>
      <c r="B61" s="41" t="str">
        <f>VLOOKUP(A61,All!A:AM,2,0)</f>
        <v>NORTHERN IRELAND</v>
      </c>
      <c r="C61" s="42">
        <f>VLOOKUP(A61,All!A:AM,11,0)</f>
        <v>44873</v>
      </c>
      <c r="D61" s="5"/>
      <c r="E61" s="17">
        <f>VLOOKUP(A61,All!A:AM,30,0)</f>
        <v>91.666666666666671</v>
      </c>
      <c r="F61" s="17">
        <f>VLOOKUP(A61,All!A:AM,28,0)</f>
        <v>2.9975000000000001</v>
      </c>
      <c r="G61" s="17">
        <f>VLOOKUP(A61,All!A:AM,31,0)</f>
        <v>85.714285714285722</v>
      </c>
      <c r="H61" s="17">
        <f>VLOOKUP(A61,All!A:AM,29,0)</f>
        <v>1.635</v>
      </c>
      <c r="I61" s="6">
        <f>VLOOKUP(A61,All!A:AM,33,0)</f>
        <v>92.400156180276667</v>
      </c>
      <c r="J61" s="6">
        <f>VLOOKUP(A61,All!A:AM,32,0)</f>
        <v>3.3130999999999999</v>
      </c>
      <c r="K61" s="20">
        <f>VLOOKUP(A61,All!A:AM,39,0)</f>
        <v>97.577777777777769</v>
      </c>
      <c r="L61" s="20">
        <f>VLOOKUP(A61,All!A:AM,38,0)</f>
        <v>10.977499999999999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0</v>
      </c>
      <c r="S61" s="325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44686.541666666701</v>
      </c>
      <c r="D62" s="5"/>
      <c r="E62" s="17">
        <f>VLOOKUP(A62,All!A:AM,30,0)</f>
        <v>47.217125382262999</v>
      </c>
      <c r="F62" s="17">
        <f>VLOOKUP(A62,All!A:AM,28,0)</f>
        <v>7.7200000000000006</v>
      </c>
      <c r="G62" s="17">
        <f>VLOOKUP(A62,All!A:AM,31,0)</f>
        <v>19.415458598874803</v>
      </c>
      <c r="H62" s="17">
        <f>VLOOKUP(A62,All!A:AM,29,0)</f>
        <v>2.07925</v>
      </c>
      <c r="I62" s="6">
        <f>VLOOKUP(A62,All!A:AM,33,0)</f>
        <v>43.085892159966171</v>
      </c>
      <c r="J62" s="6">
        <f>VLOOKUP(A62,All!A:AM,32,0)</f>
        <v>6.5331999999999901</v>
      </c>
      <c r="K62" s="20">
        <f>VLOOKUP(A62,All!A:AM,39,0)</f>
        <v>61.644444444444446</v>
      </c>
      <c r="L62" s="20">
        <f>VLOOKUP(A62,All!A:AM,38,0)</f>
        <v>13.870000000000001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1</v>
      </c>
      <c r="S62" s="325"/>
    </row>
    <row r="63" spans="1:19">
      <c r="A63" s="35" t="s">
        <v>79</v>
      </c>
      <c r="B63" s="41" t="str">
        <f>VLOOKUP(A63,All!A:AM,2,0)</f>
        <v>ANGLIA</v>
      </c>
      <c r="C63" s="42">
        <f>VLOOKUP(A63,All!A:AM,11,0)</f>
        <v>44596.541666666701</v>
      </c>
      <c r="D63" s="5"/>
      <c r="E63" s="17">
        <f>VLOOKUP(A63,All!A:AM,30,0)</f>
        <v>70.543032786885234</v>
      </c>
      <c r="F63" s="17">
        <f>VLOOKUP(A63,All!A:AM,28,0)</f>
        <v>9.0055800000000001</v>
      </c>
      <c r="G63" s="17">
        <f>VLOOKUP(A63,All!A:AM,31,0)</f>
        <v>60.299194476409667</v>
      </c>
      <c r="H63" s="17">
        <f>VLOOKUP(A63,All!A:AM,29,0)</f>
        <v>5.7115999999999998</v>
      </c>
      <c r="I63" s="6">
        <f>VLOOKUP(A63,All!A:AM,33,0)</f>
        <v>62.799738841405301</v>
      </c>
      <c r="J63" s="6">
        <f>VLOOKUP(A63,All!A:AM,32,0)</f>
        <v>6.3482999999999796</v>
      </c>
      <c r="K63" s="20">
        <f>VLOOKUP(A63,All!A:AM,39,0)</f>
        <v>66.573333333333323</v>
      </c>
      <c r="L63" s="20">
        <f>VLOOKUP(A63,All!A:AM,38,0)</f>
        <v>7.4894999999999996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0</v>
      </c>
      <c r="S63" s="325"/>
    </row>
    <row r="64" spans="1:19">
      <c r="A64" s="35" t="s">
        <v>80</v>
      </c>
      <c r="B64" s="41" t="str">
        <f>VLOOKUP(A64,All!A:AM,2,0)</f>
        <v>SOUTH EAST</v>
      </c>
      <c r="C64" s="42">
        <f>VLOOKUP(A64,All!A:AM,11,0)</f>
        <v>44448.708333333299</v>
      </c>
      <c r="D64" s="5"/>
      <c r="E64" s="17">
        <f>VLOOKUP(A64,All!A:AM,30,0)</f>
        <v>63.322447342600746</v>
      </c>
      <c r="F64" s="17">
        <f>VLOOKUP(A64,All!A:AM,28,0)</f>
        <v>14.14664</v>
      </c>
      <c r="G64" s="17">
        <f>VLOOKUP(A64,All!A:AM,31,0)</f>
        <v>41.589501222528746</v>
      </c>
      <c r="H64" s="17">
        <f>VLOOKUP(A64,All!A:AM,29,0)</f>
        <v>5.8342999999999998</v>
      </c>
      <c r="I64" s="6">
        <f>VLOOKUP(A64,All!A:AM,33,0)</f>
        <v>62.440410707737442</v>
      </c>
      <c r="J64" s="6">
        <f>VLOOKUP(A64,All!A:AM,32,0)</f>
        <v>13.622</v>
      </c>
      <c r="K64" s="20">
        <f>VLOOKUP(A64,All!A:AM,39,0)</f>
        <v>51.442962962962966</v>
      </c>
      <c r="L64" s="20">
        <f>VLOOKUP(A64,All!A:AM,38,0)</f>
        <v>8.6810000000000009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1</v>
      </c>
      <c r="S64" s="325"/>
    </row>
    <row r="65" spans="1:19">
      <c r="A65" s="35" t="s">
        <v>81</v>
      </c>
      <c r="B65" s="41" t="str">
        <f>VLOOKUP(A65,All!A:AM,2,0)</f>
        <v>WALES</v>
      </c>
      <c r="C65" s="42">
        <f>VLOOKUP(A65,All!A:AM,11,0)</f>
        <v>45447</v>
      </c>
      <c r="D65" s="5"/>
      <c r="E65" s="17">
        <f>VLOOKUP(A65,All!A:AM,30,0)</f>
        <v>50.340758779997763</v>
      </c>
      <c r="F65" s="17">
        <f>VLOOKUP(A65,All!A:AM,28,0)</f>
        <v>20.88626</v>
      </c>
      <c r="G65" s="17">
        <f>VLOOKUP(A65,All!A:AM,31,0)</f>
        <v>31.463765126970085</v>
      </c>
      <c r="H65" s="17">
        <f>VLOOKUP(A65,All!A:AM,29,0)</f>
        <v>9.4587000000000003</v>
      </c>
      <c r="I65" s="6">
        <f>VLOOKUP(A65,All!A:AM,33,0)</f>
        <v>42.049468970793392</v>
      </c>
      <c r="J65" s="6">
        <f>VLOOKUP(A65,All!A:AM,32,0)</f>
        <v>14.950099999999999</v>
      </c>
      <c r="K65" s="20">
        <f>VLOOKUP(A65,All!A:AM,39,0)</f>
        <v>8.4288888888888867</v>
      </c>
      <c r="L65" s="20">
        <f>VLOOKUP(A65,All!A:AM,38,0)</f>
        <v>1.8964999999999996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3</v>
      </c>
      <c r="S65" s="325"/>
    </row>
    <row r="66" spans="1:19">
      <c r="A66" s="35" t="s">
        <v>82</v>
      </c>
      <c r="B66" s="41" t="str">
        <f>VLOOKUP(A66,All!A:AM,2,0)</f>
        <v>MIDLANDS</v>
      </c>
      <c r="C66" s="42">
        <f>VLOOKUP(A66,All!A:AM,11,0)</f>
        <v>44501.458333333299</v>
      </c>
      <c r="D66" s="5"/>
      <c r="E66" s="17">
        <f>VLOOKUP(A66,All!A:AM,30,0)</f>
        <v>66.700819672131132</v>
      </c>
      <c r="F66" s="17">
        <f>VLOOKUP(A66,All!A:AM,28,0)</f>
        <v>4.2575399999999997</v>
      </c>
      <c r="G66" s="17">
        <f>VLOOKUP(A66,All!A:AM,31,0)</f>
        <v>52.669902912621353</v>
      </c>
      <c r="H66" s="17">
        <f>VLOOKUP(A66,All!A:AM,29,0)</f>
        <v>2.3653</v>
      </c>
      <c r="I66" s="6">
        <f>VLOOKUP(A66,All!A:AM,33,0)</f>
        <v>72.786842428711921</v>
      </c>
      <c r="J66" s="6">
        <f>VLOOKUP(A66,All!A:AM,32,0)</f>
        <v>5.6850600000000098</v>
      </c>
      <c r="K66" s="20">
        <f>VLOOKUP(A66,All!A:AM,39,0)</f>
        <v>64.575000000000003</v>
      </c>
      <c r="L66" s="20">
        <f>VLOOKUP(A66,All!A:AM,38,0)</f>
        <v>3.8744999999999998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0</v>
      </c>
      <c r="S66" s="325"/>
    </row>
    <row r="67" spans="1:19">
      <c r="A67" s="35" t="s">
        <v>83</v>
      </c>
      <c r="B67" s="41" t="str">
        <f>VLOOKUP(A67,All!A:AM,2,0)</f>
        <v>ANGLIA</v>
      </c>
      <c r="C67" s="42">
        <f>VLOOKUP(A67,All!A:AM,11,0)</f>
        <v>45058</v>
      </c>
      <c r="D67" s="5"/>
      <c r="E67" s="17">
        <f>VLOOKUP(A67,All!A:AM,30,0)</f>
        <v>43.642318811517193</v>
      </c>
      <c r="F67" s="17">
        <f>VLOOKUP(A67,All!A:AM,28,0)</f>
        <v>10.446400000000001</v>
      </c>
      <c r="G67" s="17">
        <f>VLOOKUP(A67,All!A:AM,31,0)</f>
        <v>-4850.45871559633</v>
      </c>
      <c r="H67" s="17">
        <f>VLOOKUP(A67,All!A:AM,29,0)</f>
        <v>-13.217499999999999</v>
      </c>
      <c r="I67" s="6">
        <f>VLOOKUP(A67,All!A:AM,33,0)</f>
        <v>70.651455026455039</v>
      </c>
      <c r="J67" s="6">
        <f>VLOOKUP(A67,All!A:AM,32,0)</f>
        <v>32.474800000000002</v>
      </c>
      <c r="K67" s="20">
        <f>VLOOKUP(A67,All!A:AM,39,0)</f>
        <v>18.242424242424239</v>
      </c>
      <c r="L67" s="20">
        <f>VLOOKUP(A67,All!A:AM,38,0)</f>
        <v>3.01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1.5</v>
      </c>
      <c r="S67" s="325"/>
    </row>
    <row r="68" spans="1:19">
      <c r="A68" s="35" t="s">
        <v>84</v>
      </c>
      <c r="B68" s="41" t="str">
        <f>VLOOKUP(A68,All!A:AM,2,0)</f>
        <v>NORTH EAST</v>
      </c>
      <c r="C68" s="42">
        <f>VLOOKUP(A68,All!A:AM,11,0)</f>
        <v>45447</v>
      </c>
      <c r="D68" s="5"/>
      <c r="E68" s="17">
        <f>VLOOKUP(A68,All!A:AM,30,0)</f>
        <v>74.726775956284158</v>
      </c>
      <c r="F68" s="17">
        <f>VLOOKUP(A68,All!A:AM,28,0)</f>
        <v>11.9246</v>
      </c>
      <c r="G68" s="17">
        <f>VLOOKUP(A68,All!A:AM,31,0)</f>
        <v>71.969696969696969</v>
      </c>
      <c r="H68" s="17">
        <f>VLOOKUP(A68,All!A:AM,29,0)</f>
        <v>10.355</v>
      </c>
      <c r="I68" s="6">
        <f>VLOOKUP(A68,All!A:AM,33,0)</f>
        <v>53.783920058672578</v>
      </c>
      <c r="J68" s="6">
        <f>VLOOKUP(A68,All!A:AM,32,0)</f>
        <v>4.69340000000002</v>
      </c>
      <c r="K68" s="20">
        <f>VLOOKUP(A68,All!A:AM,39,0)</f>
        <v>32.783333333333331</v>
      </c>
      <c r="L68" s="20">
        <f>VLOOKUP(A68,All!A:AM,38,0)</f>
        <v>1.9669999999999996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25"/>
    </row>
    <row r="69" spans="1:19">
      <c r="A69" s="35" t="s">
        <v>85</v>
      </c>
      <c r="B69" s="41" t="str">
        <f>VLOOKUP(A69,All!A:AM,2,0)</f>
        <v>SOUTH WEST</v>
      </c>
      <c r="C69" s="42">
        <f>VLOOKUP(A69,All!A:AM,11,0)</f>
        <v>45447</v>
      </c>
      <c r="D69" s="5"/>
      <c r="E69" s="17">
        <f>VLOOKUP(A69,All!A:AM,30,0)</f>
        <v>76.092896174863384</v>
      </c>
      <c r="F69" s="17">
        <f>VLOOKUP(A69,All!A:AM,28,0)</f>
        <v>7.2855600000000003</v>
      </c>
      <c r="G69" s="17">
        <f>VLOOKUP(A69,All!A:AM,31,0)</f>
        <v>58.250497017892648</v>
      </c>
      <c r="H69" s="17">
        <f>VLOOKUP(A69,All!A:AM,29,0)</f>
        <v>3.1937000000000002</v>
      </c>
      <c r="I69" s="6">
        <f>VLOOKUP(A69,All!A:AM,33,0)</f>
        <v>77.356362773029232</v>
      </c>
      <c r="J69" s="6">
        <f>VLOOKUP(A69,All!A:AM,32,0)</f>
        <v>7.8197999999999803</v>
      </c>
      <c r="K69" s="20">
        <f>VLOOKUP(A69,All!A:AM,39,0)</f>
        <v>79.653333333333336</v>
      </c>
      <c r="L69" s="20">
        <f>VLOOKUP(A69,All!A:AM,38,0)</f>
        <v>8.9610000000000003</v>
      </c>
      <c r="M69" s="96">
        <f>VLOOKUP(A69,'SYS Allocations'!A:G,2,0)</f>
        <v>0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0</v>
      </c>
      <c r="S69" s="325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45211</v>
      </c>
      <c r="D70" s="5"/>
      <c r="E70" s="17">
        <f>VLOOKUP(A70,All!A:AM,30,0)</f>
        <v>34.296069770075889</v>
      </c>
      <c r="F70" s="17">
        <f>VLOOKUP(A70,All!A:AM,28,0)</f>
        <v>30.28</v>
      </c>
      <c r="G70" s="17">
        <f>VLOOKUP(A70,All!A:AM,31,0)</f>
        <v>25.305005633349435</v>
      </c>
      <c r="H70" s="17">
        <f>VLOOKUP(A70,All!A:AM,29,0)</f>
        <v>19.652500000000003</v>
      </c>
      <c r="I70" s="6">
        <f>VLOOKUP(A70,All!A:AM,33,0)</f>
        <v>-8.774732610293567</v>
      </c>
      <c r="J70" s="6">
        <f>VLOOKUP(A70,All!A:AM,32,0)</f>
        <v>-4.6796000000000006</v>
      </c>
      <c r="K70" s="332">
        <f>VLOOKUP(A70,All!A:AM,39,0)</f>
        <v>11.530555555555553</v>
      </c>
      <c r="L70" s="332">
        <f>VLOOKUP(A70,All!A:AM,38,0)</f>
        <v>20.754999999999995</v>
      </c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15.5</v>
      </c>
      <c r="S70" s="325"/>
    </row>
    <row r="71" spans="1:19">
      <c r="A71" s="39" t="s">
        <v>87</v>
      </c>
      <c r="B71" s="41" t="str">
        <f>VLOOKUP(A71,All!A:AM,2,0)</f>
        <v>LONDON</v>
      </c>
      <c r="C71" s="42">
        <f>VLOOKUP(A71,All!A:AM,11,0)</f>
        <v>45211</v>
      </c>
      <c r="D71" s="19"/>
      <c r="E71" s="17">
        <f>VLOOKUP(A71,All!A:AM,30,0)</f>
        <v>20.346357813901523</v>
      </c>
      <c r="F71" s="17">
        <f>VLOOKUP(A71,All!A:AM,28,0)</f>
        <v>25.859000000000002</v>
      </c>
      <c r="G71" s="17">
        <f>VLOOKUP(A71,All!A:AM,31,0)</f>
        <v>-8.3103752641292434</v>
      </c>
      <c r="H71" s="17">
        <f>VLOOKUP(A71,All!A:AM,29,0)</f>
        <v>-7.7675000000000001</v>
      </c>
      <c r="I71" s="6">
        <f>VLOOKUP(A71,All!A:AM,33,0)</f>
        <v>5.0869672832006509</v>
      </c>
      <c r="J71" s="6">
        <f>VLOOKUP(A71,All!A:AM,32,0)</f>
        <v>5.4258000000000797</v>
      </c>
      <c r="K71" s="333"/>
      <c r="L71" s="333"/>
      <c r="M71" s="96" t="str">
        <f>VLOOKUP(A71,'SYS Allocations'!A:G,2,0)</f>
        <v>P-Core</v>
      </c>
      <c r="N71" s="96">
        <f>VLOOKUP(A71,'SYS Allocations'!A:G,3,0)</f>
        <v>0</v>
      </c>
      <c r="O71" s="96">
        <f>VLOOKUP(A71,'SYS Allocations'!A:G,4,0)</f>
        <v>0</v>
      </c>
      <c r="P71" s="96">
        <f>VLOOKUP(A71,'SYS Allocations'!A:G,5,0)</f>
        <v>0</v>
      </c>
      <c r="Q71" s="96">
        <f>VLOOKUP(A71,'SYS Allocations'!A:G,6,0)</f>
        <v>0</v>
      </c>
      <c r="R71" s="12">
        <f>VLOOKUP(A71,'SYS Allocations'!A:G,7,0)</f>
        <v>1.5</v>
      </c>
      <c r="S71" s="325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45182</v>
      </c>
      <c r="D72" s="19"/>
      <c r="E72" s="17">
        <f>VLOOKUP(A72,All!A:AM,30,0)</f>
        <v>61.791840482541907</v>
      </c>
      <c r="F72" s="17">
        <f>VLOOKUP(A72,All!A:AM,28,0)</f>
        <v>37.469880000000003</v>
      </c>
      <c r="G72" s="17">
        <f>VLOOKUP(A72,All!A:AM,31,0)</f>
        <v>46.241873285907204</v>
      </c>
      <c r="H72" s="17">
        <f>VLOOKUP(A72,All!A:AM,29,0)</f>
        <v>19.929600000000001</v>
      </c>
      <c r="I72" s="6">
        <f>VLOOKUP(A72,All!A:AM,33,0)</f>
        <v>56.555735565456096</v>
      </c>
      <c r="J72" s="6">
        <f>VLOOKUP(A72,All!A:AM,32,0)</f>
        <v>30.161399999999997</v>
      </c>
      <c r="K72" s="332">
        <f>VLOOKUP(A72,All!A:AM,39,0)</f>
        <v>76.418066157760805</v>
      </c>
      <c r="L72" s="332">
        <f>VLOOKUP(A72,All!A:AM,38,0)</f>
        <v>150.16149999999999</v>
      </c>
      <c r="M72" s="96">
        <f>VLOOKUP(A72,'SYS Allocations'!A:G,2,0)</f>
        <v>0</v>
      </c>
      <c r="N72" s="96" t="str">
        <f>VLOOKUP(A72,'SYS Allocations'!A:G,3,0)</f>
        <v>RA</v>
      </c>
      <c r="O72" s="96" t="str">
        <f>VLOOKUP(A72,'SYS Allocations'!A:G,4,0)</f>
        <v>PX</v>
      </c>
      <c r="P72" s="96">
        <f>VLOOKUP(A72,'SYS Allocations'!A:G,5,0)</f>
        <v>0</v>
      </c>
      <c r="Q72" s="96" t="str">
        <f>VLOOKUP(A72,'SYS Allocations'!A:G,6,0)</f>
        <v>OPEX</v>
      </c>
      <c r="R72" s="12">
        <f>VLOOKUP(A72,'SYS Allocations'!A:G,7,0)</f>
        <v>7.8000000000000007</v>
      </c>
      <c r="S72" s="325"/>
    </row>
    <row r="73" spans="1:19">
      <c r="A73" s="35" t="s">
        <v>89</v>
      </c>
      <c r="B73" s="41" t="str">
        <f>VLOOKUP(A73,All!A:AM,2,0)</f>
        <v>LONDON</v>
      </c>
      <c r="C73" s="42">
        <f>VLOOKUP(A73,All!A:AM,11,0)</f>
        <v>45182</v>
      </c>
      <c r="D73" s="19"/>
      <c r="E73" s="17">
        <f>VLOOKUP(A73,All!A:AM,30,0)</f>
        <v>61.791015929054105</v>
      </c>
      <c r="F73" s="17">
        <f>VLOOKUP(A73,All!A:AM,28,0)</f>
        <v>37.469380000000001</v>
      </c>
      <c r="G73" s="17">
        <f>VLOOKUP(A73,All!A:AM,31,0)</f>
        <v>46.240713155415719</v>
      </c>
      <c r="H73" s="17">
        <f>VLOOKUP(A73,All!A:AM,29,0)</f>
        <v>19.929099999999998</v>
      </c>
      <c r="I73" s="6">
        <f>VLOOKUP(A73,All!A:AM,33,0)</f>
        <v>56.55479801389076</v>
      </c>
      <c r="J73" s="6">
        <f>VLOOKUP(A73,All!A:AM,32,0)</f>
        <v>30.160899999999998</v>
      </c>
      <c r="K73" s="333"/>
      <c r="L73" s="333"/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>
        <f>VLOOKUP(A73,'SYS Allocations'!A:G,5,0)</f>
        <v>0</v>
      </c>
      <c r="Q73" s="96">
        <f>VLOOKUP(A73,'SYS Allocations'!A:G,6,0)</f>
        <v>0</v>
      </c>
      <c r="R73" s="12">
        <f>VLOOKUP(A73,'SYS Allocations'!A:G,7,0)</f>
        <v>8.4</v>
      </c>
      <c r="S73" s="325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45447</v>
      </c>
      <c r="D74" s="19"/>
      <c r="E74" s="17">
        <f>VLOOKUP(A74,All!A:AM,30,0)</f>
        <v>68.337049062368223</v>
      </c>
      <c r="F74" s="17">
        <f>VLOOKUP(A74,All!A:AM,28,0)</f>
        <v>18.538420000000002</v>
      </c>
      <c r="G74" s="17">
        <f>VLOOKUP(A74,All!A:AM,31,0)</f>
        <v>62.313365713257781</v>
      </c>
      <c r="H74" s="17">
        <f>VLOOKUP(A74,All!A:AM,29,0)</f>
        <v>14.202399999999999</v>
      </c>
      <c r="I74" s="6">
        <f>VLOOKUP(A74,All!A:AM,33,0)</f>
        <v>50.662278283246025</v>
      </c>
      <c r="J74" s="6">
        <f>VLOOKUP(A74,All!A:AM,32,0)</f>
        <v>8.8201000000000001</v>
      </c>
      <c r="K74" s="20">
        <f>VLOOKUP(A74,All!A:AM,39,0)</f>
        <v>92.364888888888885</v>
      </c>
      <c r="L74" s="20">
        <f>VLOOKUP(A74,All!A:AM,38,0)</f>
        <v>103.9105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 t="str">
        <f>VLOOKUP(A74,'SYS Allocations'!A:G,5,0)</f>
        <v>AM</v>
      </c>
      <c r="Q74" s="96">
        <f>VLOOKUP(A74,'SYS Allocations'!A:G,6,0)</f>
        <v>0</v>
      </c>
      <c r="R74" s="12">
        <f>VLOOKUP(A74,'SYS Allocations'!A:G,7,0)</f>
        <v>6.9</v>
      </c>
      <c r="S74" s="325"/>
    </row>
    <row r="75" spans="1:19">
      <c r="A75" s="37" t="s">
        <v>91</v>
      </c>
      <c r="B75" s="41" t="str">
        <f>VLOOKUP(A75,All!A:AM,2,0)</f>
        <v>SOUTH WEST</v>
      </c>
      <c r="C75" s="42">
        <f>VLOOKUP(A75,All!A:AM,11,0)</f>
        <v>45447</v>
      </c>
      <c r="D75" s="19"/>
      <c r="E75" s="17">
        <f>VLOOKUP(A75,All!A:AM,30,0)</f>
        <v>63.080472074526909</v>
      </c>
      <c r="F75" s="17">
        <f>VLOOKUP(A75,All!A:AM,28,0)</f>
        <v>17.11242</v>
      </c>
      <c r="G75" s="17">
        <f>VLOOKUP(A75,All!A:AM,31,0)</f>
        <v>56.056757005778366</v>
      </c>
      <c r="H75" s="17">
        <f>VLOOKUP(A75,All!A:AM,29,0)</f>
        <v>12.776399999999999</v>
      </c>
      <c r="I75" s="6">
        <f>VLOOKUP(A75,All!A:AM,33,0)</f>
        <v>42.47139509236284</v>
      </c>
      <c r="J75" s="6">
        <f>VLOOKUP(A75,All!A:AM,32,0)</f>
        <v>7.3941000000000008</v>
      </c>
      <c r="K75" s="20">
        <f>VLOOKUP(A75,All!A:AM,39,0)</f>
        <v>91.097333333333324</v>
      </c>
      <c r="L75" s="20">
        <f>VLOOKUP(A75,All!A:AM,38,0)</f>
        <v>102.4845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>
        <f>VLOOKUP(A75,'SYS Allocations'!A:G,6,0)</f>
        <v>0</v>
      </c>
      <c r="R75" s="12">
        <f>VLOOKUP(A75,'SYS Allocations'!A:G,7,0)</f>
        <v>6.8</v>
      </c>
      <c r="S75" s="325"/>
    </row>
    <row r="76" spans="1:19">
      <c r="A76" s="38" t="s">
        <v>92</v>
      </c>
      <c r="B76" s="41" t="str">
        <f>VLOOKUP(A76,All!A:AM,2,0)</f>
        <v>MIDLANDS</v>
      </c>
      <c r="C76" s="42">
        <f>VLOOKUP(A76,All!A:AM,11,0)</f>
        <v>45223</v>
      </c>
      <c r="D76" s="5"/>
      <c r="E76" s="17">
        <f>VLOOKUP(A76,All!A:AM,30,0)</f>
        <v>51.698385017817877</v>
      </c>
      <c r="F76" s="17">
        <f>VLOOKUP(A76,All!A:AM,28,0)</f>
        <v>27.274000000000001</v>
      </c>
      <c r="G76" s="17">
        <f>VLOOKUP(A76,All!A:AM,31,0)</f>
        <v>23.35087983155362</v>
      </c>
      <c r="H76" s="17">
        <f>VLOOKUP(A76,All!A:AM,29,0)</f>
        <v>7.7629999999999999</v>
      </c>
      <c r="I76" s="6">
        <f>VLOOKUP(A76,All!A:AM,33,0)</f>
        <v>52.218622024211328</v>
      </c>
      <c r="J76" s="6">
        <f>VLOOKUP(A76,All!A:AM,32,0)</f>
        <v>27.848399999999998</v>
      </c>
      <c r="K76" s="332">
        <f>VLOOKUP(A76,All!A:AM,39,0)</f>
        <v>43.13111111111111</v>
      </c>
      <c r="L76" s="332">
        <f>VLOOKUP(A76,All!A:AM,38,0)</f>
        <v>38.817999999999998</v>
      </c>
      <c r="M76" s="96">
        <f>VLOOKUP(A76,'SYS Allocations'!A:G,2,0)</f>
        <v>0</v>
      </c>
      <c r="N76" s="96">
        <f>VLOOKUP(A76,'SYS Allocations'!A:G,3,0)</f>
        <v>0</v>
      </c>
      <c r="O76" s="96">
        <f>VLOOKUP(A76,'SYS Allocations'!A:G,4,0)</f>
        <v>0</v>
      </c>
      <c r="P76" s="96">
        <f>VLOOKUP(A76,'SYS Allocations'!A:G,5,0)</f>
        <v>0</v>
      </c>
      <c r="Q76" s="96" t="str">
        <f>VLOOKUP(A76,'SYS Allocations'!A:G,6,0)</f>
        <v>OPEX</v>
      </c>
      <c r="R76" s="12">
        <f>VLOOKUP(A76,'SYS Allocations'!A:G,7,0)</f>
        <v>9.35</v>
      </c>
      <c r="S76" s="325"/>
    </row>
    <row r="77" spans="1:19">
      <c r="A77" s="38" t="s">
        <v>93</v>
      </c>
      <c r="B77" s="41" t="str">
        <f>VLOOKUP(A77,All!A:AM,2,0)</f>
        <v>MIDLANDS</v>
      </c>
      <c r="C77" s="42">
        <f>VLOOKUP(A77,All!A:AM,11,0)</f>
        <v>45223</v>
      </c>
      <c r="D77" s="5"/>
      <c r="E77" s="17">
        <f>VLOOKUP(A77,All!A:AM,30,0)</f>
        <v>51.285161877322004</v>
      </c>
      <c r="F77" s="17">
        <f>VLOOKUP(A77,All!A:AM,28,0)</f>
        <v>27.055999999999997</v>
      </c>
      <c r="G77" s="17">
        <f>VLOOKUP(A77,All!A:AM,31,0)</f>
        <v>22.695142126635588</v>
      </c>
      <c r="H77" s="17">
        <f>VLOOKUP(A77,All!A:AM,29,0)</f>
        <v>7.5449999999999999</v>
      </c>
      <c r="I77" s="6">
        <f>VLOOKUP(A77,All!A:AM,33,0)</f>
        <v>51.809849541724795</v>
      </c>
      <c r="J77" s="6">
        <f>VLOOKUP(A77,All!A:AM,32,0)</f>
        <v>27.630400000000002</v>
      </c>
      <c r="K77" s="333"/>
      <c r="L77" s="333"/>
      <c r="M77" s="96"/>
      <c r="N77" s="96"/>
      <c r="O77" s="96"/>
      <c r="P77" s="96"/>
      <c r="Q77" s="96"/>
      <c r="R77" s="12">
        <f>VLOOKUP(A77,'SYS Allocations'!A:G,7,0)</f>
        <v>9.35</v>
      </c>
      <c r="S77" s="325"/>
    </row>
    <row r="78" spans="1:19">
      <c r="A78" s="35" t="s">
        <v>94</v>
      </c>
      <c r="B78" s="41" t="str">
        <f>VLOOKUP(A78,All!A:AM,2,0)</f>
        <v>THAMES VALLEY</v>
      </c>
      <c r="C78" s="42">
        <f>VLOOKUP(A78,All!A:AM,11,0)</f>
        <v>45447</v>
      </c>
      <c r="D78" s="5"/>
      <c r="E78" s="17">
        <f>VLOOKUP(A78,All!A:AM,30,0)</f>
        <v>69.047619047619051</v>
      </c>
      <c r="F78" s="17">
        <f>VLOOKUP(A78,All!A:AM,28,0)</f>
        <v>7.9024999999999999</v>
      </c>
      <c r="G78" s="17">
        <f>VLOOKUP(A78,All!A:AM,31,0)</f>
        <v>62.962962962962962</v>
      </c>
      <c r="H78" s="17">
        <f>VLOOKUP(A78,All!A:AM,29,0)</f>
        <v>6.0222499999999997</v>
      </c>
      <c r="I78" s="6">
        <f>VLOOKUP(A78,All!A:AM,33,0)</f>
        <v>60.480812137438505</v>
      </c>
      <c r="J78" s="6">
        <f>VLOOKUP(A78,All!A:AM,32,0)</f>
        <v>5.4214999999999698</v>
      </c>
      <c r="K78" s="20">
        <f>VLOOKUP(A78,All!A:AM,39,0)</f>
        <v>66.261904761904759</v>
      </c>
      <c r="L78" s="20">
        <f>VLOOKUP(A78,All!A:AM,38,0)</f>
        <v>6.9574999999999996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0</v>
      </c>
      <c r="S78" s="325"/>
    </row>
    <row r="79" spans="1:19">
      <c r="A79" s="35" t="s">
        <v>95</v>
      </c>
      <c r="B79" s="41" t="str">
        <f>VLOOKUP(A79,All!A:AM,2,0)</f>
        <v>NORTH WEST</v>
      </c>
      <c r="C79" s="42">
        <f>VLOOKUP(A79,All!A:AM,11,0)</f>
        <v>45414</v>
      </c>
      <c r="D79" s="5"/>
      <c r="E79" s="17">
        <f>VLOOKUP(A79,All!A:AM,30,0)</f>
        <v>39.6564959643054</v>
      </c>
      <c r="F79" s="17">
        <f>VLOOKUP(A79,All!A:AM,28,0)</f>
        <v>5.0625799999999996</v>
      </c>
      <c r="G79" s="17">
        <f>VLOOKUP(A79,All!A:AM,31,0)</f>
        <v>18.671677875022436</v>
      </c>
      <c r="H79" s="17">
        <f>VLOOKUP(A79,All!A:AM,29,0)</f>
        <v>1.7686000000000002</v>
      </c>
      <c r="I79" s="6">
        <f>VLOOKUP(A79,All!A:AM,33,0)</f>
        <v>23.794119974675329</v>
      </c>
      <c r="J79" s="6">
        <f>VLOOKUP(A79,All!A:AM,32,0)</f>
        <v>2.40529999999998</v>
      </c>
      <c r="K79" s="20">
        <f>VLOOKUP(A79,All!A:AM,39,0)</f>
        <v>74.321666666666673</v>
      </c>
      <c r="L79" s="20">
        <f>VLOOKUP(A79,All!A:AM,38,0)</f>
        <v>22.296500000000002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>
        <f>VLOOKUP(A79,'SYS Allocations'!A:G,5,0)</f>
        <v>0</v>
      </c>
      <c r="Q79" s="96">
        <f>VLOOKUP(A79,'SYS Allocations'!A:G,6,0)</f>
        <v>0</v>
      </c>
      <c r="R79" s="12">
        <f>VLOOKUP(A79,'SYS Allocations'!A:G,7,0)</f>
        <v>1</v>
      </c>
      <c r="S79" s="325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45447</v>
      </c>
      <c r="D80" s="5"/>
      <c r="E80" s="17">
        <f>VLOOKUP(A80,All!A:AM,30,0)</f>
        <v>61.413370431643848</v>
      </c>
      <c r="F80" s="17">
        <f>VLOOKUP(A80,All!A:AM,28,0)</f>
        <v>15.680160000000001</v>
      </c>
      <c r="G80" s="17">
        <f>VLOOKUP(A80,All!A:AM,31,0)</f>
        <v>52.628238416709941</v>
      </c>
      <c r="H80" s="17">
        <f>VLOOKUP(A80,All!A:AM,29,0)</f>
        <v>10.9452</v>
      </c>
      <c r="I80" s="6">
        <f>VLOOKUP(A80,All!A:AM,33,0)</f>
        <v>43.410532120209538</v>
      </c>
      <c r="J80" s="6">
        <f>VLOOKUP(A80,All!A:AM,32,0)</f>
        <v>7.5575999999999999</v>
      </c>
      <c r="K80" s="20">
        <f>VLOOKUP(A80,All!A:AM,39,0)</f>
        <v>62.524242424242431</v>
      </c>
      <c r="L80" s="20">
        <f>VLOOKUP(A80,All!A:AM,38,0)</f>
        <v>30.949500000000004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 t="str">
        <f>VLOOKUP(A80,'SYS Allocations'!A:G,5,0)</f>
        <v>AM</v>
      </c>
      <c r="Q80" s="96">
        <f>VLOOKUP(A80,'SYS Allocations'!A:G,6,0)</f>
        <v>0</v>
      </c>
      <c r="R80" s="12">
        <f>VLOOKUP(A80,'SYS Allocations'!A:G,7,0)</f>
        <v>6.8</v>
      </c>
      <c r="S80" s="325"/>
    </row>
    <row r="81" spans="1:19">
      <c r="A81" s="37" t="s">
        <v>97</v>
      </c>
      <c r="B81" s="41" t="str">
        <f>VLOOKUP(A81,All!A:AM,2,0)</f>
        <v>SOUTH WEST</v>
      </c>
      <c r="C81" s="42">
        <f>VLOOKUP(A81,All!A:AM,11,0)</f>
        <v>45447</v>
      </c>
      <c r="D81" s="5"/>
      <c r="E81" s="17">
        <f>VLOOKUP(A81,All!A:AM,30,0)</f>
        <v>65.931202060460222</v>
      </c>
      <c r="F81" s="17">
        <f>VLOOKUP(A81,All!A:AM,28,0)</f>
        <v>16.833660000000002</v>
      </c>
      <c r="G81" s="17">
        <f>VLOOKUP(A81,All!A:AM,31,0)</f>
        <v>58.174658127055565</v>
      </c>
      <c r="H81" s="17">
        <f>VLOOKUP(A81,All!A:AM,29,0)</f>
        <v>12.098699999999999</v>
      </c>
      <c r="I81" s="6">
        <f>VLOOKUP(A81,All!A:AM,33,0)</f>
        <v>50.036186931348219</v>
      </c>
      <c r="J81" s="6">
        <f>VLOOKUP(A81,All!A:AM,32,0)</f>
        <v>8.7111000000000001</v>
      </c>
      <c r="K81" s="20">
        <f>VLOOKUP(A81,All!A:AM,39,0)</f>
        <v>0</v>
      </c>
      <c r="L81" s="20">
        <f>VLOOKUP(A81,All!A:AM,38,0)</f>
        <v>0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6.9</v>
      </c>
      <c r="S81" s="325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44594.708333333299</v>
      </c>
      <c r="D82" s="5"/>
      <c r="E82" s="17">
        <f>VLOOKUP(A82,All!A:AM,30,0)</f>
        <v>87.568181818181813</v>
      </c>
      <c r="F82" s="17">
        <f>VLOOKUP(A82,All!A:AM,28,0)</f>
        <v>20.998850000000001</v>
      </c>
      <c r="G82" s="17">
        <f>VLOOKUP(A82,All!A:AM,31,0)</f>
        <v>87.30858468677495</v>
      </c>
      <c r="H82" s="17">
        <f>VLOOKUP(A82,All!A:AM,29,0)</f>
        <v>20.50835</v>
      </c>
      <c r="I82" s="6">
        <f>VLOOKUP(A82,All!A:AM,33,0)</f>
        <v>70.509358182969081</v>
      </c>
      <c r="J82" s="6">
        <f>VLOOKUP(A82,All!A:AM,32,0)</f>
        <v>7.1276499999999796</v>
      </c>
      <c r="K82" s="20">
        <f>VLOOKUP(A82,All!A:AM,39,0)</f>
        <v>82.333925925925925</v>
      </c>
      <c r="L82" s="20">
        <f>VLOOKUP(A82,All!A:AM,38,0)</f>
        <v>13.89385</v>
      </c>
      <c r="M82" s="96">
        <f>VLOOKUP(A82,'SYS Allocations'!A:G,2,0)</f>
        <v>0</v>
      </c>
      <c r="N82" s="96">
        <f>VLOOKUP(A82,'SYS Allocations'!A:G,3,0)</f>
        <v>0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0</v>
      </c>
      <c r="S82" s="325"/>
    </row>
    <row r="83" spans="1:19">
      <c r="A83" s="35" t="s">
        <v>99</v>
      </c>
      <c r="B83" s="41" t="str">
        <f>VLOOKUP(A83,All!A:AM,2,0)</f>
        <v>NORTH WEST</v>
      </c>
      <c r="C83" s="42">
        <f>VLOOKUP(A83,All!A:AM,11,0)</f>
        <v>45447</v>
      </c>
      <c r="D83" s="5"/>
      <c r="E83" s="17">
        <f>VLOOKUP(A83,All!A:AM,30,0)</f>
        <v>2.9224319446533298</v>
      </c>
      <c r="F83" s="17">
        <f>VLOOKUP(A83,All!A:AM,28,0)</f>
        <v>0.37307999999999986</v>
      </c>
      <c r="G83" s="17">
        <f>VLOOKUP(A83,All!A:AM,31,0)</f>
        <v>-30.836878833627178</v>
      </c>
      <c r="H83" s="17">
        <f>VLOOKUP(A83,All!A:AM,29,0)</f>
        <v>-2.9209000000000001</v>
      </c>
      <c r="I83" s="6">
        <f>VLOOKUP(A83,All!A:AM,33,0)</f>
        <v>-22.596153846154039</v>
      </c>
      <c r="J83" s="6">
        <f>VLOOKUP(A83,All!A:AM,32,0)</f>
        <v>-2.2842000000000198</v>
      </c>
      <c r="K83" s="20">
        <f>VLOOKUP(A83,All!A:AM,39,0)</f>
        <v>33.903999999999996</v>
      </c>
      <c r="L83" s="20">
        <f>VLOOKUP(A83,All!A:AM,38,0)</f>
        <v>6.3569999999999993</v>
      </c>
      <c r="M83" s="96">
        <f>VLOOKUP(A83,'SYS Allocations'!A:G,2,0)</f>
        <v>0</v>
      </c>
      <c r="N83" s="96" t="str">
        <f>VLOOKUP(A83,'SYS Allocations'!A:G,3,0)</f>
        <v>RA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4</v>
      </c>
      <c r="S83" s="325"/>
    </row>
    <row r="84" spans="1:19">
      <c r="A84" s="35" t="s">
        <v>100</v>
      </c>
      <c r="B84" s="41" t="str">
        <f>VLOOKUP(A84,All!A:AM,2,0)</f>
        <v>LONDON</v>
      </c>
      <c r="C84" s="42">
        <f>VLOOKUP(A84,All!A:AM,11,0)</f>
        <v>45127</v>
      </c>
      <c r="D84" s="5"/>
      <c r="E84" s="17">
        <f>VLOOKUP(A84,All!A:AM,30,0)</f>
        <v>41.046551138294262</v>
      </c>
      <c r="F84" s="17">
        <f>VLOOKUP(A84,All!A:AM,28,0)</f>
        <v>36.24</v>
      </c>
      <c r="G84" s="17">
        <f>VLOOKUP(A84,All!A:AM,31,0)</f>
        <v>22.03707170941771</v>
      </c>
      <c r="H84" s="17">
        <f>VLOOKUP(A84,All!A:AM,29,0)</f>
        <v>14.712499999999999</v>
      </c>
      <c r="I84" s="6">
        <f>VLOOKUP(A84,All!A:AM,33,0)</f>
        <v>25.96859532343403</v>
      </c>
      <c r="J84" s="6">
        <f>VLOOKUP(A84,All!A:AM,32,0)</f>
        <v>18.257999999999999</v>
      </c>
      <c r="K84" s="20">
        <f>VLOOKUP(A84,All!A:AM,39,0)</f>
        <v>27.708333333333339</v>
      </c>
      <c r="L84" s="20">
        <f>VLOOKUP(A84,All!A:AM,38,0)</f>
        <v>19.950000000000003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3</v>
      </c>
      <c r="S84" s="325"/>
    </row>
    <row r="85" spans="1:19">
      <c r="A85" s="35" t="s">
        <v>101</v>
      </c>
      <c r="B85" s="41" t="str">
        <f>VLOOKUP(A85,All!A:AM,2,0)</f>
        <v>MIDLANDS</v>
      </c>
      <c r="C85" s="42">
        <f>VLOOKUP(A85,All!A:AM,11,0)</f>
        <v>44530.708333333299</v>
      </c>
      <c r="D85" s="5"/>
      <c r="E85" s="17">
        <f>VLOOKUP(A85,All!A:AM,30,0)</f>
        <v>53.827295109818792</v>
      </c>
      <c r="F85" s="17">
        <f>VLOOKUP(A85,All!A:AM,28,0)</f>
        <v>15.461179999999999</v>
      </c>
      <c r="G85" s="17">
        <f>VLOOKUP(A85,All!A:AM,31,0)</f>
        <v>44.134843008904731</v>
      </c>
      <c r="H85" s="17">
        <f>VLOOKUP(A85,All!A:AM,29,0)</f>
        <v>10.4777</v>
      </c>
      <c r="I85" s="6">
        <f>VLOOKUP(A85,All!A:AM,33,0)</f>
        <v>46.977147700377408</v>
      </c>
      <c r="J85" s="6">
        <f>VLOOKUP(A85,All!A:AM,32,0)</f>
        <v>11.750299999999999</v>
      </c>
      <c r="K85" s="20">
        <f>VLOOKUP(A85,All!A:AM,39,0)</f>
        <v>58.875968992248062</v>
      </c>
      <c r="L85" s="20">
        <f>VLOOKUP(A85,All!A:AM,38,0)</f>
        <v>18.987500000000001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1</v>
      </c>
      <c r="S85" s="325"/>
    </row>
    <row r="86" spans="1:19">
      <c r="A86" s="35" t="s">
        <v>102</v>
      </c>
      <c r="B86" s="41" t="str">
        <f>VLOOKUP(A86,All!A:AM,2,0)</f>
        <v>THAMES VALLEY</v>
      </c>
      <c r="C86" s="42">
        <f>VLOOKUP(A86,All!A:AM,11,0)</f>
        <v>45447</v>
      </c>
      <c r="D86" s="5"/>
      <c r="E86" s="17">
        <f>VLOOKUP(A86,All!A:AM,30,0)</f>
        <v>51.060407482425823</v>
      </c>
      <c r="F86" s="17">
        <f>VLOOKUP(A86,All!A:AM,28,0)</f>
        <v>8.5709999999999997</v>
      </c>
      <c r="G86" s="17">
        <f>VLOOKUP(A86,All!A:AM,31,0)</f>
        <v>43.83144099190325</v>
      </c>
      <c r="H86" s="17">
        <f>VLOOKUP(A86,All!A:AM,29,0)</f>
        <v>6.4106199999999998</v>
      </c>
      <c r="I86" s="6">
        <f>VLOOKUP(A86,All!A:AM,33,0)</f>
        <v>37.549413124125842</v>
      </c>
      <c r="J86" s="6">
        <f>VLOOKUP(A86,All!A:AM,32,0)</f>
        <v>4.9394000000000098</v>
      </c>
      <c r="K86" s="20">
        <f>VLOOKUP(A86,All!A:AM,39,0)</f>
        <v>81.744444444444454</v>
      </c>
      <c r="L86" s="20">
        <f>VLOOKUP(A86,All!A:AM,38,0)</f>
        <v>36.785000000000004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4.4000000000000004</v>
      </c>
      <c r="S86" s="325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45447</v>
      </c>
      <c r="D87" s="5"/>
      <c r="E87" s="17">
        <f>VLOOKUP(A87,All!A:AM,30,0)</f>
        <v>34.451295934225698</v>
      </c>
      <c r="F87" s="17">
        <f>VLOOKUP(A87,All!A:AM,28,0)</f>
        <v>3.8483200000000002</v>
      </c>
      <c r="G87" s="17">
        <f>VLOOKUP(A87,All!A:AM,31,0)</f>
        <v>36.387962190714475</v>
      </c>
      <c r="H87" s="17">
        <f>VLOOKUP(A87,All!A:AM,29,0)</f>
        <v>4.1883999999999997</v>
      </c>
      <c r="I87" s="6">
        <f>VLOOKUP(A87,All!A:AM,33,0)</f>
        <v>37.36484082012511</v>
      </c>
      <c r="J87" s="6">
        <f>VLOOKUP(A87,All!A:AM,32,0)</f>
        <v>4.3679199999999696</v>
      </c>
      <c r="K87" s="20">
        <f>VLOOKUP(A87,All!A:AM,39,0)</f>
        <v>30.266666666666666</v>
      </c>
      <c r="L87" s="20">
        <f>VLOOKUP(A87,All!A:AM,38,0)</f>
        <v>3.1779999999999999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1</v>
      </c>
      <c r="S87" s="325"/>
    </row>
    <row r="88" spans="1:19">
      <c r="A88" s="39" t="s">
        <v>104</v>
      </c>
      <c r="B88" s="41" t="str">
        <f>VLOOKUP(A88,All!A:AM,2,0)</f>
        <v>SCOTLAND</v>
      </c>
      <c r="C88" s="42">
        <f>VLOOKUP(A88,All!A:AM,11,0)</f>
        <v>44445.381944444402</v>
      </c>
      <c r="D88" s="19"/>
      <c r="E88" s="17">
        <f>VLOOKUP(A88,All!A:AM,30,0)</f>
        <v>62.5</v>
      </c>
      <c r="F88" s="17">
        <f>VLOOKUP(A88,All!A:AM,28,0)</f>
        <v>2.9975000000000001</v>
      </c>
      <c r="G88" s="17">
        <f>VLOOKUP(A88,All!A:AM,31,0)</f>
        <v>69.158878504672899</v>
      </c>
      <c r="H88" s="17">
        <f>VLOOKUP(A88,All!A:AM,29,0)</f>
        <v>4.0330000000000004</v>
      </c>
      <c r="I88" s="6">
        <f>VLOOKUP(A88,All!A:AM,33,0)</f>
        <v>36.342592592592595</v>
      </c>
      <c r="J88" s="6">
        <f>VLOOKUP(A88,All!A:AM,32,0)</f>
        <v>1.02678</v>
      </c>
      <c r="K88" s="20">
        <f>VLOOKUP(A88,All!A:AM,39,0)</f>
        <v>76.02000000000001</v>
      </c>
      <c r="L88" s="20">
        <f>VLOOKUP(A88,All!A:AM,38,0)</f>
        <v>5.7015000000000002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25"/>
    </row>
    <row r="89" spans="1:19">
      <c r="A89" s="35" t="s">
        <v>105</v>
      </c>
      <c r="B89" s="41" t="str">
        <f>VLOOKUP(A89,All!A:AM,2,0)</f>
        <v>NORTH WEST</v>
      </c>
      <c r="C89" s="42">
        <f>VLOOKUP(A89,All!A:AM,11,0)</f>
        <v>45447</v>
      </c>
      <c r="D89" s="5"/>
      <c r="E89" s="17">
        <f>VLOOKUP(A89,All!A:AM,30,0)</f>
        <v>77.333333333333329</v>
      </c>
      <c r="F89" s="17">
        <f>VLOOKUP(A89,All!A:AM,28,0)</f>
        <v>12.644</v>
      </c>
      <c r="G89" s="17">
        <f>VLOOKUP(A89,All!A:AM,31,0)</f>
        <v>77.850162866449509</v>
      </c>
      <c r="H89" s="17">
        <f>VLOOKUP(A89,All!A:AM,29,0)</f>
        <v>13.025499999999999</v>
      </c>
      <c r="I89" s="6">
        <f>VLOOKUP(A89,All!A:AM,33,0)</f>
        <v>43.856651153771594</v>
      </c>
      <c r="J89" s="6">
        <f>VLOOKUP(A89,All!A:AM,32,0)</f>
        <v>2.89496000000001</v>
      </c>
      <c r="K89" s="20">
        <f>VLOOKUP(A89,All!A:AM,39,0)</f>
        <v>50.586666666666666</v>
      </c>
      <c r="L89" s="20">
        <f>VLOOKUP(A89,All!A:AM,38,0)</f>
        <v>3.794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25"/>
    </row>
    <row r="90" spans="1:19">
      <c r="A90" s="35" t="s">
        <v>106</v>
      </c>
      <c r="B90" s="41" t="str">
        <f>VLOOKUP(A90,All!A:AM,2,0)</f>
        <v>NORTH EAST</v>
      </c>
      <c r="C90" s="42">
        <f>VLOOKUP(A90,All!A:AM,11,0)</f>
        <v>44574.541666666701</v>
      </c>
      <c r="D90" s="5"/>
      <c r="E90" s="17">
        <f>VLOOKUP(A90,All!A:AM,30,0)</f>
        <v>75</v>
      </c>
      <c r="F90" s="17">
        <f>VLOOKUP(A90,All!A:AM,28,0)</f>
        <v>6.54</v>
      </c>
      <c r="G90" s="17">
        <f>VLOOKUP(A90,All!A:AM,31,0)</f>
        <v>73.68421052631578</v>
      </c>
      <c r="H90" s="17">
        <f>VLOOKUP(A90,All!A:AM,29,0)</f>
        <v>6.1040000000000001</v>
      </c>
      <c r="I90" s="6">
        <f>VLOOKUP(A90,All!A:AM,33,0)</f>
        <v>62.785425543537706</v>
      </c>
      <c r="J90" s="6">
        <f>VLOOKUP(A90,All!A:AM,32,0)</f>
        <v>3.6779200000000101</v>
      </c>
      <c r="K90" s="20">
        <f>VLOOKUP(A90,All!A:AM,39,0)</f>
        <v>80.62222222222222</v>
      </c>
      <c r="L90" s="20">
        <f>VLOOKUP(A90,All!A:AM,38,0)</f>
        <v>9.07</v>
      </c>
      <c r="M90" s="96">
        <f>VLOOKUP(A90,'SYS Allocations'!A:G,2,0)</f>
        <v>0</v>
      </c>
      <c r="N90" s="96">
        <f>VLOOKUP(A90,'SYS Allocations'!A:G,3,0)</f>
        <v>0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0</v>
      </c>
      <c r="S90" s="325"/>
    </row>
    <row r="91" spans="1:19">
      <c r="A91" s="35" t="s">
        <v>107</v>
      </c>
      <c r="B91" s="41" t="str">
        <f>VLOOKUP(A91,All!A:AM,2,0)</f>
        <v>LONDON</v>
      </c>
      <c r="C91" s="42">
        <f>VLOOKUP(A91,All!A:AM,11,0)</f>
        <v>45398</v>
      </c>
      <c r="D91" s="5"/>
      <c r="E91" s="17">
        <f>VLOOKUP(A91,All!A:AM,30,0)</f>
        <v>23.598316789492152</v>
      </c>
      <c r="F91" s="17">
        <f>VLOOKUP(A91,All!A:AM,28,0)</f>
        <v>18.075479999999999</v>
      </c>
      <c r="G91" s="17">
        <f>VLOOKUP(A91,All!A:AM,31,0)</f>
        <v>-12.226151391488449</v>
      </c>
      <c r="H91" s="17">
        <f>VLOOKUP(A91,All!A:AM,29,0)</f>
        <v>-6.3754000000000008</v>
      </c>
      <c r="I91" s="6">
        <f>VLOOKUP(A91,All!A:AM,33,0)</f>
        <v>17.70031726744994</v>
      </c>
      <c r="J91" s="6">
        <f>VLOOKUP(A91,All!A:AM,32,0)</f>
        <v>12.586200000000199</v>
      </c>
      <c r="K91" s="20">
        <f>VLOOKUP(A91,All!A:AM,39,0)</f>
        <v>60.98599999999999</v>
      </c>
      <c r="L91" s="20">
        <f>VLOOKUP(A91,All!A:AM,38,0)</f>
        <v>91.478999999999985</v>
      </c>
      <c r="M91" s="96">
        <f>VLOOKUP(A91,'SYS Allocations'!A:G,2,0)</f>
        <v>0</v>
      </c>
      <c r="N91" s="96" t="str">
        <f>VLOOKUP(A91,'SYS Allocations'!A:G,3,0)</f>
        <v>RA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7.4</v>
      </c>
      <c r="S91" s="325"/>
    </row>
    <row r="92" spans="1:19">
      <c r="A92" s="35" t="s">
        <v>108</v>
      </c>
      <c r="B92" s="41" t="str">
        <f>VLOOKUP(A92,All!A:AM,2,0)</f>
        <v>SCOTLAND</v>
      </c>
      <c r="C92" s="42">
        <f>VLOOKUP(A92,All!A:AM,11,0)</f>
        <v>45447</v>
      </c>
      <c r="D92" s="5"/>
      <c r="E92" s="17">
        <f>VLOOKUP(A92,All!A:AM,30,0)</f>
        <v>64.480874316939889</v>
      </c>
      <c r="F92" s="17">
        <f>VLOOKUP(A92,All!A:AM,28,0)</f>
        <v>5.1448</v>
      </c>
      <c r="G92" s="17">
        <f>VLOOKUP(A92,All!A:AM,31,0)</f>
        <v>57.72357723577236</v>
      </c>
      <c r="H92" s="17">
        <f>VLOOKUP(A92,All!A:AM,29,0)</f>
        <v>3.8694999999999999</v>
      </c>
      <c r="I92" s="6">
        <f>VLOOKUP(A92,All!A:AM,33,0)</f>
        <v>47.307749516584856</v>
      </c>
      <c r="J92" s="6">
        <f>VLOOKUP(A92,All!A:AM,32,0)</f>
        <v>2.5444</v>
      </c>
      <c r="K92" s="20">
        <f>VLOOKUP(A92,All!A:AM,39,0)</f>
        <v>62.213333333333338</v>
      </c>
      <c r="L92" s="20">
        <f>VLOOKUP(A92,All!A:AM,38,0)</f>
        <v>4.6660000000000004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25"/>
    </row>
    <row r="93" spans="1:19">
      <c r="A93" s="35" t="s">
        <v>109</v>
      </c>
      <c r="B93" s="41" t="str">
        <f>VLOOKUP(A93,All!A:AM,2,0)</f>
        <v>NORTH EAST</v>
      </c>
      <c r="C93" s="42">
        <f>VLOOKUP(A93,All!A:AM,11,0)</f>
        <v>44615.489583333299</v>
      </c>
      <c r="D93" s="5"/>
      <c r="E93" s="17">
        <f>VLOOKUP(A93,All!A:AM,30,0)</f>
        <v>72.62</v>
      </c>
      <c r="F93" s="17">
        <f>VLOOKUP(A93,All!A:AM,28,0)</f>
        <v>7.9155800000000003</v>
      </c>
      <c r="G93" s="17">
        <f>VLOOKUP(A93,All!A:AM,31,0)</f>
        <v>71.178947368421049</v>
      </c>
      <c r="H93" s="17">
        <f>VLOOKUP(A93,All!A:AM,29,0)</f>
        <v>7.3705800000000004</v>
      </c>
      <c r="I93" s="6">
        <f>VLOOKUP(A93,All!A:AM,33,0)</f>
        <v>42.905953474135295</v>
      </c>
      <c r="J93" s="6">
        <f>VLOOKUP(A93,All!A:AM,32,0)</f>
        <v>2.2427800000000002</v>
      </c>
      <c r="K93" s="20">
        <f>VLOOKUP(A93,All!A:AM,39,0)</f>
        <v>90.051933333333338</v>
      </c>
      <c r="L93" s="20">
        <f>VLOOKUP(A93,All!A:AM,38,0)</f>
        <v>27.01558</v>
      </c>
      <c r="M93" s="96">
        <f>VLOOKUP(A93,'SYS Allocations'!A:G,2,0)</f>
        <v>0</v>
      </c>
      <c r="N93" s="96">
        <f>VLOOKUP(A93,'SYS Allocations'!A:G,3,0)</f>
        <v>0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0</v>
      </c>
      <c r="S93" s="325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45447</v>
      </c>
      <c r="D94" s="5"/>
      <c r="E94" s="17">
        <f>VLOOKUP(A94,All!A:AM,30,0)</f>
        <v>47.225381636336294</v>
      </c>
      <c r="F94" s="17">
        <f>VLOOKUP(A94,All!A:AM,28,0)</f>
        <v>12.057660000000002</v>
      </c>
      <c r="G94" s="17">
        <f>VLOOKUP(A94,All!A:AM,31,0)</f>
        <v>28.872689266371768</v>
      </c>
      <c r="H94" s="17">
        <f>VLOOKUP(A94,All!A:AM,29,0)</f>
        <v>5.4697000000000005</v>
      </c>
      <c r="I94" s="6">
        <f>VLOOKUP(A94,All!A:AM,33,0)</f>
        <v>33.352623456790113</v>
      </c>
      <c r="J94" s="6">
        <f>VLOOKUP(A94,All!A:AM,32,0)</f>
        <v>6.7430999999999992</v>
      </c>
      <c r="K94" s="20">
        <f>VLOOKUP(A94,All!A:AM,39,0)</f>
        <v>40.113333333333337</v>
      </c>
      <c r="L94" s="20">
        <f>VLOOKUP(A94,All!A:AM,38,0)</f>
        <v>9.025500000000001</v>
      </c>
      <c r="M94" s="96">
        <f>VLOOKUP(A94,'SYS Allocations'!A:G,2,0)</f>
        <v>0</v>
      </c>
      <c r="N94" s="96" t="str">
        <f>VLOOKUP(A94,'SYS Allocations'!A:G,3,0)</f>
        <v>RA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4.7</v>
      </c>
      <c r="S94" s="325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45447</v>
      </c>
      <c r="D95" s="5"/>
      <c r="E95" s="17">
        <f>VLOOKUP(A95,All!A:AM,30,0)</f>
        <v>48.087431693989075</v>
      </c>
      <c r="F95" s="17">
        <f>VLOOKUP(A95,All!A:AM,28,0)</f>
        <v>3.8368000000000002</v>
      </c>
      <c r="G95" s="17">
        <f>VLOOKUP(A95,All!A:AM,31,0)</f>
        <v>28.030298941115472</v>
      </c>
      <c r="H95" s="17">
        <f>VLOOKUP(A95,All!A:AM,29,0)</f>
        <v>1.613199673</v>
      </c>
      <c r="I95" s="6">
        <f>VLOOKUP(A95,All!A:AM,33,0)</f>
        <v>50.830959164292672</v>
      </c>
      <c r="J95" s="6">
        <f>VLOOKUP(A95,All!A:AM,32,0)</f>
        <v>4.2820000000000302</v>
      </c>
      <c r="K95" s="20">
        <f>VLOOKUP(A95,All!A:AM,39,0)</f>
        <v>44.773333333333333</v>
      </c>
      <c r="L95" s="20">
        <f>VLOOKUP(A95,All!A:AM,38,0)</f>
        <v>3.3579999999999997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</v>
      </c>
      <c r="S95" s="325"/>
    </row>
    <row r="96" spans="1:19">
      <c r="A96" s="35" t="s">
        <v>112</v>
      </c>
      <c r="B96" s="41" t="str">
        <f>VLOOKUP(A96,All!A:AM,2,0)</f>
        <v>SCOTLAND</v>
      </c>
      <c r="C96" s="42">
        <f>VLOOKUP(A96,All!A:AM,11,0)</f>
        <v>45447</v>
      </c>
      <c r="D96" s="5"/>
      <c r="E96" s="17">
        <f>VLOOKUP(A96,All!A:AM,30,0)</f>
        <v>62.312628465433399</v>
      </c>
      <c r="F96" s="17">
        <f>VLOOKUP(A96,All!A:AM,28,0)</f>
        <v>4.9718</v>
      </c>
      <c r="G96" s="17">
        <f>VLOOKUP(A96,All!A:AM,31,0)</f>
        <v>55.142835832028055</v>
      </c>
      <c r="H96" s="17">
        <f>VLOOKUP(A96,All!A:AM,29,0)</f>
        <v>3.6965000000000003</v>
      </c>
      <c r="I96" s="6">
        <f>VLOOKUP(A96,All!A:AM,33,0)</f>
        <v>44.091179532946605</v>
      </c>
      <c r="J96" s="6">
        <f>VLOOKUP(A96,All!A:AM,32,0)</f>
        <v>2.3714</v>
      </c>
      <c r="K96" s="20">
        <f>VLOOKUP(A96,All!A:AM,39,0)</f>
        <v>40.159203980099505</v>
      </c>
      <c r="L96" s="20">
        <f>VLOOKUP(A96,All!A:AM,38,0)</f>
        <v>2.0180000000000002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0.5</v>
      </c>
      <c r="S96" s="325"/>
    </row>
    <row r="97" spans="1:19">
      <c r="A97" s="35" t="s">
        <v>113</v>
      </c>
      <c r="B97" s="41" t="str">
        <f>VLOOKUP(A97,All!A:AM,2,0)</f>
        <v>NORTH EAST</v>
      </c>
      <c r="C97" s="42">
        <f>VLOOKUP(A97,All!A:AM,11,0)</f>
        <v>44602.395833333299</v>
      </c>
      <c r="D97" s="5"/>
      <c r="E97" s="17">
        <f>VLOOKUP(A97,All!A:AM,30,0)</f>
        <v>50</v>
      </c>
      <c r="F97" s="17">
        <f>VLOOKUP(A97,All!A:AM,28,0)</f>
        <v>9.81</v>
      </c>
      <c r="G97" s="17">
        <f>VLOOKUP(A97,All!A:AM,31,0)</f>
        <v>14.285714285714286</v>
      </c>
      <c r="H97" s="17">
        <f>VLOOKUP(A97,All!A:AM,29,0)</f>
        <v>1.635</v>
      </c>
      <c r="I97" s="6">
        <f>VLOOKUP(A97,All!A:AM,33,0)</f>
        <v>53.56169052488071</v>
      </c>
      <c r="J97" s="6">
        <f>VLOOKUP(A97,All!A:AM,32,0)</f>
        <v>11.3148</v>
      </c>
      <c r="K97" s="20">
        <f>VLOOKUP(A97,All!A:AM,39,0)</f>
        <v>49.692307692307686</v>
      </c>
      <c r="L97" s="20">
        <f>VLOOKUP(A97,All!A:AM,38,0)</f>
        <v>9.69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25"/>
    </row>
    <row r="98" spans="1:19">
      <c r="A98" s="35" t="s">
        <v>114</v>
      </c>
      <c r="B98" s="41" t="str">
        <f>VLOOKUP(A98,All!A:AM,2,0)</f>
        <v>SOUTH WEST</v>
      </c>
      <c r="C98" s="42">
        <f>VLOOKUP(A98,All!A:AM,11,0)</f>
        <v>44553.5</v>
      </c>
      <c r="D98" s="5"/>
      <c r="E98" s="17">
        <f>VLOOKUP(A98,All!A:AM,30,0)</f>
        <v>93.169398907103826</v>
      </c>
      <c r="F98" s="17">
        <f>VLOOKUP(A98,All!A:AM,28,0)</f>
        <v>7.4337999999999997</v>
      </c>
      <c r="G98" s="17">
        <f>VLOOKUP(A98,All!A:AM,31,0)</f>
        <v>85.507246376811594</v>
      </c>
      <c r="H98" s="17">
        <f>VLOOKUP(A98,All!A:AM,29,0)</f>
        <v>3.2155</v>
      </c>
      <c r="I98" s="6">
        <f>VLOOKUP(A98,All!A:AM,33,0)</f>
        <v>95.127176229918604</v>
      </c>
      <c r="J98" s="6">
        <f>VLOOKUP(A98,All!A:AM,32,0)</f>
        <v>10.639480000000001</v>
      </c>
      <c r="K98" s="20">
        <f>VLOOKUP(A98,All!A:AM,39,0)</f>
        <v>92.733333333333334</v>
      </c>
      <c r="L98" s="20">
        <f>VLOOKUP(A98,All!A:AM,38,0)</f>
        <v>6.9550000000000001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0</v>
      </c>
      <c r="S98" s="325"/>
    </row>
    <row r="99" spans="1:19">
      <c r="A99" s="35" t="s">
        <v>115</v>
      </c>
      <c r="B99" s="41" t="str">
        <f>VLOOKUP(A99,All!A:AM,2,0)</f>
        <v xml:space="preserve">SCOTTISH HIGHLANDS &amp; ISLANDS </v>
      </c>
      <c r="C99" s="42">
        <f>VLOOKUP(A99,All!A:AM,11,0)</f>
        <v>44480.504861111098</v>
      </c>
      <c r="D99" s="5"/>
      <c r="E99" s="17">
        <f>VLOOKUP(A99,All!A:AM,30,0)</f>
        <v>-21.549439347604483</v>
      </c>
      <c r="F99" s="17">
        <f>VLOOKUP(A99,All!A:AM,28,0)</f>
        <v>-1.0569999999999999</v>
      </c>
      <c r="G99" s="17">
        <f>VLOOKUP(A99,All!A:AM,31,0)</f>
        <v>-2.7178360683981575</v>
      </c>
      <c r="H99" s="17">
        <f>VLOOKUP(A99,All!A:AM,29,0)</f>
        <v>-0.15775000000000006</v>
      </c>
      <c r="I99" s="6">
        <f>VLOOKUP(A99,All!A:AM,33,0)</f>
        <v>-15.007716049382715</v>
      </c>
      <c r="J99" s="6">
        <f>VLOOKUP(A99,All!A:AM,32,0)</f>
        <v>-0.77800000000000002</v>
      </c>
      <c r="K99" s="20" t="e">
        <f>VLOOKUP(A99,All!A:AM,39,0)</f>
        <v>#DIV/0!</v>
      </c>
      <c r="L99" s="20">
        <f>VLOOKUP(A99,All!A:AM,38,0)</f>
        <v>-5.9619999999999997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4</v>
      </c>
      <c r="S99" s="325"/>
    </row>
    <row r="100" spans="1:19">
      <c r="A100" s="35" t="s">
        <v>116</v>
      </c>
      <c r="B100" s="41" t="str">
        <f>VLOOKUP(A100,All!A:AM,2,0)</f>
        <v>NORTH EAST</v>
      </c>
      <c r="C100" s="42">
        <f>VLOOKUP(A100,All!A:AM,11,0)</f>
        <v>44879</v>
      </c>
      <c r="D100" s="5"/>
      <c r="E100" s="17">
        <f>VLOOKUP(A100,All!A:AM,30,0)</f>
        <v>27.370030581039757</v>
      </c>
      <c r="F100" s="17">
        <f>VLOOKUP(A100,All!A:AM,28,0)</f>
        <v>0.78760000000000008</v>
      </c>
      <c r="G100" s="17">
        <f>VLOOKUP(A100,All!A:AM,31,0)</f>
        <v>8.6937527304499813</v>
      </c>
      <c r="H100" s="17">
        <f>VLOOKUP(A100,All!A:AM,29,0)</f>
        <v>0.19900000000000007</v>
      </c>
      <c r="I100" s="6">
        <f>VLOOKUP(A100,All!A:AM,33,0)</f>
        <v>28.643614115590516</v>
      </c>
      <c r="J100" s="6">
        <f>VLOOKUP(A100,All!A:AM,32,0)</f>
        <v>0.83895999999999993</v>
      </c>
      <c r="K100" s="20">
        <f>VLOOKUP(A100,All!A:AM,39,0)</f>
        <v>38.074074074074076</v>
      </c>
      <c r="L100" s="20">
        <f>VLOOKUP(A100,All!A:AM,38,0)</f>
        <v>1.2850000000000001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1</v>
      </c>
      <c r="S100" s="325"/>
    </row>
    <row r="101" spans="1:19">
      <c r="A101" s="35" t="s">
        <v>117</v>
      </c>
      <c r="B101" s="41" t="str">
        <f>VLOOKUP(A101,All!A:AM,2,0)</f>
        <v>SCOTLAND</v>
      </c>
      <c r="C101" s="42">
        <f>VLOOKUP(A101,All!A:AM,11,0)</f>
        <v>44431.5</v>
      </c>
      <c r="D101" s="5"/>
      <c r="E101" s="17">
        <f>VLOOKUP(A101,All!A:AM,30,0)</f>
        <v>18.666666666666668</v>
      </c>
      <c r="F101" s="17">
        <f>VLOOKUP(A101,All!A:AM,28,0)</f>
        <v>3.052</v>
      </c>
      <c r="G101" s="17">
        <f>VLOOKUP(A101,All!A:AM,31,0)</f>
        <v>-19.024390243902442</v>
      </c>
      <c r="H101" s="17">
        <f>VLOOKUP(A101,All!A:AM,29,0)</f>
        <v>-2.1255000000000002</v>
      </c>
      <c r="I101" s="6">
        <f>VLOOKUP(A101,All!A:AM,33,0)</f>
        <v>7.8371035706365051</v>
      </c>
      <c r="J101" s="6">
        <f>VLOOKUP(A101,All!A:AM,32,0)</f>
        <v>1.1308</v>
      </c>
      <c r="K101" s="20">
        <f>VLOOKUP(A101,All!A:AM,39,0)</f>
        <v>-77.306666666666672</v>
      </c>
      <c r="L101" s="20">
        <f>VLOOKUP(A101,All!A:AM,38,0)</f>
        <v>-5.798</v>
      </c>
      <c r="M101" s="96">
        <f>VLOOKUP(A101,'SYS Allocations'!A:G,2,0)</f>
        <v>0</v>
      </c>
      <c r="N101" s="96">
        <f>VLOOKUP(A101,'SYS Allocations'!A:G,3,0)</f>
        <v>0</v>
      </c>
      <c r="O101" s="96">
        <f>VLOOKUP(A101,'SYS Allocations'!A:G,4,0)</f>
        <v>0</v>
      </c>
      <c r="P101" s="96">
        <f>VLOOKUP(A101,'SYS Allocations'!A:G,5,0)</f>
        <v>0</v>
      </c>
      <c r="Q101" s="96">
        <f>VLOOKUP(A101,'SYS Allocations'!A:G,6,0)</f>
        <v>0</v>
      </c>
      <c r="R101" s="12">
        <f>VLOOKUP(A101,'SYS Allocations'!A:G,7,0)</f>
        <v>0</v>
      </c>
      <c r="S101" s="325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45447</v>
      </c>
      <c r="D102" s="5"/>
      <c r="E102" s="17">
        <f>VLOOKUP(A102,All!A:AM,30,0)</f>
        <v>41.886816389964018</v>
      </c>
      <c r="F102" s="17">
        <f>VLOOKUP(A102,All!A:AM,28,0)</f>
        <v>32.75224</v>
      </c>
      <c r="G102" s="17">
        <f>VLOOKUP(A102,All!A:AM,31,0)</f>
        <v>16.069914647683884</v>
      </c>
      <c r="H102" s="17">
        <f>VLOOKUP(A102,All!A:AM,29,0)</f>
        <v>8.7002999999999986</v>
      </c>
      <c r="I102" s="6">
        <f>VLOOKUP(A102,All!A:AM,33,0)</f>
        <v>36.096485306692038</v>
      </c>
      <c r="J102" s="6">
        <f>VLOOKUP(A102,All!A:AM,32,0)</f>
        <v>25.667200000000197</v>
      </c>
      <c r="K102" s="20">
        <f>VLOOKUP(A102,All!A:AM,39,0)</f>
        <v>56.723809523809521</v>
      </c>
      <c r="L102" s="20">
        <f>VLOOKUP(A102,All!A:AM,38,0)</f>
        <v>59.56</v>
      </c>
      <c r="M102" s="96">
        <f>VLOOKUP(A102,'SYS Allocations'!A:G,2,0)</f>
        <v>0</v>
      </c>
      <c r="N102" s="96" t="str">
        <f>VLOOKUP(A102,'SYS Allocations'!A:G,3,0)</f>
        <v>RA</v>
      </c>
      <c r="O102" s="96" t="str">
        <f>VLOOKUP(A102,'SYS Allocations'!A:G,4,0)</f>
        <v>PX</v>
      </c>
      <c r="P102" s="96">
        <f>VLOOKUP(A102,'SYS Allocations'!A:G,5,0)</f>
        <v>0</v>
      </c>
      <c r="Q102" s="96" t="str">
        <f>VLOOKUP(A102,'SYS Allocations'!A:G,6,0)</f>
        <v>OPEX</v>
      </c>
      <c r="R102" s="12">
        <f>VLOOKUP(A102,'SYS Allocations'!A:G,7,0)</f>
        <v>22.55</v>
      </c>
      <c r="S102" s="325"/>
    </row>
    <row r="103" spans="1:19">
      <c r="A103" s="38" t="s">
        <v>119</v>
      </c>
      <c r="B103" s="41" t="str">
        <f>VLOOKUP(A103,All!A:AM,2,0)</f>
        <v>SCOTLAND</v>
      </c>
      <c r="C103" s="42">
        <f>VLOOKUP(A103,All!A:AM,11,0)</f>
        <v>45447</v>
      </c>
      <c r="D103" s="5"/>
      <c r="E103" s="17">
        <f>VLOOKUP(A103,All!A:AM,30,0)</f>
        <v>37.159365174856219</v>
      </c>
      <c r="F103" s="17">
        <f>VLOOKUP(A103,All!A:AM,28,0)</f>
        <v>29.055739999999997</v>
      </c>
      <c r="G103" s="17">
        <f>VLOOKUP(A103,All!A:AM,31,0)</f>
        <v>9.2422834746020932</v>
      </c>
      <c r="H103" s="17">
        <f>VLOOKUP(A103,All!A:AM,29,0)</f>
        <v>5.0037999999999982</v>
      </c>
      <c r="I103" s="6">
        <f>VLOOKUP(A103,All!A:AM,33,0)</f>
        <v>30.897996264794752</v>
      </c>
      <c r="J103" s="6">
        <f>VLOOKUP(A103,All!A:AM,32,0)</f>
        <v>21.970700000000196</v>
      </c>
      <c r="K103" s="20">
        <f>VLOOKUP(A103,All!A:AM,39,0)</f>
        <v>53.203333333333333</v>
      </c>
      <c r="L103" s="20">
        <f>VLOOKUP(A103,All!A:AM,38,0)</f>
        <v>55.863500000000002</v>
      </c>
      <c r="M103" s="96">
        <f>VLOOKUP(A103,'SYS Allocations'!A:G,2,0)</f>
        <v>0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22.05</v>
      </c>
      <c r="S103" s="325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45447</v>
      </c>
      <c r="D104" s="19"/>
      <c r="E104" s="17">
        <f>VLOOKUP(A104,All!A:AM,30,0)</f>
        <v>53.749387095314773</v>
      </c>
      <c r="F104" s="17">
        <f>VLOOKUP(A104,All!A:AM,28,0)</f>
        <v>35.166159999999998</v>
      </c>
      <c r="G104" s="17">
        <f>VLOOKUP(A104,All!A:AM,31,0)</f>
        <v>45.195009594495595</v>
      </c>
      <c r="H104" s="17">
        <f>VLOOKUP(A104,All!A:AM,29,0)</f>
        <v>24.953949999999999</v>
      </c>
      <c r="I104" s="6">
        <f>VLOOKUP(A104,All!A:AM,33,0)</f>
        <v>30.093516670362973</v>
      </c>
      <c r="J104" s="6">
        <f>VLOOKUP(A104,All!A:AM,32,0)</f>
        <v>13.026399999999999</v>
      </c>
      <c r="K104" s="332">
        <f>VLOOKUP(A104,All!A:AM,39,0)</f>
        <v>-16.868888888888886</v>
      </c>
      <c r="L104" s="332">
        <f>VLOOKUP(A104,All!A:AM,38,0)</f>
        <v>-11.386499999999998</v>
      </c>
      <c r="M104" s="96" t="str">
        <f>VLOOKUP(A104,'SYS Allocations'!A:G,2,0)</f>
        <v>P-Core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25"/>
    </row>
    <row r="105" spans="1:19">
      <c r="A105" s="37" t="s">
        <v>121</v>
      </c>
      <c r="B105" s="41" t="str">
        <f>VLOOKUP(A105,All!A:AM,2,0)</f>
        <v>SCOTLAND</v>
      </c>
      <c r="C105" s="42">
        <f>VLOOKUP(A105,All!A:AM,11,0)</f>
        <v>45447</v>
      </c>
      <c r="D105" s="19"/>
      <c r="E105" s="17">
        <f>VLOOKUP(A105,All!A:AM,30,0)</f>
        <v>25.67728260377806</v>
      </c>
      <c r="F105" s="17">
        <f>VLOOKUP(A105,All!A:AM,28,0)</f>
        <v>16.799659999999999</v>
      </c>
      <c r="G105" s="17">
        <f>VLOOKUP(A105,All!A:AM,31,0)</f>
        <v>11.930771118530734</v>
      </c>
      <c r="H105" s="17">
        <f>VLOOKUP(A105,All!A:AM,29,0)</f>
        <v>6.5874500000000005</v>
      </c>
      <c r="I105" s="6">
        <f>VLOOKUP(A105,All!A:AM,33,0)</f>
        <v>-12.336669254084422</v>
      </c>
      <c r="J105" s="6">
        <f>VLOOKUP(A105,All!A:AM,32,0)</f>
        <v>-5.3400999999999996</v>
      </c>
      <c r="K105" s="333"/>
      <c r="L105" s="333"/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7.7515000000000001</v>
      </c>
      <c r="S105" s="325"/>
    </row>
    <row r="106" spans="1:19">
      <c r="A106" s="35" t="s">
        <v>122</v>
      </c>
      <c r="B106" s="41" t="str">
        <f>VLOOKUP(A106,All!A:AM,2,0)</f>
        <v>SCOTLAND</v>
      </c>
      <c r="C106" s="42">
        <f>VLOOKUP(A106,All!A:AM,11,0)</f>
        <v>44564.340277777803</v>
      </c>
      <c r="D106" s="5"/>
      <c r="E106" s="17">
        <f>VLOOKUP(A106,All!A:AM,30,0)</f>
        <v>26.279306829765545</v>
      </c>
      <c r="F106" s="17">
        <f>VLOOKUP(A106,All!A:AM,28,0)</f>
        <v>1.2890000000000001</v>
      </c>
      <c r="G106" s="17">
        <f>VLOOKUP(A106,All!A:AM,31,0)</f>
        <v>37.700822673041309</v>
      </c>
      <c r="H106" s="17">
        <f>VLOOKUP(A106,All!A:AM,29,0)</f>
        <v>2.18825</v>
      </c>
      <c r="I106" s="6">
        <f>VLOOKUP(A106,All!A:AM,33,0)</f>
        <v>30.246913580246911</v>
      </c>
      <c r="J106" s="6">
        <f>VLOOKUP(A106,All!A:AM,32,0)</f>
        <v>1.5680000000000001</v>
      </c>
      <c r="K106" s="20">
        <f>VLOOKUP(A106,All!A:AM,39,0)</f>
        <v>28.03980099502488</v>
      </c>
      <c r="L106" s="20">
        <f>VLOOKUP(A106,All!A:AM,38,0)</f>
        <v>1.4090000000000003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25"/>
    </row>
    <row r="107" spans="1:19">
      <c r="A107" s="35" t="s">
        <v>123</v>
      </c>
      <c r="B107" s="41" t="str">
        <f>VLOOKUP(A107,All!A:AM,2,0)</f>
        <v>MIDLANDS</v>
      </c>
      <c r="C107" s="42">
        <f>VLOOKUP(A107,All!A:AM,11,0)</f>
        <v>45447</v>
      </c>
      <c r="D107" s="5"/>
      <c r="E107" s="17">
        <f>VLOOKUP(A107,All!A:AM,30,0)</f>
        <v>70.821113450644191</v>
      </c>
      <c r="F107" s="17">
        <f>VLOOKUP(A107,All!A:AM,28,0)</f>
        <v>9.0410799999999991</v>
      </c>
      <c r="G107" s="17">
        <f>VLOOKUP(A107,All!A:AM,31,0)</f>
        <v>60.673979370994815</v>
      </c>
      <c r="H107" s="17">
        <f>VLOOKUP(A107,All!A:AM,29,0)</f>
        <v>5.7470999999999997</v>
      </c>
      <c r="I107" s="6">
        <f>VLOOKUP(A107,All!A:AM,33,0)</f>
        <v>63.150918012028924</v>
      </c>
      <c r="J107" s="6">
        <f>VLOOKUP(A107,All!A:AM,32,0)</f>
        <v>6.3837999999999804</v>
      </c>
      <c r="K107" s="20">
        <f>VLOOKUP(A107,All!A:AM,39,0)</f>
        <v>66.888888888888886</v>
      </c>
      <c r="L107" s="20">
        <f>VLOOKUP(A107,All!A:AM,38,0)</f>
        <v>7.5250000000000004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1</v>
      </c>
      <c r="S107" s="325"/>
    </row>
    <row r="108" spans="1:19">
      <c r="A108" s="35" t="s">
        <v>124</v>
      </c>
      <c r="B108" s="41" t="str">
        <f>VLOOKUP(A108,All!A:AM,2,0)</f>
        <v>SOUTH WEST</v>
      </c>
      <c r="C108" s="42">
        <f>VLOOKUP(A108,All!A:AM,11,0)</f>
        <v>44419.5</v>
      </c>
      <c r="D108" s="5"/>
      <c r="E108" s="17">
        <f>VLOOKUP(A108,All!A:AM,30,0)</f>
        <v>48.761276205473919</v>
      </c>
      <c r="F108" s="17">
        <f>VLOOKUP(A108,All!A:AM,28,0)</f>
        <v>13.227920000000001</v>
      </c>
      <c r="G108" s="17">
        <f>VLOOKUP(A108,All!A:AM,31,0)</f>
        <v>27.171367344479432</v>
      </c>
      <c r="H108" s="17">
        <f>VLOOKUP(A108,All!A:AM,29,0)</f>
        <v>5.1859000000000002</v>
      </c>
      <c r="I108" s="6">
        <f>VLOOKUP(A108,All!A:AM,33,0)</f>
        <v>39.518936229462547</v>
      </c>
      <c r="J108" s="6">
        <f>VLOOKUP(A108,All!A:AM,32,0)</f>
        <v>9.0823999999999998</v>
      </c>
      <c r="K108" s="20">
        <f>VLOOKUP(A108,All!A:AM,39,0)</f>
        <v>72.338308457711449</v>
      </c>
      <c r="L108" s="20">
        <f>VLOOKUP(A108,All!A:AM,38,0)</f>
        <v>36.35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>
        <f>VLOOKUP(A108,'SYS Allocations'!A:G,5,0)</f>
        <v>0</v>
      </c>
      <c r="Q108" s="96">
        <f>VLOOKUP(A108,'SYS Allocations'!A:G,6,0)</f>
        <v>0</v>
      </c>
      <c r="R108" s="12">
        <f>VLOOKUP(A108,'SYS Allocations'!A:G,7,0)</f>
        <v>3</v>
      </c>
      <c r="S108" s="325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72.391420597917815</v>
      </c>
      <c r="F109" s="17">
        <f>VLOOKUP(A109,All!A:AM,28,0)</f>
        <v>17.3279</v>
      </c>
      <c r="G109" s="17">
        <f>VLOOKUP(A109,All!A:AM,31,0)</f>
        <v>64.853078048131906</v>
      </c>
      <c r="H109" s="17">
        <f>VLOOKUP(A109,All!A:AM,29,0)</f>
        <v>12.194000000000001</v>
      </c>
      <c r="I109" s="6">
        <f>VLOOKUP(A109,All!A:AM,33,0)</f>
        <v>62.041057807186839</v>
      </c>
      <c r="J109" s="6">
        <f>VLOOKUP(A109,All!A:AM,32,0)</f>
        <v>10.8011</v>
      </c>
      <c r="K109" s="332">
        <f>VLOOKUP(A109,All!A:AM,39,0)</f>
        <v>74.113432835820916</v>
      </c>
      <c r="L109" s="332">
        <f>VLOOKUP(A109,All!A:AM,38,0)</f>
        <v>37.242000000000004</v>
      </c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 t="str">
        <f>VLOOKUP(A109,'SYS Allocations'!A:G,5,0)</f>
        <v>AM</v>
      </c>
      <c r="Q109" s="96">
        <f>VLOOKUP(A109,'SYS Allocations'!A:G,6,0)</f>
        <v>0</v>
      </c>
      <c r="R109" s="12">
        <f>VLOOKUP(A109,'SYS Allocations'!A:G,7,0)</f>
        <v>5.9</v>
      </c>
      <c r="S109" s="325"/>
    </row>
    <row r="110" spans="1:19">
      <c r="A110" s="38" t="s">
        <v>126</v>
      </c>
      <c r="B110" s="41" t="str">
        <f>VLOOKUP(A110,All!A:AM,2,0)</f>
        <v>SOUTH WEST</v>
      </c>
      <c r="C110" s="42">
        <f>VLOOKUP(A110,All!A:AM,11,0)</f>
        <v>45048</v>
      </c>
      <c r="D110" s="5"/>
      <c r="E110" s="17">
        <f>VLOOKUP(A110,All!A:AM,30,0)</f>
        <v>73.264567771260502</v>
      </c>
      <c r="F110" s="17">
        <f>VLOOKUP(A110,All!A:AM,28,0)</f>
        <v>17.536899999999999</v>
      </c>
      <c r="G110" s="17">
        <f>VLOOKUP(A110,All!A:AM,31,0)</f>
        <v>65.964632362717722</v>
      </c>
      <c r="H110" s="17">
        <f>VLOOKUP(A110,All!A:AM,29,0)</f>
        <v>12.402999999999999</v>
      </c>
      <c r="I110" s="6">
        <f>VLOOKUP(A110,All!A:AM,33,0)</f>
        <v>63.241544894770691</v>
      </c>
      <c r="J110" s="6">
        <f>VLOOKUP(A110,All!A:AM,32,0)</f>
        <v>11.010099999999998</v>
      </c>
      <c r="K110" s="333"/>
      <c r="L110" s="333"/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5.8</v>
      </c>
      <c r="S110" s="325"/>
    </row>
    <row r="111" spans="1:19">
      <c r="A111" s="35" t="s">
        <v>127</v>
      </c>
      <c r="B111" s="41" t="str">
        <f>VLOOKUP(A111,All!A:AM,2,0)</f>
        <v>SOUTH EAST</v>
      </c>
      <c r="C111" s="42">
        <f>VLOOKUP(A111,All!A:AM,11,0)</f>
        <v>44286.375</v>
      </c>
      <c r="D111" s="5"/>
      <c r="E111" s="17">
        <f>VLOOKUP(A111,All!A:AM,30,0)</f>
        <v>73.935864250790914</v>
      </c>
      <c r="F111" s="17">
        <f>VLOOKUP(A111,All!A:AM,28,0)</f>
        <v>22.41694</v>
      </c>
      <c r="G111" s="17">
        <f>VLOOKUP(A111,All!A:AM,31,0)</f>
        <v>63.328275164390497</v>
      </c>
      <c r="H111" s="17">
        <f>VLOOKUP(A111,All!A:AM,29,0)</f>
        <v>13.646800000000001</v>
      </c>
      <c r="I111" s="6">
        <f>VLOOKUP(A111,All!A:AM,33,0)</f>
        <v>70.351986913980426</v>
      </c>
      <c r="J111" s="6">
        <f>VLOOKUP(A111,All!A:AM,32,0)</f>
        <v>18.751899999999999</v>
      </c>
      <c r="K111" s="20">
        <f>VLOOKUP(A111,All!A:AM,39,0)</f>
        <v>64.87777777777778</v>
      </c>
      <c r="L111" s="20">
        <f>VLOOKUP(A111,All!A:AM,38,0)</f>
        <v>14.5975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25"/>
    </row>
    <row r="112" spans="1:19">
      <c r="A112" s="35" t="s">
        <v>128</v>
      </c>
      <c r="B112" s="41" t="str">
        <f>VLOOKUP(A112,All!A:AM,2,0)</f>
        <v>NORTH EAST</v>
      </c>
      <c r="C112" s="42">
        <f>VLOOKUP(A112,All!A:AM,11,0)</f>
        <v>44700.395833333299</v>
      </c>
      <c r="D112" s="5"/>
      <c r="E112" s="17">
        <f>VLOOKUP(A112,All!A:AM,30,0)</f>
        <v>85.227272727272734</v>
      </c>
      <c r="F112" s="17">
        <f>VLOOKUP(A112,All!A:AM,28,0)</f>
        <v>4.0875000000000004</v>
      </c>
      <c r="G112" s="17">
        <f>VLOOKUP(A112,All!A:AM,31,0)</f>
        <v>81.428571428571431</v>
      </c>
      <c r="H112" s="17">
        <f>VLOOKUP(A112,All!A:AM,29,0)</f>
        <v>3.1065</v>
      </c>
      <c r="I112" s="6">
        <f>VLOOKUP(A112,All!A:AM,33,0)</f>
        <v>81.192129629629619</v>
      </c>
      <c r="J112" s="6">
        <f>VLOOKUP(A112,All!A:AM,32,0)</f>
        <v>3.0585399999999998</v>
      </c>
      <c r="K112" s="20">
        <f>VLOOKUP(A112,All!A:AM,39,0)</f>
        <v>85.900497512437809</v>
      </c>
      <c r="L112" s="20">
        <f>VLOOKUP(A112,All!A:AM,38,0)</f>
        <v>4.3165000000000004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25"/>
    </row>
    <row r="113" spans="1:19">
      <c r="A113" s="35" t="s">
        <v>129</v>
      </c>
      <c r="B113" s="41" t="str">
        <f>VLOOKUP(A113,All!A:AM,2,0)</f>
        <v>THAMES VALLEY</v>
      </c>
      <c r="C113" s="42">
        <f>VLOOKUP(A113,All!A:AM,11,0)</f>
        <v>45447</v>
      </c>
      <c r="D113" s="5"/>
      <c r="E113" s="17">
        <f>VLOOKUP(A113,All!A:AM,30,0)</f>
        <v>70.400728597449913</v>
      </c>
      <c r="F113" s="17">
        <f>VLOOKUP(A113,All!A:AM,28,0)</f>
        <v>6.7405600000000003</v>
      </c>
      <c r="G113" s="17">
        <f>VLOOKUP(A113,All!A:AM,31,0)</f>
        <v>66.580976863753222</v>
      </c>
      <c r="H113" s="17">
        <f>VLOOKUP(A113,All!A:AM,29,0)</f>
        <v>5.6462000000000003</v>
      </c>
      <c r="I113" s="6">
        <f>VLOOKUP(A113,All!A:AM,33,0)</f>
        <v>63.715789904949233</v>
      </c>
      <c r="J113" s="6">
        <f>VLOOKUP(A113,All!A:AM,32,0)</f>
        <v>4.9765600000000099</v>
      </c>
      <c r="K113" s="20">
        <f>VLOOKUP(A113,All!A:AM,39,0)</f>
        <v>74.808888888888887</v>
      </c>
      <c r="L113" s="20">
        <f>VLOOKUP(A113,All!A:AM,38,0)</f>
        <v>8.4160000000000004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>
        <f>VLOOKUP(A113,'SYS Allocations'!A:G,5,0)</f>
        <v>0</v>
      </c>
      <c r="Q113" s="96">
        <f>VLOOKUP(A113,'SYS Allocations'!A:G,6,0)</f>
        <v>0</v>
      </c>
      <c r="R113" s="12">
        <f>VLOOKUP(A113,'SYS Allocations'!A:G,7,0)</f>
        <v>0</v>
      </c>
      <c r="S113" s="325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45447</v>
      </c>
      <c r="D114" s="5"/>
      <c r="E114" s="17">
        <f>VLOOKUP(A114,All!A:AM,30,0)</f>
        <v>72.224188216420572</v>
      </c>
      <c r="F114" s="17">
        <f>VLOOKUP(A114,All!A:AM,28,0)</f>
        <v>19.592919999999999</v>
      </c>
      <c r="G114" s="17">
        <f>VLOOKUP(A114,All!A:AM,31,0)</f>
        <v>66.940009389300585</v>
      </c>
      <c r="H114" s="17">
        <f>VLOOKUP(A114,All!A:AM,29,0)</f>
        <v>15.2569</v>
      </c>
      <c r="I114" s="6">
        <f>VLOOKUP(A114,All!A:AM,33,0)</f>
        <v>56.719281316055508</v>
      </c>
      <c r="J114" s="6">
        <f>VLOOKUP(A114,All!A:AM,32,0)</f>
        <v>9.8745999999999992</v>
      </c>
      <c r="K114" s="20">
        <f>VLOOKUP(A114,All!A:AM,39,0)</f>
        <v>86.838666666666668</v>
      </c>
      <c r="L114" s="20">
        <f>VLOOKUP(A114,All!A:AM,38,0)</f>
        <v>97.6935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 t="str">
        <f>VLOOKUP(A114,'SYS Allocations'!A:G,5,0)</f>
        <v>AM</v>
      </c>
      <c r="Q114" s="96">
        <f>VLOOKUP(A114,'SYS Allocations'!A:G,6,0)</f>
        <v>0</v>
      </c>
      <c r="R114" s="12">
        <f>VLOOKUP(A114,'SYS Allocations'!A:G,7,0)</f>
        <v>5.9</v>
      </c>
      <c r="S114" s="325"/>
    </row>
    <row r="115" spans="1:19">
      <c r="A115" s="37" t="s">
        <v>131</v>
      </c>
      <c r="B115" s="41" t="str">
        <f>VLOOKUP(A115,All!A:AM,2,0)</f>
        <v>SOUTH WEST</v>
      </c>
      <c r="C115" s="42">
        <f>VLOOKUP(A115,All!A:AM,11,0)</f>
        <v>45447</v>
      </c>
      <c r="D115" s="5"/>
      <c r="E115" s="17">
        <f>VLOOKUP(A115,All!A:AM,30,0)</f>
        <v>73.19551222504343</v>
      </c>
      <c r="F115" s="17">
        <f>VLOOKUP(A115,All!A:AM,28,0)</f>
        <v>19.85642</v>
      </c>
      <c r="G115" s="17">
        <f>VLOOKUP(A115,All!A:AM,31,0)</f>
        <v>68.096121867856567</v>
      </c>
      <c r="H115" s="17">
        <f>VLOOKUP(A115,All!A:AM,29,0)</f>
        <v>15.520399999999999</v>
      </c>
      <c r="I115" s="6">
        <f>VLOOKUP(A115,All!A:AM,33,0)</f>
        <v>58.23281407958828</v>
      </c>
      <c r="J115" s="6">
        <f>VLOOKUP(A115,All!A:AM,32,0)</f>
        <v>10.138100000000001</v>
      </c>
      <c r="K115" s="20">
        <f>VLOOKUP(A115,All!A:AM,39,0)</f>
        <v>0</v>
      </c>
      <c r="L115" s="20">
        <f>VLOOKUP(A115,All!A:AM,38,0)</f>
        <v>0</v>
      </c>
      <c r="M115" s="96">
        <f>VLOOKUP(A115,'SYS Allocations'!A:G,2,0)</f>
        <v>0</v>
      </c>
      <c r="N115" s="96">
        <f>VLOOKUP(A115,'SYS Allocations'!A:G,3,0)</f>
        <v>0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5.8</v>
      </c>
      <c r="S115" s="325"/>
    </row>
    <row r="116" spans="1:19">
      <c r="A116" s="35" t="s">
        <v>132</v>
      </c>
      <c r="B116" s="41" t="str">
        <f>VLOOKUP(A116,All!A:AM,2,0)</f>
        <v>SOUTH WEST</v>
      </c>
      <c r="C116" s="42">
        <f>VLOOKUP(A116,All!A:AM,11,0)</f>
        <v>45447</v>
      </c>
      <c r="D116" s="5"/>
      <c r="E116" s="17">
        <f>VLOOKUP(A116,All!A:AM,30,0)</f>
        <v>45.578795170839086</v>
      </c>
      <c r="F116" s="17">
        <f>VLOOKUP(A116,All!A:AM,28,0)</f>
        <v>16.00122</v>
      </c>
      <c r="G116" s="17">
        <f>VLOOKUP(A116,All!A:AM,31,0)</f>
        <v>13.484789479880817</v>
      </c>
      <c r="H116" s="17">
        <f>VLOOKUP(A116,All!A:AM,29,0)</f>
        <v>2.9779000000000004</v>
      </c>
      <c r="I116" s="6">
        <f>VLOOKUP(A116,All!A:AM,33,0)</f>
        <v>46.262825705413796</v>
      </c>
      <c r="J116" s="6">
        <f>VLOOKUP(A116,All!A:AM,32,0)</f>
        <v>16.4481</v>
      </c>
      <c r="K116" s="20">
        <f>VLOOKUP(A116,All!A:AM,39,0)</f>
        <v>57.543333333333337</v>
      </c>
      <c r="L116" s="20">
        <f>VLOOKUP(A116,All!A:AM,38,0)</f>
        <v>25.894500000000001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3.9</v>
      </c>
      <c r="S116" s="325"/>
    </row>
    <row r="117" spans="1:19">
      <c r="A117" s="257" t="s">
        <v>133</v>
      </c>
      <c r="B117" s="41" t="str">
        <f>VLOOKUP(A117,All!A:AM,2,0)</f>
        <v>SOUTH</v>
      </c>
      <c r="C117" s="42">
        <f>VLOOKUP(A117,All!A:AM,11,0)</f>
        <v>45447</v>
      </c>
      <c r="D117" s="5"/>
      <c r="E117" s="17">
        <f>VLOOKUP(A117,All!A:AM,30,0)</f>
        <v>61.603279177625595</v>
      </c>
      <c r="F117" s="17">
        <f>VLOOKUP(A117,All!A:AM,28,0)</f>
        <v>40.304660000000005</v>
      </c>
      <c r="G117" s="17">
        <f>VLOOKUP(A117,All!A:AM,31,0)</f>
        <v>48.818015308856275</v>
      </c>
      <c r="H117" s="17">
        <f>VLOOKUP(A117,All!A:AM,29,0)</f>
        <v>23.961199999999998</v>
      </c>
      <c r="I117" s="6">
        <f>VLOOKUP(A117,All!A:AM,33,0)</f>
        <v>52.894596702818646</v>
      </c>
      <c r="J117" s="6">
        <f>VLOOKUP(A117,All!A:AM,32,0)</f>
        <v>28.208899999999996</v>
      </c>
      <c r="K117" s="332">
        <f>VLOOKUP(A117,All!A:AM,39,0)</f>
        <v>69.569444444444443</v>
      </c>
      <c r="L117" s="332">
        <f>VLOOKUP(A117,All!A:AM,38,0)</f>
        <v>125.22499999999999</v>
      </c>
      <c r="M117" s="96">
        <f>VLOOKUP(A117,'SYS Allocations'!A:G,2,0)</f>
        <v>0</v>
      </c>
      <c r="N117" s="96" t="str">
        <f>VLOOKUP(A117,'SYS Allocations'!A:G,3,0)</f>
        <v>RA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7.3</v>
      </c>
      <c r="S117" s="325"/>
    </row>
    <row r="118" spans="1:19">
      <c r="A118" s="257" t="s">
        <v>134</v>
      </c>
      <c r="B118" s="41" t="str">
        <f>VLOOKUP(A118,All!A:AM,2,0)</f>
        <v>SOUTH</v>
      </c>
      <c r="C118" s="42">
        <f>VLOOKUP(A118,All!A:AM,11,0)</f>
        <v>45447</v>
      </c>
      <c r="D118" s="19"/>
      <c r="E118" s="17">
        <f>VLOOKUP(A118,All!A:AM,30,0)</f>
        <v>54.676386326203463</v>
      </c>
      <c r="F118" s="17">
        <f>VLOOKUP(A118,All!A:AM,28,0)</f>
        <v>35.772660000000002</v>
      </c>
      <c r="G118" s="17">
        <f>VLOOKUP(A118,All!A:AM,31,0)</f>
        <v>39.584619428026578</v>
      </c>
      <c r="H118" s="17">
        <f>VLOOKUP(A118,All!A:AM,29,0)</f>
        <v>19.429200000000002</v>
      </c>
      <c r="I118" s="6">
        <f>VLOOKUP(A118,All!A:AM,33,0)</f>
        <v>44.396629314612312</v>
      </c>
      <c r="J118" s="6">
        <f>VLOOKUP(A118,All!A:AM,32,0)</f>
        <v>23.676900000000003</v>
      </c>
      <c r="K118" s="333"/>
      <c r="L118" s="333"/>
      <c r="M118" s="96">
        <f>VLOOKUP(A118,'SYS Allocations'!A:G,2,0)</f>
        <v>0</v>
      </c>
      <c r="N118" s="96">
        <f>VLOOKUP(A118,'SYS Allocations'!A:G,3,0)</f>
        <v>0</v>
      </c>
      <c r="O118" s="96">
        <f>VLOOKUP(A118,'SYS Allocations'!A:G,4,0)</f>
        <v>0</v>
      </c>
      <c r="P118" s="96">
        <f>VLOOKUP(A118,'SYS Allocations'!A:G,5,0)</f>
        <v>0</v>
      </c>
      <c r="Q118" s="96">
        <f>VLOOKUP(A118,'SYS Allocations'!A:G,6,0)</f>
        <v>0</v>
      </c>
      <c r="R118" s="12">
        <f>VLOOKUP(A118,'SYS Allocations'!A:G,7,0)</f>
        <v>6.6</v>
      </c>
      <c r="S118" s="325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45447</v>
      </c>
      <c r="D119" s="19"/>
      <c r="E119" s="17">
        <f>VLOOKUP(A119,All!A:AM,30,0)</f>
        <v>32.106639197647347</v>
      </c>
      <c r="F119" s="17">
        <f>VLOOKUP(A119,All!A:AM,28,0)</f>
        <v>27.15428</v>
      </c>
      <c r="G119" s="17">
        <f>VLOOKUP(A119,All!A:AM,31,0)</f>
        <v>7.5630522657282535</v>
      </c>
      <c r="H119" s="17">
        <f>VLOOKUP(A119,All!A:AM,29,0)</f>
        <v>4.6981000000000002</v>
      </c>
      <c r="I119" s="6">
        <f>VLOOKUP(A119,All!A:AM,33,0)</f>
        <v>19.247277350254489</v>
      </c>
      <c r="J119" s="6">
        <f>VLOOKUP(A119,All!A:AM,32,0)</f>
        <v>13.686200000000198</v>
      </c>
      <c r="K119" s="332">
        <f>VLOOKUP(A119,All!A:AM,39,0)</f>
        <v>-17.329999999999988</v>
      </c>
      <c r="L119" s="332">
        <f>VLOOKUP(A119,All!A:AM,38,0)</f>
        <v>-15.596999999999991</v>
      </c>
      <c r="M119" s="96" t="str">
        <f>VLOOKUP(A119,'SYS Allocations'!A:G,2,0)</f>
        <v>P-Core</v>
      </c>
      <c r="N119" s="96" t="str">
        <f>VLOOKUP(A119,'SYS Allocations'!A:G,3,0)</f>
        <v>RA</v>
      </c>
      <c r="O119" s="96" t="str">
        <f>VLOOKUP(A119,'SYS Allocations'!A:G,4,0)</f>
        <v>PX</v>
      </c>
      <c r="P119" s="96">
        <f>VLOOKUP(A119,'SYS Allocations'!A:G,5,0)</f>
        <v>0</v>
      </c>
      <c r="Q119" s="96" t="str">
        <f>VLOOKUP(A119,'SYS Allocations'!A:G,6,0)</f>
        <v>OPEX</v>
      </c>
      <c r="R119" s="12">
        <f>VLOOKUP(A119,'SYS Allocations'!A:G,7,0)</f>
        <v>11.75</v>
      </c>
      <c r="S119" s="325"/>
    </row>
    <row r="120" spans="1:19">
      <c r="A120" s="37" t="s">
        <v>136</v>
      </c>
      <c r="B120" s="41" t="str">
        <f>VLOOKUP(A120,All!A:AM,2,0)</f>
        <v>SCOTLAND</v>
      </c>
      <c r="C120" s="42">
        <f>VLOOKUP(A120,All!A:AM,11,0)</f>
        <v>45447</v>
      </c>
      <c r="D120" s="19"/>
      <c r="E120" s="17">
        <f>VLOOKUP(A120,All!A:AM,30,0)</f>
        <v>43.03772922773652</v>
      </c>
      <c r="F120" s="17">
        <f>VLOOKUP(A120,All!A:AM,28,0)</f>
        <v>36.399280000000005</v>
      </c>
      <c r="G120" s="17">
        <f>VLOOKUP(A120,All!A:AM,31,0)</f>
        <v>22.445753399518022</v>
      </c>
      <c r="H120" s="17">
        <f>VLOOKUP(A120,All!A:AM,29,0)</f>
        <v>13.943100000000001</v>
      </c>
      <c r="I120" s="6">
        <f>VLOOKUP(A120,All!A:AM,33,0)</f>
        <v>32.248773682552731</v>
      </c>
      <c r="J120" s="6">
        <f>VLOOKUP(A120,All!A:AM,32,0)</f>
        <v>22.931200000000199</v>
      </c>
      <c r="K120" s="333"/>
      <c r="L120" s="333"/>
      <c r="M120" s="96">
        <f>VLOOKUP(A120,'SYS Allocations'!A:G,2,0)</f>
        <v>0</v>
      </c>
      <c r="N120" s="96">
        <f>VLOOKUP(A120,'SYS Allocations'!A:G,3,0)</f>
        <v>0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13.95</v>
      </c>
      <c r="S120" s="325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45447</v>
      </c>
      <c r="D121" s="5"/>
      <c r="E121" s="17">
        <f>VLOOKUP(A121,All!A:AM,30,0)</f>
        <v>51.097839831107983</v>
      </c>
      <c r="F121" s="17">
        <f>VLOOKUP(A121,All!A:AM,28,0)</f>
        <v>14.677179999999998</v>
      </c>
      <c r="G121" s="17">
        <f>VLOOKUP(A121,All!A:AM,31,0)</f>
        <v>28.167796835527184</v>
      </c>
      <c r="H121" s="17">
        <f>VLOOKUP(A121,All!A:AM,29,0)</f>
        <v>5.5080999999999989</v>
      </c>
      <c r="I121" s="6">
        <f>VLOOKUP(A121,All!A:AM,33,0)</f>
        <v>47.301383636472771</v>
      </c>
      <c r="J121" s="6">
        <f>VLOOKUP(A121,All!A:AM,32,0)</f>
        <v>12.607899999999999</v>
      </c>
      <c r="K121" s="20">
        <f>VLOOKUP(A121,All!A:AM,39,0)</f>
        <v>37.571111111111108</v>
      </c>
      <c r="L121" s="20">
        <f>VLOOKUP(A121,All!A:AM,38,0)</f>
        <v>8.4535</v>
      </c>
      <c r="M121" s="96">
        <f>VLOOKUP(A121,'SYS Allocations'!A:G,2,0)</f>
        <v>0</v>
      </c>
      <c r="N121" s="96" t="str">
        <f>VLOOKUP(A121,'SYS Allocations'!A:G,3,0)</f>
        <v>RA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4.4000000000000004</v>
      </c>
      <c r="S121" s="325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45447</v>
      </c>
      <c r="D122" s="5"/>
      <c r="E122" s="17">
        <f>VLOOKUP(A122,All!A:AM,30,0)</f>
        <v>34.90378178643995</v>
      </c>
      <c r="F122" s="17">
        <f>VLOOKUP(A122,All!A:AM,28,0)</f>
        <v>18.937339999999999</v>
      </c>
      <c r="G122" s="17">
        <f>VLOOKUP(A122,All!A:AM,31,0)</f>
        <v>-0.56577770944025918</v>
      </c>
      <c r="H122" s="17">
        <f>VLOOKUP(A122,All!A:AM,29,0)</f>
        <v>-0.1987000000000001</v>
      </c>
      <c r="I122" s="6">
        <f>VLOOKUP(A122,All!A:AM,33,0)</f>
        <v>33.774170079354363</v>
      </c>
      <c r="J122" s="6">
        <f>VLOOKUP(A122,All!A:AM,32,0)</f>
        <v>18.011900000000001</v>
      </c>
      <c r="K122" s="20">
        <f>VLOOKUP(A122,All!A:AM,39,0)</f>
        <v>43.93888888888889</v>
      </c>
      <c r="L122" s="20">
        <f>VLOOKUP(A122,All!A:AM,38,0)</f>
        <v>27.6815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3</v>
      </c>
      <c r="S122" s="325"/>
    </row>
    <row r="123" spans="1:19">
      <c r="A123" s="35" t="s">
        <v>139</v>
      </c>
      <c r="B123" s="41" t="str">
        <f>VLOOKUP(A123,All!A:AM,2,0)</f>
        <v>SCOTLAND</v>
      </c>
      <c r="C123" s="42">
        <f>VLOOKUP(A123,All!A:AM,11,0)</f>
        <v>45447</v>
      </c>
      <c r="D123" s="5"/>
      <c r="E123" s="17">
        <f>VLOOKUP(A123,All!A:AM,30,0)</f>
        <v>3.1959693186946053E-2</v>
      </c>
      <c r="F123" s="17">
        <f>VLOOKUP(A123,All!A:AM,28,0)</f>
        <v>1.0200000000000209E-3</v>
      </c>
      <c r="G123" s="17">
        <f>VLOOKUP(A123,All!A:AM,31,0)</f>
        <v>-10.040008277574676</v>
      </c>
      <c r="H123" s="17">
        <f>VLOOKUP(A123,All!A:AM,29,0)</f>
        <v>-0.29110000000000014</v>
      </c>
      <c r="I123" s="6">
        <f>VLOOKUP(A123,All!A:AM,33,0)</f>
        <v>-77.961847389558244</v>
      </c>
      <c r="J123" s="6">
        <f>VLOOKUP(A123,All!A:AM,32,0)</f>
        <v>-1.3977000000000002</v>
      </c>
      <c r="K123" s="20">
        <f>VLOOKUP(A123,All!A:AM,39,0)</f>
        <v>36.507462686567166</v>
      </c>
      <c r="L123" s="20">
        <f>VLOOKUP(A123,All!A:AM,38,0)</f>
        <v>1.8345000000000002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2.7</v>
      </c>
      <c r="S123" s="325"/>
    </row>
    <row r="124" spans="1:19">
      <c r="A124" s="35" t="s">
        <v>140</v>
      </c>
      <c r="B124" s="41" t="str">
        <f>VLOOKUP(A124,All!A:AM,2,0)</f>
        <v>SOUTH EAST</v>
      </c>
      <c r="C124" s="42">
        <f>VLOOKUP(A124,All!A:AM,11,0)</f>
        <v>45447</v>
      </c>
      <c r="D124" s="5"/>
      <c r="E124" s="17">
        <f>VLOOKUP(A124,All!A:AM,30,0)</f>
        <v>23.726518130187856</v>
      </c>
      <c r="F124" s="17">
        <f>VLOOKUP(A124,All!A:AM,28,0)</f>
        <v>2.7155</v>
      </c>
      <c r="G124" s="17">
        <f>VLOOKUP(A124,All!A:AM,31,0)</f>
        <v>13.466063144980163</v>
      </c>
      <c r="H124" s="17">
        <f>VLOOKUP(A124,All!A:AM,29,0)</f>
        <v>1.358449673</v>
      </c>
      <c r="I124" s="6">
        <f>VLOOKUP(A124,All!A:AM,33,0)</f>
        <v>-3.6265432098762216</v>
      </c>
      <c r="J124" s="6">
        <f>VLOOKUP(A124,All!A:AM,32,0)</f>
        <v>-0.30549999999997401</v>
      </c>
      <c r="K124" s="20">
        <f>VLOOKUP(A124,All!A:AM,39,0)</f>
        <v>27.25416666666667</v>
      </c>
      <c r="L124" s="20">
        <f>VLOOKUP(A124,All!A:AM,38,0)</f>
        <v>3.2705000000000002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0.5</v>
      </c>
      <c r="S124" s="325"/>
    </row>
    <row r="125" spans="1:19">
      <c r="A125" s="35" t="s">
        <v>141</v>
      </c>
      <c r="B125" s="41" t="str">
        <f>VLOOKUP(A125,All!A:AM,2,0)</f>
        <v>NORTHERN HOME COUNTIES</v>
      </c>
      <c r="C125" s="42">
        <f>VLOOKUP(A125,All!A:AM,11,0)</f>
        <v>45111</v>
      </c>
      <c r="D125" s="5"/>
      <c r="E125" s="17">
        <f>VLOOKUP(A125,All!A:AM,30,0)</f>
        <v>45.222896230566555</v>
      </c>
      <c r="F125" s="17">
        <f>VLOOKUP(A125,All!A:AM,28,0)</f>
        <v>12.98968</v>
      </c>
      <c r="G125" s="17">
        <f>VLOOKUP(A125,All!A:AM,31,0)</f>
        <v>11.794302564490678</v>
      </c>
      <c r="H125" s="17">
        <f>VLOOKUP(A125,All!A:AM,29,0)</f>
        <v>2.1038500000000004</v>
      </c>
      <c r="I125" s="6">
        <f>VLOOKUP(A125,All!A:AM,33,0)</f>
        <v>44.181921384986524</v>
      </c>
      <c r="J125" s="6">
        <f>VLOOKUP(A125,All!A:AM,32,0)</f>
        <v>12.454000000000001</v>
      </c>
      <c r="K125" s="20">
        <f>VLOOKUP(A125,All!A:AM,39,0)</f>
        <v>30.071111111111112</v>
      </c>
      <c r="L125" s="20">
        <f>VLOOKUP(A125,All!A:AM,38,0)</f>
        <v>6.766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2</v>
      </c>
      <c r="S125" s="325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45448</v>
      </c>
      <c r="D126" s="5"/>
      <c r="E126" s="17">
        <f>VLOOKUP(A126,All!A:AM,30,0)</f>
        <v>47.306791569086649</v>
      </c>
      <c r="F126" s="17">
        <f>VLOOKUP(A126,All!A:AM,28,0)</f>
        <v>5.2843200000000001</v>
      </c>
      <c r="G126" s="17">
        <f>VLOOKUP(A126,All!A:AM,31,0)</f>
        <v>15.756630265210608</v>
      </c>
      <c r="H126" s="17">
        <f>VLOOKUP(A126,All!A:AM,29,0)</f>
        <v>1.1009</v>
      </c>
      <c r="I126" s="6">
        <f>VLOOKUP(A126,All!A:AM,33,0)</f>
        <v>62.320243362832052</v>
      </c>
      <c r="J126" s="6">
        <f>VLOOKUP(A126,All!A:AM,32,0)</f>
        <v>9.7351200000000304</v>
      </c>
      <c r="K126" s="20">
        <f>VLOOKUP(A126,All!A:AM,39,0)</f>
        <v>87.926153846153838</v>
      </c>
      <c r="L126" s="20">
        <f>VLOOKUP(A126,All!A:AM,38,0)</f>
        <v>42.863999999999997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25"/>
    </row>
    <row r="127" spans="1:19">
      <c r="A127" s="35" t="s">
        <v>143</v>
      </c>
      <c r="B127" s="41" t="str">
        <f>VLOOKUP(A127,All!A:AM,2,0)</f>
        <v>LONDON</v>
      </c>
      <c r="C127" s="42">
        <f>VLOOKUP(A127,All!A:AM,11,0)</f>
        <v>45448</v>
      </c>
      <c r="D127" s="5"/>
      <c r="E127" s="17">
        <f>VLOOKUP(A127,All!A:AM,30,0)</f>
        <v>46.81889149102264</v>
      </c>
      <c r="F127" s="17">
        <f>VLOOKUP(A127,All!A:AM,28,0)</f>
        <v>5.2298200000000001</v>
      </c>
      <c r="G127" s="17">
        <f>VLOOKUP(A127,All!A:AM,31,0)</f>
        <v>14.976599063962558</v>
      </c>
      <c r="H127" s="17">
        <f>VLOOKUP(A127,All!A:AM,29,0)</f>
        <v>1.0464</v>
      </c>
      <c r="I127" s="6">
        <f>VLOOKUP(A127,All!A:AM,33,0)</f>
        <v>61.971356727302712</v>
      </c>
      <c r="J127" s="6">
        <f>VLOOKUP(A127,All!A:AM,32,0)</f>
        <v>9.6806200000000295</v>
      </c>
      <c r="K127" s="20">
        <f>VLOOKUP(A127,All!A:AM,39,0)</f>
        <v>87.814358974358981</v>
      </c>
      <c r="L127" s="20">
        <f>VLOOKUP(A127,All!A:AM,38,0)</f>
        <v>42.8095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0</v>
      </c>
      <c r="S127" s="325"/>
    </row>
    <row r="128" spans="1:19">
      <c r="A128" s="35" t="s">
        <v>144</v>
      </c>
      <c r="B128" s="41" t="str">
        <f>VLOOKUP(A128,All!A:AM,2,0)</f>
        <v>ANGLIA</v>
      </c>
      <c r="C128" s="42">
        <f>VLOOKUP(A128,All!A:AM,11,0)</f>
        <v>44880</v>
      </c>
      <c r="D128" s="5"/>
      <c r="E128" s="17">
        <f>VLOOKUP(A128,All!A:AM,30,0)</f>
        <v>53.605570386524278</v>
      </c>
      <c r="F128" s="17">
        <f>VLOOKUP(A128,All!A:AM,28,0)</f>
        <v>13.68666</v>
      </c>
      <c r="G128" s="17">
        <f>VLOOKUP(A128,All!A:AM,31,0)</f>
        <v>47.702448543500722</v>
      </c>
      <c r="H128" s="17">
        <f>VLOOKUP(A128,All!A:AM,29,0)</f>
        <v>10.8047</v>
      </c>
      <c r="I128" s="6">
        <f>VLOOKUP(A128,All!A:AM,33,0)</f>
        <v>17.903775781769792</v>
      </c>
      <c r="J128" s="6">
        <f>VLOOKUP(A128,All!A:AM,32,0)</f>
        <v>2.5832999999999999</v>
      </c>
      <c r="K128" s="20">
        <f>VLOOKUP(A128,All!A:AM,39,0)</f>
        <v>82.451111111111103</v>
      </c>
      <c r="L128" s="20">
        <f>VLOOKUP(A128,All!A:AM,38,0)</f>
        <v>55.654499999999999</v>
      </c>
      <c r="M128" s="96">
        <f>VLOOKUP(A128,'SYS Allocations'!A:G,2,0)</f>
        <v>0</v>
      </c>
      <c r="N128" s="96">
        <f>VLOOKUP(A128,'SYS Allocations'!A:G,3,0)</f>
        <v>0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</v>
      </c>
      <c r="S128" s="325"/>
    </row>
    <row r="129" spans="1:19">
      <c r="A129" s="35" t="s">
        <v>145</v>
      </c>
      <c r="B129" s="41" t="str">
        <f>VLOOKUP(A129,All!A:AM,2,0)</f>
        <v>LONDON</v>
      </c>
      <c r="C129" s="42">
        <f>VLOOKUP(A129,All!A:AM,11,0)</f>
        <v>44062</v>
      </c>
      <c r="D129" s="5"/>
      <c r="E129" s="17">
        <f>VLOOKUP(A129,All!A:AM,30,0)</f>
        <v>35.258121522033392</v>
      </c>
      <c r="F129" s="17">
        <f>VLOOKUP(A129,All!A:AM,28,0)</f>
        <v>22.505400000000002</v>
      </c>
      <c r="G129" s="17">
        <f>VLOOKUP(A129,All!A:AM,31,0)</f>
        <v>12.238786952089704</v>
      </c>
      <c r="H129" s="17">
        <f>VLOOKUP(A129,All!A:AM,29,0)</f>
        <v>5.7629999999999999</v>
      </c>
      <c r="I129" s="6">
        <f>VLOOKUP(A129,All!A:AM,33,0)</f>
        <v>22.511363124971872</v>
      </c>
      <c r="J129" s="6">
        <f>VLOOKUP(A129,All!A:AM,32,0)</f>
        <v>12.0054</v>
      </c>
      <c r="K129" s="20">
        <f>VLOOKUP(A129,All!A:AM,39,0)</f>
        <v>38.777777777777779</v>
      </c>
      <c r="L129" s="20">
        <f>VLOOKUP(A129,All!A:AM,38,0)</f>
        <v>26.175000000000004</v>
      </c>
      <c r="M129" s="96">
        <f>VLOOKUP(A129,'SYS Allocations'!A:G,2,0)</f>
        <v>0</v>
      </c>
      <c r="N129" s="96" t="str">
        <f>VLOOKUP(A129,'SYS Allocations'!A:G,3,0)</f>
        <v>RA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5.9</v>
      </c>
      <c r="S129" s="325"/>
    </row>
    <row r="130" spans="1:19">
      <c r="A130" s="35" t="s">
        <v>146</v>
      </c>
      <c r="B130" s="41" t="str">
        <f>VLOOKUP(A130,All!A:AM,2,0)</f>
        <v>NORTH EAST</v>
      </c>
      <c r="C130" s="42">
        <f>VLOOKUP(A130,All!A:AM,11,0)</f>
        <v>44652.541666666701</v>
      </c>
      <c r="D130" s="5"/>
      <c r="E130" s="17">
        <f>VLOOKUP(A130,All!A:AM,30,0)</f>
        <v>54.854740061162083</v>
      </c>
      <c r="F130" s="17">
        <f>VLOOKUP(A130,All!A:AM,28,0)</f>
        <v>7.1750000000000007</v>
      </c>
      <c r="G130" s="17">
        <f>VLOOKUP(A130,All!A:AM,31,0)</f>
        <v>40.138881849054698</v>
      </c>
      <c r="H130" s="17">
        <f>VLOOKUP(A130,All!A:AM,29,0)</f>
        <v>3.9595000000000002</v>
      </c>
      <c r="I130" s="6">
        <f>VLOOKUP(A130,All!A:AM,33,0)</f>
        <v>41.585549224437912</v>
      </c>
      <c r="J130" s="6">
        <f>VLOOKUP(A130,All!A:AM,32,0)</f>
        <v>4.2037999999999798</v>
      </c>
      <c r="K130" s="20">
        <f>VLOOKUP(A130,All!A:AM,39,0)</f>
        <v>34.388888888888886</v>
      </c>
      <c r="L130" s="20">
        <f>VLOOKUP(A130,All!A:AM,38,0)</f>
        <v>3.0949999999999998</v>
      </c>
      <c r="M130" s="96">
        <f>VLOOKUP(A130,'SYS Allocations'!A:G,2,0)</f>
        <v>0</v>
      </c>
      <c r="N130" s="96">
        <f>VLOOKUP(A130,'SYS Allocations'!A:G,3,0)</f>
        <v>0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1</v>
      </c>
      <c r="S130" s="325"/>
    </row>
    <row r="131" spans="1:19">
      <c r="A131" s="35" t="s">
        <v>147</v>
      </c>
      <c r="B131" s="41" t="str">
        <f>VLOOKUP(A131,All!A:AM,2,0)</f>
        <v>LONDON</v>
      </c>
      <c r="C131" s="42">
        <f>VLOOKUP(A131,All!A:AM,11,0)</f>
        <v>45448</v>
      </c>
      <c r="D131" s="5"/>
      <c r="E131" s="17">
        <f>VLOOKUP(A131,All!A:AM,30,0)</f>
        <v>0.17295833959993973</v>
      </c>
      <c r="F131" s="17">
        <f>VLOOKUP(A131,All!A:AM,28,0)</f>
        <v>6.899999999999995E-2</v>
      </c>
      <c r="G131" s="17">
        <f>VLOOKUP(A131,All!A:AM,31,0)</f>
        <v>-131.97903014416775</v>
      </c>
      <c r="H131" s="17">
        <f>VLOOKUP(A131,All!A:AM,29,0)</f>
        <v>-22.657499999999999</v>
      </c>
      <c r="I131" s="6">
        <f>VLOOKUP(A131,All!A:AM,33,0)</f>
        <v>25.324017820980153</v>
      </c>
      <c r="J131" s="6">
        <f>VLOOKUP(A131,All!A:AM,32,0)</f>
        <v>13.5054</v>
      </c>
      <c r="K131" s="20">
        <f>VLOOKUP(A131,All!A:AM,39,0)</f>
        <v>45.816326530612251</v>
      </c>
      <c r="L131" s="20">
        <f>VLOOKUP(A131,All!A:AM,38,0)</f>
        <v>33.675000000000004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4.4000000000000004</v>
      </c>
      <c r="S131" s="325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45448</v>
      </c>
      <c r="D132" s="5"/>
      <c r="E132" s="17">
        <f>VLOOKUP(A132,All!A:AM,30,0)</f>
        <v>-10.754436757407133</v>
      </c>
      <c r="F132" s="17">
        <f>VLOOKUP(A132,All!A:AM,28,0)</f>
        <v>-1.3729200000000006</v>
      </c>
      <c r="G132" s="17">
        <f>VLOOKUP(A132,All!A:AM,31,0)</f>
        <v>-49.269961254632022</v>
      </c>
      <c r="H132" s="17">
        <f>VLOOKUP(A132,All!A:AM,29,0)</f>
        <v>-4.6669</v>
      </c>
      <c r="I132" s="6">
        <f>VLOOKUP(A132,All!A:AM,33,0)</f>
        <v>-39.868233618233816</v>
      </c>
      <c r="J132" s="6">
        <f>VLOOKUP(A132,All!A:AM,32,0)</f>
        <v>-4.0302000000000202</v>
      </c>
      <c r="K132" s="20">
        <f>VLOOKUP(A132,All!A:AM,39,0)</f>
        <v>-25.68</v>
      </c>
      <c r="L132" s="20">
        <f>VLOOKUP(A132,All!A:AM,38,0)</f>
        <v>-2.8890000000000002</v>
      </c>
      <c r="M132" s="96">
        <f>VLOOKUP(A132,'SYS Allocations'!A:G,2,0)</f>
        <v>0</v>
      </c>
      <c r="N132" s="96" t="str">
        <f>VLOOKUP(A132,'SYS Allocations'!A:G,3,0)</f>
        <v>RA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6.4</v>
      </c>
      <c r="S132" s="325"/>
    </row>
    <row r="133" spans="1:19">
      <c r="A133" s="35" t="s">
        <v>149</v>
      </c>
      <c r="B133" s="41" t="str">
        <f>VLOOKUP(A133,All!A:AM,2,0)</f>
        <v>SCOTLAND</v>
      </c>
      <c r="C133" s="42">
        <f>VLOOKUP(A133,All!A:AM,11,0)</f>
        <v>45448</v>
      </c>
      <c r="D133" s="5"/>
      <c r="E133" s="17">
        <f>VLOOKUP(A133,All!A:AM,30,0)</f>
        <v>20.852759813505784</v>
      </c>
      <c r="F133" s="17">
        <f>VLOOKUP(A133,All!A:AM,28,0)</f>
        <v>2.6620799999999996</v>
      </c>
      <c r="G133" s="17">
        <f>VLOOKUP(A133,All!A:AM,31,0)</f>
        <v>2.2180890108666054</v>
      </c>
      <c r="H133" s="17">
        <f>VLOOKUP(A133,All!A:AM,29,0)</f>
        <v>0.22919956399999997</v>
      </c>
      <c r="I133" s="6">
        <f>VLOOKUP(A133,All!A:AM,33,0)</f>
        <v>10.042735042735044</v>
      </c>
      <c r="J133" s="6">
        <f>VLOOKUP(A133,All!A:AM,32,0)</f>
        <v>1.1280000000000001</v>
      </c>
      <c r="K133" s="20">
        <f>VLOOKUP(A133,All!A:AM,39,0)</f>
        <v>3.7714285714285709</v>
      </c>
      <c r="L133" s="20">
        <f>VLOOKUP(A133,All!A:AM,38,0)</f>
        <v>0.39599999999999991</v>
      </c>
      <c r="M133" s="96">
        <f>VLOOKUP(A133,'SYS Allocations'!A:G,2,0)</f>
        <v>0</v>
      </c>
      <c r="N133" s="96">
        <f>VLOOKUP(A133,'SYS Allocations'!A:G,3,0)</f>
        <v>0</v>
      </c>
      <c r="O133" s="96">
        <f>VLOOKUP(A133,'SYS Allocations'!A:G,4,0)</f>
        <v>0</v>
      </c>
      <c r="P133" s="96">
        <f>VLOOKUP(A133,'SYS Allocations'!A:G,5,0)</f>
        <v>0</v>
      </c>
      <c r="Q133" s="96">
        <f>VLOOKUP(A133,'SYS Allocations'!A:G,6,0)</f>
        <v>0</v>
      </c>
      <c r="R133" s="12">
        <f>VLOOKUP(A133,'SYS Allocations'!A:G,7,0)</f>
        <v>4</v>
      </c>
      <c r="S133" s="325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44369</v>
      </c>
      <c r="D134" s="5"/>
      <c r="E134" s="17">
        <f>VLOOKUP(A134,All!A:AM,30,0)</f>
        <v>25.379702383565252</v>
      </c>
      <c r="F134" s="17">
        <f>VLOOKUP(A134,All!A:AM,28,0)</f>
        <v>11.563499999999999</v>
      </c>
      <c r="G134" s="17">
        <f>VLOOKUP(A134,All!A:AM,31,0)</f>
        <v>3.2828390583884497</v>
      </c>
      <c r="H134" s="17">
        <f>VLOOKUP(A134,All!A:AM,29,0)</f>
        <v>1.1539999999999999</v>
      </c>
      <c r="I134" s="6">
        <f>VLOOKUP(A134,All!A:AM,33,0)</f>
        <v>4.3739593177624752</v>
      </c>
      <c r="J134" s="6">
        <f>VLOOKUP(A134,All!A:AM,32,0)</f>
        <v>1.5550999999999995</v>
      </c>
      <c r="K134" s="20">
        <f>VLOOKUP(A134,All!A:AM,39,0)</f>
        <v>77.334333333333333</v>
      </c>
      <c r="L134" s="20">
        <f>VLOOKUP(A134,All!A:AM,38,0)</f>
        <v>116.00149999999999</v>
      </c>
      <c r="M134" s="96">
        <f>VLOOKUP(A134,'SYS Allocations'!A:G,2,0)</f>
        <v>0</v>
      </c>
      <c r="N134" s="96" t="str">
        <f>VLOOKUP(A134,'SYS Allocations'!A:G,3,0)</f>
        <v>RA</v>
      </c>
      <c r="O134" s="96">
        <f>VLOOKUP(A134,'SYS Allocations'!A:G,4,0)</f>
        <v>0</v>
      </c>
      <c r="P134" s="96">
        <f>VLOOKUP(A134,'SYS Allocations'!A:G,5,0)</f>
        <v>0</v>
      </c>
      <c r="Q134" s="96" t="str">
        <f>VLOOKUP(A134,'SYS Allocations'!A:G,6,0)</f>
        <v>OPEX</v>
      </c>
      <c r="R134" s="12">
        <f>VLOOKUP(A134,'SYS Allocations'!A:G,7,0)</f>
        <v>10.4</v>
      </c>
      <c r="S134" s="325"/>
    </row>
    <row r="135" spans="1:19">
      <c r="A135" s="35" t="s">
        <v>151</v>
      </c>
      <c r="B135" s="41" t="str">
        <f>VLOOKUP(A135,All!A:AM,2,0)</f>
        <v>LONDON</v>
      </c>
      <c r="C135" s="42">
        <f>VLOOKUP(A135,All!A:AM,11,0)</f>
        <v>45448</v>
      </c>
      <c r="D135" s="5"/>
      <c r="E135" s="17">
        <f>VLOOKUP(A135,All!A:AM,30,0)</f>
        <v>54.4058523379639</v>
      </c>
      <c r="F135" s="17">
        <f>VLOOKUP(A135,All!A:AM,28,0)</f>
        <v>35.595660000000002</v>
      </c>
      <c r="G135" s="17">
        <f>VLOOKUP(A135,All!A:AM,31,0)</f>
        <v>41.746634328095901</v>
      </c>
      <c r="H135" s="17">
        <f>VLOOKUP(A135,All!A:AM,29,0)</f>
        <v>21.377700000000001</v>
      </c>
      <c r="I135" s="6">
        <f>VLOOKUP(A135,All!A:AM,33,0)</f>
        <v>39.427997076023395</v>
      </c>
      <c r="J135" s="6">
        <f>VLOOKUP(A135,All!A:AM,32,0)</f>
        <v>19.4175</v>
      </c>
      <c r="K135" s="20">
        <f>VLOOKUP(A135,All!A:AM,39,0)</f>
        <v>50.896296296296292</v>
      </c>
      <c r="L135" s="20">
        <f>VLOOKUP(A135,All!A:AM,38,0)</f>
        <v>30.919499999999999</v>
      </c>
      <c r="M135" s="96"/>
      <c r="N135" s="96"/>
      <c r="O135" s="96"/>
      <c r="P135" s="96"/>
      <c r="Q135" s="96" t="str">
        <f>VLOOKUP(A135,'SYS Allocations'!A:G,6,0)</f>
        <v>OPEX</v>
      </c>
      <c r="R135" s="12">
        <f>VLOOKUP(A135,'SYS Allocations'!A:G,7,0)</f>
        <v>1</v>
      </c>
      <c r="S135" s="325"/>
    </row>
    <row r="136" spans="1:19">
      <c r="A136" s="35" t="s">
        <v>152</v>
      </c>
      <c r="B136" s="41" t="str">
        <f>VLOOKUP(A136,All!A:AM,2,0)</f>
        <v>ANGLIA</v>
      </c>
      <c r="C136" s="42">
        <f>VLOOKUP(A136,All!A:AM,11,0)</f>
        <v>44854</v>
      </c>
      <c r="D136" s="5"/>
      <c r="E136" s="17">
        <f>VLOOKUP(A136,All!A:AM,30,0)</f>
        <v>44.271068331077359</v>
      </c>
      <c r="F136" s="17">
        <f>VLOOKUP(A136,All!A:AM,28,0)</f>
        <v>17.6615</v>
      </c>
      <c r="G136" s="17">
        <f>VLOOKUP(A136,All!A:AM,31,0)</f>
        <v>20.78916896766723</v>
      </c>
      <c r="H136" s="17">
        <f>VLOOKUP(A136,All!A:AM,29,0)</f>
        <v>5.835</v>
      </c>
      <c r="I136" s="6">
        <f>VLOOKUP(A136,All!A:AM,33,0)</f>
        <v>37.467654470995903</v>
      </c>
      <c r="J136" s="6">
        <f>VLOOKUP(A136,All!A:AM,32,0)</f>
        <v>13.321100000000001</v>
      </c>
      <c r="K136" s="20">
        <f>VLOOKUP(A136,All!A:AM,39,0)</f>
        <v>1.1888888888888853</v>
      </c>
      <c r="L136" s="20">
        <f>VLOOKUP(A136,All!A:AM,38,0)</f>
        <v>0.26749999999999918</v>
      </c>
      <c r="M136" s="96">
        <f>VLOOKUP(A136,'SYS Allocations'!A:G,2,0)</f>
        <v>0</v>
      </c>
      <c r="N136" s="96" t="str">
        <f>VLOOKUP(A136,'SYS Allocations'!A:G,3,0)</f>
        <v>RA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6.7</v>
      </c>
      <c r="S136" s="325"/>
    </row>
    <row r="137" spans="1:19">
      <c r="A137" s="35" t="s">
        <v>153</v>
      </c>
      <c r="B137" s="41" t="str">
        <f>VLOOKUP(A137,All!A:AM,2,0)</f>
        <v>THAMES VALLEY</v>
      </c>
      <c r="C137" s="42">
        <f>VLOOKUP(A137,All!A:AM,11,0)</f>
        <v>44383.583333333299</v>
      </c>
      <c r="D137" s="5"/>
      <c r="E137" s="17">
        <f>VLOOKUP(A137,All!A:AM,30,0)</f>
        <v>15.471311475409834</v>
      </c>
      <c r="F137" s="17">
        <f>VLOOKUP(A137,All!A:AM,28,0)</f>
        <v>0.98753999999999997</v>
      </c>
      <c r="G137" s="17">
        <f>VLOOKUP(A137,All!A:AM,31,0)</f>
        <v>-14.583333333333334</v>
      </c>
      <c r="H137" s="17">
        <f>VLOOKUP(A137,All!A:AM,29,0)</f>
        <v>-0.68669999999999998</v>
      </c>
      <c r="I137" s="6">
        <f>VLOOKUP(A137,All!A:AM,33,0)</f>
        <v>41.445929051414282</v>
      </c>
      <c r="J137" s="6">
        <f>VLOOKUP(A137,All!A:AM,32,0)</f>
        <v>3.8190599999999999</v>
      </c>
      <c r="K137" s="20">
        <f>VLOOKUP(A137,All!A:AM,39,0)</f>
        <v>40.049999999999997</v>
      </c>
      <c r="L137" s="20">
        <f>VLOOKUP(A137,All!A:AM,38,0)</f>
        <v>3.6044999999999998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25"/>
    </row>
    <row r="138" spans="1:19">
      <c r="A138" s="35" t="s">
        <v>154</v>
      </c>
      <c r="B138" s="41" t="str">
        <f>VLOOKUP(A138,All!A:AM,2,0)</f>
        <v>ANGLIA</v>
      </c>
      <c r="C138" s="42">
        <f>VLOOKUP(A138,All!A:AM,11,0)</f>
        <v>44413.708333333299</v>
      </c>
      <c r="D138" s="5"/>
      <c r="E138" s="17">
        <f>VLOOKUP(A138,All!A:AM,30,0)</f>
        <v>86.666666666666671</v>
      </c>
      <c r="F138" s="17">
        <f>VLOOKUP(A138,All!A:AM,28,0)</f>
        <v>5.6680000000000001</v>
      </c>
      <c r="G138" s="17">
        <f>VLOOKUP(A138,All!A:AM,31,0)</f>
        <v>87.933634992458522</v>
      </c>
      <c r="H138" s="17">
        <f>VLOOKUP(A138,All!A:AM,29,0)</f>
        <v>6.3547000000000002</v>
      </c>
      <c r="I138" s="6">
        <f>VLOOKUP(A138,All!A:AM,33,0)</f>
        <v>51.36099955377064</v>
      </c>
      <c r="J138" s="6">
        <f>VLOOKUP(A138,All!A:AM,32,0)</f>
        <v>0.92079999999999995</v>
      </c>
      <c r="K138" s="20">
        <f>VLOOKUP(A138,All!A:AM,39,0)</f>
        <v>76.74666666666667</v>
      </c>
      <c r="L138" s="20">
        <f>VLOOKUP(A138,All!A:AM,38,0)</f>
        <v>2.8780000000000001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</v>
      </c>
      <c r="S138" s="325"/>
    </row>
    <row r="139" spans="1:19">
      <c r="A139" s="35" t="s">
        <v>155</v>
      </c>
      <c r="B139" s="41" t="str">
        <f>VLOOKUP(A139,All!A:AM,2,0)</f>
        <v>NORTH WEST</v>
      </c>
      <c r="C139" s="42">
        <f>VLOOKUP(A139,All!A:AM,11,0)</f>
        <v>45448</v>
      </c>
      <c r="D139" s="5"/>
      <c r="E139" s="17">
        <f>VLOOKUP(A139,All!A:AM,30,0)</f>
        <v>42.719299894721004</v>
      </c>
      <c r="F139" s="17">
        <f>VLOOKUP(A139,All!A:AM,28,0)</f>
        <v>5.4535799999999997</v>
      </c>
      <c r="G139" s="17">
        <f>VLOOKUP(A139,All!A:AM,31,0)</f>
        <v>22.799590375946202</v>
      </c>
      <c r="H139" s="17">
        <f>VLOOKUP(A139,All!A:AM,29,0)</f>
        <v>2.1596000000000002</v>
      </c>
      <c r="I139" s="6">
        <f>VLOOKUP(A139,All!A:AM,33,0)</f>
        <v>27.662037037036836</v>
      </c>
      <c r="J139" s="6">
        <f>VLOOKUP(A139,All!A:AM,32,0)</f>
        <v>2.79629999999998</v>
      </c>
      <c r="K139" s="20">
        <f>VLOOKUP(A139,All!A:AM,39,0)</f>
        <v>67.5</v>
      </c>
      <c r="L139" s="20">
        <f>VLOOKUP(A139,All!A:AM,38,0)</f>
        <v>15.1875</v>
      </c>
      <c r="M139" s="96">
        <f>VLOOKUP(A139,'SYS Allocations'!A:G,2,0)</f>
        <v>0</v>
      </c>
      <c r="N139" s="96">
        <f>VLOOKUP(A139,'SYS Allocations'!A:G,3,0)</f>
        <v>0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0.5</v>
      </c>
      <c r="S139" s="325"/>
    </row>
    <row r="140" spans="1:19">
      <c r="A140" s="35" t="s">
        <v>156</v>
      </c>
      <c r="B140" s="41" t="str">
        <f>VLOOKUP(A140,All!A:AM,2,0)</f>
        <v>MIDLANDS</v>
      </c>
      <c r="C140" s="42">
        <f>VLOOKUP(A140,All!A:AM,11,0)</f>
        <v>45448</v>
      </c>
      <c r="D140" s="5"/>
      <c r="E140" s="17">
        <f>VLOOKUP(A140,All!A:AM,30,0)</f>
        <v>41.715110259579198</v>
      </c>
      <c r="F140" s="17">
        <f>VLOOKUP(A140,All!A:AM,28,0)</f>
        <v>45.931440000000002</v>
      </c>
      <c r="G140" s="17">
        <f>VLOOKUP(A140,All!A:AM,31,0)</f>
        <v>16.213086352378699</v>
      </c>
      <c r="H140" s="17">
        <f>VLOOKUP(A140,All!A:AM,29,0)</f>
        <v>12.418299999999999</v>
      </c>
      <c r="I140" s="6">
        <f>VLOOKUP(A140,All!A:AM,33,0)</f>
        <v>32.877482579271842</v>
      </c>
      <c r="J140" s="6">
        <f>VLOOKUP(A140,All!A:AM,32,0)</f>
        <v>31.434239999999996</v>
      </c>
      <c r="K140" s="20">
        <f>VLOOKUP(A140,All!A:AM,39,0)</f>
        <v>22.210909090909091</v>
      </c>
      <c r="L140" s="20">
        <f>VLOOKUP(A140,All!A:AM,38,0)</f>
        <v>18.323999999999998</v>
      </c>
      <c r="M140" s="96">
        <f>VLOOKUP(A140,'SYS Allocations'!A:G,2,0)</f>
        <v>0</v>
      </c>
      <c r="N140" s="96" t="str">
        <f>VLOOKUP(A140,'SYS Allocations'!A:G,3,0)</f>
        <v>RA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13.600000000000001</v>
      </c>
      <c r="S140" s="325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44713.541666666701</v>
      </c>
      <c r="D141" s="19"/>
      <c r="E141" s="17">
        <f>VLOOKUP(A141,All!A:AM,30,0)</f>
        <v>85.389610389610397</v>
      </c>
      <c r="F141" s="17">
        <f>VLOOKUP(A141,All!A:AM,28,0)</f>
        <v>14.333500000000001</v>
      </c>
      <c r="G141" s="17">
        <f>VLOOKUP(A141,All!A:AM,31,0)</f>
        <v>86.15384615384616</v>
      </c>
      <c r="H141" s="17">
        <f>VLOOKUP(A141,All!A:AM,29,0)</f>
        <v>15.26</v>
      </c>
      <c r="I141" s="6">
        <f>VLOOKUP(A141,All!A:AM,33,0)</f>
        <v>54.400937081659976</v>
      </c>
      <c r="J141" s="6">
        <f>VLOOKUP(A141,All!A:AM,32,0)</f>
        <v>2.9258999999999999</v>
      </c>
      <c r="K141" s="332">
        <f>VLOOKUP(A141,All!A:AM,39,0)</f>
        <v>70.706249999999997</v>
      </c>
      <c r="L141" s="332">
        <f>VLOOKUP(A141,All!A:AM,38,0)</f>
        <v>16.9695</v>
      </c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25"/>
    </row>
    <row r="142" spans="1:19">
      <c r="A142" s="37" t="s">
        <v>158</v>
      </c>
      <c r="B142" s="41" t="str">
        <f>VLOOKUP(A142,All!A:AM,2,0)</f>
        <v>NORTH EAST</v>
      </c>
      <c r="C142" s="42">
        <f>VLOOKUP(A142,All!A:AM,11,0)</f>
        <v>44700.645833333299</v>
      </c>
      <c r="D142" s="19"/>
      <c r="E142" s="17">
        <f>VLOOKUP(A142,All!A:AM,30,0)</f>
        <v>72.72727272727272</v>
      </c>
      <c r="F142" s="17">
        <f>VLOOKUP(A142,All!A:AM,28,0)</f>
        <v>12.208</v>
      </c>
      <c r="G142" s="17">
        <f>VLOOKUP(A142,All!A:AM,31,0)</f>
        <v>74.15384615384616</v>
      </c>
      <c r="H142" s="17">
        <f>VLOOKUP(A142,All!A:AM,29,0)</f>
        <v>13.134499999999999</v>
      </c>
      <c r="I142" s="6">
        <f>VLOOKUP(A142,All!A:AM,33,0)</f>
        <v>14.881749219098618</v>
      </c>
      <c r="J142" s="6">
        <f>VLOOKUP(A142,All!A:AM,32,0)</f>
        <v>0.8004</v>
      </c>
      <c r="K142" s="333"/>
      <c r="L142" s="333"/>
      <c r="M142" s="96">
        <f>VLOOKUP(A142,'SYS Allocations'!A:G,2,0)</f>
        <v>0</v>
      </c>
      <c r="N142" s="96">
        <f>VLOOKUP(A142,'SYS Allocations'!A:G,3,0)</f>
        <v>0</v>
      </c>
      <c r="O142" s="96">
        <f>VLOOKUP(A142,'SYS Allocations'!A:G,4,0)</f>
        <v>0</v>
      </c>
      <c r="P142" s="96">
        <f>VLOOKUP(A142,'SYS Allocations'!A:G,5,0)</f>
        <v>0</v>
      </c>
      <c r="Q142" s="96">
        <f>VLOOKUP(A142,'SYS Allocations'!A:G,6,0)</f>
        <v>0</v>
      </c>
      <c r="R142" s="12">
        <f>VLOOKUP(A142,'SYS Allocations'!A:G,7,0)</f>
        <v>0</v>
      </c>
      <c r="S142" s="325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45448</v>
      </c>
      <c r="D143" s="5"/>
      <c r="E143" s="17">
        <f>VLOOKUP(A143,All!A:AM,30,0)</f>
        <v>33.25197468478634</v>
      </c>
      <c r="F143" s="17">
        <f>VLOOKUP(A143,All!A:AM,28,0)</f>
        <v>54.221999999999994</v>
      </c>
      <c r="G143" s="17">
        <f>VLOOKUP(A143,All!A:AM,31,0)</f>
        <v>21.373979628693203</v>
      </c>
      <c r="H143" s="17">
        <f>VLOOKUP(A143,All!A:AM,29,0)</f>
        <v>29.588000000000001</v>
      </c>
      <c r="I143" s="6">
        <f>VLOOKUP(A143,All!A:AM,33,0)</f>
        <v>-2.0449874743109926</v>
      </c>
      <c r="J143" s="6">
        <f>VLOOKUP(A143,All!A:AM,32,0)</f>
        <v>-2.1811999999998992</v>
      </c>
      <c r="K143" s="332">
        <f>VLOOKUP(A143,All!A:AM,39,0)</f>
        <v>11.321025641025646</v>
      </c>
      <c r="L143" s="332">
        <f>VLOOKUP(A143,All!A:AM,38,0)</f>
        <v>22.076000000000008</v>
      </c>
      <c r="M143" s="96" t="str">
        <f>VLOOKUP(A143,'SYS Allocations'!A:G,2,0)</f>
        <v>P-Core</v>
      </c>
      <c r="N143" s="96" t="str">
        <f>VLOOKUP(A143,'SYS Allocations'!A:G,3,0)</f>
        <v>RA</v>
      </c>
      <c r="O143" s="96" t="str">
        <f>VLOOKUP(A143,'SYS Allocations'!A:G,4,0)</f>
        <v>PX</v>
      </c>
      <c r="P143" s="96">
        <f>VLOOKUP(A143,'SYS Allocations'!A:G,5,0)</f>
        <v>0</v>
      </c>
      <c r="Q143" s="96" t="str">
        <f>VLOOKUP(A143,'SYS Allocations'!A:G,6,0)</f>
        <v>OPEX</v>
      </c>
      <c r="R143" s="12">
        <f>VLOOKUP(A143,'SYS Allocations'!A:G,7,0)</f>
        <v>17.5</v>
      </c>
      <c r="S143" s="325"/>
    </row>
    <row r="144" spans="1:19">
      <c r="A144" s="38" t="s">
        <v>160</v>
      </c>
      <c r="B144" s="41" t="str">
        <f>VLOOKUP(A144,All!A:AM,2,0)</f>
        <v>NORTH EAST</v>
      </c>
      <c r="C144" s="42">
        <f>VLOOKUP(A144,All!A:AM,11,0)</f>
        <v>45448</v>
      </c>
      <c r="D144" s="5"/>
      <c r="E144" s="17">
        <f>VLOOKUP(A144,All!A:AM,30,0)</f>
        <v>61.270865818133466</v>
      </c>
      <c r="F144" s="17">
        <f>VLOOKUP(A144,All!A:AM,28,0)</f>
        <v>101.38</v>
      </c>
      <c r="G144" s="17">
        <f>VLOOKUP(A144,All!A:AM,31,0)</f>
        <v>54.689151685492561</v>
      </c>
      <c r="H144" s="17">
        <f>VLOOKUP(A144,All!A:AM,29,0)</f>
        <v>77.345500000000001</v>
      </c>
      <c r="I144" s="6">
        <f>VLOOKUP(A144,All!A:AM,33,0)</f>
        <v>39.919820590132552</v>
      </c>
      <c r="J144" s="6">
        <f>VLOOKUP(A144,All!A:AM,32,0)</f>
        <v>42.578800000000101</v>
      </c>
      <c r="K144" s="333"/>
      <c r="L144" s="333"/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20.700000000000003</v>
      </c>
      <c r="S144" s="325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44637.666666666701</v>
      </c>
      <c r="D145" s="5"/>
      <c r="E145" s="17">
        <f>VLOOKUP(A145,All!A:AM,30,0)</f>
        <v>63.080344731720885</v>
      </c>
      <c r="F145" s="17">
        <f>VLOOKUP(A145,All!A:AM,28,0)</f>
        <v>11.345000000000001</v>
      </c>
      <c r="G145" s="17">
        <f>VLOOKUP(A145,All!A:AM,31,0)</f>
        <v>36.378661939780102</v>
      </c>
      <c r="H145" s="17">
        <f>VLOOKUP(A145,All!A:AM,29,0)</f>
        <v>3.7967499999999998</v>
      </c>
      <c r="I145" s="6">
        <f>VLOOKUP(A145,All!A:AM,33,0)</f>
        <v>64.665815240527891</v>
      </c>
      <c r="J145" s="6">
        <f>VLOOKUP(A145,All!A:AM,32,0)</f>
        <v>12.152000000000001</v>
      </c>
      <c r="K145" s="20">
        <f>VLOOKUP(A145,All!A:AM,39,0)</f>
        <v>72.333333333333329</v>
      </c>
      <c r="L145" s="20">
        <f>VLOOKUP(A145,All!A:AM,38,0)</f>
        <v>17.36</v>
      </c>
      <c r="M145" s="96">
        <f>VLOOKUP(A145,'SYS Allocations'!A:G,2,0)</f>
        <v>0</v>
      </c>
      <c r="N145" s="96">
        <f>VLOOKUP(A145,'SYS Allocations'!A:G,3,0)</f>
        <v>0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0.1</v>
      </c>
      <c r="S145" s="325"/>
    </row>
    <row r="146" spans="1:19">
      <c r="A146" s="35" t="s">
        <v>162</v>
      </c>
      <c r="B146" s="41" t="str">
        <f>VLOOKUP(A146,All!A:AM,2,0)</f>
        <v>NORTH EAST</v>
      </c>
      <c r="C146" s="42">
        <f>VLOOKUP(A146,All!A:AM,11,0)</f>
        <v>45448</v>
      </c>
      <c r="D146" s="5"/>
      <c r="E146" s="17">
        <f>VLOOKUP(A146,All!A:AM,30,0)</f>
        <v>38.863724163149989</v>
      </c>
      <c r="F146" s="17">
        <f>VLOOKUP(A146,All!A:AM,28,0)</f>
        <v>21.085839999999997</v>
      </c>
      <c r="G146" s="17">
        <f>VLOOKUP(A146,All!A:AM,31,0)</f>
        <v>5.5518539399427107</v>
      </c>
      <c r="H146" s="17">
        <f>VLOOKUP(A146,All!A:AM,29,0)</f>
        <v>1.9497999999999998</v>
      </c>
      <c r="I146" s="6">
        <f>VLOOKUP(A146,All!A:AM,33,0)</f>
        <v>37.802829155603561</v>
      </c>
      <c r="J146" s="6">
        <f>VLOOKUP(A146,All!A:AM,32,0)</f>
        <v>20.160400000000003</v>
      </c>
      <c r="K146" s="20">
        <f>VLOOKUP(A146,All!A:AM,39,0)</f>
        <v>75.42962962962963</v>
      </c>
      <c r="L146" s="20">
        <f>VLOOKUP(A146,All!A:AM,38,0)</f>
        <v>101.83000000000001</v>
      </c>
      <c r="M146" s="96">
        <f>VLOOKUP(A146,'SYS Allocations'!A:G,2,0)</f>
        <v>0</v>
      </c>
      <c r="N146" s="96" t="str">
        <f>VLOOKUP(A146,'SYS Allocations'!A:G,3,0)</f>
        <v>RA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8.1</v>
      </c>
      <c r="S146" s="325"/>
    </row>
    <row r="147" spans="1:19">
      <c r="A147" s="35" t="s">
        <v>163</v>
      </c>
      <c r="B147" s="41" t="str">
        <f>VLOOKUP(A147,All!A:AM,2,0)</f>
        <v>SCOTLAND</v>
      </c>
      <c r="C147" s="42">
        <f>VLOOKUP(A147,All!A:AM,11,0)</f>
        <v>45448</v>
      </c>
      <c r="D147" s="5"/>
      <c r="E147" s="17">
        <f>VLOOKUP(A147,All!A:AM,30,0)</f>
        <v>42.573002279570275</v>
      </c>
      <c r="F147" s="17">
        <f>VLOOKUP(A147,All!A:AM,28,0)</f>
        <v>23.09834</v>
      </c>
      <c r="G147" s="17">
        <f>VLOOKUP(A147,All!A:AM,31,0)</f>
        <v>11.28223964828957</v>
      </c>
      <c r="H147" s="17">
        <f>VLOOKUP(A147,All!A:AM,29,0)</f>
        <v>3.9622999999999999</v>
      </c>
      <c r="I147" s="6">
        <f>VLOOKUP(A147,All!A:AM,33,0)</f>
        <v>41.576474206081329</v>
      </c>
      <c r="J147" s="6">
        <f>VLOOKUP(A147,All!A:AM,32,0)</f>
        <v>22.172899999999998</v>
      </c>
      <c r="K147" s="20">
        <f>VLOOKUP(A147,All!A:AM,39,0)</f>
        <v>53.840740740740742</v>
      </c>
      <c r="L147" s="20">
        <f>VLOOKUP(A147,All!A:AM,38,0)</f>
        <v>36.342500000000001</v>
      </c>
      <c r="M147" s="96">
        <f>VLOOKUP(A147,'SYS Allocations'!A:G,2,0)</f>
        <v>0</v>
      </c>
      <c r="N147" s="96">
        <f>VLOOKUP(A147,'SYS Allocations'!A:G,3,0)</f>
        <v>0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2</v>
      </c>
      <c r="S147" s="325"/>
    </row>
    <row r="148" spans="1:19">
      <c r="A148" s="35" t="s">
        <v>164</v>
      </c>
      <c r="B148" s="41" t="str">
        <f>VLOOKUP(A148,All!A:AM,2,0)</f>
        <v>NORTH WEST</v>
      </c>
      <c r="C148" s="42">
        <f>VLOOKUP(A148,All!A:AM,11,0)</f>
        <v>45448</v>
      </c>
      <c r="D148" s="5"/>
      <c r="E148" s="17">
        <f>VLOOKUP(A148,All!A:AM,30,0)</f>
        <v>41.285583266243783</v>
      </c>
      <c r="F148" s="17">
        <f>VLOOKUP(A148,All!A:AM,28,0)</f>
        <v>11.199920000000001</v>
      </c>
      <c r="G148" s="17">
        <f>VLOOKUP(A148,All!A:AM,31,0)</f>
        <v>-31.528749205195751</v>
      </c>
      <c r="H148" s="17">
        <f>VLOOKUP(A148,All!A:AM,29,0)</f>
        <v>-3.8181000000000003</v>
      </c>
      <c r="I148" s="6">
        <f>VLOOKUP(A148,All!A:AM,33,0)</f>
        <v>55.200036001980102</v>
      </c>
      <c r="J148" s="6">
        <f>VLOOKUP(A148,All!A:AM,32,0)</f>
        <v>19.625599999999999</v>
      </c>
      <c r="K148" s="20">
        <f>VLOOKUP(A148,All!A:AM,39,0)</f>
        <v>29.208888888888886</v>
      </c>
      <c r="L148" s="20">
        <f>VLOOKUP(A148,All!A:AM,38,0)</f>
        <v>6.5719999999999992</v>
      </c>
      <c r="M148" s="96">
        <f>VLOOKUP(A148,'SYS Allocations'!A:G,2,0)</f>
        <v>0</v>
      </c>
      <c r="N148" s="96" t="str">
        <f>VLOOKUP(A148,'SYS Allocations'!A:G,3,0)</f>
        <v>RA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5.9</v>
      </c>
      <c r="S148" s="325"/>
    </row>
    <row r="149" spans="1:19">
      <c r="A149" s="35" t="s">
        <v>165</v>
      </c>
      <c r="B149" s="41" t="str">
        <f>VLOOKUP(A149,All!A:AM,2,0)</f>
        <v>MIDLANDS</v>
      </c>
      <c r="C149" s="42">
        <f>VLOOKUP(A149,All!A:AM,11,0)</f>
        <v>44707.604166666701</v>
      </c>
      <c r="D149" s="33"/>
      <c r="E149" s="17">
        <f>VLOOKUP(A149,All!A:AM,30,0)</f>
        <v>51.502732240437162</v>
      </c>
      <c r="F149" s="17">
        <f>VLOOKUP(A149,All!A:AM,28,0)</f>
        <v>8.2186000000000003</v>
      </c>
      <c r="G149" s="17">
        <f>VLOOKUP(A149,All!A:AM,31,0)</f>
        <v>-27.927927927927929</v>
      </c>
      <c r="H149" s="17">
        <f>VLOOKUP(A149,All!A:AM,29,0)</f>
        <v>-1.6895</v>
      </c>
      <c r="I149" s="6">
        <f>VLOOKUP(A149,All!A:AM,33,0)</f>
        <v>64.242810674946398</v>
      </c>
      <c r="J149" s="6">
        <f>VLOOKUP(A149,All!A:AM,32,0)</f>
        <v>13.904199999999999</v>
      </c>
      <c r="K149" s="20">
        <f>VLOOKUP(A149,All!A:AM,39,0)</f>
        <v>63.147619047619045</v>
      </c>
      <c r="L149" s="20">
        <f>VLOOKUP(A149,All!A:AM,38,0)</f>
        <v>13.260999999999999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25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45448</v>
      </c>
      <c r="D150" s="32"/>
      <c r="E150" s="17">
        <f>VLOOKUP(A150,All!A:AM,30,0)</f>
        <v>63.190649666059507</v>
      </c>
      <c r="F150" s="17">
        <f>VLOOKUP(A150,All!A:AM,28,0)</f>
        <v>9.0753400000000006</v>
      </c>
      <c r="G150" s="17">
        <f>VLOOKUP(A150,All!A:AM,31,0)</f>
        <v>70.190534726490483</v>
      </c>
      <c r="H150" s="17">
        <f>VLOOKUP(A150,All!A:AM,29,0)</f>
        <v>12.447800000000001</v>
      </c>
      <c r="I150" s="6">
        <f>VLOOKUP(A150,All!A:AM,33,0)</f>
        <v>-52.965856481481481</v>
      </c>
      <c r="J150" s="6">
        <f>VLOOKUP(A150,All!A:AM,32,0)</f>
        <v>-1.8305</v>
      </c>
      <c r="K150" s="20">
        <f>VLOOKUP(A150,All!A:AM,39,0)</f>
        <v>53.008888888888883</v>
      </c>
      <c r="L150" s="20">
        <f>VLOOKUP(A150,All!A:AM,38,0)</f>
        <v>5.9634999999999998</v>
      </c>
      <c r="M150" s="96">
        <f>VLOOKUP(A150,'SYS Allocations'!A:G,2,0)</f>
        <v>0</v>
      </c>
      <c r="N150" s="96">
        <f>VLOOKUP(A150,'SYS Allocations'!A:G,3,0)</f>
        <v>0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0</v>
      </c>
      <c r="S150" s="325"/>
    </row>
    <row r="151" spans="1:19">
      <c r="A151" s="35" t="s">
        <v>167</v>
      </c>
      <c r="B151" s="41" t="str">
        <f>VLOOKUP(A151,All!A:AM,2,0)</f>
        <v>NORTH WEST</v>
      </c>
      <c r="C151" s="42">
        <f>VLOOKUP(A151,All!A:AM,11,0)</f>
        <v>45448</v>
      </c>
      <c r="D151" s="32"/>
      <c r="E151" s="17">
        <f>VLOOKUP(A151,All!A:AM,30,0)</f>
        <v>52.159472602396363</v>
      </c>
      <c r="F151" s="17">
        <f>VLOOKUP(A151,All!A:AM,28,0)</f>
        <v>20.808500000000002</v>
      </c>
      <c r="G151" s="17">
        <f>VLOOKUP(A151,All!A:AM,31,0)</f>
        <v>32.001425135833259</v>
      </c>
      <c r="H151" s="17">
        <f>VLOOKUP(A151,All!A:AM,29,0)</f>
        <v>8.9820000000000011</v>
      </c>
      <c r="I151" s="6">
        <f>VLOOKUP(A151,All!A:AM,33,0)</f>
        <v>46.319078799333958</v>
      </c>
      <c r="J151" s="6">
        <f>VLOOKUP(A151,All!A:AM,32,0)</f>
        <v>16.4681</v>
      </c>
      <c r="K151" s="20">
        <f>VLOOKUP(A151,All!A:AM,39,0)</f>
        <v>49.105333333333334</v>
      </c>
      <c r="L151" s="20">
        <f>VLOOKUP(A151,All!A:AM,38,0)</f>
        <v>18.4145</v>
      </c>
      <c r="M151" s="96">
        <f>VLOOKUP(A151,'SYS Allocations'!A:G,2,0)</f>
        <v>0</v>
      </c>
      <c r="N151" s="96" t="str">
        <f>VLOOKUP(A151,'SYS Allocations'!A:G,3,0)</f>
        <v>RA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1.7</v>
      </c>
      <c r="S151" s="325"/>
    </row>
    <row r="152" spans="1:19">
      <c r="A152" s="35" t="s">
        <v>168</v>
      </c>
      <c r="B152" s="41" t="str">
        <f>VLOOKUP(A152,All!A:AM,2,0)</f>
        <v>LONDON</v>
      </c>
      <c r="C152" s="42">
        <f>VLOOKUP(A152,All!A:AM,11,0)</f>
        <v>44944</v>
      </c>
      <c r="D152" s="32"/>
      <c r="E152" s="17">
        <f>VLOOKUP(A152,All!A:AM,30,0)</f>
        <v>19.558373808238887</v>
      </c>
      <c r="F152" s="17">
        <f>VLOOKUP(A152,All!A:AM,28,0)</f>
        <v>21.744999999999997</v>
      </c>
      <c r="G152" s="17">
        <f>VLOOKUP(A152,All!A:AM,31,0)</f>
        <v>6.228047182175624</v>
      </c>
      <c r="H152" s="17">
        <f>VLOOKUP(A152,All!A:AM,29,0)</f>
        <v>5.9400000000000013</v>
      </c>
      <c r="I152" s="6">
        <f>VLOOKUP(A152,All!A:AM,33,0)</f>
        <v>21.283093930432329</v>
      </c>
      <c r="J152" s="6">
        <f>VLOOKUP(A152,All!A:AM,32,0)</f>
        <v>24.180999999999997</v>
      </c>
      <c r="K152" s="20">
        <f>VLOOKUP(A152,All!A:AM,39,0)</f>
        <v>-25.522807017543862</v>
      </c>
      <c r="L152" s="20">
        <f>VLOOKUP(A152,All!A:AM,38,0)</f>
        <v>-18.185000000000002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11.5</v>
      </c>
      <c r="S152" s="325"/>
    </row>
    <row r="153" spans="1:19">
      <c r="A153" s="35" t="s">
        <v>169</v>
      </c>
      <c r="B153" s="41" t="str">
        <f>VLOOKUP(A153,All!A:AM,2,0)</f>
        <v>NORTHERN HOME COUNTIES</v>
      </c>
      <c r="C153" s="42">
        <f>VLOOKUP(A153,All!A:AM,11,0)</f>
        <v>44676.708333333299</v>
      </c>
      <c r="D153" s="32"/>
      <c r="E153" s="17">
        <f>VLOOKUP(A153,All!A:AM,30,0)</f>
        <v>60.856269113149857</v>
      </c>
      <c r="F153" s="17">
        <f>VLOOKUP(A153,All!A:AM,28,0)</f>
        <v>21.89</v>
      </c>
      <c r="G153" s="17">
        <f>VLOOKUP(A153,All!A:AM,31,0)</f>
        <v>48.8418566627305</v>
      </c>
      <c r="H153" s="17">
        <f>VLOOKUP(A153,All!A:AM,29,0)</f>
        <v>13.442500000000001</v>
      </c>
      <c r="I153" s="6">
        <f>VLOOKUP(A153,All!A:AM,33,0)</f>
        <v>49.934573590487574</v>
      </c>
      <c r="J153" s="6">
        <f>VLOOKUP(A153,All!A:AM,32,0)</f>
        <v>14.043200000000001</v>
      </c>
      <c r="K153" s="20">
        <f>VLOOKUP(A153,All!A:AM,39,0)</f>
        <v>37.422222222222224</v>
      </c>
      <c r="L153" s="20">
        <f>VLOOKUP(A153,All!A:AM,38,0)</f>
        <v>8.42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1</v>
      </c>
      <c r="S153" s="325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45448</v>
      </c>
      <c r="D154" s="32"/>
      <c r="E154" s="17">
        <f>VLOOKUP(A154,All!A:AM,30,0)</f>
        <v>70.737614252236511</v>
      </c>
      <c r="F154" s="17">
        <f>VLOOKUP(A154,All!A:AM,28,0)</f>
        <v>53.053719999999998</v>
      </c>
      <c r="G154" s="17">
        <f>VLOOKUP(A154,All!A:AM,31,0)</f>
        <v>56.238073494194524</v>
      </c>
      <c r="H154" s="17">
        <f>VLOOKUP(A154,All!A:AM,29,0)</f>
        <v>28.203900000000001</v>
      </c>
      <c r="I154" s="6">
        <f>VLOOKUP(A154,All!A:AM,33,0)</f>
        <v>69.135333693353218</v>
      </c>
      <c r="J154" s="6">
        <f>VLOOKUP(A154,All!A:AM,32,0)</f>
        <v>49.160200000000202</v>
      </c>
      <c r="K154" s="332">
        <f>VLOOKUP(A154,All!A:AM,39,0)</f>
        <v>33.562777777777782</v>
      </c>
      <c r="L154" s="332">
        <f>VLOOKUP(A154,All!A:AM,38,0)</f>
        <v>30.206500000000002</v>
      </c>
      <c r="M154" s="96">
        <f>VLOOKUP(A154,'SYS Allocations'!A:G,2,0)</f>
        <v>0</v>
      </c>
      <c r="N154" s="96">
        <f>VLOOKUP(A154,'SYS Allocations'!A:G,3,0)</f>
        <v>0</v>
      </c>
      <c r="O154" s="96">
        <f>VLOOKUP(A154,'SYS Allocations'!A:G,4,0)</f>
        <v>0</v>
      </c>
      <c r="P154" s="96">
        <f>VLOOKUP(A154,'SYS Allocations'!A:G,5,0)</f>
        <v>0</v>
      </c>
      <c r="Q154" s="96">
        <f>VLOOKUP(A154,'SYS Allocations'!A:G,6,0)</f>
        <v>0</v>
      </c>
      <c r="R154" s="12">
        <f>VLOOKUP(A154,'SYS Allocations'!A:G,7,0)</f>
        <v>2</v>
      </c>
      <c r="S154" s="325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45448</v>
      </c>
      <c r="D155" s="32"/>
      <c r="E155" s="17">
        <f>VLOOKUP(A155,All!A:AM,30,0)</f>
        <v>42.153872395995734</v>
      </c>
      <c r="F155" s="17">
        <f>VLOOKUP(A155,All!A:AM,28,0)</f>
        <v>27.579660000000001</v>
      </c>
      <c r="G155" s="17">
        <f>VLOOKUP(A155,All!A:AM,31,0)</f>
        <v>0.88050347408642682</v>
      </c>
      <c r="H155" s="17">
        <f>VLOOKUP(A155,All!A:AM,29,0)</f>
        <v>0.33619999999999806</v>
      </c>
      <c r="I155" s="6">
        <f>VLOOKUP(A155,All!A:AM,33,0)</f>
        <v>46.775432023761454</v>
      </c>
      <c r="J155" s="6">
        <f>VLOOKUP(A155,All!A:AM,32,0)</f>
        <v>33.260700000000199</v>
      </c>
      <c r="K155" s="333"/>
      <c r="L155" s="333"/>
      <c r="M155" s="96">
        <f>VLOOKUP(A155,'SYS Allocations'!A:G,2,0)</f>
        <v>0</v>
      </c>
      <c r="N155" s="96" t="str">
        <f>VLOOKUP(A155,'SYS Allocations'!A:G,3,0)</f>
        <v>RA</v>
      </c>
      <c r="O155" s="96" t="str">
        <f>VLOOKUP(A155,'SYS Allocations'!A:G,4,0)</f>
        <v>PX</v>
      </c>
      <c r="P155" s="96">
        <f>VLOOKUP(A155,'SYS Allocations'!A:G,5,0)</f>
        <v>0</v>
      </c>
      <c r="Q155" s="96" t="str">
        <f>VLOOKUP(A155,'SYS Allocations'!A:G,6,0)</f>
        <v>OPEX</v>
      </c>
      <c r="R155" s="12">
        <f>VLOOKUP(A155,'SYS Allocations'!A:G,7,0)</f>
        <v>17.3</v>
      </c>
      <c r="S155" s="325"/>
    </row>
    <row r="156" spans="1:19">
      <c r="A156" s="35" t="s">
        <v>172</v>
      </c>
      <c r="B156" s="41" t="str">
        <f>VLOOKUP(A156,All!A:AM,2,0)</f>
        <v>NORTH WEST</v>
      </c>
      <c r="C156" s="42">
        <f>VLOOKUP(A156,All!A:AM,11,0)</f>
        <v>0</v>
      </c>
      <c r="D156" s="32"/>
      <c r="E156" s="17">
        <f>VLOOKUP(A156,All!A:AM,30,0)</f>
        <v>0</v>
      </c>
      <c r="F156" s="17">
        <f>VLOOKUP(A156,All!A:AM,28,0)</f>
        <v>0</v>
      </c>
      <c r="G156" s="17">
        <f>VLOOKUP(A156,All!A:AM,31,0)</f>
        <v>0</v>
      </c>
      <c r="H156" s="17">
        <f>VLOOKUP(A156,All!A:AM,29,0)</f>
        <v>0</v>
      </c>
      <c r="I156" s="6">
        <f>VLOOKUP(A156,All!A:AM,33,0)</f>
        <v>0</v>
      </c>
      <c r="J156" s="6">
        <f>VLOOKUP(A156,All!A:AM,32,0)</f>
        <v>0</v>
      </c>
      <c r="K156" s="95">
        <f>VLOOKUP(A156,All!A:AM,39,0)</f>
        <v>0</v>
      </c>
      <c r="L156" s="95">
        <f>VLOOKUP(A156,All!A:AM,38,0)</f>
        <v>0</v>
      </c>
      <c r="M156" s="96">
        <f>VLOOKUP(A156,'SYS Allocations'!A:G,2,0)</f>
        <v>0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0</v>
      </c>
      <c r="S156" s="325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45448</v>
      </c>
      <c r="D157" s="32"/>
      <c r="E157" s="17">
        <f>VLOOKUP(A157,All!A:AM,30,0)</f>
        <v>48.461637625421652</v>
      </c>
      <c r="F157" s="17">
        <f>VLOOKUP(A157,All!A:AM,28,0)</f>
        <v>48.719880000000003</v>
      </c>
      <c r="G157" s="17">
        <f>VLOOKUP(A157,All!A:AM,31,0)</f>
        <v>44.266781116987808</v>
      </c>
      <c r="H157" s="17">
        <f>VLOOKUP(A157,All!A:AM,29,0)</f>
        <v>41.153100000000002</v>
      </c>
      <c r="I157" s="6">
        <f>VLOOKUP(A157,All!A:AM,33,0)</f>
        <v>2.8452814904819386</v>
      </c>
      <c r="J157" s="6">
        <f>VLOOKUP(A157,All!A:AM,32,0)</f>
        <v>1.5173999999999799</v>
      </c>
      <c r="K157" s="332">
        <f>VLOOKUP(A157,All!A:AM,39,0)</f>
        <v>18.061333333333323</v>
      </c>
      <c r="L157" s="332">
        <f>VLOOKUP(A157,All!A:AM,38,0)</f>
        <v>20.318999999999988</v>
      </c>
      <c r="M157" s="96" t="str">
        <f>VLOOKUP(A157,'SYS Allocations'!A:G,2,0)</f>
        <v>P-Core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2</v>
      </c>
      <c r="S157" s="325"/>
    </row>
    <row r="158" spans="1:19">
      <c r="A158" s="38" t="s">
        <v>174</v>
      </c>
      <c r="B158" s="41" t="str">
        <f>VLOOKUP(A158,All!A:AM,2,0)</f>
        <v>NORTH WEST</v>
      </c>
      <c r="C158" s="42">
        <f>VLOOKUP(A158,All!A:AM,11,0)</f>
        <v>45448</v>
      </c>
      <c r="D158" s="32"/>
      <c r="E158" s="17">
        <f>VLOOKUP(A158,All!A:AM,30,0)</f>
        <v>59.845972780248609</v>
      </c>
      <c r="F158" s="17">
        <f>VLOOKUP(A158,All!A:AM,28,0)</f>
        <v>60.164879999999997</v>
      </c>
      <c r="G158" s="17">
        <f>VLOOKUP(A158,All!A:AM,31,0)</f>
        <v>56.577720265774303</v>
      </c>
      <c r="H158" s="17">
        <f>VLOOKUP(A158,All!A:AM,29,0)</f>
        <v>52.598100000000002</v>
      </c>
      <c r="I158" s="6">
        <f>VLOOKUP(A158,All!A:AM,33,0)</f>
        <v>24.305836821025157</v>
      </c>
      <c r="J158" s="6">
        <f>VLOOKUP(A158,All!A:AM,32,0)</f>
        <v>12.962400000000001</v>
      </c>
      <c r="K158" s="333"/>
      <c r="L158" s="333"/>
      <c r="M158" s="96">
        <f>VLOOKUP(A158,'SYS Allocations'!A:G,2,0)</f>
        <v>0</v>
      </c>
      <c r="N158" s="96">
        <f>VLOOKUP(A158,'SYS Allocations'!A:G,3,0)</f>
        <v>0</v>
      </c>
      <c r="O158" s="96">
        <f>VLOOKUP(A158,'SYS Allocations'!A:G,4,0)</f>
        <v>0</v>
      </c>
      <c r="P158" s="96">
        <f>VLOOKUP(A158,'SYS Allocations'!A:G,5,0)</f>
        <v>0</v>
      </c>
      <c r="Q158" s="96">
        <f>VLOOKUP(A158,'SYS Allocations'!A:G,6,0)</f>
        <v>0</v>
      </c>
      <c r="R158" s="12">
        <f>VLOOKUP(A158,'SYS Allocations'!A:G,7,0)</f>
        <v>2</v>
      </c>
      <c r="S158" s="325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45448</v>
      </c>
      <c r="D159" s="32"/>
      <c r="E159" s="17">
        <f>VLOOKUP(A159,All!A:AM,30,0)</f>
        <v>40.420229709496873</v>
      </c>
      <c r="F159" s="17">
        <f>VLOOKUP(A159,All!A:AM,28,0)</f>
        <v>80.45</v>
      </c>
      <c r="G159" s="17">
        <f>VLOOKUP(A159,All!A:AM,31,0)</f>
        <v>26.615406036790073</v>
      </c>
      <c r="H159" s="17">
        <f>VLOOKUP(A159,All!A:AM,29,0)</f>
        <v>43.008499999999998</v>
      </c>
      <c r="I159" s="6">
        <f>VLOOKUP(A159,All!A:AM,33,0)</f>
        <v>16.616038882138444</v>
      </c>
      <c r="J159" s="6">
        <f>VLOOKUP(A159,All!A:AM,32,0)</f>
        <v>23.630399999999899</v>
      </c>
      <c r="K159" s="332">
        <f>VLOOKUP(A159,All!A:AM,39,0)</f>
        <v>35.859066666666664</v>
      </c>
      <c r="L159" s="332">
        <f>VLOOKUP(A159,All!A:AM,38,0)</f>
        <v>134.47149999999999</v>
      </c>
      <c r="M159" s="96" t="str">
        <f>VLOOKUP(A159,'SYS Allocations'!A:G,2,0)</f>
        <v>P-Core</v>
      </c>
      <c r="N159" s="96" t="str">
        <f>VLOOKUP(A159,'SYS Allocations'!A:G,3,0)</f>
        <v>RA</v>
      </c>
      <c r="O159" s="96" t="str">
        <f>VLOOKUP(A159,'SYS Allocations'!A:G,4,0)</f>
        <v>PX</v>
      </c>
      <c r="P159" s="96">
        <f>VLOOKUP(A159,'SYS Allocations'!A:G,5,0)</f>
        <v>0</v>
      </c>
      <c r="Q159" s="96" t="str">
        <f>VLOOKUP(A159,'SYS Allocations'!A:G,6,0)</f>
        <v>OPEX</v>
      </c>
      <c r="R159" s="12">
        <f>VLOOKUP(A159,'SYS Allocations'!A:G,7,0)</f>
        <v>20.375000000000004</v>
      </c>
      <c r="S159" s="325"/>
    </row>
    <row r="160" spans="1:19">
      <c r="A160" s="37" t="s">
        <v>176</v>
      </c>
      <c r="B160" s="41" t="str">
        <f>VLOOKUP(A160,All!A:AM,2,0)</f>
        <v>NORTH WEST</v>
      </c>
      <c r="C160" s="42">
        <f>VLOOKUP(A160,All!A:AM,11,0)</f>
        <v>45448</v>
      </c>
      <c r="D160" s="32"/>
      <c r="E160" s="17">
        <f>VLOOKUP(A160,All!A:AM,30,0)</f>
        <v>38.731824713365548</v>
      </c>
      <c r="F160" s="17">
        <f>VLOOKUP(A160,All!A:AM,28,0)</f>
        <v>77.089499999999987</v>
      </c>
      <c r="G160" s="17">
        <f>VLOOKUP(A160,All!A:AM,31,0)</f>
        <v>24.535792193325801</v>
      </c>
      <c r="H160" s="17">
        <f>VLOOKUP(A160,All!A:AM,29,0)</f>
        <v>39.647999999999996</v>
      </c>
      <c r="I160" s="6">
        <f>VLOOKUP(A160,All!A:AM,33,0)</f>
        <v>14.253057355654491</v>
      </c>
      <c r="J160" s="6">
        <f>VLOOKUP(A160,All!A:AM,32,0)</f>
        <v>20.2698999999999</v>
      </c>
      <c r="K160" s="333"/>
      <c r="L160" s="333"/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19.975000000000001</v>
      </c>
      <c r="S160" s="325"/>
    </row>
    <row r="161" spans="1:19">
      <c r="A161" s="35" t="s">
        <v>177</v>
      </c>
      <c r="B161" s="41" t="str">
        <f>VLOOKUP(A161,All!A:AM,2,0)</f>
        <v>NORTH EAST</v>
      </c>
      <c r="C161" s="42">
        <f>VLOOKUP(A161,All!A:AM,11,0)</f>
        <v>44391.458333333299</v>
      </c>
      <c r="D161" s="32"/>
      <c r="E161" s="17">
        <f>VLOOKUP(A161,All!A:AM,30,0)</f>
        <v>72.817460317460316</v>
      </c>
      <c r="F161" s="17">
        <f>VLOOKUP(A161,All!A:AM,28,0)</f>
        <v>20.0015</v>
      </c>
      <c r="G161" s="17">
        <f>VLOOKUP(A161,All!A:AM,31,0)</f>
        <v>73.189823874755376</v>
      </c>
      <c r="H161" s="17">
        <f>VLOOKUP(A161,All!A:AM,29,0)</f>
        <v>20.382999999999999</v>
      </c>
      <c r="I161" s="6">
        <f>VLOOKUP(A161,All!A:AM,33,0)</f>
        <v>26.138611902500593</v>
      </c>
      <c r="J161" s="6">
        <f>VLOOKUP(A161,All!A:AM,32,0)</f>
        <v>2.6422999999999801</v>
      </c>
      <c r="K161" s="20">
        <f>VLOOKUP(A161,All!A:AM,39,0)</f>
        <v>66.815555555555548</v>
      </c>
      <c r="L161" s="20">
        <f>VLOOKUP(A161,All!A:AM,38,0)</f>
        <v>15.0335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0</v>
      </c>
      <c r="S161" s="325"/>
    </row>
    <row r="162" spans="1:19">
      <c r="A162" s="35" t="s">
        <v>178</v>
      </c>
      <c r="B162" s="41" t="str">
        <f>VLOOKUP(A162,All!A:AM,2,0)</f>
        <v>SOUTH EAST</v>
      </c>
      <c r="C162" s="42">
        <f>VLOOKUP(A162,All!A:AM,11,0)</f>
        <v>44663</v>
      </c>
      <c r="D162" s="32"/>
      <c r="E162" s="17">
        <f>VLOOKUP(A162,All!A:AM,30,0)</f>
        <v>64.837216350601821</v>
      </c>
      <c r="F162" s="17">
        <f>VLOOKUP(A162,All!A:AM,28,0)</f>
        <v>22.762219999999999</v>
      </c>
      <c r="G162" s="17">
        <f>VLOOKUP(A162,All!A:AM,31,0)</f>
        <v>44.100546111558906</v>
      </c>
      <c r="H162" s="17">
        <f>VLOOKUP(A162,All!A:AM,29,0)</f>
        <v>9.7388999999999992</v>
      </c>
      <c r="I162" s="6">
        <f>VLOOKUP(A162,All!A:AM,33,0)</f>
        <v>65.279184105125779</v>
      </c>
      <c r="J162" s="6">
        <f>VLOOKUP(A162,All!A:AM,32,0)</f>
        <v>23.209099999999999</v>
      </c>
      <c r="K162" s="20">
        <f>VLOOKUP(A162,All!A:AM,39,0)</f>
        <v>63.423703703703701</v>
      </c>
      <c r="L162" s="20">
        <f>VLOOKUP(A162,All!A:AM,38,0)</f>
        <v>21.4055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0.3</v>
      </c>
      <c r="S162" s="325"/>
    </row>
    <row r="163" spans="1:19">
      <c r="A163" s="35" t="s">
        <v>179</v>
      </c>
      <c r="B163" s="41" t="str">
        <f>VLOOKUP(A163,All!A:AM,2,0)</f>
        <v>SCOTLAND</v>
      </c>
      <c r="C163" s="42">
        <f>VLOOKUP(A163,All!A:AM,11,0)</f>
        <v>44564.486111111102</v>
      </c>
      <c r="D163" s="32"/>
      <c r="E163" s="17">
        <f>VLOOKUP(A163,All!A:AM,30,0)</f>
        <v>-20.438328236493373</v>
      </c>
      <c r="F163" s="17">
        <f>VLOOKUP(A163,All!A:AM,28,0)</f>
        <v>-1.0024999999999999</v>
      </c>
      <c r="G163" s="17">
        <f>VLOOKUP(A163,All!A:AM,31,0)</f>
        <v>9.7239250834987898E-2</v>
      </c>
      <c r="H163" s="17">
        <f>VLOOKUP(A163,All!A:AM,29,0)</f>
        <v>5.7499999999999218E-3</v>
      </c>
      <c r="I163" s="6">
        <f>VLOOKUP(A163,All!A:AM,33,0)</f>
        <v>-70.934606481481481</v>
      </c>
      <c r="J163" s="6">
        <f>VLOOKUP(A163,All!A:AM,32,0)</f>
        <v>-2.4515000000000002</v>
      </c>
      <c r="K163" s="20">
        <f>VLOOKUP(A163,All!A:AM,39,0)</f>
        <v>1.541666666666671</v>
      </c>
      <c r="L163" s="20">
        <f>VLOOKUP(A163,All!A:AM,38,0)</f>
        <v>9.2500000000000249E-2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4</v>
      </c>
      <c r="S163" s="325"/>
    </row>
    <row r="164" spans="1:19">
      <c r="A164" s="35" t="s">
        <v>180</v>
      </c>
      <c r="B164" s="41" t="str">
        <f>VLOOKUP(A164,All!A:AM,2,0)</f>
        <v>NORTHERN HOME COUNTIES</v>
      </c>
      <c r="C164" s="42">
        <f>VLOOKUP(A164,All!A:AM,11,0)</f>
        <v>44553.416666666701</v>
      </c>
      <c r="D164" s="34"/>
      <c r="E164" s="17">
        <f>VLOOKUP(A164,All!A:AM,30,0)</f>
        <v>41.409467231019342</v>
      </c>
      <c r="F164" s="17">
        <f>VLOOKUP(A164,All!A:AM,28,0)</f>
        <v>18.502279999999999</v>
      </c>
      <c r="G164" s="17">
        <f>VLOOKUP(A164,All!A:AM,31,0)</f>
        <v>23.119618461393888</v>
      </c>
      <c r="H164" s="17">
        <f>VLOOKUP(A164,All!A:AM,29,0)</f>
        <v>7.8726000000000003</v>
      </c>
      <c r="I164" s="6">
        <f>VLOOKUP(A164,All!A:AM,33,0)</f>
        <v>26.367512713199222</v>
      </c>
      <c r="J164" s="6">
        <f>VLOOKUP(A164,All!A:AM,32,0)</f>
        <v>9.3745999999999992</v>
      </c>
      <c r="K164" s="20">
        <f>VLOOKUP(A164,All!A:AM,39,0)</f>
        <v>51.520370370370372</v>
      </c>
      <c r="L164" s="20">
        <f>VLOOKUP(A164,All!A:AM,38,0)</f>
        <v>27.821000000000002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1</v>
      </c>
      <c r="S164" s="325"/>
    </row>
    <row r="165" spans="1:19">
      <c r="A165" s="35" t="s">
        <v>181</v>
      </c>
      <c r="B165" s="41" t="str">
        <f>VLOOKUP(A165,All!A:AM,2,0)</f>
        <v>THAMES VALLEY</v>
      </c>
      <c r="C165" s="42">
        <f>VLOOKUP(A165,All!A:AM,11,0)</f>
        <v>45098</v>
      </c>
      <c r="D165" s="5"/>
      <c r="E165" s="17">
        <f>VLOOKUP(A165,All!A:AM,30,0)</f>
        <v>45.042743953294405</v>
      </c>
      <c r="F165" s="17">
        <f>VLOOKUP(A165,All!A:AM,28,0)</f>
        <v>12.961499999999999</v>
      </c>
      <c r="G165" s="17">
        <f>VLOOKUP(A165,All!A:AM,31,0)</f>
        <v>18.718680132603502</v>
      </c>
      <c r="H165" s="17">
        <f>VLOOKUP(A165,All!A:AM,29,0)</f>
        <v>3.6420000000000003</v>
      </c>
      <c r="I165" s="6">
        <f>VLOOKUP(A165,All!A:AM,33,0)</f>
        <v>41.614611022505763</v>
      </c>
      <c r="J165" s="6">
        <f>VLOOKUP(A165,All!A:AM,32,0)</f>
        <v>11.2719</v>
      </c>
      <c r="K165" s="20">
        <f>VLOOKUP(A165,All!A:AM,39,0)</f>
        <v>52.077272727272721</v>
      </c>
      <c r="L165" s="20">
        <f>VLOOKUP(A165,All!A:AM,38,0)</f>
        <v>17.185499999999998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0.5</v>
      </c>
      <c r="S165" s="325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44624.375</v>
      </c>
      <c r="D166" s="5"/>
      <c r="E166" s="17">
        <f>VLOOKUP(A166,All!A:AM,30,0)</f>
        <v>74.141295862607336</v>
      </c>
      <c r="F166" s="17">
        <f>VLOOKUP(A166,All!A:AM,28,0)</f>
        <v>8.2818199999999997</v>
      </c>
      <c r="G166" s="17">
        <f>VLOOKUP(A166,All!A:AM,31,0)</f>
        <v>71.59699892818864</v>
      </c>
      <c r="H166" s="17">
        <f>VLOOKUP(A166,All!A:AM,29,0)</f>
        <v>7.2812000000000001</v>
      </c>
      <c r="I166" s="6">
        <f>VLOOKUP(A166,All!A:AM,33,0)</f>
        <v>59.720827755466367</v>
      </c>
      <c r="J166" s="6">
        <f>VLOOKUP(A166,All!A:AM,32,0)</f>
        <v>4.2827000000000099</v>
      </c>
      <c r="K166" s="20">
        <f>VLOOKUP(A166,All!A:AM,39,0)</f>
        <v>74.324444444444438</v>
      </c>
      <c r="L166" s="20">
        <f>VLOOKUP(A166,All!A:AM,38,0)</f>
        <v>8.3614999999999995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0</v>
      </c>
      <c r="S166" s="325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44498.708333333299</v>
      </c>
      <c r="D167" s="5"/>
      <c r="E167" s="17">
        <f>VLOOKUP(A167,All!A:AM,30,0)</f>
        <v>31.995830617803847</v>
      </c>
      <c r="F167" s="17">
        <f>VLOOKUP(A167,All!A:AM,28,0)</f>
        <v>15.317299999999999</v>
      </c>
      <c r="G167" s="17">
        <f>VLOOKUP(A167,All!A:AM,31,0)</f>
        <v>11.503907577302073</v>
      </c>
      <c r="H167" s="17">
        <f>VLOOKUP(A167,All!A:AM,29,0)</f>
        <v>4.2320000000000002</v>
      </c>
      <c r="I167" s="6">
        <f>VLOOKUP(A167,All!A:AM,33,0)</f>
        <v>14.119710878970164</v>
      </c>
      <c r="J167" s="6">
        <f>VLOOKUP(A167,All!A:AM,32,0)</f>
        <v>5.3525000000000098</v>
      </c>
      <c r="K167" s="20">
        <f>VLOOKUP(A167,All!A:AM,39,0)</f>
        <v>67.362907268170432</v>
      </c>
      <c r="L167" s="20">
        <f>VLOOKUP(A167,All!A:AM,38,0)</f>
        <v>67.194500000000005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1</v>
      </c>
      <c r="S167" s="325"/>
    </row>
    <row r="168" spans="1:19">
      <c r="A168" s="35" t="s">
        <v>184</v>
      </c>
      <c r="B168" s="41" t="str">
        <f>VLOOKUP(A168,All!A:AM,2,0)</f>
        <v>MIDLANDS</v>
      </c>
      <c r="C168" s="42">
        <f>VLOOKUP(A168,All!A:AM,11,0)</f>
        <v>44729.636111111096</v>
      </c>
      <c r="D168" s="5"/>
      <c r="E168" s="17">
        <f>VLOOKUP(A168,All!A:AM,30,0)</f>
        <v>59.224999999999994</v>
      </c>
      <c r="F168" s="17">
        <f>VLOOKUP(A168,All!A:AM,28,0)</f>
        <v>12.911049999999999</v>
      </c>
      <c r="G168" s="17">
        <f>VLOOKUP(A168,All!A:AM,31,0)</f>
        <v>49.269051321928458</v>
      </c>
      <c r="H168" s="17">
        <f>VLOOKUP(A168,All!A:AM,29,0)</f>
        <v>8.6327999999999996</v>
      </c>
      <c r="I168" s="6">
        <f>VLOOKUP(A168,All!A:AM,33,0)</f>
        <v>41.378139179065037</v>
      </c>
      <c r="J168" s="6">
        <f>VLOOKUP(A168,All!A:AM,32,0)</f>
        <v>6.2742499999999897</v>
      </c>
      <c r="K168" s="20">
        <f>VLOOKUP(A168,All!A:AM,39,0)</f>
        <v>80.24677777777778</v>
      </c>
      <c r="L168" s="20">
        <f>VLOOKUP(A168,All!A:AM,38,0)</f>
        <v>36.111049999999999</v>
      </c>
      <c r="M168" s="96">
        <f>VLOOKUP(A168,'SYS Allocations'!A:G,2,0)</f>
        <v>0</v>
      </c>
      <c r="N168" s="96">
        <f>VLOOKUP(A168,'SYS Allocations'!A:G,3,0)</f>
        <v>0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0</v>
      </c>
      <c r="S168" s="325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45448</v>
      </c>
      <c r="D169" s="5"/>
      <c r="E169" s="17">
        <f>VLOOKUP(A169,All!A:AM,30,0)</f>
        <v>20.288765227853812</v>
      </c>
      <c r="F169" s="17">
        <f>VLOOKUP(A169,All!A:AM,28,0)</f>
        <v>1.9425599999999998</v>
      </c>
      <c r="G169" s="17">
        <f>VLOOKUP(A169,All!A:AM,31,0)</f>
        <v>-40.599093622195198</v>
      </c>
      <c r="H169" s="17">
        <f>VLOOKUP(A169,All!A:AM,29,0)</f>
        <v>-2.2037999999999998</v>
      </c>
      <c r="I169" s="6">
        <f>VLOOKUP(A169,All!A:AM,33,0)</f>
        <v>58.58727926238474</v>
      </c>
      <c r="J169" s="6">
        <f>VLOOKUP(A169,All!A:AM,32,0)</f>
        <v>10.79712</v>
      </c>
      <c r="K169" s="20">
        <f>VLOOKUP(A169,All!A:AM,39,0)</f>
        <v>32.159999999999997</v>
      </c>
      <c r="L169" s="20">
        <f>VLOOKUP(A169,All!A:AM,38,0)</f>
        <v>3.6179999999999999</v>
      </c>
      <c r="M169" s="96">
        <f>VLOOKUP(A169,'SYS Allocations'!A:G,2,0)</f>
        <v>0</v>
      </c>
      <c r="N169" s="96" t="str">
        <f>VLOOKUP(A169,'SYS Allocations'!A:G,3,0)</f>
        <v>RA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2.4</v>
      </c>
      <c r="S169" s="325"/>
    </row>
    <row r="170" spans="1:19">
      <c r="A170" s="35" t="s">
        <v>186</v>
      </c>
      <c r="B170" s="41" t="str">
        <f>VLOOKUP(A170,All!A:AM,2,0)</f>
        <v>ANGLIA</v>
      </c>
      <c r="C170" s="42">
        <f>VLOOKUP(A170,All!A:AM,11,0)</f>
        <v>44565.75</v>
      </c>
      <c r="D170" s="5"/>
      <c r="E170" s="17">
        <f>VLOOKUP(A170,All!A:AM,30,0)</f>
        <v>50.910353613546484</v>
      </c>
      <c r="F170" s="17">
        <f>VLOOKUP(A170,All!A:AM,28,0)</f>
        <v>13.810919999999999</v>
      </c>
      <c r="G170" s="17">
        <f>VLOOKUP(A170,All!A:AM,31,0)</f>
        <v>15.944745836528719</v>
      </c>
      <c r="H170" s="17">
        <f>VLOOKUP(A170,All!A:AM,29,0)</f>
        <v>2.5261499999999999</v>
      </c>
      <c r="I170" s="6">
        <f>VLOOKUP(A170,All!A:AM,33,0)</f>
        <v>52.756492124308224</v>
      </c>
      <c r="J170" s="6">
        <f>VLOOKUP(A170,All!A:AM,32,0)</f>
        <v>14.871</v>
      </c>
      <c r="K170" s="20">
        <f>VLOOKUP(A170,All!A:AM,39,0)</f>
        <v>40.813333333333333</v>
      </c>
      <c r="L170" s="20">
        <f>VLOOKUP(A170,All!A:AM,38,0)</f>
        <v>9.1829999999999998</v>
      </c>
      <c r="M170" s="96">
        <f>VLOOKUP(A170,'SYS Allocations'!A:G,2,0)</f>
        <v>0</v>
      </c>
      <c r="N170" s="96">
        <f>VLOOKUP(A170,'SYS Allocations'!A:G,3,0)</f>
        <v>0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</v>
      </c>
      <c r="S170" s="325"/>
    </row>
    <row r="171" spans="1:19">
      <c r="A171" s="35" t="s">
        <v>187</v>
      </c>
      <c r="B171" s="41" t="str">
        <f>VLOOKUP(A171,All!A:AM,2,0)</f>
        <v>NORTH WEST</v>
      </c>
      <c r="C171" s="42">
        <f>VLOOKUP(A171,All!A:AM,11,0)</f>
        <v>45448</v>
      </c>
      <c r="D171" s="5"/>
      <c r="E171" s="17">
        <f>VLOOKUP(A171,All!A:AM,30,0)</f>
        <v>53.827643254624761</v>
      </c>
      <c r="F171" s="17">
        <f>VLOOKUP(A171,All!A:AM,28,0)</f>
        <v>8.5896000000000008</v>
      </c>
      <c r="G171" s="17">
        <f>VLOOKUP(A171,All!A:AM,31,0)</f>
        <v>36.825859555860411</v>
      </c>
      <c r="H171" s="17">
        <f>VLOOKUP(A171,All!A:AM,29,0)</f>
        <v>4.2949999999999999</v>
      </c>
      <c r="I171" s="6">
        <f>VLOOKUP(A171,All!A:AM,33,0)</f>
        <v>50.592249259688558</v>
      </c>
      <c r="J171" s="6">
        <f>VLOOKUP(A171,All!A:AM,32,0)</f>
        <v>7.5446400000000198</v>
      </c>
      <c r="K171" s="20">
        <f>VLOOKUP(A171,All!A:AM,39,0)</f>
        <v>29.828571428571426</v>
      </c>
      <c r="L171" s="20">
        <f>VLOOKUP(A171,All!A:AM,38,0)</f>
        <v>3.1319999999999997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>
        <f>VLOOKUP(A171,'SYS Allocations'!A:G,6,0)</f>
        <v>0</v>
      </c>
      <c r="R171" s="12">
        <f>VLOOKUP(A171,'SYS Allocations'!A:G,7,0)</f>
        <v>1.7</v>
      </c>
      <c r="S171" s="325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45448</v>
      </c>
      <c r="D172" s="5"/>
      <c r="E172" s="17">
        <f>VLOOKUP(A172,All!A:AM,30,0)</f>
        <v>34.976882286446184</v>
      </c>
      <c r="F172" s="17">
        <f>VLOOKUP(A172,All!A:AM,28,0)</f>
        <v>17.30256</v>
      </c>
      <c r="G172" s="17">
        <f>VLOOKUP(A172,All!A:AM,31,0)</f>
        <v>9.8377887469622198</v>
      </c>
      <c r="H172" s="17">
        <f>VLOOKUP(A172,All!A:AM,29,0)</f>
        <v>3.5097000000000005</v>
      </c>
      <c r="I172" s="6">
        <f>VLOOKUP(A172,All!A:AM,33,0)</f>
        <v>23.866734832992499</v>
      </c>
      <c r="J172" s="6">
        <f>VLOOKUP(A172,All!A:AM,32,0)</f>
        <v>10.083599999999999</v>
      </c>
      <c r="K172" s="332">
        <f>VLOOKUP(A172,All!A:AM,39,0)</f>
        <v>-26.565555555555562</v>
      </c>
      <c r="L172" s="332">
        <f>VLOOKUP(A172,All!A:AM,38,0)</f>
        <v>-11.954500000000003</v>
      </c>
      <c r="M172" s="96">
        <f>VLOOKUP(A172,'SYS Allocations'!A:G,2,0)</f>
        <v>0</v>
      </c>
      <c r="N172" s="96" t="str">
        <f>VLOOKUP(A172,'SYS Allocations'!A:G,3,0)</f>
        <v>RA</v>
      </c>
      <c r="O172" s="96">
        <f>VLOOKUP(A172,'SYS Allocations'!A:G,4,0)</f>
        <v>0</v>
      </c>
      <c r="P172" s="96">
        <f>VLOOKUP(A172,'SYS Allocations'!A:G,5,0)</f>
        <v>0</v>
      </c>
      <c r="Q172" s="96" t="str">
        <f>VLOOKUP(A172,'SYS Allocations'!A:G,6,0)</f>
        <v>OPEX</v>
      </c>
      <c r="R172" s="12">
        <f>VLOOKUP(A172,'SYS Allocations'!A:G,7,0)</f>
        <v>13.200000000000001</v>
      </c>
      <c r="S172" s="325"/>
    </row>
    <row r="173" spans="1:19">
      <c r="A173" s="38" t="s">
        <v>189</v>
      </c>
      <c r="B173" s="41" t="str">
        <f>VLOOKUP(A173,All!A:AM,2,0)</f>
        <v>NORTH EAST</v>
      </c>
      <c r="C173" s="42">
        <f>VLOOKUP(A173,All!A:AM,11,0)</f>
        <v>45448</v>
      </c>
      <c r="D173" s="5"/>
      <c r="E173" s="17">
        <f>VLOOKUP(A173,All!A:AM,30,0)</f>
        <v>32.460967215294438</v>
      </c>
      <c r="F173" s="17">
        <f>VLOOKUP(A173,All!A:AM,28,0)</f>
        <v>11.913979999999999</v>
      </c>
      <c r="G173" s="17">
        <f>VLOOKUP(A173,All!A:AM,31,0)</f>
        <v>-41.340852201777842</v>
      </c>
      <c r="H173" s="17">
        <f>VLOOKUP(A173,All!A:AM,29,0)</f>
        <v>-7.2504</v>
      </c>
      <c r="I173" s="6">
        <f>VLOOKUP(A173,All!A:AM,33,0)</f>
        <v>45.764851571798651</v>
      </c>
      <c r="J173" s="6">
        <f>VLOOKUP(A173,All!A:AM,32,0)</f>
        <v>20.917100000000001</v>
      </c>
      <c r="K173" s="333"/>
      <c r="L173" s="333"/>
      <c r="M173" s="96"/>
      <c r="N173" s="96"/>
      <c r="O173" s="96"/>
      <c r="P173" s="96"/>
      <c r="Q173" s="96"/>
      <c r="R173" s="12">
        <f>VLOOKUP(A173,'SYS Allocations'!A:G,7,0)</f>
        <v>11</v>
      </c>
      <c r="S173" s="325"/>
    </row>
    <row r="174" spans="1:19">
      <c r="A174" s="35" t="s">
        <v>190</v>
      </c>
      <c r="B174" s="41" t="str">
        <f>VLOOKUP(A174,All!A:AM,2,0)</f>
        <v>NORTH EAST</v>
      </c>
      <c r="C174" s="42">
        <f>VLOOKUP(A174,All!A:AM,11,0)</f>
        <v>44638.5</v>
      </c>
      <c r="D174" s="5"/>
      <c r="E174" s="17">
        <f>VLOOKUP(A174,All!A:AM,30,0)</f>
        <v>60.974456007568584</v>
      </c>
      <c r="F174" s="17">
        <f>VLOOKUP(A174,All!A:AM,28,0)</f>
        <v>11.240080000000001</v>
      </c>
      <c r="G174" s="17">
        <f>VLOOKUP(A174,All!A:AM,31,0)</f>
        <v>56.550362080315992</v>
      </c>
      <c r="H174" s="17">
        <f>VLOOKUP(A174,All!A:AM,29,0)</f>
        <v>9.3630999999999993</v>
      </c>
      <c r="I174" s="6">
        <f>VLOOKUP(A174,All!A:AM,33,0)</f>
        <v>28.834283000949469</v>
      </c>
      <c r="J174" s="6">
        <f>VLOOKUP(A174,All!A:AM,32,0)</f>
        <v>2.9147999999999801</v>
      </c>
      <c r="K174" s="20">
        <f>VLOOKUP(A174,All!A:AM,39,0)</f>
        <v>68.026666666666671</v>
      </c>
      <c r="L174" s="20">
        <f>VLOOKUP(A174,All!A:AM,38,0)</f>
        <v>15.306000000000001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25"/>
    </row>
    <row r="175" spans="1:19">
      <c r="A175" s="35" t="s">
        <v>191</v>
      </c>
      <c r="B175" s="41" t="str">
        <f>VLOOKUP(A175,All!A:AM,2,0)</f>
        <v>WALES</v>
      </c>
      <c r="C175" s="42">
        <f>VLOOKUP(A175,All!A:AM,11,0)</f>
        <v>44532.583333333299</v>
      </c>
      <c r="D175" s="5"/>
      <c r="E175" s="17">
        <f>VLOOKUP(A175,All!A:AM,30,0)</f>
        <v>29.999999999999996</v>
      </c>
      <c r="F175" s="17">
        <f>VLOOKUP(A175,All!A:AM,28,0)</f>
        <v>3.597</v>
      </c>
      <c r="G175" s="17">
        <f>VLOOKUP(A175,All!A:AM,31,0)</f>
        <v>10.109731968701015</v>
      </c>
      <c r="H175" s="17">
        <f>VLOOKUP(A175,All!A:AM,29,0)</f>
        <v>0.94393956400000101</v>
      </c>
      <c r="I175" s="6">
        <f>VLOOKUP(A175,All!A:AM,33,0)</f>
        <v>28.043552812071248</v>
      </c>
      <c r="J175" s="6">
        <f>VLOOKUP(A175,All!A:AM,32,0)</f>
        <v>3.2709999999999901</v>
      </c>
      <c r="K175" s="20">
        <f>VLOOKUP(A175,All!A:AM,39,0)</f>
        <v>62.697777777777773</v>
      </c>
      <c r="L175" s="20">
        <f>VLOOKUP(A175,All!A:AM,38,0)</f>
        <v>14.106999999999999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0</v>
      </c>
      <c r="S175" s="325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44355.416666666701</v>
      </c>
      <c r="D176" s="19"/>
      <c r="E176" s="17">
        <f>VLOOKUP(A176,All!A:AM,30,0)</f>
        <v>55.89640672782874</v>
      </c>
      <c r="F176" s="17">
        <f>VLOOKUP(A176,All!A:AM,28,0)</f>
        <v>14.622499999999999</v>
      </c>
      <c r="G176" s="17">
        <f>VLOOKUP(A176,All!A:AM,31,0)</f>
        <v>44.143206409915038</v>
      </c>
      <c r="H176" s="17">
        <f>VLOOKUP(A176,All!A:AM,29,0)</f>
        <v>9.1180000000000003</v>
      </c>
      <c r="I176" s="6">
        <f>VLOOKUP(A176,All!A:AM,33,0)</f>
        <v>38.604193273733401</v>
      </c>
      <c r="J176" s="6">
        <f>VLOOKUP(A176,All!A:AM,32,0)</f>
        <v>7.2544999999999806</v>
      </c>
      <c r="K176" s="332">
        <f>VLOOKUP(A176,All!A:AM,39,0)</f>
        <v>52.56111111111111</v>
      </c>
      <c r="L176" s="332">
        <f>VLOOKUP(A176,All!A:AM,38,0)</f>
        <v>23.6525</v>
      </c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2</v>
      </c>
      <c r="S176" s="325"/>
    </row>
    <row r="177" spans="1:19">
      <c r="A177" s="40" t="s">
        <v>193</v>
      </c>
      <c r="B177" s="41" t="str">
        <f>VLOOKUP(A177,All!A:AM,2,0)</f>
        <v>WALES</v>
      </c>
      <c r="C177" s="42">
        <f>VLOOKUP(A177,All!A:AM,11,0)</f>
        <v>44355.5</v>
      </c>
      <c r="D177" s="19"/>
      <c r="E177" s="17">
        <f>VLOOKUP(A177,All!A:AM,30,0)</f>
        <v>50</v>
      </c>
      <c r="F177" s="17">
        <f>VLOOKUP(A177,All!A:AM,28,0)</f>
        <v>9.81</v>
      </c>
      <c r="G177" s="17">
        <f>VLOOKUP(A177,All!A:AM,31,0)</f>
        <v>21.397379912663755</v>
      </c>
      <c r="H177" s="17">
        <f>VLOOKUP(A177,All!A:AM,29,0)</f>
        <v>2.6705000000000001</v>
      </c>
      <c r="I177" s="6">
        <f>VLOOKUP(A177,All!A:AM,33,0)</f>
        <v>47.796934865900276</v>
      </c>
      <c r="J177" s="6">
        <f>VLOOKUP(A177,All!A:AM,32,0)</f>
        <v>8.9819999999999798</v>
      </c>
      <c r="K177" s="333"/>
      <c r="L177" s="333"/>
      <c r="M177" s="96">
        <f>VLOOKUP(A177,'SYS Allocations'!A:G,2,0)</f>
        <v>0</v>
      </c>
      <c r="N177" s="96">
        <f>VLOOKUP(A177,'SYS Allocations'!A:G,3,0)</f>
        <v>0</v>
      </c>
      <c r="O177" s="96">
        <f>VLOOKUP(A177,'SYS Allocations'!A:G,4,0)</f>
        <v>0</v>
      </c>
      <c r="P177" s="96">
        <f>VLOOKUP(A177,'SYS Allocations'!A:G,5,0)</f>
        <v>0</v>
      </c>
      <c r="Q177" s="96">
        <f>VLOOKUP(A177,'SYS Allocations'!A:G,6,0)</f>
        <v>0</v>
      </c>
      <c r="R177" s="12">
        <f>VLOOKUP(A177,'SYS Allocations'!A:G,7,0)</f>
        <v>0</v>
      </c>
      <c r="S177" s="325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45448</v>
      </c>
      <c r="D178" s="5"/>
      <c r="E178" s="17">
        <f>VLOOKUP(A178,All!A:AM,30,0)</f>
        <v>66.291625187699793</v>
      </c>
      <c r="F178" s="17">
        <f>VLOOKUP(A178,All!A:AM,28,0)</f>
        <v>22.214960000000001</v>
      </c>
      <c r="G178" s="17">
        <f>VLOOKUP(A178,All!A:AM,31,0)</f>
        <v>58.2629772360307</v>
      </c>
      <c r="H178" s="17">
        <f>VLOOKUP(A178,All!A:AM,29,0)</f>
        <v>15.768699999999999</v>
      </c>
      <c r="I178" s="6">
        <f>VLOOKUP(A178,All!A:AM,33,0)</f>
        <v>50.849345586187695</v>
      </c>
      <c r="J178" s="6">
        <f>VLOOKUP(A178,All!A:AM,32,0)</f>
        <v>11.686399999999999</v>
      </c>
      <c r="K178" s="20">
        <f>VLOOKUP(A178,All!A:AM,39,0)</f>
        <v>46.843589743589746</v>
      </c>
      <c r="L178" s="20">
        <f>VLOOKUP(A178,All!A:AM,38,0)</f>
        <v>18.269000000000002</v>
      </c>
      <c r="M178" s="96">
        <f>VLOOKUP(A178,'SYS Allocations'!A:G,2,0)</f>
        <v>0</v>
      </c>
      <c r="N178" s="96" t="str">
        <f>VLOOKUP(A178,'SYS Allocations'!A:G,3,0)</f>
        <v>RA</v>
      </c>
      <c r="O178" s="96">
        <f>VLOOKUP(A178,'SYS Allocations'!A:G,4,0)</f>
        <v>0</v>
      </c>
      <c r="P178" s="96" t="str">
        <f>VLOOKUP(A178,'SYS Allocations'!A:G,5,0)</f>
        <v>AM</v>
      </c>
      <c r="Q178" s="96">
        <f>VLOOKUP(A178,'SYS Allocations'!A:G,6,0)</f>
        <v>0</v>
      </c>
      <c r="R178" s="12">
        <f>VLOOKUP(A178,'SYS Allocations'!A:G,7,0)</f>
        <v>6.5</v>
      </c>
      <c r="S178" s="325"/>
    </row>
    <row r="179" spans="1:19">
      <c r="A179" s="79" t="s">
        <v>195</v>
      </c>
      <c r="B179" s="41" t="str">
        <f>VLOOKUP(A179,All!A:AM,2,0)</f>
        <v>SOUTH WEST</v>
      </c>
      <c r="C179" s="42">
        <f>VLOOKUP(A179,All!A:AM,11,0)</f>
        <v>45448</v>
      </c>
      <c r="D179" s="19"/>
      <c r="E179" s="17">
        <f>VLOOKUP(A179,All!A:AM,30,0)</f>
        <v>71.845032192452862</v>
      </c>
      <c r="F179" s="17">
        <f>VLOOKUP(A179,All!A:AM,28,0)</f>
        <v>24.075959999999998</v>
      </c>
      <c r="G179" s="17">
        <f>VLOOKUP(A179,All!A:AM,31,0)</f>
        <v>65.139092618798657</v>
      </c>
      <c r="H179" s="17">
        <f>VLOOKUP(A179,All!A:AM,29,0)</f>
        <v>17.6297</v>
      </c>
      <c r="I179" s="6">
        <f>VLOOKUP(A179,All!A:AM,33,0)</f>
        <v>58.946846282372604</v>
      </c>
      <c r="J179" s="6">
        <f>VLOOKUP(A179,All!A:AM,32,0)</f>
        <v>13.5474</v>
      </c>
      <c r="K179" s="20">
        <f>VLOOKUP(A179,All!A:AM,39,0)</f>
        <v>0</v>
      </c>
      <c r="L179" s="20">
        <f>VLOOKUP(A179,All!A:AM,38,0)</f>
        <v>0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7.8000000000000007</v>
      </c>
      <c r="S179" s="325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55.548274355613806</v>
      </c>
      <c r="F180" s="17">
        <f>VLOOKUP(A180,All!A:AM,28,0)</f>
        <v>12.715</v>
      </c>
      <c r="G180" s="17">
        <f>VLOOKUP(A180,All!A:AM,31,0)</f>
        <v>8.9281718505258461</v>
      </c>
      <c r="H180" s="17">
        <f>VLOOKUP(A180,All!A:AM,29,0)</f>
        <v>0.99750000000000005</v>
      </c>
      <c r="I180" s="6">
        <f>VLOOKUP(A180,All!A:AM,33,0)</f>
        <v>63.819906696250783</v>
      </c>
      <c r="J180" s="6">
        <f>VLOOKUP(A180,All!A:AM,32,0)</f>
        <v>17.9482</v>
      </c>
      <c r="K180" s="332">
        <f>VLOOKUP(A180,All!A:AM,39,0)</f>
        <v>72.180645161290315</v>
      </c>
      <c r="L180" s="332">
        <f>VLOOKUP(A180,All!A:AM,38,0)</f>
        <v>83.91</v>
      </c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  <c r="S180" s="325"/>
    </row>
    <row r="181" spans="1:19">
      <c r="A181" s="37" t="s">
        <v>197</v>
      </c>
      <c r="B181" s="41" t="str">
        <f>VLOOKUP(A181,All!A:AM,2,0)</f>
        <v>SOUTH WEST</v>
      </c>
      <c r="C181" s="42">
        <f>VLOOKUP(A181,All!A:AM,11,0)</f>
        <v>44461.625</v>
      </c>
      <c r="D181" s="19"/>
      <c r="E181" s="17">
        <f>VLOOKUP(A181,All!A:AM,30,0)</f>
        <v>90.550458715596321</v>
      </c>
      <c r="F181" s="17">
        <f>VLOOKUP(A181,All!A:AM,28,0)</f>
        <v>29.61</v>
      </c>
      <c r="G181" s="17">
        <f>VLOOKUP(A181,All!A:AM,31,0)</f>
        <v>83.800786369593709</v>
      </c>
      <c r="H181" s="17">
        <f>VLOOKUP(A181,All!A:AM,29,0)</f>
        <v>15.984999999999999</v>
      </c>
      <c r="I181" s="6">
        <f>VLOOKUP(A181,All!A:AM,33,0)</f>
        <v>91.308896989334414</v>
      </c>
      <c r="J181" s="6">
        <f>VLOOKUP(A181,All!A:AM,32,0)</f>
        <v>32.4636</v>
      </c>
      <c r="K181" s="334"/>
      <c r="L181" s="334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2</v>
      </c>
      <c r="S181" s="325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43840</v>
      </c>
      <c r="D182" s="19"/>
      <c r="E182" s="17">
        <f>VLOOKUP(A182,All!A:AM,30,0)</f>
        <v>64.285714285714292</v>
      </c>
      <c r="F182" s="17">
        <f>VLOOKUP(A182,All!A:AM,28,0)</f>
        <v>14.715</v>
      </c>
      <c r="G182" s="17">
        <f>VLOOKUP(A182,All!A:AM,31,0)</f>
        <v>26.829268292682929</v>
      </c>
      <c r="H182" s="17">
        <f>VLOOKUP(A182,All!A:AM,29,0)</f>
        <v>2.9975000000000001</v>
      </c>
      <c r="I182" s="6">
        <f>VLOOKUP(A182,All!A:AM,33,0)</f>
        <v>70.931472947601989</v>
      </c>
      <c r="J182" s="6">
        <f>VLOOKUP(A182,All!A:AM,32,0)</f>
        <v>19.9482</v>
      </c>
      <c r="K182" s="334"/>
      <c r="L182" s="334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  <c r="S182" s="325"/>
    </row>
    <row r="183" spans="1:19">
      <c r="A183" s="38" t="s">
        <v>199</v>
      </c>
      <c r="B183" s="41" t="str">
        <f>VLOOKUP(A183,All!A:AM,2,0)</f>
        <v>SOUTH WEST</v>
      </c>
      <c r="C183" s="42">
        <f>VLOOKUP(A183,All!A:AM,11,0)</f>
        <v>44461.666666666701</v>
      </c>
      <c r="D183" s="19"/>
      <c r="E183" s="17">
        <f>VLOOKUP(A183,All!A:AM,30,0)</f>
        <v>62.962962962962969</v>
      </c>
      <c r="F183" s="17">
        <f>VLOOKUP(A183,All!A:AM,28,0)</f>
        <v>18.53</v>
      </c>
      <c r="G183" s="17">
        <f>VLOOKUP(A183,All!A:AM,31,0)</f>
        <v>27.272727272727273</v>
      </c>
      <c r="H183" s="17">
        <f>VLOOKUP(A183,All!A:AM,29,0)</f>
        <v>4.0875000000000004</v>
      </c>
      <c r="I183" s="6">
        <f>VLOOKUP(A183,All!A:AM,33,0)</f>
        <v>69.342063813509739</v>
      </c>
      <c r="J183" s="6">
        <f>VLOOKUP(A183,All!A:AM,32,0)</f>
        <v>24.653600000000001</v>
      </c>
      <c r="K183" s="333"/>
      <c r="L183" s="333"/>
      <c r="M183" s="96">
        <f>VLOOKUP(A183,'SYS Allocations'!A:G,2,0)</f>
        <v>0</v>
      </c>
      <c r="N183" s="96">
        <f>VLOOKUP(A183,'SYS Allocations'!A:G,3,0)</f>
        <v>0</v>
      </c>
      <c r="O183" s="96">
        <f>VLOOKUP(A183,'SYS Allocations'!A:G,4,0)</f>
        <v>0</v>
      </c>
      <c r="P183" s="96">
        <f>VLOOKUP(A183,'SYS Allocations'!A:G,5,0)</f>
        <v>0</v>
      </c>
      <c r="Q183" s="96">
        <f>VLOOKUP(A183,'SYS Allocations'!A:G,6,0)</f>
        <v>0</v>
      </c>
      <c r="R183" s="12">
        <f>VLOOKUP(A183,'SYS Allocations'!A:G,7,0)</f>
        <v>0</v>
      </c>
      <c r="S183" s="325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45448</v>
      </c>
      <c r="D184" s="5"/>
      <c r="E184" s="17">
        <f>VLOOKUP(A184,All!A:AM,30,0)</f>
        <v>75.587245856692661</v>
      </c>
      <c r="F184" s="17">
        <f>VLOOKUP(A184,All!A:AM,28,0)</f>
        <v>34.97954</v>
      </c>
      <c r="G184" s="17">
        <f>VLOOKUP(A184,All!A:AM,31,0)</f>
        <v>72.774681116147718</v>
      </c>
      <c r="H184" s="17">
        <f>VLOOKUP(A184,All!A:AM,29,0)</f>
        <v>30.198800000000002</v>
      </c>
      <c r="I184" s="6">
        <f>VLOOKUP(A184,All!A:AM,33,0)</f>
        <v>57.614877843808152</v>
      </c>
      <c r="J184" s="6">
        <f>VLOOKUP(A184,All!A:AM,32,0)</f>
        <v>15.3569</v>
      </c>
      <c r="K184" s="20">
        <f>VLOOKUP(A184,All!A:AM,39,0)</f>
        <v>88.682694715752561</v>
      </c>
      <c r="L184" s="20">
        <f>VLOOKUP(A184,All!A:AM,38,0)</f>
        <v>88.527500000000003</v>
      </c>
      <c r="M184" s="96">
        <f>VLOOKUP(A184,'SYS Allocations'!A:G,2,0)</f>
        <v>0</v>
      </c>
      <c r="N184" s="96" t="str">
        <f>VLOOKUP(A184,'SYS Allocations'!A:G,3,0)</f>
        <v>RA</v>
      </c>
      <c r="O184" s="96">
        <f>VLOOKUP(A184,'SYS Allocations'!A:G,4,0)</f>
        <v>0</v>
      </c>
      <c r="P184" s="96" t="str">
        <f>VLOOKUP(A184,'SYS Allocations'!A:G,5,0)</f>
        <v>AM</v>
      </c>
      <c r="Q184" s="96">
        <f>VLOOKUP(A184,'SYS Allocations'!A:G,6,0)</f>
        <v>0</v>
      </c>
      <c r="R184" s="12">
        <f>VLOOKUP(A184,'SYS Allocations'!A:G,7,0)</f>
        <v>8.3000000000000007</v>
      </c>
      <c r="S184" s="325"/>
    </row>
    <row r="185" spans="1:19">
      <c r="A185" s="37" t="s">
        <v>201</v>
      </c>
      <c r="B185" s="41" t="str">
        <f>VLOOKUP(A185,All!A:AM,2,0)</f>
        <v>SOUTH WEST</v>
      </c>
      <c r="C185" s="42">
        <f>VLOOKUP(A185,All!A:AM,11,0)</f>
        <v>45448</v>
      </c>
      <c r="D185" s="5"/>
      <c r="E185" s="17">
        <f>VLOOKUP(A185,All!A:AM,30,0)</f>
        <v>50.259351073448094</v>
      </c>
      <c r="F185" s="17">
        <f>VLOOKUP(A185,All!A:AM,28,0)</f>
        <v>23.258540000000004</v>
      </c>
      <c r="G185" s="17">
        <f>VLOOKUP(A185,All!A:AM,31,0)</f>
        <v>44.528789313746046</v>
      </c>
      <c r="H185" s="17">
        <f>VLOOKUP(A185,All!A:AM,29,0)</f>
        <v>18.477799999999998</v>
      </c>
      <c r="I185" s="6">
        <f>VLOOKUP(A185,All!A:AM,33,0)</f>
        <v>13.640899813914398</v>
      </c>
      <c r="J185" s="6">
        <f>VLOOKUP(A185,All!A:AM,32,0)</f>
        <v>3.6358999999999995</v>
      </c>
      <c r="K185" s="20">
        <f>VLOOKUP(A185,All!A:AM,39,0)</f>
        <v>76.9411470072627</v>
      </c>
      <c r="L185" s="20">
        <f>VLOOKUP(A185,All!A:AM,38,0)</f>
        <v>76.8065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12.5</v>
      </c>
      <c r="S185" s="325"/>
    </row>
    <row r="186" spans="1:19">
      <c r="A186" t="s">
        <v>202</v>
      </c>
      <c r="B186" s="41" t="str">
        <f>VLOOKUP(A186,All!A:AM,2,0)</f>
        <v>NORTH WEST</v>
      </c>
      <c r="C186" s="42">
        <f>VLOOKUP(A186,All!A:AM,11,0)</f>
        <v>44616.583333333299</v>
      </c>
      <c r="D186" s="5"/>
      <c r="E186" s="17">
        <f>VLOOKUP(A186,All!A:AM,30,0)</f>
        <v>91.999999999999986</v>
      </c>
      <c r="F186" s="17">
        <f>VLOOKUP(A186,All!A:AM,28,0)</f>
        <v>4.0111999999999997</v>
      </c>
      <c r="G186" s="17">
        <f>VLOOKUP(A186,All!A:AM,31,0)</f>
        <v>15.789473684210527</v>
      </c>
      <c r="H186" s="17">
        <f>VLOOKUP(A186,All!A:AM,29,0)</f>
        <v>6.54E-2</v>
      </c>
      <c r="I186" s="6">
        <f>VLOOKUP(A186,All!A:AM,33,0)</f>
        <v>95.635635635635623</v>
      </c>
      <c r="J186" s="6">
        <f>VLOOKUP(A186,All!A:AM,32,0)</f>
        <v>7.6431999999999798</v>
      </c>
      <c r="K186" s="20">
        <f>VLOOKUP(A186,All!A:AM,39,0)</f>
        <v>96.124444444444435</v>
      </c>
      <c r="L186" s="20">
        <f>VLOOKUP(A186,All!A:AM,38,0)</f>
        <v>8.6511999999999993</v>
      </c>
      <c r="M186" s="96">
        <f>VLOOKUP(A186,'SYS Allocations'!A:G,2,0)</f>
        <v>0</v>
      </c>
      <c r="N186" s="96">
        <f>VLOOKUP(A186,'SYS Allocations'!A:G,3,0)</f>
        <v>0</v>
      </c>
      <c r="O186" s="96">
        <f>VLOOKUP(A186,'SYS Allocations'!A:G,4,0)</f>
        <v>0</v>
      </c>
      <c r="P186" s="96">
        <f>VLOOKUP(A186,'SYS Allocations'!A:G,5,0)</f>
        <v>0</v>
      </c>
      <c r="Q186" s="96">
        <f>VLOOKUP(A186,'SYS Allocations'!A:G,6,0)</f>
        <v>0</v>
      </c>
      <c r="R186" s="12">
        <f>VLOOKUP(A186,'SYS Allocations'!A:G,7,0)</f>
        <v>0</v>
      </c>
      <c r="S186" s="325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45448</v>
      </c>
      <c r="D187" s="5"/>
      <c r="E187" s="17">
        <f>VLOOKUP(A187,All!A:AM,30,0)</f>
        <v>51.831021561977956</v>
      </c>
      <c r="F187" s="17">
        <f>VLOOKUP(A187,All!A:AM,28,0)</f>
        <v>25.640059999999998</v>
      </c>
      <c r="G187" s="17">
        <f>VLOOKUP(A187,All!A:AM,31,0)</f>
        <v>40.481869931086507</v>
      </c>
      <c r="H187" s="17">
        <f>VLOOKUP(A187,All!A:AM,29,0)</f>
        <v>16.2072</v>
      </c>
      <c r="I187" s="6">
        <f>VLOOKUP(A187,All!A:AM,33,0)</f>
        <v>32.978657576166682</v>
      </c>
      <c r="J187" s="6">
        <f>VLOOKUP(A187,All!A:AM,32,0)</f>
        <v>11.725099999999999</v>
      </c>
      <c r="K187" s="20">
        <f>VLOOKUP(A187,All!A:AM,39,0)</f>
        <v>45.825925925925915</v>
      </c>
      <c r="L187" s="20">
        <f>VLOOKUP(A187,All!A:AM,38,0)</f>
        <v>30.932499999999994</v>
      </c>
      <c r="M187" s="96">
        <f>VLOOKUP(A187,'SYS Allocations'!A:G,2,0)</f>
        <v>0</v>
      </c>
      <c r="N187" s="96" t="str">
        <f>VLOOKUP(A187,'SYS Allocations'!A:G,3,0)</f>
        <v>RA</v>
      </c>
      <c r="O187" s="96">
        <f>VLOOKUP(A187,'SYS Allocations'!A:G,4,0)</f>
        <v>0</v>
      </c>
      <c r="P187" s="96" t="str">
        <f>VLOOKUP(A187,'SYS Allocations'!A:G,5,0)</f>
        <v>AM</v>
      </c>
      <c r="Q187" s="96">
        <f>VLOOKUP(A187,'SYS Allocations'!A:G,6,0)</f>
        <v>0</v>
      </c>
      <c r="R187" s="12">
        <f>VLOOKUP(A187,'SYS Allocations'!A:G,7,0)</f>
        <v>8.9500000000000011</v>
      </c>
      <c r="S187" s="325"/>
    </row>
    <row r="188" spans="1:19">
      <c r="A188" s="37" t="s">
        <v>204</v>
      </c>
      <c r="B188" s="41" t="str">
        <f>VLOOKUP(A188,All!A:AM,2,0)</f>
        <v>SOUTH WEST</v>
      </c>
      <c r="C188" s="42">
        <f>VLOOKUP(A188,All!A:AM,11,0)</f>
        <v>45448</v>
      </c>
      <c r="D188" s="5"/>
      <c r="E188" s="17">
        <f>VLOOKUP(A188,All!A:AM,30,0)</f>
        <v>74.248290227166507</v>
      </c>
      <c r="F188" s="17">
        <f>VLOOKUP(A188,All!A:AM,28,0)</f>
        <v>36.729559999999999</v>
      </c>
      <c r="G188" s="17">
        <f>VLOOKUP(A188,All!A:AM,31,0)</f>
        <v>68.18089854804586</v>
      </c>
      <c r="H188" s="17">
        <f>VLOOKUP(A188,All!A:AM,29,0)</f>
        <v>27.296699999999994</v>
      </c>
      <c r="I188" s="6">
        <f>VLOOKUP(A188,All!A:AM,33,0)</f>
        <v>64.169591827550505</v>
      </c>
      <c r="J188" s="6">
        <f>VLOOKUP(A188,All!A:AM,32,0)</f>
        <v>22.814599999999999</v>
      </c>
      <c r="K188" s="20">
        <f>VLOOKUP(A188,All!A:AM,39,0)</f>
        <v>0</v>
      </c>
      <c r="L188" s="20">
        <f>VLOOKUP(A188,All!A:AM,38,0)</f>
        <v>0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10.450000000000001</v>
      </c>
      <c r="S188" s="325"/>
    </row>
    <row r="189" spans="1:19">
      <c r="A189" s="35" t="s">
        <v>205</v>
      </c>
      <c r="B189" s="41" t="str">
        <f>VLOOKUP(A189,All!A:AM,2,0)</f>
        <v>SCOTLAND</v>
      </c>
      <c r="C189" s="42">
        <f>VLOOKUP(A189,All!A:AM,11,0)</f>
        <v>44564.597222222197</v>
      </c>
      <c r="D189" s="5"/>
      <c r="E189" s="17">
        <f>VLOOKUP(A189,All!A:AM,30,0)</f>
        <v>54.057084607543317</v>
      </c>
      <c r="F189" s="17">
        <f>VLOOKUP(A189,All!A:AM,28,0)</f>
        <v>2.6515</v>
      </c>
      <c r="G189" s="17">
        <f>VLOOKUP(A189,All!A:AM,31,0)</f>
        <v>27.838352786717262</v>
      </c>
      <c r="H189" s="17">
        <f>VLOOKUP(A189,All!A:AM,29,0)</f>
        <v>0.86935000000000007</v>
      </c>
      <c r="I189" s="6">
        <f>VLOOKUP(A189,All!A:AM,33,0)</f>
        <v>55.867722629566963</v>
      </c>
      <c r="J189" s="6">
        <f>VLOOKUP(A189,All!A:AM,32,0)</f>
        <v>2.8527399999999998</v>
      </c>
      <c r="K189" s="20">
        <f>VLOOKUP(A189,All!A:AM,39,0)</f>
        <v>55.154228855721399</v>
      </c>
      <c r="L189" s="20">
        <f>VLOOKUP(A189,All!A:AM,38,0)</f>
        <v>2.7715000000000005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1</v>
      </c>
      <c r="S189" s="325"/>
    </row>
    <row r="190" spans="1:19">
      <c r="A190" s="35" t="s">
        <v>206</v>
      </c>
      <c r="B190" s="41" t="str">
        <f>VLOOKUP(A190,All!A:AM,2,0)</f>
        <v>LONDON</v>
      </c>
      <c r="C190" s="42">
        <f>VLOOKUP(A190,All!A:AM,11,0)</f>
        <v>44531</v>
      </c>
      <c r="D190" s="5"/>
      <c r="E190" s="17">
        <f>VLOOKUP(A190,All!A:AM,30,0)</f>
        <v>13.133643440832488</v>
      </c>
      <c r="F190" s="17">
        <f>VLOOKUP(A190,All!A:AM,28,0)</f>
        <v>2.9341399999999993</v>
      </c>
      <c r="G190" s="17">
        <f>VLOOKUP(A190,All!A:AM,31,0)</f>
        <v>-2.4993001748242532</v>
      </c>
      <c r="H190" s="17">
        <f>VLOOKUP(A190,All!A:AM,29,0)</f>
        <v>-0.47320000000000029</v>
      </c>
      <c r="I190" s="6">
        <f>VLOOKUP(A190,All!A:AM,33,0)</f>
        <v>54.724396589695921</v>
      </c>
      <c r="J190" s="6">
        <f>VLOOKUP(A190,All!A:AM,32,0)</f>
        <v>23.456539999999997</v>
      </c>
      <c r="K190" s="20">
        <f>VLOOKUP(A190,All!A:AM,39,0)</f>
        <v>48.249333333333333</v>
      </c>
      <c r="L190" s="20">
        <f>VLOOKUP(A190,All!A:AM,38,0)</f>
        <v>18.093499999999999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5.4</v>
      </c>
      <c r="S190" s="325"/>
    </row>
    <row r="191" spans="1:19">
      <c r="A191" s="35" t="s">
        <v>207</v>
      </c>
      <c r="B191" s="41" t="str">
        <f>VLOOKUP(A191,All!A:AM,2,0)</f>
        <v>ANGLIA</v>
      </c>
      <c r="C191" s="42">
        <f>VLOOKUP(A191,All!A:AM,11,0)</f>
        <v>44782</v>
      </c>
      <c r="D191" s="5"/>
      <c r="E191" s="17">
        <f>VLOOKUP(A191,All!A:AM,30,0)</f>
        <v>40.704115907153955</v>
      </c>
      <c r="F191" s="17">
        <f>VLOOKUP(A191,All!A:AM,28,0)</f>
        <v>16.238499999999998</v>
      </c>
      <c r="G191" s="17">
        <f>VLOOKUP(A191,All!A:AM,31,0)</f>
        <v>28.728099908106234</v>
      </c>
      <c r="H191" s="17">
        <f>VLOOKUP(A191,All!A:AM,29,0)</f>
        <v>9.5350000000000001</v>
      </c>
      <c r="I191" s="6">
        <f>VLOOKUP(A191,All!A:AM,33,0)</f>
        <v>9.4158778298564396</v>
      </c>
      <c r="J191" s="6">
        <f>VLOOKUP(A191,All!A:AM,32,0)</f>
        <v>2.4589000000000301</v>
      </c>
      <c r="K191" s="20">
        <f>VLOOKUP(A191,All!A:AM,39,0)</f>
        <v>61.060905349794226</v>
      </c>
      <c r="L191" s="20">
        <f>VLOOKUP(A191,All!A:AM,38,0)</f>
        <v>37.094499999999996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3</v>
      </c>
      <c r="S191" s="325"/>
    </row>
    <row r="192" spans="1:19">
      <c r="A192" s="35" t="s">
        <v>208</v>
      </c>
      <c r="B192" s="41" t="str">
        <f>VLOOKUP(A192,All!A:AM,2,0)</f>
        <v>SCOTLAND</v>
      </c>
      <c r="C192" s="42">
        <f>VLOOKUP(A192,All!A:AM,11,0)</f>
        <v>45448</v>
      </c>
      <c r="D192" s="5"/>
      <c r="E192" s="17">
        <f>VLOOKUP(A192,All!A:AM,30,0)</f>
        <v>38.953832494820958</v>
      </c>
      <c r="F192" s="17">
        <f>VLOOKUP(A192,All!A:AM,28,0)</f>
        <v>5.2650000000000006</v>
      </c>
      <c r="G192" s="17">
        <f>VLOOKUP(A192,All!A:AM,31,0)</f>
        <v>20.318686624818927</v>
      </c>
      <c r="H192" s="17">
        <f>VLOOKUP(A192,All!A:AM,29,0)</f>
        <v>2.1040000000000001</v>
      </c>
      <c r="I192" s="6">
        <f>VLOOKUP(A192,All!A:AM,33,0)</f>
        <v>23.295031979770844</v>
      </c>
      <c r="J192" s="6">
        <f>VLOOKUP(A192,All!A:AM,32,0)</f>
        <v>2.50579999999999</v>
      </c>
      <c r="K192" s="20">
        <f>VLOOKUP(A192,All!A:AM,39,0)</f>
        <v>26.657777777777774</v>
      </c>
      <c r="L192" s="20">
        <f>VLOOKUP(A192,All!A:AM,38,0)</f>
        <v>2.9989999999999997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4</v>
      </c>
      <c r="S192" s="325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44992</v>
      </c>
      <c r="D193" s="5"/>
      <c r="E193" s="17">
        <f>VLOOKUP(A193,All!A:AM,30,0)</f>
        <v>61.500248385494288</v>
      </c>
      <c r="F193" s="17">
        <f>VLOOKUP(A193,All!A:AM,28,0)</f>
        <v>10.795360000000001</v>
      </c>
      <c r="G193" s="17">
        <f>VLOOKUP(A193,All!A:AM,31,0)</f>
        <v>40.096614016662855</v>
      </c>
      <c r="H193" s="17">
        <f>VLOOKUP(A193,All!A:AM,29,0)</f>
        <v>4.5234991825000002</v>
      </c>
      <c r="I193" s="6">
        <f>VLOOKUP(A193,All!A:AM,33,0)</f>
        <v>61.937911147156889</v>
      </c>
      <c r="J193" s="6">
        <f>VLOOKUP(A193,All!A:AM,32,0)</f>
        <v>10.997199999999999</v>
      </c>
      <c r="K193" s="20">
        <f>VLOOKUP(A193,All!A:AM,39,0)</f>
        <v>43.683333333333337</v>
      </c>
      <c r="L193" s="20">
        <f>VLOOKUP(A193,All!A:AM,38,0)</f>
        <v>5.242</v>
      </c>
      <c r="M193" s="96">
        <f>VLOOKUP(A193,'SYS Allocations'!A:G,2,0)</f>
        <v>0</v>
      </c>
      <c r="N193" s="96">
        <f>VLOOKUP(A193,'SYS Allocations'!A:G,3,0)</f>
        <v>0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0</v>
      </c>
      <c r="S193" s="325"/>
    </row>
    <row r="194" spans="1:19">
      <c r="A194" s="35" t="s">
        <v>210</v>
      </c>
      <c r="B194" s="41" t="str">
        <f>VLOOKUP(A194,All!A:AM,2,0)</f>
        <v>SOUTH</v>
      </c>
      <c r="C194" s="42">
        <f>VLOOKUP(A194,All!A:AM,11,0)</f>
        <v>45448</v>
      </c>
      <c r="D194" s="5"/>
      <c r="E194" s="17">
        <f>VLOOKUP(A194,All!A:AM,30,0)</f>
        <v>61.573721833446868</v>
      </c>
      <c r="F194" s="17">
        <f>VLOOKUP(A194,All!A:AM,28,0)</f>
        <v>33.407339999999998</v>
      </c>
      <c r="G194" s="17">
        <f>VLOOKUP(A194,All!A:AM,31,0)</f>
        <v>40.636051458151819</v>
      </c>
      <c r="H194" s="17">
        <f>VLOOKUP(A194,All!A:AM,29,0)</f>
        <v>14.2713</v>
      </c>
      <c r="I194" s="6">
        <f>VLOOKUP(A194,All!A:AM,33,0)</f>
        <v>60.906912380180906</v>
      </c>
      <c r="J194" s="6">
        <f>VLOOKUP(A194,All!A:AM,32,0)</f>
        <v>32.481899999999996</v>
      </c>
      <c r="K194" s="20">
        <f>VLOOKUP(A194,All!A:AM,39,0)</f>
        <v>53.67</v>
      </c>
      <c r="L194" s="20">
        <f>VLOOKUP(A194,All!A:AM,38,0)</f>
        <v>24.151500000000002</v>
      </c>
      <c r="M194" s="96">
        <f>VLOOKUP(A194,'SYS Allocations'!A:G,2,0)</f>
        <v>0</v>
      </c>
      <c r="N194" s="96" t="str">
        <f>VLOOKUP(A194,'SYS Allocations'!A:G,3,0)</f>
        <v>RA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2.7</v>
      </c>
      <c r="S194" s="325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44490.666666666701</v>
      </c>
      <c r="D195" s="19"/>
      <c r="E195" s="17">
        <f>VLOOKUP(A195,All!A:AM,30,0)</f>
        <v>79.166666666666671</v>
      </c>
      <c r="F195" s="17">
        <f>VLOOKUP(A195,All!A:AM,28,0)</f>
        <v>5.1775000000000002</v>
      </c>
      <c r="G195" s="17">
        <f>VLOOKUP(A195,All!A:AM,31,0)</f>
        <v>77.272727272727266</v>
      </c>
      <c r="H195" s="17">
        <f>VLOOKUP(A195,All!A:AM,29,0)</f>
        <v>4.6325000000000003</v>
      </c>
      <c r="I195" s="6">
        <f>VLOOKUP(A195,All!A:AM,33,0)</f>
        <v>62.000780901383315</v>
      </c>
      <c r="J195" s="6">
        <f>VLOOKUP(A195,All!A:AM,32,0)</f>
        <v>2.2231000000000001</v>
      </c>
      <c r="K195" s="332">
        <f>VLOOKUP(A195,All!A:AM,39,0)</f>
        <v>53.493333333333332</v>
      </c>
      <c r="L195" s="332">
        <f>VLOOKUP(A195,All!A:AM,38,0)</f>
        <v>4.0119999999999996</v>
      </c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25"/>
    </row>
    <row r="196" spans="1:19">
      <c r="A196" s="37" t="s">
        <v>212</v>
      </c>
      <c r="B196" s="41" t="str">
        <f>VLOOKUP(A196,All!A:AM,2,0)</f>
        <v>MIDLANDS</v>
      </c>
      <c r="C196" s="42">
        <f>VLOOKUP(A196,All!A:AM,11,0)</f>
        <v>44490.708333333299</v>
      </c>
      <c r="D196" s="19"/>
      <c r="E196" s="17">
        <f>VLOOKUP(A196,All!A:AM,30,0)</f>
        <v>67.5</v>
      </c>
      <c r="F196" s="17">
        <f>VLOOKUP(A196,All!A:AM,28,0)</f>
        <v>4.4145000000000003</v>
      </c>
      <c r="G196" s="17">
        <f>VLOOKUP(A196,All!A:AM,31,0)</f>
        <v>66.949152542372886</v>
      </c>
      <c r="H196" s="17">
        <f>VLOOKUP(A196,All!A:AM,29,0)</f>
        <v>4.3055000000000003</v>
      </c>
      <c r="I196" s="6">
        <f>VLOOKUP(A196,All!A:AM,33,0)</f>
        <v>45.573684857423792</v>
      </c>
      <c r="J196" s="6">
        <f>VLOOKUP(A196,All!A:AM,32,0)</f>
        <v>1.7797799999999999</v>
      </c>
      <c r="K196" s="333"/>
      <c r="L196" s="333"/>
      <c r="M196" s="96">
        <f>VLOOKUP(A196,'SYS Allocations'!A:G,2,0)</f>
        <v>0</v>
      </c>
      <c r="N196" s="96">
        <f>VLOOKUP(A196,'SYS Allocations'!A:G,3,0)</f>
        <v>0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0</v>
      </c>
      <c r="S196" s="325"/>
    </row>
    <row r="197" spans="1:19">
      <c r="A197" s="35" t="s">
        <v>213</v>
      </c>
      <c r="B197" s="41" t="str">
        <f>VLOOKUP(A197,All!A:AM,2,0)</f>
        <v>SOUTH EAST</v>
      </c>
      <c r="C197" s="42">
        <f>VLOOKUP(A197,All!A:AM,11,0)</f>
        <v>44895</v>
      </c>
      <c r="D197" s="5"/>
      <c r="E197" s="17">
        <f>VLOOKUP(A197,All!A:AM,30,0)</f>
        <v>56.138027135545556</v>
      </c>
      <c r="F197" s="17">
        <f>VLOOKUP(A197,All!A:AM,28,0)</f>
        <v>19.708220000000001</v>
      </c>
      <c r="G197" s="17">
        <f>VLOOKUP(A197,All!A:AM,31,0)</f>
        <v>30.271153898403323</v>
      </c>
      <c r="H197" s="17">
        <f>VLOOKUP(A197,All!A:AM,29,0)</f>
        <v>6.6848999999999998</v>
      </c>
      <c r="I197" s="6">
        <f>VLOOKUP(A197,All!A:AM,33,0)</f>
        <v>56.689336663516492</v>
      </c>
      <c r="J197" s="6">
        <f>VLOOKUP(A197,All!A:AM,32,0)</f>
        <v>20.155100000000001</v>
      </c>
      <c r="K197" s="20">
        <f>VLOOKUP(A197,All!A:AM,39,0)</f>
        <v>54.374814814814819</v>
      </c>
      <c r="L197" s="20">
        <f>VLOOKUP(A197,All!A:AM,38,0)</f>
        <v>18.351500000000001</v>
      </c>
      <c r="M197" s="96">
        <f>VLOOKUP(A197,'SYS Allocations'!A:G,2,0)</f>
        <v>0</v>
      </c>
      <c r="N197" s="96" t="str">
        <f>VLOOKUP(A197,'SYS Allocations'!A:G,3,0)</f>
        <v>RA</v>
      </c>
      <c r="O197" s="96">
        <f>VLOOKUP(A197,'SYS Allocations'!A:G,4,0)</f>
        <v>0</v>
      </c>
      <c r="P197" s="96">
        <f>VLOOKUP(A197,'SYS Allocations'!A:G,5,0)</f>
        <v>0</v>
      </c>
      <c r="Q197" s="96">
        <f>VLOOKUP(A197,'SYS Allocations'!A:G,6,0)</f>
        <v>0</v>
      </c>
      <c r="R197" s="12">
        <f>VLOOKUP(A197,'SYS Allocations'!A:G,7,0)</f>
        <v>2.7</v>
      </c>
      <c r="S197" s="325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44428.375</v>
      </c>
      <c r="D198" s="5"/>
      <c r="E198" s="17">
        <f>VLOOKUP(A198,All!A:AM,30,0)</f>
        <v>38.997775924381429</v>
      </c>
      <c r="F198" s="17">
        <f>VLOOKUP(A198,All!A:AM,28,0)</f>
        <v>22.444000000000003</v>
      </c>
      <c r="G198" s="17">
        <f>VLOOKUP(A198,All!A:AM,31,0)</f>
        <v>10.530071355759432</v>
      </c>
      <c r="H198" s="17">
        <f>VLOOKUP(A198,All!A:AM,29,0)</f>
        <v>4.1320000000000014</v>
      </c>
      <c r="I198" s="6">
        <f>VLOOKUP(A198,All!A:AM,33,0)</f>
        <v>34.168879288360863</v>
      </c>
      <c r="J198" s="6">
        <f>VLOOKUP(A198,All!A:AM,32,0)</f>
        <v>18.2224</v>
      </c>
      <c r="K198" s="20">
        <f>VLOOKUP(A198,All!A:AM,39,0)</f>
        <v>-11.453968253968256</v>
      </c>
      <c r="L198" s="20">
        <f>VLOOKUP(A198,All!A:AM,38,0)</f>
        <v>-3.6080000000000005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 t="str">
        <f>VLOOKUP(A198,'SYS Allocations'!A:G,5,0)</f>
        <v>AM</v>
      </c>
      <c r="Q198" s="96">
        <f>VLOOKUP(A198,'SYS Allocations'!A:G,6,0)</f>
        <v>0</v>
      </c>
      <c r="R198" s="12">
        <f>VLOOKUP(A198,'SYS Allocations'!A:G,7,0)</f>
        <v>12</v>
      </c>
      <c r="S198" s="325"/>
    </row>
    <row r="199" spans="1:19">
      <c r="A199" s="35" t="s">
        <v>215</v>
      </c>
      <c r="B199" s="41" t="str">
        <f>VLOOKUP(A199,All!A:AM,2,0)</f>
        <v>THAMES VALLEY</v>
      </c>
      <c r="C199" s="42">
        <f>VLOOKUP(A199,All!A:AM,11,0)</f>
        <v>45014</v>
      </c>
      <c r="D199" s="5"/>
      <c r="E199" s="17">
        <f>VLOOKUP(A199,All!A:AM,30,0)</f>
        <v>65.909090909090921</v>
      </c>
      <c r="F199" s="17">
        <f>VLOOKUP(A199,All!A:AM,28,0)</f>
        <v>23.7075</v>
      </c>
      <c r="G199" s="17">
        <f>VLOOKUP(A199,All!A:AM,31,0)</f>
        <v>62.748344370860934</v>
      </c>
      <c r="H199" s="17">
        <f>VLOOKUP(A199,All!A:AM,29,0)</f>
        <v>20.6555</v>
      </c>
      <c r="I199" s="6">
        <f>VLOOKUP(A199,All!A:AM,33,0)</f>
        <v>34.746168582375425</v>
      </c>
      <c r="J199" s="6">
        <f>VLOOKUP(A199,All!A:AM,32,0)</f>
        <v>6.5294999999999899</v>
      </c>
      <c r="K199" s="20">
        <f>VLOOKUP(A199,All!A:AM,39,0)</f>
        <v>65.9375</v>
      </c>
      <c r="L199" s="20">
        <f>VLOOKUP(A199,All!A:AM,38,0)</f>
        <v>23.737500000000001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25"/>
    </row>
    <row r="200" spans="1:19">
      <c r="A200" s="35" t="s">
        <v>216</v>
      </c>
      <c r="B200" s="41" t="str">
        <f>VLOOKUP(A200,All!A:AM,2,0)</f>
        <v>LONDON</v>
      </c>
      <c r="C200" s="42">
        <f>VLOOKUP(A200,All!A:AM,11,0)</f>
        <v>45448</v>
      </c>
      <c r="D200" s="5"/>
      <c r="E200" s="17">
        <f>VLOOKUP(A200,All!A:AM,30,0)</f>
        <v>83.350409836065566</v>
      </c>
      <c r="F200" s="17">
        <f>VLOOKUP(A200,All!A:AM,28,0)</f>
        <v>10.64058</v>
      </c>
      <c r="G200" s="17">
        <f>VLOOKUP(A200,All!A:AM,31,0)</f>
        <v>77.560414269275029</v>
      </c>
      <c r="H200" s="17">
        <f>VLOOKUP(A200,All!A:AM,29,0)</f>
        <v>7.3465999999999996</v>
      </c>
      <c r="I200" s="6">
        <f>VLOOKUP(A200,All!A:AM,33,0)</f>
        <v>78.97376543209856</v>
      </c>
      <c r="J200" s="6">
        <f>VLOOKUP(A200,All!A:AM,32,0)</f>
        <v>7.9832999999999803</v>
      </c>
      <c r="K200" s="20">
        <f>VLOOKUP(A200,All!A:AM,39,0)</f>
        <v>81.106666666666655</v>
      </c>
      <c r="L200" s="20">
        <f>VLOOKUP(A200,All!A:AM,38,0)</f>
        <v>9.1244999999999994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25"/>
    </row>
    <row r="201" spans="1:19">
      <c r="A201" s="35" t="s">
        <v>217</v>
      </c>
      <c r="B201" s="41" t="str">
        <f>VLOOKUP(A201,All!A:AM,2,0)</f>
        <v>NORTH EAST</v>
      </c>
      <c r="C201" s="42">
        <f>VLOOKUP(A201,All!A:AM,11,0)</f>
        <v>44698.5625</v>
      </c>
      <c r="D201" s="5"/>
      <c r="E201" s="17">
        <f>VLOOKUP(A201,All!A:AM,30,0)</f>
        <v>64.285714285714292</v>
      </c>
      <c r="F201" s="17">
        <f>VLOOKUP(A201,All!A:AM,28,0)</f>
        <v>14.715</v>
      </c>
      <c r="G201" s="17">
        <f>VLOOKUP(A201,All!A:AM,31,0)</f>
        <v>63.054187192118228</v>
      </c>
      <c r="H201" s="17">
        <f>VLOOKUP(A201,All!A:AM,29,0)</f>
        <v>13.952</v>
      </c>
      <c r="I201" s="6">
        <f>VLOOKUP(A201,All!A:AM,33,0)</f>
        <v>19.129867046533512</v>
      </c>
      <c r="J201" s="6">
        <f>VLOOKUP(A201,All!A:AM,32,0)</f>
        <v>1.93379999999998</v>
      </c>
      <c r="K201" s="20">
        <f>VLOOKUP(A201,All!A:AM,39,0)</f>
        <v>87.888888888888886</v>
      </c>
      <c r="L201" s="20">
        <f>VLOOKUP(A201,All!A:AM,38,0)</f>
        <v>59.325000000000003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25"/>
    </row>
    <row r="202" spans="1:19">
      <c r="A202" s="35" t="s">
        <v>218</v>
      </c>
      <c r="B202" s="41" t="str">
        <f>VLOOKUP(A202,All!A:AM,2,0)</f>
        <v>SOUTH WEST</v>
      </c>
      <c r="C202" s="42">
        <f>VLOOKUP(A202,All!A:AM,11,0)</f>
        <v>45182</v>
      </c>
      <c r="D202" s="5"/>
      <c r="E202" s="17">
        <f>VLOOKUP(A202,All!A:AM,30,0)</f>
        <v>59.523809523809526</v>
      </c>
      <c r="F202" s="17">
        <f>VLOOKUP(A202,All!A:AM,28,0)</f>
        <v>27.25</v>
      </c>
      <c r="G202" s="17">
        <f>VLOOKUP(A202,All!A:AM,31,0)</f>
        <v>17.073170731707318</v>
      </c>
      <c r="H202" s="17">
        <f>VLOOKUP(A202,All!A:AM,29,0)</f>
        <v>3.8149999999999999</v>
      </c>
      <c r="I202" s="6">
        <f>VLOOKUP(A202,All!A:AM,33,0)</f>
        <v>67.055669340615637</v>
      </c>
      <c r="J202" s="6">
        <f>VLOOKUP(A202,All!A:AM,32,0)</f>
        <v>37.7164000000001</v>
      </c>
      <c r="K202" s="20">
        <f>VLOOKUP(A202,All!A:AM,39,0)</f>
        <v>70.232931726907623</v>
      </c>
      <c r="L202" s="20">
        <f>VLOOKUP(A202,All!A:AM,38,0)</f>
        <v>43.72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0</v>
      </c>
      <c r="S202" s="325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19.793550469720369</v>
      </c>
      <c r="F203" s="17">
        <f>VLOOKUP(A203,All!A:AM,28,0)</f>
        <v>25.900320000000001</v>
      </c>
      <c r="G203" s="17">
        <f>VLOOKUP(A203,All!A:AM,31,0)</f>
        <v>-2.3668281225920604</v>
      </c>
      <c r="H203" s="17">
        <f>VLOOKUP(A203,All!A:AM,29,0)</f>
        <v>-2.4266000000000005</v>
      </c>
      <c r="I203" s="6">
        <f>VLOOKUP(A203,All!A:AM,33,0)</f>
        <v>32.543538957532995</v>
      </c>
      <c r="J203" s="6">
        <f>VLOOKUP(A203,All!A:AM,32,0)</f>
        <v>50.632799999999804</v>
      </c>
      <c r="K203" s="332">
        <f>VLOOKUP(A203,All!A:AM,39,0)</f>
        <v>60.490145985401455</v>
      </c>
      <c r="L203" s="332">
        <f>VLOOKUP(A203,All!A:AM,38,0)</f>
        <v>248.61449999999999</v>
      </c>
      <c r="M203" s="96">
        <f>VLOOKUP(A203,'SYS Allocations'!A:G,2,0)</f>
        <v>0</v>
      </c>
      <c r="N203" s="96">
        <f>VLOOKUP(A203,'SYS Allocations'!A:G,3,0)</f>
        <v>0</v>
      </c>
      <c r="O203" s="96">
        <f>VLOOKUP(A203,'SYS Allocations'!A:G,4,0)</f>
        <v>0</v>
      </c>
      <c r="P203" s="96">
        <f>VLOOKUP(A203,'SYS Allocations'!A:G,5,0)</f>
        <v>0</v>
      </c>
      <c r="Q203" s="96">
        <f>VLOOKUP(A203,'SYS Allocations'!A:G,6,0)</f>
        <v>0</v>
      </c>
      <c r="R203" s="12">
        <f>VLOOKUP(A203,'SYS Allocations'!A:G,7,0)</f>
        <v>36.5</v>
      </c>
      <c r="S203" s="325"/>
    </row>
    <row r="204" spans="1:19">
      <c r="A204" s="40" t="s">
        <v>220</v>
      </c>
      <c r="B204" s="41" t="str">
        <f>VLOOKUP(A204,All!A:AM,2,0)</f>
        <v>SOUTH WEST</v>
      </c>
      <c r="C204" s="42">
        <f>VLOOKUP(A204,All!A:AM,11,0)</f>
        <v>44846</v>
      </c>
      <c r="D204" s="19"/>
      <c r="E204" s="17">
        <f>VLOOKUP(A204,All!A:AM,30,0)</f>
        <v>41.583941902805186</v>
      </c>
      <c r="F204" s="17">
        <f>VLOOKUP(A204,All!A:AM,28,0)</f>
        <v>40.884500000000003</v>
      </c>
      <c r="G204" s="17">
        <f>VLOOKUP(A204,All!A:AM,31,0)</f>
        <v>36.324731838465588</v>
      </c>
      <c r="H204" s="17">
        <f>VLOOKUP(A204,All!A:AM,29,0)</f>
        <v>32.764000000000003</v>
      </c>
      <c r="I204" s="6">
        <f>VLOOKUP(A204,All!A:AM,33,0)</f>
        <v>32.599281791297159</v>
      </c>
      <c r="J204" s="6">
        <f>VLOOKUP(A204,All!A:AM,32,0)</f>
        <v>27.7785000000002</v>
      </c>
      <c r="K204" s="333"/>
      <c r="L204" s="333"/>
      <c r="M204" s="96" t="str">
        <f>VLOOKUP(A204,'SYS Allocations'!A:G,2,0)</f>
        <v>P-Core</v>
      </c>
      <c r="N204" s="96" t="str">
        <f>VLOOKUP(A204,'SYS Allocations'!A:G,3,0)</f>
        <v>RA</v>
      </c>
      <c r="O204" s="96" t="str">
        <f>VLOOKUP(A204,'SYS Allocations'!A:G,4,0)</f>
        <v>PX</v>
      </c>
      <c r="P204" s="96">
        <f>VLOOKUP(A204,'SYS Allocations'!A:G,5,0)</f>
        <v>0</v>
      </c>
      <c r="Q204" s="96" t="str">
        <f>VLOOKUP(A204,'SYS Allocations'!A:G,6,0)</f>
        <v>OPEX</v>
      </c>
      <c r="R204" s="12">
        <f>VLOOKUP(A204,'SYS Allocations'!A:G,7,0)</f>
        <v>10.399999999999999</v>
      </c>
      <c r="S204" s="325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44719.5625</v>
      </c>
      <c r="D205" s="5"/>
      <c r="E205" s="17">
        <f>VLOOKUP(A205,All!A:AM,30,0)</f>
        <v>16.330645161290324</v>
      </c>
      <c r="F205" s="17">
        <f>VLOOKUP(A205,All!A:AM,28,0)</f>
        <v>0.88290000000000002</v>
      </c>
      <c r="G205" s="17">
        <f>VLOOKUP(A205,All!A:AM,31,0)</f>
        <v>1.1904761904761905</v>
      </c>
      <c r="H205" s="17">
        <f>VLOOKUP(A205,All!A:AM,29,0)</f>
        <v>5.45E-2</v>
      </c>
      <c r="I205" s="6">
        <f>VLOOKUP(A205,All!A:AM,33,0)</f>
        <v>26.363819867687422</v>
      </c>
      <c r="J205" s="6">
        <f>VLOOKUP(A205,All!A:AM,32,0)</f>
        <v>1.61953999999998</v>
      </c>
      <c r="K205" s="20">
        <f>VLOOKUP(A205,All!A:AM,39,0)</f>
        <v>98.899391727493907</v>
      </c>
      <c r="L205" s="20">
        <f>VLOOKUP(A205,All!A:AM,38,0)</f>
        <v>406.47649999999999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0</v>
      </c>
      <c r="S205" s="325"/>
    </row>
    <row r="206" spans="1:19">
      <c r="A206" s="35" t="s">
        <v>222</v>
      </c>
      <c r="B206" s="41" t="str">
        <f>VLOOKUP(A206,All!A:AM,2,0)</f>
        <v>SOUTH WEST</v>
      </c>
      <c r="C206" s="42">
        <f>VLOOKUP(A206,All!A:AM,11,0)</f>
        <v>45161</v>
      </c>
      <c r="D206" s="5"/>
      <c r="E206" s="17">
        <f>VLOOKUP(A206,All!A:AM,30,0)</f>
        <v>32.667156199222063</v>
      </c>
      <c r="F206" s="17">
        <f>VLOOKUP(A206,All!A:AM,28,0)</f>
        <v>8.8619200000000014</v>
      </c>
      <c r="G206" s="17">
        <f>VLOOKUP(A206,All!A:AM,31,0)</f>
        <v>25.883245620797819</v>
      </c>
      <c r="H206" s="17">
        <f>VLOOKUP(A206,All!A:AM,29,0)</f>
        <v>6.3789000000000016</v>
      </c>
      <c r="I206" s="6">
        <f>VLOOKUP(A206,All!A:AM,33,0)</f>
        <v>20.670905427002989</v>
      </c>
      <c r="J206" s="6">
        <f>VLOOKUP(A206,All!A:AM,32,0)</f>
        <v>4.7596000000000007</v>
      </c>
      <c r="K206" s="20">
        <f>VLOOKUP(A206,All!A:AM,39,0)</f>
        <v>51.29066666666666</v>
      </c>
      <c r="L206" s="20">
        <f>VLOOKUP(A206,All!A:AM,38,0)</f>
        <v>19.233999999999998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10.199999999999999</v>
      </c>
      <c r="S206" s="325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45448</v>
      </c>
      <c r="D207" s="5"/>
      <c r="E207" s="17">
        <f>VLOOKUP(A207,All!A:AM,30,0)</f>
        <v>56.591864993958126</v>
      </c>
      <c r="F207" s="17">
        <f>VLOOKUP(A207,All!A:AM,28,0)</f>
        <v>26.189039999999999</v>
      </c>
      <c r="G207" s="17">
        <f>VLOOKUP(A207,All!A:AM,31,0)</f>
        <v>44.271672820788815</v>
      </c>
      <c r="H207" s="17">
        <f>VLOOKUP(A207,All!A:AM,29,0)</f>
        <v>15.958300000000001</v>
      </c>
      <c r="I207" s="6">
        <f>VLOOKUP(A207,All!A:AM,33,0)</f>
        <v>43.499392466585661</v>
      </c>
      <c r="J207" s="6">
        <f>VLOOKUP(A207,All!A:AM,32,0)</f>
        <v>15.4656</v>
      </c>
      <c r="K207" s="20">
        <f>VLOOKUP(A207,All!A:AM,39,0)</f>
        <v>68.114285714285714</v>
      </c>
      <c r="L207" s="20">
        <f>VLOOKUP(A207,All!A:AM,38,0)</f>
        <v>42.911999999999999</v>
      </c>
      <c r="M207" s="96">
        <f>VLOOKUP(A207,'SYS Allocations'!A:G,2,0)</f>
        <v>0</v>
      </c>
      <c r="N207" s="96">
        <f>VLOOKUP(A207,'SYS Allocations'!A:G,3,0)</f>
        <v>0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0.25</v>
      </c>
      <c r="S207" s="325"/>
    </row>
    <row r="208" spans="1:19">
      <c r="A208" s="35" t="s">
        <v>224</v>
      </c>
      <c r="B208" s="41" t="str">
        <f>VLOOKUP(A208,All!A:AM,2,0)</f>
        <v>NORTH EAST</v>
      </c>
      <c r="C208" s="42">
        <f>VLOOKUP(A208,All!A:AM,11,0)</f>
        <v>45448</v>
      </c>
      <c r="D208" s="5"/>
      <c r="E208" s="17">
        <f>VLOOKUP(A208,All!A:AM,30,0)</f>
        <v>46.569659597934539</v>
      </c>
      <c r="F208" s="17">
        <f>VLOOKUP(A208,All!A:AM,28,0)</f>
        <v>18.578500000000002</v>
      </c>
      <c r="G208" s="17">
        <f>VLOOKUP(A208,All!A:AM,31,0)</f>
        <v>24.056292865413734</v>
      </c>
      <c r="H208" s="17">
        <f>VLOOKUP(A208,All!A:AM,29,0)</f>
        <v>6.7519999999999998</v>
      </c>
      <c r="I208" s="6">
        <f>VLOOKUP(A208,All!A:AM,33,0)</f>
        <v>40.046858827235496</v>
      </c>
      <c r="J208" s="6">
        <f>VLOOKUP(A208,All!A:AM,32,0)</f>
        <v>14.238099999999999</v>
      </c>
      <c r="K208" s="20">
        <f>VLOOKUP(A208,All!A:AM,39,0)</f>
        <v>81.052888888888887</v>
      </c>
      <c r="L208" s="20">
        <f>VLOOKUP(A208,All!A:AM,38,0)</f>
        <v>91.1845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7.2</v>
      </c>
      <c r="S208" s="325"/>
    </row>
    <row r="209" spans="1:19">
      <c r="A209" s="35" t="s">
        <v>225</v>
      </c>
      <c r="B209" s="41" t="str">
        <f>VLOOKUP(A209,All!A:AM,2,0)</f>
        <v>SOUTH</v>
      </c>
      <c r="C209" s="42">
        <f>VLOOKUP(A209,All!A:AM,11,0)</f>
        <v>45448</v>
      </c>
      <c r="D209" s="5"/>
      <c r="E209" s="17">
        <f>VLOOKUP(A209,All!A:AM,30,0)</f>
        <v>49.445022364822336</v>
      </c>
      <c r="F209" s="17">
        <f>VLOOKUP(A209,All!A:AM,28,0)</f>
        <v>28.404860000000003</v>
      </c>
      <c r="G209" s="17">
        <f>VLOOKUP(A209,All!A:AM,31,0)</f>
        <v>25.739979339899566</v>
      </c>
      <c r="H209" s="17">
        <f>VLOOKUP(A209,All!A:AM,29,0)</f>
        <v>10.066700000000001</v>
      </c>
      <c r="I209" s="6">
        <f>VLOOKUP(A209,All!A:AM,33,0)</f>
        <v>45.542317327453013</v>
      </c>
      <c r="J209" s="6">
        <f>VLOOKUP(A209,All!A:AM,32,0)</f>
        <v>24.2879</v>
      </c>
      <c r="K209" s="20">
        <f>VLOOKUP(A209,All!A:AM,39,0)</f>
        <v>65.57925925925926</v>
      </c>
      <c r="L209" s="20">
        <f>VLOOKUP(A209,All!A:AM,38,0)</f>
        <v>55.332499999999996</v>
      </c>
      <c r="M209" s="96">
        <f>VLOOKUP(A209,'SYS Allocations'!A:G,2,0)</f>
        <v>0</v>
      </c>
      <c r="N209" s="96" t="str">
        <f>VLOOKUP(A209,'SYS Allocations'!A:G,3,0)</f>
        <v>RA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3.7</v>
      </c>
      <c r="S209" s="325"/>
    </row>
    <row r="210" spans="1:19">
      <c r="A210" s="35" t="s">
        <v>226</v>
      </c>
      <c r="B210" s="41" t="str">
        <f>VLOOKUP(A210,All!A:AM,2,0)</f>
        <v>THAMES VALLEY</v>
      </c>
      <c r="C210" s="42">
        <f>VLOOKUP(A210,All!A:AM,11,0)</f>
        <v>45448</v>
      </c>
      <c r="D210" s="5"/>
      <c r="E210" s="17">
        <f>VLOOKUP(A210,All!A:AM,30,0)</f>
        <v>42.922273436371086</v>
      </c>
      <c r="F210" s="17">
        <f>VLOOKUP(A210,All!A:AM,28,0)</f>
        <v>23.287839999999999</v>
      </c>
      <c r="G210" s="17">
        <f>VLOOKUP(A210,All!A:AM,31,0)</f>
        <v>11.821821308777386</v>
      </c>
      <c r="H210" s="17">
        <f>VLOOKUP(A210,All!A:AM,29,0)</f>
        <v>4.1517999999999997</v>
      </c>
      <c r="I210" s="6">
        <f>VLOOKUP(A210,All!A:AM,33,0)</f>
        <v>41.931806249343715</v>
      </c>
      <c r="J210" s="6">
        <f>VLOOKUP(A210,All!A:AM,32,0)</f>
        <v>22.362400000000001</v>
      </c>
      <c r="K210" s="20">
        <f>VLOOKUP(A210,All!A:AM,39,0)</f>
        <v>50.844444444444441</v>
      </c>
      <c r="L210" s="20">
        <f>VLOOKUP(A210,All!A:AM,38,0)</f>
        <v>32.031999999999996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3.5</v>
      </c>
      <c r="S210" s="325"/>
    </row>
    <row r="211" spans="1:19">
      <c r="A211" s="35" t="s">
        <v>227</v>
      </c>
      <c r="B211" s="41" t="str">
        <f>VLOOKUP(A211,All!A:AM,2,0)</f>
        <v>LONDON</v>
      </c>
      <c r="C211" s="42">
        <f>VLOOKUP(A211,All!A:AM,11,0)</f>
        <v>44643.354166666701</v>
      </c>
      <c r="D211" s="5"/>
      <c r="E211" s="17">
        <f>VLOOKUP(A211,All!A:AM,30,0)</f>
        <v>44.117647058823522</v>
      </c>
      <c r="F211" s="17">
        <f>VLOOKUP(A211,All!A:AM,28,0)</f>
        <v>24.524999999999999</v>
      </c>
      <c r="G211" s="17">
        <f>VLOOKUP(A211,All!A:AM,31,0)</f>
        <v>35.593220338983052</v>
      </c>
      <c r="H211" s="17">
        <f>VLOOKUP(A211,All!A:AM,29,0)</f>
        <v>17.1675</v>
      </c>
      <c r="I211" s="6">
        <f>VLOOKUP(A211,All!A:AM,33,0)</f>
        <v>9.3765315409927865</v>
      </c>
      <c r="J211" s="6">
        <f>VLOOKUP(A211,All!A:AM,32,0)</f>
        <v>3.2141999999999999</v>
      </c>
      <c r="K211" s="20">
        <f>VLOOKUP(A211,All!A:AM,39,0)</f>
        <v>70.414285714285711</v>
      </c>
      <c r="L211" s="20">
        <f>VLOOKUP(A211,All!A:AM,38,0)</f>
        <v>73.935000000000002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25"/>
    </row>
    <row r="212" spans="1:19">
      <c r="A212" s="35" t="s">
        <v>228</v>
      </c>
      <c r="B212" s="41" t="str">
        <f>VLOOKUP(A212,All!A:AM,2,0)</f>
        <v>NORTH EAST</v>
      </c>
      <c r="C212" s="42">
        <f>VLOOKUP(A212,All!A:AM,11,0)</f>
        <v>45356</v>
      </c>
      <c r="D212" s="5"/>
      <c r="E212" s="17">
        <f>VLOOKUP(A212,All!A:AM,30,0)</f>
        <v>61.920529801324513</v>
      </c>
      <c r="F212" s="17">
        <f>VLOOKUP(A212,All!A:AM,28,0)</f>
        <v>8.1532</v>
      </c>
      <c r="G212" s="17">
        <f>VLOOKUP(A212,All!A:AM,31,0)</f>
        <v>61.983471074380169</v>
      </c>
      <c r="H212" s="17">
        <f>VLOOKUP(A212,All!A:AM,29,0)</f>
        <v>8.1750000000000007</v>
      </c>
      <c r="I212" s="6">
        <f>VLOOKUP(A212,All!A:AM,33,0)</f>
        <v>4.0786654423018058</v>
      </c>
      <c r="J212" s="6">
        <f>VLOOKUP(A212,All!A:AM,32,0)</f>
        <v>0.2132</v>
      </c>
      <c r="K212" s="20">
        <f>VLOOKUP(A212,All!A:AM,39,0)</f>
        <v>88.85777777777777</v>
      </c>
      <c r="L212" s="20">
        <f>VLOOKUP(A212,All!A:AM,38,0)</f>
        <v>39.985999999999997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0</v>
      </c>
      <c r="S212" s="325"/>
    </row>
    <row r="213" spans="1:19">
      <c r="A213" s="35" t="s">
        <v>229</v>
      </c>
      <c r="B213" s="41" t="str">
        <f>VLOOKUP(A213,All!A:AM,2,0)</f>
        <v>MIDLANDS</v>
      </c>
      <c r="C213" s="42">
        <f>VLOOKUP(A213,All!A:AM,11,0)</f>
        <v>45448</v>
      </c>
      <c r="D213" s="5"/>
      <c r="E213" s="17">
        <f>VLOOKUP(A213,All!A:AM,30,0)</f>
        <v>55.243953294412009</v>
      </c>
      <c r="F213" s="17">
        <f>VLOOKUP(A213,All!A:AM,28,0)</f>
        <v>18.546500000000002</v>
      </c>
      <c r="G213" s="17">
        <f>VLOOKUP(A213,All!A:AM,31,0)</f>
        <v>25.487230349615672</v>
      </c>
      <c r="H213" s="17">
        <f>VLOOKUP(A213,All!A:AM,29,0)</f>
        <v>5.1395</v>
      </c>
      <c r="I213" s="6">
        <f>VLOOKUP(A213,All!A:AM,33,0)</f>
        <v>57.738456865127574</v>
      </c>
      <c r="J213" s="6">
        <f>VLOOKUP(A213,All!A:AM,32,0)</f>
        <v>20.528099999999998</v>
      </c>
      <c r="K213" s="20">
        <f>VLOOKUP(A213,All!A:AM,39,0)</f>
        <v>66.61</v>
      </c>
      <c r="L213" s="20">
        <f>VLOOKUP(A213,All!A:AM,38,0)</f>
        <v>29.974499999999999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2</v>
      </c>
      <c r="S213" s="325"/>
    </row>
    <row r="214" spans="1:19">
      <c r="A214" s="35" t="s">
        <v>230</v>
      </c>
      <c r="B214" s="41" t="str">
        <f>VLOOKUP(A214,All!A:AM,2,0)</f>
        <v>ANGLIA</v>
      </c>
      <c r="C214" s="42">
        <f>VLOOKUP(A214,All!A:AM,11,0)</f>
        <v>44231</v>
      </c>
      <c r="D214" s="5"/>
      <c r="E214" s="17">
        <f>VLOOKUP(A214,All!A:AM,30,0)</f>
        <v>36.742088757429407</v>
      </c>
      <c r="F214" s="17">
        <f>VLOOKUP(A214,All!A:AM,28,0)</f>
        <v>5.27684</v>
      </c>
      <c r="G214" s="17">
        <f>VLOOKUP(A214,All!A:AM,31,0)</f>
        <v>-4.577947118207037</v>
      </c>
      <c r="H214" s="17">
        <f>VLOOKUP(A214,All!A:AM,29,0)</f>
        <v>-0.39769999999999994</v>
      </c>
      <c r="I214" s="6">
        <f>VLOOKUP(A214,All!A:AM,33,0)</f>
        <v>37.035650920381457</v>
      </c>
      <c r="J214" s="6">
        <f>VLOOKUP(A214,All!A:AM,32,0)</f>
        <v>5.3437999999999999</v>
      </c>
      <c r="K214" s="20">
        <f>VLOOKUP(A214,All!A:AM,39,0)</f>
        <v>53.410256410256402</v>
      </c>
      <c r="L214" s="20">
        <f>VLOOKUP(A214,All!A:AM,38,0)</f>
        <v>10.414999999999999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2</v>
      </c>
      <c r="S214" s="325"/>
    </row>
    <row r="215" spans="1:19">
      <c r="A215" s="35" t="s">
        <v>231</v>
      </c>
      <c r="B215" s="41" t="str">
        <f>VLOOKUP(A215,All!A:AM,2,0)</f>
        <v>MIDLANDS</v>
      </c>
      <c r="C215" s="42">
        <f>VLOOKUP(A215,All!A:AM,11,0)</f>
        <v>45448</v>
      </c>
      <c r="D215" s="5"/>
      <c r="E215" s="17">
        <f>VLOOKUP(A215,All!A:AM,30,0)</f>
        <v>34.069602628784459</v>
      </c>
      <c r="F215" s="17">
        <f>VLOOKUP(A215,All!A:AM,28,0)</f>
        <v>5.9803600000000001</v>
      </c>
      <c r="G215" s="17">
        <f>VLOOKUP(A215,All!A:AM,31,0)</f>
        <v>-30.595709626821037</v>
      </c>
      <c r="H215" s="17">
        <f>VLOOKUP(A215,All!A:AM,29,0)</f>
        <v>-2.7113</v>
      </c>
      <c r="I215" s="6">
        <f>VLOOKUP(A215,All!A:AM,33,0)</f>
        <v>45.216049382716051</v>
      </c>
      <c r="J215" s="6">
        <f>VLOOKUP(A215,All!A:AM,32,0)</f>
        <v>9.5518000000000001</v>
      </c>
      <c r="K215" s="20">
        <f>VLOOKUP(A215,All!A:AM,39,0)</f>
        <v>35.705555555555556</v>
      </c>
      <c r="L215" s="20">
        <f>VLOOKUP(A215,All!A:AM,38,0)</f>
        <v>6.4269999999999996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1</v>
      </c>
      <c r="S215" s="325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45448</v>
      </c>
      <c r="D216" s="5"/>
      <c r="E216" s="17">
        <f>VLOOKUP(A216,All!A:AM,30,0)</f>
        <v>63.725300618066449</v>
      </c>
      <c r="F216" s="17">
        <f>VLOOKUP(A216,All!A:AM,28,0)</f>
        <v>28.473280000000003</v>
      </c>
      <c r="G216" s="17">
        <f>VLOOKUP(A216,All!A:AM,31,0)</f>
        <v>48.261222092407095</v>
      </c>
      <c r="H216" s="17">
        <f>VLOOKUP(A216,All!A:AM,29,0)</f>
        <v>15.118600000000001</v>
      </c>
      <c r="I216" s="6">
        <f>VLOOKUP(A216,All!A:AM,33,0)</f>
        <v>59.461352222022128</v>
      </c>
      <c r="J216" s="6">
        <f>VLOOKUP(A216,All!A:AM,32,0)</f>
        <v>23.773599999999998</v>
      </c>
      <c r="K216" s="332">
        <f>VLOOKUP(A216,All!A:AM,39,0)</f>
        <v>46.418666666666667</v>
      </c>
      <c r="L216" s="332">
        <f>VLOOKUP(A216,All!A:AM,38,0)</f>
        <v>87.034999999999997</v>
      </c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4</v>
      </c>
      <c r="S216" s="325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45448</v>
      </c>
      <c r="D217" s="5"/>
      <c r="E217" s="17">
        <f>VLOOKUP(A217,All!A:AM,30,0)</f>
        <v>39.456035767511175</v>
      </c>
      <c r="F217" s="17">
        <f>VLOOKUP(A217,All!A:AM,28,0)</f>
        <v>27.703440000000001</v>
      </c>
      <c r="G217" s="17">
        <f>VLOOKUP(A217,All!A:AM,31,0)</f>
        <v>19.620774938169827</v>
      </c>
      <c r="H217" s="17">
        <f>VLOOKUP(A217,All!A:AM,29,0)</f>
        <v>10.376799999999999</v>
      </c>
      <c r="I217" s="6">
        <f>VLOOKUP(A217,All!A:AM,33,0)</f>
        <v>24.421829663765283</v>
      </c>
      <c r="J217" s="6">
        <f>VLOOKUP(A217,All!A:AM,32,0)</f>
        <v>13.736400000000099</v>
      </c>
      <c r="K217" s="334"/>
      <c r="L217" s="334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25"/>
    </row>
    <row r="218" spans="1:19">
      <c r="A218" s="40" t="s">
        <v>234</v>
      </c>
      <c r="B218" s="41" t="str">
        <f>VLOOKUP(A218,All!A:AM,2,0)</f>
        <v>LONDON</v>
      </c>
      <c r="C218" s="42">
        <f>VLOOKUP(A218,All!A:AM,11,0)</f>
        <v>45448</v>
      </c>
      <c r="D218" s="5"/>
      <c r="E218" s="17">
        <f>VLOOKUP(A218,All!A:AM,30,0)</f>
        <v>57.804512603560731</v>
      </c>
      <c r="F218" s="17">
        <f>VLOOKUP(A218,All!A:AM,28,0)</f>
        <v>57.19012</v>
      </c>
      <c r="G218" s="17">
        <f>VLOOKUP(A218,All!A:AM,31,0)</f>
        <v>54.109753175173736</v>
      </c>
      <c r="H218" s="17">
        <f>VLOOKUP(A218,All!A:AM,29,0)</f>
        <v>49.224400000000003</v>
      </c>
      <c r="I218" s="6">
        <f>VLOOKUP(A218,All!A:AM,33,0)</f>
        <v>21.720069603828208</v>
      </c>
      <c r="J218" s="6">
        <f>VLOOKUP(A218,All!A:AM,32,0)</f>
        <v>11.583399999999999</v>
      </c>
      <c r="K218" s="333"/>
      <c r="L218" s="333"/>
      <c r="M218" s="96">
        <f>VLOOKUP(A218,'SYS Allocations'!A:G,2,0)</f>
        <v>0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0</v>
      </c>
      <c r="S218" s="325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45448</v>
      </c>
      <c r="D219" s="19"/>
      <c r="E219" s="17">
        <f>VLOOKUP(A219,All!A:AM,30,0)</f>
        <v>38.010121984549379</v>
      </c>
      <c r="F219" s="17">
        <f>VLOOKUP(A219,All!A:AM,28,0)</f>
        <v>37.606119999999997</v>
      </c>
      <c r="G219" s="17">
        <f>VLOOKUP(A219,All!A:AM,31,0)</f>
        <v>22.74734334171179</v>
      </c>
      <c r="H219" s="17">
        <f>VLOOKUP(A219,All!A:AM,29,0)</f>
        <v>18.059150000000002</v>
      </c>
      <c r="I219" s="6">
        <f>VLOOKUP(A219,All!A:AM,33,0)</f>
        <v>14.988079396762028</v>
      </c>
      <c r="J219" s="6">
        <f>VLOOKUP(A219,All!A:AM,32,0)</f>
        <v>10.812999999999999</v>
      </c>
      <c r="K219" s="332">
        <f>VLOOKUP(A219,All!A:AM,39,0)</f>
        <v>37.819678714859435</v>
      </c>
      <c r="L219" s="332">
        <f>VLOOKUP(A219,All!A:AM,38,0)</f>
        <v>141.25649999999999</v>
      </c>
      <c r="M219" s="96" t="str">
        <f>VLOOKUP(A219,'SYS Allocations'!A:G,2,0)</f>
        <v>P-Core</v>
      </c>
      <c r="N219" s="96">
        <f>VLOOKUP(A219,'SYS Allocations'!A:G,3,0)</f>
        <v>0</v>
      </c>
      <c r="O219" s="96">
        <f>VLOOKUP(A219,'SYS Allocations'!A:G,4,0)</f>
        <v>0</v>
      </c>
      <c r="P219" s="96">
        <f>VLOOKUP(A219,'SYS Allocations'!A:G,5,0)</f>
        <v>0</v>
      </c>
      <c r="Q219" s="96">
        <f>VLOOKUP(A219,'SYS Allocations'!A:G,6,0)</f>
        <v>0</v>
      </c>
      <c r="R219" s="12">
        <f>VLOOKUP(A219,'SYS Allocations'!A:G,7,0)</f>
        <v>16.75</v>
      </c>
      <c r="S219" s="325"/>
    </row>
    <row r="220" spans="1:19">
      <c r="A220" s="37" t="s">
        <v>236</v>
      </c>
      <c r="B220" s="41" t="str">
        <f>VLOOKUP(A220,All!A:AM,2,0)</f>
        <v>LONDON</v>
      </c>
      <c r="C220" s="42">
        <f>VLOOKUP(A220,All!A:AM,11,0)</f>
        <v>45448</v>
      </c>
      <c r="D220" s="19"/>
      <c r="E220" s="17">
        <f>VLOOKUP(A220,All!A:AM,30,0)</f>
        <v>40.53040159597537</v>
      </c>
      <c r="F220" s="17">
        <f>VLOOKUP(A220,All!A:AM,28,0)</f>
        <v>40.746380000000002</v>
      </c>
      <c r="G220" s="17">
        <f>VLOOKUP(A220,All!A:AM,31,0)</f>
        <v>15.990197580027569</v>
      </c>
      <c r="H220" s="17">
        <f>VLOOKUP(A220,All!A:AM,29,0)</f>
        <v>11.3796</v>
      </c>
      <c r="I220" s="6">
        <f>VLOOKUP(A220,All!A:AM,33,0)</f>
        <v>32.736488006840524</v>
      </c>
      <c r="J220" s="6">
        <f>VLOOKUP(A220,All!A:AM,32,0)</f>
        <v>29.097500000000196</v>
      </c>
      <c r="K220" s="334"/>
      <c r="L220" s="334"/>
      <c r="M220" s="96" t="str">
        <f>VLOOKUP(A220,'SYS Allocations'!A:G,2,0)</f>
        <v>P-Core</v>
      </c>
      <c r="N220" s="96" t="str">
        <f>VLOOKUP(A220,'SYS Allocations'!A:G,3,0)</f>
        <v>RA</v>
      </c>
      <c r="O220" s="96" t="str">
        <f>VLOOKUP(A220,'SYS Allocations'!A:G,4,0)</f>
        <v>PX</v>
      </c>
      <c r="P220" s="96">
        <f>VLOOKUP(A220,'SYS Allocations'!A:G,5,0)</f>
        <v>0</v>
      </c>
      <c r="Q220" s="96" t="str">
        <f>VLOOKUP(A220,'SYS Allocations'!A:G,6,0)</f>
        <v>OPEX</v>
      </c>
      <c r="R220" s="12">
        <f>VLOOKUP(A220,'SYS Allocations'!A:G,7,0)</f>
        <v>16.350000000000001</v>
      </c>
      <c r="S220" s="325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45448</v>
      </c>
      <c r="D221" s="19"/>
      <c r="E221" s="17">
        <f>VLOOKUP(A221,All!A:AM,30,0)</f>
        <v>51.39187508870338</v>
      </c>
      <c r="F221" s="17">
        <f>VLOOKUP(A221,All!A:AM,28,0)</f>
        <v>58.226460000000003</v>
      </c>
      <c r="G221" s="17">
        <f>VLOOKUP(A221,All!A:AM,31,0)</f>
        <v>27.748849767198394</v>
      </c>
      <c r="H221" s="17">
        <f>VLOOKUP(A221,All!A:AM,29,0)</f>
        <v>21.151199999999999</v>
      </c>
      <c r="I221" s="6">
        <f>VLOOKUP(A221,All!A:AM,33,0)</f>
        <v>48.36669141802809</v>
      </c>
      <c r="J221" s="6">
        <f>VLOOKUP(A221,All!A:AM,32,0)</f>
        <v>51.588300000000103</v>
      </c>
      <c r="K221" s="334"/>
      <c r="L221" s="334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5.75</v>
      </c>
      <c r="S221" s="325"/>
    </row>
    <row r="222" spans="1:19">
      <c r="A222" s="38" t="s">
        <v>238</v>
      </c>
      <c r="B222" s="41" t="str">
        <f>VLOOKUP(A222,All!A:AM,2,0)</f>
        <v>LONDON</v>
      </c>
      <c r="C222" s="42">
        <f>VLOOKUP(A222,All!A:AM,11,0)</f>
        <v>45448</v>
      </c>
      <c r="D222" s="19"/>
      <c r="E222" s="17">
        <f>VLOOKUP(A222,All!A:AM,30,0)</f>
        <v>50.52602424594189</v>
      </c>
      <c r="F222" s="17">
        <f>VLOOKUP(A222,All!A:AM,28,0)</f>
        <v>57.245460000000001</v>
      </c>
      <c r="G222" s="17">
        <f>VLOOKUP(A222,All!A:AM,31,0)</f>
        <v>26.461848480197109</v>
      </c>
      <c r="H222" s="17">
        <f>VLOOKUP(A222,All!A:AM,29,0)</f>
        <v>20.170200000000001</v>
      </c>
      <c r="I222" s="6">
        <f>VLOOKUP(A222,All!A:AM,33,0)</f>
        <v>47.446953332433381</v>
      </c>
      <c r="J222" s="6">
        <f>VLOOKUP(A222,All!A:AM,32,0)</f>
        <v>50.607300000000102</v>
      </c>
      <c r="K222" s="333"/>
      <c r="L222" s="333"/>
      <c r="M222" s="96" t="str">
        <f>VLOOKUP(A222,'SYS Allocations'!A:G,2,0)</f>
        <v>P-Core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5.75</v>
      </c>
      <c r="S222" s="325"/>
    </row>
    <row r="223" spans="1:19">
      <c r="A223" s="35" t="s">
        <v>239</v>
      </c>
      <c r="B223" s="41" t="str">
        <f>VLOOKUP(A223,All!A:AM,2,0)</f>
        <v>NORTHERN HOME COUNTIES</v>
      </c>
      <c r="C223" s="42">
        <f>VLOOKUP(A223,All!A:AM,11,0)</f>
        <v>45448</v>
      </c>
      <c r="D223" s="19"/>
      <c r="E223" s="17">
        <f>VLOOKUP(A223,All!A:AM,30,0)</f>
        <v>69.26229508196721</v>
      </c>
      <c r="F223" s="17">
        <f>VLOOKUP(A223,All!A:AM,28,0)</f>
        <v>12.157859999999999</v>
      </c>
      <c r="G223" s="17">
        <f>VLOOKUP(A223,All!A:AM,31,0)</f>
        <v>74.497681607418855</v>
      </c>
      <c r="H223" s="17">
        <f>VLOOKUP(A223,All!A:AM,29,0)</f>
        <v>15.7614</v>
      </c>
      <c r="I223" s="6">
        <f>VLOOKUP(A223,All!A:AM,33,0)</f>
        <v>58.263714842662367</v>
      </c>
      <c r="J223" s="6">
        <f>VLOOKUP(A223,All!A:AM,32,0)</f>
        <v>7.5321000000000202</v>
      </c>
      <c r="K223" s="20">
        <f>VLOOKUP(A223,All!A:AM,39,0)</f>
        <v>52.04</v>
      </c>
      <c r="L223" s="20">
        <f>VLOOKUP(A223,All!A:AM,38,0)</f>
        <v>5.8544999999999998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25"/>
    </row>
    <row r="224" spans="1:19">
      <c r="A224" s="35" t="s">
        <v>240</v>
      </c>
      <c r="B224" s="41" t="str">
        <f>VLOOKUP(A224,All!A:AM,2,0)</f>
        <v>SCOTLAND</v>
      </c>
      <c r="C224" s="42">
        <f>VLOOKUP(A224,All!A:AM,11,0)</f>
        <v>44873</v>
      </c>
      <c r="D224" s="19"/>
      <c r="E224" s="17">
        <f>VLOOKUP(A224,All!A:AM,30,0)</f>
        <v>39.984709480122319</v>
      </c>
      <c r="F224" s="17">
        <f>VLOOKUP(A224,All!A:AM,28,0)</f>
        <v>6.5374999999999996</v>
      </c>
      <c r="G224" s="17">
        <f>VLOOKUP(A224,All!A:AM,31,0)</f>
        <v>29.669581422018346</v>
      </c>
      <c r="H224" s="17">
        <f>VLOOKUP(A224,All!A:AM,29,0)</f>
        <v>4.1395</v>
      </c>
      <c r="I224" s="6">
        <f>VLOOKUP(A224,All!A:AM,33,0)</f>
        <v>2.9311095283315525</v>
      </c>
      <c r="J224" s="6">
        <f>VLOOKUP(A224,All!A:AM,32,0)</f>
        <v>0.29629999999998002</v>
      </c>
      <c r="K224" s="20">
        <f>VLOOKUP(A224,All!A:AM,39,0)</f>
        <v>34.583333333333336</v>
      </c>
      <c r="L224" s="20">
        <f>VLOOKUP(A224,All!A:AM,38,0)</f>
        <v>5.1875</v>
      </c>
      <c r="M224" s="96">
        <f>VLOOKUP(A224,'SYS Allocations'!A:G,2,0)</f>
        <v>0</v>
      </c>
      <c r="N224" s="96">
        <f>VLOOKUP(A224,'SYS Allocations'!A:G,3,0)</f>
        <v>0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</v>
      </c>
      <c r="S224" s="325"/>
    </row>
    <row r="225" spans="1:19">
      <c r="A225" s="35" t="s">
        <v>241</v>
      </c>
      <c r="B225" s="41" t="str">
        <f>VLOOKUP(A225,All!A:AM,2,0)</f>
        <v>WALES</v>
      </c>
      <c r="C225" s="42">
        <f>VLOOKUP(A225,All!A:AM,11,0)</f>
        <v>45448</v>
      </c>
      <c r="D225" s="19"/>
      <c r="E225" s="17">
        <f>VLOOKUP(A225,All!A:AM,30,0)</f>
        <v>7.2611865889050451</v>
      </c>
      <c r="F225" s="17">
        <f>VLOOKUP(A225,All!A:AM,28,0)</f>
        <v>1.0428400000000004</v>
      </c>
      <c r="G225" s="17">
        <f>VLOOKUP(A225,All!A:AM,31,0)</f>
        <v>-94.884626077286626</v>
      </c>
      <c r="H225" s="17">
        <f>VLOOKUP(A225,All!A:AM,29,0)</f>
        <v>-6.4847000000000001</v>
      </c>
      <c r="I225" s="6">
        <f>VLOOKUP(A225,All!A:AM,33,0)</f>
        <v>23.496231963973788</v>
      </c>
      <c r="J225" s="6">
        <f>VLOOKUP(A225,All!A:AM,32,0)</f>
        <v>4.0905999999999807</v>
      </c>
      <c r="K225" s="20">
        <f>VLOOKUP(A225,All!A:AM,39,0)</f>
        <v>55.603333333333339</v>
      </c>
      <c r="L225" s="20">
        <f>VLOOKUP(A225,All!A:AM,38,0)</f>
        <v>16.681000000000001</v>
      </c>
      <c r="M225" s="96">
        <f>VLOOKUP(A225,'SYS Allocations'!A:G,2,0)</f>
        <v>0</v>
      </c>
      <c r="N225" s="96" t="str">
        <f>VLOOKUP(A225,'SYS Allocations'!A:G,3,0)</f>
        <v>RA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3.4</v>
      </c>
      <c r="S225" s="325"/>
    </row>
    <row r="226" spans="1:19">
      <c r="A226" s="35" t="s">
        <v>242</v>
      </c>
      <c r="B226" s="41" t="str">
        <f>VLOOKUP(A226,All!A:AM,2,0)</f>
        <v>MIDLANDS</v>
      </c>
      <c r="C226" s="42">
        <f>VLOOKUP(A226,All!A:AM,11,0)</f>
        <v>44502.416666666701</v>
      </c>
      <c r="D226" s="5"/>
      <c r="E226" s="17">
        <f>VLOOKUP(A226,All!A:AM,30,0)</f>
        <v>45.895372737755054</v>
      </c>
      <c r="F226" s="17">
        <f>VLOOKUP(A226,All!A:AM,28,0)</f>
        <v>18.3095</v>
      </c>
      <c r="G226" s="17">
        <f>VLOOKUP(A226,All!A:AM,31,0)</f>
        <v>35.852628513178978</v>
      </c>
      <c r="H226" s="17">
        <f>VLOOKUP(A226,All!A:AM,29,0)</f>
        <v>12.063800000000001</v>
      </c>
      <c r="I226" s="6">
        <f>VLOOKUP(A226,All!A:AM,33,0)</f>
        <v>35.36336303962436</v>
      </c>
      <c r="J226" s="6">
        <f>VLOOKUP(A226,All!A:AM,32,0)</f>
        <v>11.809100000000001</v>
      </c>
      <c r="K226" s="20">
        <f>VLOOKUP(A226,All!A:AM,39,0)</f>
        <v>52.626611796982168</v>
      </c>
      <c r="L226" s="20">
        <f>VLOOKUP(A226,All!A:AM,38,0)</f>
        <v>23.978000000000002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3</v>
      </c>
      <c r="S226" s="325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44587.444444444402</v>
      </c>
      <c r="D227" s="5"/>
      <c r="E227" s="17">
        <f>VLOOKUP(A227,All!A:AM,30,0)</f>
        <v>10.408256880733946</v>
      </c>
      <c r="F227" s="17">
        <f>VLOOKUP(A227,All!A:AM,28,0)</f>
        <v>1.1345000000000001</v>
      </c>
      <c r="G227" s="17">
        <f>VLOOKUP(A227,All!A:AM,31,0)</f>
        <v>-48.08553805544291</v>
      </c>
      <c r="H227" s="17">
        <f>VLOOKUP(A227,All!A:AM,29,0)</f>
        <v>-3.1710005450000001</v>
      </c>
      <c r="I227" s="6">
        <f>VLOOKUP(A227,All!A:AM,33,0)</f>
        <v>30.445156695156832</v>
      </c>
      <c r="J227" s="6">
        <f>VLOOKUP(A227,All!A:AM,32,0)</f>
        <v>4.2745000000000193</v>
      </c>
      <c r="K227" s="332">
        <f>VLOOKUP(A227,All!A:AM,39,0)</f>
        <v>17.569607843137256</v>
      </c>
      <c r="L227" s="332">
        <f>VLOOKUP(A227,All!A:AM,38,0)</f>
        <v>4.4802499999999998</v>
      </c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1.1000000000000001</v>
      </c>
      <c r="S227" s="325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44504.541666666701</v>
      </c>
      <c r="D228" s="5"/>
      <c r="E228" s="17">
        <f>VLOOKUP(A228,All!A:AM,30,0)</f>
        <v>34.25</v>
      </c>
      <c r="F228" s="17">
        <f>VLOOKUP(A228,All!A:AM,28,0)</f>
        <v>3.73325</v>
      </c>
      <c r="G228" s="17">
        <f>VLOOKUP(A228,All!A:AM,31,0)</f>
        <v>-8.6776949320409056</v>
      </c>
      <c r="H228" s="17">
        <f>VLOOKUP(A228,All!A:AM,29,0)</f>
        <v>-0.57225054500000005</v>
      </c>
      <c r="I228" s="6">
        <f>VLOOKUP(A228,All!A:AM,33,0)</f>
        <v>48.954772079772226</v>
      </c>
      <c r="J228" s="6">
        <f>VLOOKUP(A228,All!A:AM,32,0)</f>
        <v>6.8732500000000201</v>
      </c>
      <c r="K228" s="334"/>
      <c r="L228" s="334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25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5"/>
      <c r="E229" s="17">
        <f>VLOOKUP(A229,All!A:AM,30,0)</f>
        <v>73.5</v>
      </c>
      <c r="F229" s="17">
        <f>VLOOKUP(A229,All!A:AM,28,0)</f>
        <v>8.0114999999999998</v>
      </c>
      <c r="G229" s="17">
        <f>VLOOKUP(A229,All!A:AM,31,0)</f>
        <v>44.327724074923204</v>
      </c>
      <c r="H229" s="17">
        <f>VLOOKUP(A229,All!A:AM,29,0)</f>
        <v>2.2998993460000001</v>
      </c>
      <c r="I229" s="6">
        <f>VLOOKUP(A229,All!A:AM,33,0)</f>
        <v>82.855531813865156</v>
      </c>
      <c r="J229" s="6">
        <f>VLOOKUP(A229,All!A:AM,32,0)</f>
        <v>13.9595</v>
      </c>
      <c r="K229" s="334"/>
      <c r="L229" s="334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25"/>
    </row>
    <row r="230" spans="1:19">
      <c r="A230" s="40" t="s">
        <v>246</v>
      </c>
      <c r="B230" s="41" t="str">
        <f>VLOOKUP(A230,All!A:AM,2,0)</f>
        <v>LONDON</v>
      </c>
      <c r="C230" s="42">
        <f>VLOOKUP(A230,All!A:AM,11,0)</f>
        <v>45058</v>
      </c>
      <c r="D230" s="19"/>
      <c r="E230" s="17">
        <f>VLOOKUP(A230,All!A:AM,30,0)</f>
        <v>81.666666666666671</v>
      </c>
      <c r="F230" s="17">
        <f>VLOOKUP(A230,All!A:AM,28,0)</f>
        <v>5.3410000000000002</v>
      </c>
      <c r="G230" s="17">
        <f>VLOOKUP(A230,All!A:AM,31,0)</f>
        <v>52.991444955802557</v>
      </c>
      <c r="H230" s="17">
        <f>VLOOKUP(A230,All!A:AM,29,0)</f>
        <v>1.351599564</v>
      </c>
      <c r="I230" s="6">
        <f>VLOOKUP(A230,All!A:AM,33,0)</f>
        <v>89.325142450142451</v>
      </c>
      <c r="J230" s="6">
        <f>VLOOKUP(A230,All!A:AM,32,0)</f>
        <v>10.032999999999999</v>
      </c>
      <c r="K230" s="333"/>
      <c r="L230" s="333"/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25"/>
    </row>
    <row r="231" spans="1:19">
      <c r="A231" s="35" t="s">
        <v>247</v>
      </c>
      <c r="B231" s="41" t="str">
        <f>VLOOKUP(A231,All!A:AM,2,0)</f>
        <v>LONDON</v>
      </c>
      <c r="C231" s="42">
        <f>VLOOKUP(A231,All!A:AM,11,0)</f>
        <v>44602.708333333299</v>
      </c>
      <c r="D231" s="19"/>
      <c r="E231" s="17">
        <f>VLOOKUP(A231,All!A:AM,30,0)</f>
        <v>93.333333333333329</v>
      </c>
      <c r="F231" s="17">
        <f>VLOOKUP(A231,All!A:AM,28,0)</f>
        <v>13.734</v>
      </c>
      <c r="G231" s="17">
        <f>VLOOKUP(A231,All!A:AM,31,0)</f>
        <v>91.408114558472548</v>
      </c>
      <c r="H231" s="17">
        <f>VLOOKUP(A231,All!A:AM,29,0)</f>
        <v>10.43675</v>
      </c>
      <c r="I231" s="6">
        <f>VLOOKUP(A231,All!A:AM,33,0)</f>
        <v>89.659228901032193</v>
      </c>
      <c r="J231" s="6">
        <f>VLOOKUP(A231,All!A:AM,32,0)</f>
        <v>8.5057200000000108</v>
      </c>
      <c r="K231" s="20">
        <f>VLOOKUP(A231,All!A:AM,39,0)</f>
        <v>92.733333333333334</v>
      </c>
      <c r="L231" s="20">
        <f>VLOOKUP(A231,All!A:AM,38,0)</f>
        <v>12.519</v>
      </c>
      <c r="M231" s="96">
        <f>VLOOKUP(A231,'SYS Allocations'!A:G,2,0)</f>
        <v>0</v>
      </c>
      <c r="N231" s="96">
        <f>VLOOKUP(A231,'SYS Allocations'!A:G,3,0)</f>
        <v>0</v>
      </c>
      <c r="O231" s="96">
        <f>VLOOKUP(A231,'SYS Allocations'!A:G,4,0)</f>
        <v>0</v>
      </c>
      <c r="P231" s="96">
        <f>VLOOKUP(A231,'SYS Allocations'!A:G,5,0)</f>
        <v>0</v>
      </c>
      <c r="Q231" s="96">
        <f>VLOOKUP(A231,'SYS Allocations'!A:G,6,0)</f>
        <v>0</v>
      </c>
      <c r="R231" s="12">
        <f>VLOOKUP(A231,'SYS Allocations'!A:G,7,0)</f>
        <v>0</v>
      </c>
      <c r="S231" s="325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45448</v>
      </c>
      <c r="D232" s="19"/>
      <c r="E232" s="17">
        <f>VLOOKUP(A232,All!A:AM,30,0)</f>
        <v>48.186444076803539</v>
      </c>
      <c r="F232" s="17">
        <f>VLOOKUP(A232,All!A:AM,28,0)</f>
        <v>38.447000000000003</v>
      </c>
      <c r="G232" s="17">
        <f>VLOOKUP(A232,All!A:AM,31,0)</f>
        <v>38.329230998732008</v>
      </c>
      <c r="H232" s="17">
        <f>VLOOKUP(A232,All!A:AM,29,0)</f>
        <v>25.694000000000003</v>
      </c>
      <c r="I232" s="6">
        <f>VLOOKUP(A232,All!A:AM,33,0)</f>
        <v>22.481361474881123</v>
      </c>
      <c r="J232" s="6">
        <f>VLOOKUP(A232,All!A:AM,32,0)</f>
        <v>11.989400000000002</v>
      </c>
      <c r="K232" s="332">
        <f>VLOOKUP(A232,All!A:AM,39,0)</f>
        <v>12.531472359058567</v>
      </c>
      <c r="L232" s="332">
        <f>VLOOKUP(A232,All!A:AM,38,0)</f>
        <v>11.447500000000002</v>
      </c>
      <c r="M232" s="96" t="str">
        <f>VLOOKUP(A232,'SYS Allocations'!A:G,2,0)</f>
        <v>P-Core</v>
      </c>
      <c r="N232" s="96">
        <f>VLOOKUP(A232,'SYS Allocations'!A:G,3,0)</f>
        <v>0</v>
      </c>
      <c r="O232" s="96" t="str">
        <f>VLOOKUP(A232,'SYS Allocations'!A:G,4,0)</f>
        <v>PX</v>
      </c>
      <c r="P232" s="96">
        <f>VLOOKUP(A232,'SYS Allocations'!A:G,5,0)</f>
        <v>0</v>
      </c>
      <c r="Q232" s="96" t="str">
        <f>VLOOKUP(A232,'SYS Allocations'!A:G,6,0)</f>
        <v>OPEX</v>
      </c>
      <c r="R232" s="12">
        <f>VLOOKUP(A232,'SYS Allocations'!A:G,7,0)</f>
        <v>8.2050000000000001</v>
      </c>
      <c r="S232" s="325"/>
    </row>
    <row r="233" spans="1:19">
      <c r="A233" s="37" t="s">
        <v>249</v>
      </c>
      <c r="B233" s="41" t="str">
        <f>VLOOKUP(A233,All!A:AM,2,0)</f>
        <v>NORTH EAST</v>
      </c>
      <c r="C233" s="42">
        <f>VLOOKUP(A233,All!A:AM,11,0)</f>
        <v>45448</v>
      </c>
      <c r="D233" s="19"/>
      <c r="E233" s="17">
        <f>VLOOKUP(A233,All!A:AM,30,0)</f>
        <v>51.670050634180583</v>
      </c>
      <c r="F233" s="17">
        <f>VLOOKUP(A233,All!A:AM,28,0)</f>
        <v>41.226500000000001</v>
      </c>
      <c r="G233" s="17">
        <f>VLOOKUP(A233,All!A:AM,31,0)</f>
        <v>42.475572462146644</v>
      </c>
      <c r="H233" s="17">
        <f>VLOOKUP(A233,All!A:AM,29,0)</f>
        <v>28.473500000000001</v>
      </c>
      <c r="I233" s="6">
        <f>VLOOKUP(A233,All!A:AM,33,0)</f>
        <v>27.693210626584463</v>
      </c>
      <c r="J233" s="6">
        <f>VLOOKUP(A233,All!A:AM,32,0)</f>
        <v>14.7689</v>
      </c>
      <c r="K233" s="333"/>
      <c r="L233" s="333"/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8.2050000000000001</v>
      </c>
      <c r="S233" s="325"/>
    </row>
    <row r="234" spans="1:19">
      <c r="A234" s="35" t="s">
        <v>250</v>
      </c>
      <c r="B234" s="41" t="str">
        <f>VLOOKUP(A234,All!A:AM,2,0)</f>
        <v xml:space="preserve">SCOTTISH HIGHLANDS &amp; ISLANDS </v>
      </c>
      <c r="C234" s="42">
        <f>VLOOKUP(A234,All!A:AM,11,0)</f>
        <v>44481.701388888898</v>
      </c>
      <c r="D234" s="19"/>
      <c r="E234" s="17">
        <f>VLOOKUP(A234,All!A:AM,30,0)</f>
        <v>86.666666666666671</v>
      </c>
      <c r="F234" s="17">
        <f>VLOOKUP(A234,All!A:AM,28,0)</f>
        <v>2.8340000000000001</v>
      </c>
      <c r="G234" s="17">
        <f>VLOOKUP(A234,All!A:AM,31,0)</f>
        <v>84.313725490196077</v>
      </c>
      <c r="H234" s="17">
        <f>VLOOKUP(A234,All!A:AM,29,0)</f>
        <v>2.3435000000000001</v>
      </c>
      <c r="I234" s="6">
        <f>VLOOKUP(A234,All!A:AM,33,0)</f>
        <v>85.114170217415065</v>
      </c>
      <c r="J234" s="6">
        <f>VLOOKUP(A234,All!A:AM,32,0)</f>
        <v>2.4929600000000001</v>
      </c>
      <c r="K234" s="20">
        <f>VLOOKUP(A234,All!A:AM,39,0)</f>
        <v>88.373333333333335</v>
      </c>
      <c r="L234" s="20">
        <f>VLOOKUP(A234,All!A:AM,38,0)</f>
        <v>3.3140000000000001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0</v>
      </c>
      <c r="S234" s="325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45448</v>
      </c>
      <c r="D235" s="5"/>
      <c r="E235" s="17">
        <f>VLOOKUP(A235,All!A:AM,30,0)</f>
        <v>59.566959585759413</v>
      </c>
      <c r="F235" s="17">
        <f>VLOOKUP(A235,All!A:AM,28,0)</f>
        <v>19.961459999999999</v>
      </c>
      <c r="G235" s="17">
        <f>VLOOKUP(A235,All!A:AM,31,0)</f>
        <v>49.936633326805769</v>
      </c>
      <c r="H235" s="17">
        <f>VLOOKUP(A235,All!A:AM,29,0)</f>
        <v>13.5152</v>
      </c>
      <c r="I235" s="6">
        <f>VLOOKUP(A235,All!A:AM,33,0)</f>
        <v>41.044016290726823</v>
      </c>
      <c r="J235" s="6">
        <f>VLOOKUP(A235,All!A:AM,32,0)</f>
        <v>9.4329000000000001</v>
      </c>
      <c r="K235" s="20">
        <f>VLOOKUP(A235,All!A:AM,39,0)</f>
        <v>59.853333333333325</v>
      </c>
      <c r="L235" s="20">
        <f>VLOOKUP(A235,All!A:AM,38,0)</f>
        <v>20.200499999999998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7.5</v>
      </c>
      <c r="S235" s="325"/>
    </row>
    <row r="236" spans="1:19">
      <c r="A236" s="98" t="s">
        <v>252</v>
      </c>
      <c r="B236" s="41" t="str">
        <f>VLOOKUP(A236,All!A:AM,2,0)</f>
        <v>SOUTH WEST</v>
      </c>
      <c r="C236" s="42">
        <f>VLOOKUP(A236,All!A:AM,11,0)</f>
        <v>45448</v>
      </c>
      <c r="D236" s="5"/>
      <c r="E236" s="17">
        <f>VLOOKUP(A236,All!A:AM,30,0)</f>
        <v>63.849140699042955</v>
      </c>
      <c r="F236" s="17">
        <f>VLOOKUP(A236,All!A:AM,28,0)</f>
        <v>21.396460000000001</v>
      </c>
      <c r="G236" s="17">
        <f>VLOOKUP(A236,All!A:AM,31,0)</f>
        <v>55.238742716527447</v>
      </c>
      <c r="H236" s="17">
        <f>VLOOKUP(A236,All!A:AM,29,0)</f>
        <v>14.950200000000002</v>
      </c>
      <c r="I236" s="6">
        <f>VLOOKUP(A236,All!A:AM,33,0)</f>
        <v>47.28792467279311</v>
      </c>
      <c r="J236" s="6">
        <f>VLOOKUP(A236,All!A:AM,32,0)</f>
        <v>10.867900000000002</v>
      </c>
      <c r="K236" s="20">
        <f>VLOOKUP(A236,All!A:AM,39,0)</f>
        <v>64.105185185185178</v>
      </c>
      <c r="L236" s="20">
        <f>VLOOKUP(A236,All!A:AM,38,0)</f>
        <v>21.6355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7.7</v>
      </c>
      <c r="S236" s="325"/>
    </row>
    <row r="237" spans="1:19">
      <c r="A237" s="35" t="s">
        <v>253</v>
      </c>
      <c r="B237" s="41" t="str">
        <f>VLOOKUP(A237,All!A:AM,2,0)</f>
        <v>SOUTH WEST</v>
      </c>
      <c r="C237" s="42">
        <f>VLOOKUP(A237,All!A:AM,11,0)</f>
        <v>45448</v>
      </c>
      <c r="D237" s="5"/>
      <c r="E237" s="17">
        <f>VLOOKUP(A237,All!A:AM,30,0)</f>
        <v>67.896174863387984</v>
      </c>
      <c r="F237" s="17">
        <f>VLOOKUP(A237,All!A:AM,28,0)</f>
        <v>5.4173</v>
      </c>
      <c r="G237" s="17">
        <f>VLOOKUP(A237,All!A:AM,31,0)</f>
        <v>62.69841269841271</v>
      </c>
      <c r="H237" s="17">
        <f>VLOOKUP(A237,All!A:AM,29,0)</f>
        <v>4.3055000000000003</v>
      </c>
      <c r="I237" s="6">
        <f>VLOOKUP(A237,All!A:AM,33,0)</f>
        <v>54.195456561234934</v>
      </c>
      <c r="J237" s="6">
        <f>VLOOKUP(A237,All!A:AM,32,0)</f>
        <v>3.03074000000001</v>
      </c>
      <c r="K237" s="20">
        <f>VLOOKUP(A237,All!A:AM,39,0)</f>
        <v>85.769444444444446</v>
      </c>
      <c r="L237" s="20">
        <f>VLOOKUP(A237,All!A:AM,38,0)</f>
        <v>15.438499999999999</v>
      </c>
      <c r="M237" s="96">
        <f>VLOOKUP(A237,'SYS Allocations'!A:G,2,0)</f>
        <v>0</v>
      </c>
      <c r="N237" s="96">
        <f>VLOOKUP(A237,'SYS Allocations'!A:G,3,0)</f>
        <v>0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0</v>
      </c>
      <c r="S237" s="325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45448</v>
      </c>
      <c r="D238" s="5"/>
      <c r="E238" s="17">
        <f>VLOOKUP(A238,All!A:AM,30,0)</f>
        <v>31.949754057554852</v>
      </c>
      <c r="F238" s="17">
        <f>VLOOKUP(A238,All!A:AM,28,0)</f>
        <v>21.923180000000002</v>
      </c>
      <c r="G238" s="17">
        <f>VLOOKUP(A238,All!A:AM,31,0)</f>
        <v>-10.723677502424589</v>
      </c>
      <c r="H238" s="17">
        <f>VLOOKUP(A238,All!A:AM,29,0)</f>
        <v>-4.5224000000000002</v>
      </c>
      <c r="I238" s="6">
        <f>VLOOKUP(A238,All!A:AM,33,0)</f>
        <v>34.332247648620857</v>
      </c>
      <c r="J238" s="6">
        <f>VLOOKUP(A238,All!A:AM,32,0)</f>
        <v>24.4127000000002</v>
      </c>
      <c r="K238" s="20">
        <f>VLOOKUP(A238,All!A:AM,39,0)</f>
        <v>30.822962962962965</v>
      </c>
      <c r="L238" s="20">
        <f>VLOOKUP(A238,All!A:AM,38,0)</f>
        <v>20.805500000000002</v>
      </c>
      <c r="M238" s="96">
        <f>VLOOKUP(A238,'SYS Allocations'!A:G,2,0)</f>
        <v>0</v>
      </c>
      <c r="N238" s="96" t="str">
        <f>VLOOKUP(A238,'SYS Allocations'!A:G,3,0)</f>
        <v>RA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7.4</v>
      </c>
      <c r="S238" s="325"/>
    </row>
    <row r="239" spans="1:19">
      <c r="A239" s="35" t="s">
        <v>255</v>
      </c>
      <c r="B239" s="41" t="str">
        <f>VLOOKUP(A239,All!A:AM,2,0)</f>
        <v>LONDON</v>
      </c>
      <c r="C239" s="42">
        <f>VLOOKUP(A239,All!A:AM,11,0)</f>
        <v>44692.583333333299</v>
      </c>
      <c r="D239" s="5"/>
      <c r="E239" s="17">
        <f>VLOOKUP(A239,All!A:AM,30,0)</f>
        <v>97.006815251427511</v>
      </c>
      <c r="F239" s="17">
        <f>VLOOKUP(A239,All!A:AM,28,0)</f>
        <v>137.77163999999999</v>
      </c>
      <c r="G239" s="17">
        <f>VLOOKUP(A239,All!A:AM,31,0)</f>
        <v>96.35070646579959</v>
      </c>
      <c r="H239" s="17">
        <f>VLOOKUP(A239,All!A:AM,29,0)</f>
        <v>112.2373</v>
      </c>
      <c r="I239" s="6">
        <f>VLOOKUP(A239,All!A:AM,33,0)</f>
        <v>95.553823523505429</v>
      </c>
      <c r="J239" s="6">
        <f>VLOOKUP(A239,All!A:AM,32,0)</f>
        <v>91.35924</v>
      </c>
      <c r="K239" s="20">
        <f>VLOOKUP(A239,All!A:AM,39,0)</f>
        <v>95.276666666666657</v>
      </c>
      <c r="L239" s="20">
        <f>VLOOKUP(A239,All!A:AM,38,0)</f>
        <v>85.748999999999995</v>
      </c>
      <c r="M239" s="96">
        <f>VLOOKUP(A239,'SYS Allocations'!A:G,2,0)</f>
        <v>0</v>
      </c>
      <c r="N239" s="96">
        <f>VLOOKUP(A239,'SYS Allocations'!A:G,3,0)</f>
        <v>0</v>
      </c>
      <c r="O239" s="96">
        <f>VLOOKUP(A239,'SYS Allocations'!A:G,4,0)</f>
        <v>0</v>
      </c>
      <c r="P239" s="96">
        <f>VLOOKUP(A239,'SYS Allocations'!A:G,5,0)</f>
        <v>0</v>
      </c>
      <c r="Q239" s="96">
        <f>VLOOKUP(A239,'SYS Allocations'!A:G,6,0)</f>
        <v>0</v>
      </c>
      <c r="R239" s="12">
        <f>VLOOKUP(A239,'SYS Allocations'!A:G,7,0)</f>
        <v>0</v>
      </c>
      <c r="S239" s="325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45448</v>
      </c>
      <c r="D240" s="5"/>
      <c r="E240" s="17">
        <f>VLOOKUP(A240,All!A:AM,30,0)</f>
        <v>37.035321632629497</v>
      </c>
      <c r="F240" s="17">
        <f>VLOOKUP(A240,All!A:AM,28,0)</f>
        <v>39.005659999999999</v>
      </c>
      <c r="G240" s="17">
        <f>VLOOKUP(A240,All!A:AM,31,0)</f>
        <v>14.044940907476583</v>
      </c>
      <c r="H240" s="17">
        <f>VLOOKUP(A240,All!A:AM,29,0)</f>
        <v>10.835699999999999</v>
      </c>
      <c r="I240" s="6">
        <f>VLOOKUP(A240,All!A:AM,33,0)</f>
        <v>25.39208406462372</v>
      </c>
      <c r="J240" s="6">
        <f>VLOOKUP(A240,All!A:AM,32,0)</f>
        <v>22.569500000000197</v>
      </c>
      <c r="K240" s="332">
        <f>VLOOKUP(A240,All!A:AM,39,0)</f>
        <v>-11.684000000000005</v>
      </c>
      <c r="L240" s="332">
        <f>VLOOKUP(A240,All!A:AM,38,0)</f>
        <v>-13.144500000000004</v>
      </c>
      <c r="M240" s="96" t="str">
        <f>VLOOKUP(A240,'SYS Allocations'!A:G,2,0)</f>
        <v>P-Core</v>
      </c>
      <c r="N240" s="96" t="str">
        <f>VLOOKUP(A240,'SYS Allocations'!A:G,3,0)</f>
        <v>RA</v>
      </c>
      <c r="O240" s="96" t="str">
        <f>VLOOKUP(A240,'SYS Allocations'!A:G,4,0)</f>
        <v>PX</v>
      </c>
      <c r="P240" s="96">
        <f>VLOOKUP(A240,'SYS Allocations'!A:G,5,0)</f>
        <v>0</v>
      </c>
      <c r="Q240" s="96" t="str">
        <f>VLOOKUP(A240,'SYS Allocations'!A:G,6,0)</f>
        <v>OPEX</v>
      </c>
      <c r="R240" s="12">
        <f>VLOOKUP(A240,'SYS Allocations'!A:G,7,0)</f>
        <v>10.125</v>
      </c>
      <c r="S240" s="325"/>
    </row>
    <row r="241" spans="1:19">
      <c r="A241" s="37" t="s">
        <v>257</v>
      </c>
      <c r="B241" s="41" t="str">
        <f>VLOOKUP(A241,All!A:AM,2,0)</f>
        <v>LONDON</v>
      </c>
      <c r="C241" s="42">
        <f>VLOOKUP(A241,All!A:AM,11,0)</f>
        <v>45448</v>
      </c>
      <c r="D241" s="5"/>
      <c r="E241" s="17">
        <f>VLOOKUP(A241,All!A:AM,30,0)</f>
        <v>43.667005443212396</v>
      </c>
      <c r="F241" s="17">
        <f>VLOOKUP(A241,All!A:AM,28,0)</f>
        <v>45.990160000000003</v>
      </c>
      <c r="G241" s="17">
        <f>VLOOKUP(A241,All!A:AM,31,0)</f>
        <v>23.098060666077338</v>
      </c>
      <c r="H241" s="17">
        <f>VLOOKUP(A241,All!A:AM,29,0)</f>
        <v>17.8202</v>
      </c>
      <c r="I241" s="6">
        <f>VLOOKUP(A241,All!A:AM,33,0)</f>
        <v>33.250078754331639</v>
      </c>
      <c r="J241" s="6">
        <f>VLOOKUP(A241,All!A:AM,32,0)</f>
        <v>29.554000000000197</v>
      </c>
      <c r="K241" s="333"/>
      <c r="L241" s="333"/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10.824999999999999</v>
      </c>
      <c r="S241" s="325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45448</v>
      </c>
      <c r="D242" s="5"/>
      <c r="E242" s="17">
        <f>VLOOKUP(A242,All!A:AM,30,0)</f>
        <v>66.480028006420412</v>
      </c>
      <c r="F242" s="17">
        <f>VLOOKUP(A242,All!A:AM,28,0)</f>
        <v>62.59084</v>
      </c>
      <c r="G242" s="17">
        <f>VLOOKUP(A242,All!A:AM,31,0)</f>
        <v>67.273413576156543</v>
      </c>
      <c r="H242" s="17">
        <f>VLOOKUP(A242,All!A:AM,29,0)</f>
        <v>64.8733</v>
      </c>
      <c r="I242" s="6">
        <f>VLOOKUP(A242,All!A:AM,33,0)</f>
        <v>7.9354243973021532</v>
      </c>
      <c r="J242" s="6">
        <f>VLOOKUP(A242,All!A:AM,32,0)</f>
        <v>2.7202000000000002</v>
      </c>
      <c r="K242" s="332">
        <f>VLOOKUP(A242,All!A:AM,39,0)</f>
        <v>30.958888888888882</v>
      </c>
      <c r="L242" s="332">
        <f>VLOOKUP(A242,All!A:AM,38,0)</f>
        <v>27.862999999999996</v>
      </c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25"/>
    </row>
    <row r="243" spans="1:19">
      <c r="A243" s="38" t="s">
        <v>259</v>
      </c>
      <c r="B243" s="41" t="str">
        <f>VLOOKUP(A243,All!A:AM,2,0)</f>
        <v>LONDON</v>
      </c>
      <c r="C243" s="42">
        <f>VLOOKUP(A243,All!A:AM,11,0)</f>
        <v>45448</v>
      </c>
      <c r="D243" s="5"/>
      <c r="E243" s="17">
        <f>VLOOKUP(A243,All!A:AM,30,0)</f>
        <v>67.521984105336784</v>
      </c>
      <c r="F243" s="17">
        <f>VLOOKUP(A243,All!A:AM,28,0)</f>
        <v>63.571840000000009</v>
      </c>
      <c r="G243" s="17">
        <f>VLOOKUP(A243,All!A:AM,31,0)</f>
        <v>68.290707574121953</v>
      </c>
      <c r="H243" s="17">
        <f>VLOOKUP(A243,All!A:AM,29,0)</f>
        <v>65.854299999999995</v>
      </c>
      <c r="I243" s="6">
        <f>VLOOKUP(A243,All!A:AM,33,0)</f>
        <v>10.797218138112907</v>
      </c>
      <c r="J243" s="6">
        <f>VLOOKUP(A243,All!A:AM,32,0)</f>
        <v>3.7012</v>
      </c>
      <c r="K243" s="333"/>
      <c r="L243" s="333"/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11.83</v>
      </c>
      <c r="S243" s="325"/>
    </row>
    <row r="244" spans="1:19">
      <c r="A244" s="35" t="s">
        <v>260</v>
      </c>
      <c r="B244" s="41" t="str">
        <f>VLOOKUP(A244,All!A:AM,2,0)</f>
        <v>LONDON</v>
      </c>
      <c r="C244" s="42">
        <f>VLOOKUP(A244,All!A:AM,11,0)</f>
        <v>44673.604166666701</v>
      </c>
      <c r="D244" s="5"/>
      <c r="E244" s="17">
        <f>VLOOKUP(A244,All!A:AM,30,0)</f>
        <v>80.194805194805184</v>
      </c>
      <c r="F244" s="17">
        <f>VLOOKUP(A244,All!A:AM,28,0)</f>
        <v>13.461499999999999</v>
      </c>
      <c r="G244" s="17">
        <f>VLOOKUP(A244,All!A:AM,31,0)</f>
        <v>83.287671232876718</v>
      </c>
      <c r="H244" s="17">
        <f>VLOOKUP(A244,All!A:AM,29,0)</f>
        <v>16.568000000000001</v>
      </c>
      <c r="I244" s="6">
        <f>VLOOKUP(A244,All!A:AM,33,0)</f>
        <v>-47.708288903106563</v>
      </c>
      <c r="J244" s="6">
        <f>VLOOKUP(A244,All!A:AM,32,0)</f>
        <v>-1.07378</v>
      </c>
      <c r="K244" s="20">
        <f>VLOOKUP(A244,All!A:AM,39,0)</f>
        <v>97.044888888888892</v>
      </c>
      <c r="L244" s="20">
        <f>VLOOKUP(A244,All!A:AM,38,0)</f>
        <v>109.1755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0</v>
      </c>
      <c r="S244" s="325"/>
    </row>
    <row r="245" spans="1:19">
      <c r="A245" s="35" t="s">
        <v>261</v>
      </c>
      <c r="B245" s="41" t="str">
        <f>VLOOKUP(A245,All!A:AM,2,0)</f>
        <v xml:space="preserve">SCOTTISH HIGHLANDS &amp; ISLANDS </v>
      </c>
      <c r="C245" s="42">
        <f>VLOOKUP(A245,All!A:AM,11,0)</f>
        <v>45448</v>
      </c>
      <c r="D245" s="5"/>
      <c r="E245" s="17">
        <f>VLOOKUP(A245,All!A:AM,30,0)</f>
        <v>26.544927390919266</v>
      </c>
      <c r="F245" s="17">
        <f>VLOOKUP(A245,All!A:AM,28,0)</f>
        <v>1.2707799999999998</v>
      </c>
      <c r="G245" s="17">
        <f>VLOOKUP(A245,All!A:AM,31,0)</f>
        <v>9.2504381120908992</v>
      </c>
      <c r="H245" s="17">
        <f>VLOOKUP(A245,All!A:AM,29,0)</f>
        <v>0.35844983649999995</v>
      </c>
      <c r="I245" s="6">
        <f>VLOOKUP(A245,All!A:AM,33,0)</f>
        <v>16.512345679012348</v>
      </c>
      <c r="J245" s="6">
        <f>VLOOKUP(A245,All!A:AM,32,0)</f>
        <v>0.69550000000000001</v>
      </c>
      <c r="K245" s="20">
        <f>VLOOKUP(A245,All!A:AM,39,0)</f>
        <v>30.019900497512438</v>
      </c>
      <c r="L245" s="20">
        <f>VLOOKUP(A245,All!A:AM,38,0)</f>
        <v>1.5085000000000002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1.5</v>
      </c>
      <c r="S245" s="325"/>
    </row>
    <row r="246" spans="1:19">
      <c r="A246" s="35" t="s">
        <v>262</v>
      </c>
      <c r="B246" s="41" t="str">
        <f>VLOOKUP(A246,All!A:AM,2,0)</f>
        <v>NORTHERN IRELAND</v>
      </c>
      <c r="C246" s="42">
        <f>VLOOKUP(A246,All!A:AM,11,0)</f>
        <v>45107</v>
      </c>
      <c r="D246" s="5"/>
      <c r="E246" s="17">
        <f>VLOOKUP(A246,All!A:AM,30,0)</f>
        <v>43.75</v>
      </c>
      <c r="F246" s="17">
        <f>VLOOKUP(A246,All!A:AM,28,0)</f>
        <v>0.76300000000000001</v>
      </c>
      <c r="G246" s="17">
        <f>VLOOKUP(A246,All!A:AM,31,0)</f>
        <v>-80</v>
      </c>
      <c r="H246" s="17">
        <f>VLOOKUP(A246,All!A:AM,29,0)</f>
        <v>-0.436</v>
      </c>
      <c r="I246" s="6">
        <f>VLOOKUP(A246,All!A:AM,33,0)</f>
        <v>63.520749665327976</v>
      </c>
      <c r="J246" s="6">
        <f>VLOOKUP(A246,All!A:AM,32,0)</f>
        <v>1.7081999999999999</v>
      </c>
      <c r="K246" s="20">
        <f>VLOOKUP(A246,All!A:AM,39,0)</f>
        <v>83.65</v>
      </c>
      <c r="L246" s="20">
        <f>VLOOKUP(A246,All!A:AM,38,0)</f>
        <v>5.0190000000000001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0</v>
      </c>
      <c r="S246" s="325"/>
    </row>
    <row r="247" spans="1:19">
      <c r="A247" s="35" t="s">
        <v>263</v>
      </c>
      <c r="B247" s="41" t="str">
        <f>VLOOKUP(A247,All!A:AM,2,0)</f>
        <v>THAMES VALLEY</v>
      </c>
      <c r="C247" s="42">
        <f>VLOOKUP(A247,All!A:AM,11,0)</f>
        <v>44840</v>
      </c>
      <c r="D247" s="5"/>
      <c r="E247" s="17">
        <f>VLOOKUP(A247,All!A:AM,30,0)</f>
        <v>19.994981792915322</v>
      </c>
      <c r="F247" s="17">
        <f>VLOOKUP(A247,All!A:AM,28,0)</f>
        <v>6.2157999999999998</v>
      </c>
      <c r="G247" s="17">
        <f>VLOOKUP(A247,All!A:AM,31,0)</f>
        <v>-34.616113231035698</v>
      </c>
      <c r="H247" s="17">
        <f>VLOOKUP(A247,All!A:AM,29,0)</f>
        <v>-6.3955000000000002</v>
      </c>
      <c r="I247" s="6">
        <f>VLOOKUP(A247,All!A:AM,33,0)</f>
        <v>24.247685185185247</v>
      </c>
      <c r="J247" s="6">
        <f>VLOOKUP(A247,All!A:AM,32,0)</f>
        <v>7.9610000000000198</v>
      </c>
      <c r="K247" s="20">
        <f>VLOOKUP(A247,All!A:AM,39,0)</f>
        <v>86.182777777777773</v>
      </c>
      <c r="L247" s="20">
        <f>VLOOKUP(A247,All!A:AM,38,0)</f>
        <v>155.12899999999999</v>
      </c>
      <c r="M247" s="96">
        <f>VLOOKUP(A247,'SYS Allocations'!A:G,2,0)</f>
        <v>0</v>
      </c>
      <c r="N247" s="96">
        <f>VLOOKUP(A247,'SYS Allocations'!A:G,3,0)</f>
        <v>0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1</v>
      </c>
      <c r="S247" s="325"/>
    </row>
    <row r="248" spans="1:19">
      <c r="A248" s="35" t="s">
        <v>264</v>
      </c>
      <c r="B248" s="41" t="str">
        <f>VLOOKUP(A248,All!A:AM,2,0)</f>
        <v>SOUTH</v>
      </c>
      <c r="C248" s="42">
        <f>VLOOKUP(A248,All!A:AM,11,0)</f>
        <v>44589</v>
      </c>
      <c r="D248" s="5"/>
      <c r="E248" s="17">
        <f>VLOOKUP(A248,All!A:AM,30,0)</f>
        <v>82.015760883989628</v>
      </c>
      <c r="F248" s="17">
        <f>VLOOKUP(A248,All!A:AM,28,0)</f>
        <v>44.498339999999999</v>
      </c>
      <c r="G248" s="17">
        <f>VLOOKUP(A248,All!A:AM,31,0)</f>
        <v>78.797169913819715</v>
      </c>
      <c r="H248" s="17">
        <f>VLOOKUP(A248,All!A:AM,29,0)</f>
        <v>36.262300000000003</v>
      </c>
      <c r="I248" s="6">
        <f>VLOOKUP(A248,All!A:AM,33,0)</f>
        <v>72.555521803699207</v>
      </c>
      <c r="J248" s="6">
        <f>VLOOKUP(A248,All!A:AM,32,0)</f>
        <v>25.796100000000003</v>
      </c>
      <c r="K248" s="20">
        <f>VLOOKUP(A248,All!A:AM,39,0)</f>
        <v>85.215909090909093</v>
      </c>
      <c r="L248" s="20">
        <f>VLOOKUP(A248,All!A:AM,38,0)</f>
        <v>56.2425</v>
      </c>
      <c r="M248" s="96">
        <f>VLOOKUP(A248,'SYS Allocations'!A:G,2,0)</f>
        <v>0</v>
      </c>
      <c r="N248" s="96" t="str">
        <f>VLOOKUP(A248,'SYS Allocations'!A:G,3,0)</f>
        <v>RA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2.4</v>
      </c>
      <c r="S248" s="325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45448</v>
      </c>
      <c r="D249" s="5"/>
      <c r="E249" s="17">
        <f>VLOOKUP(A249,All!A:AM,30,0)</f>
        <v>86.682450429121033</v>
      </c>
      <c r="F249" s="17">
        <f>VLOOKUP(A249,All!A:AM,28,0)</f>
        <v>5.8579999999999997</v>
      </c>
      <c r="G249" s="17">
        <f>VLOOKUP(A249,All!A:AM,31,0)</f>
        <v>85.800720641557788</v>
      </c>
      <c r="H249" s="17">
        <f>VLOOKUP(A249,All!A:AM,29,0)</f>
        <v>5.4383498364999996</v>
      </c>
      <c r="I249" s="6">
        <f>VLOOKUP(A249,All!A:AM,33,0)</f>
        <v>78.632478632478637</v>
      </c>
      <c r="J249" s="6">
        <f>VLOOKUP(A249,All!A:AM,32,0)</f>
        <v>3.3119999999999998</v>
      </c>
      <c r="K249" s="20">
        <f>VLOOKUP(A249,All!A:AM,39,0)</f>
        <v>85</v>
      </c>
      <c r="L249" s="20">
        <f>VLOOKUP(A249,All!A:AM,38,0)</f>
        <v>5.0999999999999996</v>
      </c>
      <c r="M249" s="96">
        <f>VLOOKUP(A249,'SYS Allocations'!A:G,2,0)</f>
        <v>0</v>
      </c>
      <c r="N249" s="96">
        <f>VLOOKUP(A249,'SYS Allocations'!A:G,3,0)</f>
        <v>0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0.9</v>
      </c>
      <c r="S249" s="325"/>
    </row>
    <row r="250" spans="1:19">
      <c r="A250" s="35" t="s">
        <v>266</v>
      </c>
      <c r="B250" s="41" t="str">
        <f>VLOOKUP(A250,All!A:AM,2,0)</f>
        <v>NORTH WEST</v>
      </c>
      <c r="C250" s="42">
        <f>VLOOKUP(A250,All!A:AM,11,0)</f>
        <v>44645.666666666701</v>
      </c>
      <c r="D250" s="5"/>
      <c r="E250" s="17">
        <f>VLOOKUP(A250,All!A:AM,30,0)</f>
        <v>32.678065054211842</v>
      </c>
      <c r="F250" s="17">
        <f>VLOOKUP(A250,All!A:AM,28,0)</f>
        <v>19.590500000000002</v>
      </c>
      <c r="G250" s="17">
        <f>VLOOKUP(A250,All!A:AM,31,0)</f>
        <v>4.4462858833974561</v>
      </c>
      <c r="H250" s="17">
        <f>VLOOKUP(A250,All!A:AM,29,0)</f>
        <v>1.8780000000000001</v>
      </c>
      <c r="I250" s="6">
        <f>VLOOKUP(A250,All!A:AM,33,0)</f>
        <v>24.321775197635869</v>
      </c>
      <c r="J250" s="6">
        <f>VLOOKUP(A250,All!A:AM,32,0)</f>
        <v>12.9709</v>
      </c>
      <c r="K250" s="20">
        <f>VLOOKUP(A250,All!A:AM,39,0)</f>
        <v>42.752482269503545</v>
      </c>
      <c r="L250" s="20">
        <f>VLOOKUP(A250,All!A:AM,38,0)</f>
        <v>30.140499999999999</v>
      </c>
      <c r="M250" s="96">
        <f>VLOOKUP(A250,'SYS Allocations'!A:G,2,0)</f>
        <v>0</v>
      </c>
      <c r="N250" s="96" t="str">
        <f>VLOOKUP(A250,'SYS Allocations'!A:G,3,0)</f>
        <v>RA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2.7</v>
      </c>
      <c r="S250" s="325"/>
    </row>
    <row r="251" spans="1:19">
      <c r="A251" s="35" t="s">
        <v>267</v>
      </c>
      <c r="B251" s="41" t="str">
        <f>VLOOKUP(A251,All!A:AM,2,0)</f>
        <v>ANGLIA</v>
      </c>
      <c r="C251" s="42">
        <f>VLOOKUP(A251,All!A:AM,11,0)</f>
        <v>44251</v>
      </c>
      <c r="D251" s="5"/>
      <c r="E251" s="17">
        <f>VLOOKUP(A251,All!A:AM,30,0)</f>
        <v>62.102697147440722</v>
      </c>
      <c r="F251" s="17">
        <f>VLOOKUP(A251,All!A:AM,28,0)</f>
        <v>13.874140000000001</v>
      </c>
      <c r="G251" s="17">
        <f>VLOOKUP(A251,All!A:AM,31,0)</f>
        <v>42.970402403373342</v>
      </c>
      <c r="H251" s="17">
        <f>VLOOKUP(A251,All!A:AM,29,0)</f>
        <v>6.3792999999999997</v>
      </c>
      <c r="I251" s="6">
        <f>VLOOKUP(A251,All!A:AM,33,0)</f>
        <v>59.921514049837164</v>
      </c>
      <c r="J251" s="6">
        <f>VLOOKUP(A251,All!A:AM,32,0)</f>
        <v>12.658300000000001</v>
      </c>
      <c r="K251" s="20">
        <f>VLOOKUP(A251,All!A:AM,39,0)</f>
        <v>70.135802469135797</v>
      </c>
      <c r="L251" s="20">
        <f>VLOOKUP(A251,All!A:AM,38,0)</f>
        <v>19.883500000000002</v>
      </c>
      <c r="M251" s="96">
        <f>VLOOKUP(A251,'SYS Allocations'!A:G,2,0)</f>
        <v>0</v>
      </c>
      <c r="N251" s="96">
        <f>VLOOKUP(A251,'SYS Allocations'!A:G,3,0)</f>
        <v>0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1</v>
      </c>
      <c r="S251" s="325"/>
    </row>
    <row r="252" spans="1:19">
      <c r="A252" s="35" t="s">
        <v>268</v>
      </c>
      <c r="B252" s="41" t="str">
        <f>VLOOKUP(A252,All!A:AM,2,0)</f>
        <v>MIDLANDS</v>
      </c>
      <c r="C252" s="42">
        <f>VLOOKUP(A252,All!A:AM,11,0)</f>
        <v>44627.458333333299</v>
      </c>
      <c r="D252" s="5"/>
      <c r="E252" s="17">
        <f>VLOOKUP(A252,All!A:AM,30,0)</f>
        <v>45.834139039884263</v>
      </c>
      <c r="F252" s="17">
        <f>VLOOKUP(A252,All!A:AM,28,0)</f>
        <v>10.23964</v>
      </c>
      <c r="G252" s="17">
        <f>VLOOKUP(A252,All!A:AM,31,0)</f>
        <v>-7.5759192091600873</v>
      </c>
      <c r="H252" s="17">
        <f>VLOOKUP(A252,All!A:AM,29,0)</f>
        <v>-0.85219999999999985</v>
      </c>
      <c r="I252" s="6">
        <f>VLOOKUP(A252,All!A:AM,33,0)</f>
        <v>53.661581349753391</v>
      </c>
      <c r="J252" s="6">
        <f>VLOOKUP(A252,All!A:AM,32,0)</f>
        <v>14.013399999999999</v>
      </c>
      <c r="K252" s="20">
        <f>VLOOKUP(A252,All!A:AM,39,0)</f>
        <v>-9.0180180180180241</v>
      </c>
      <c r="L252" s="20">
        <f>VLOOKUP(A252,All!A:AM,38,0)</f>
        <v>-1.0010000000000008</v>
      </c>
      <c r="M252" s="96">
        <f>VLOOKUP(A252,'SYS Allocations'!A:G,2,0)</f>
        <v>0</v>
      </c>
      <c r="N252" s="96" t="str">
        <f>VLOOKUP(A252,'SYS Allocations'!A:G,3,0)</f>
        <v>RA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2.4</v>
      </c>
      <c r="S252" s="325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44049</v>
      </c>
      <c r="D253" s="5"/>
      <c r="E253" s="17">
        <f>VLOOKUP(A253,All!A:AM,30,0)</f>
        <v>46.177370030581038</v>
      </c>
      <c r="F253" s="17">
        <f>VLOOKUP(A253,All!A:AM,28,0)</f>
        <v>12.08</v>
      </c>
      <c r="G253" s="17">
        <f>VLOOKUP(A253,All!A:AM,31,0)</f>
        <v>28.236493374108051</v>
      </c>
      <c r="H253" s="17">
        <f>VLOOKUP(A253,All!A:AM,29,0)</f>
        <v>5.54</v>
      </c>
      <c r="I253" s="6">
        <f>VLOOKUP(A253,All!A:AM,33,0)</f>
        <v>33.348481405741168</v>
      </c>
      <c r="J253" s="6">
        <f>VLOOKUP(A253,All!A:AM,32,0)</f>
        <v>7.0448000000000093</v>
      </c>
      <c r="K253" s="20">
        <f>VLOOKUP(A253,All!A:AM,39,0)</f>
        <v>57.333333333333336</v>
      </c>
      <c r="L253" s="20">
        <f>VLOOKUP(A253,All!A:AM,38,0)</f>
        <v>18.920000000000002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1</v>
      </c>
      <c r="S253" s="325"/>
    </row>
    <row r="254" spans="1:19">
      <c r="A254" s="35" t="s">
        <v>270</v>
      </c>
      <c r="B254" s="41" t="str">
        <f>VLOOKUP(A254,All!A:AM,2,0)</f>
        <v>NORTH EAST</v>
      </c>
      <c r="C254" s="42">
        <f>VLOOKUP(A254,All!A:AM,11,0)</f>
        <v>44739.411111111098</v>
      </c>
      <c r="D254" s="5"/>
      <c r="E254" s="17">
        <f>VLOOKUP(A254,All!A:AM,30,0)</f>
        <v>48.875</v>
      </c>
      <c r="F254" s="17">
        <f>VLOOKUP(A254,All!A:AM,28,0)</f>
        <v>4.2618999999999998</v>
      </c>
      <c r="G254" s="17">
        <f>VLOOKUP(A254,All!A:AM,31,0)</f>
        <v>-0.98765432098764971</v>
      </c>
      <c r="H254" s="17">
        <f>VLOOKUP(A254,All!A:AM,29,0)</f>
        <v>-4.3599999999999799E-2</v>
      </c>
      <c r="I254" s="6">
        <f>VLOOKUP(A254,All!A:AM,33,0)</f>
        <v>55.898820829376184</v>
      </c>
      <c r="J254" s="6">
        <f>VLOOKUP(A254,All!A:AM,32,0)</f>
        <v>5.6506999999999801</v>
      </c>
      <c r="K254" s="20">
        <f>VLOOKUP(A254,All!A:AM,39,0)</f>
        <v>80.186222222222213</v>
      </c>
      <c r="L254" s="20">
        <f>VLOOKUP(A254,All!A:AM,38,0)</f>
        <v>18.041899999999998</v>
      </c>
      <c r="M254" s="96">
        <f>VLOOKUP(A254,'SYS Allocations'!A:G,2,0)</f>
        <v>0</v>
      </c>
      <c r="N254" s="96">
        <f>VLOOKUP(A254,'SYS Allocations'!A:G,3,0)</f>
        <v>0</v>
      </c>
      <c r="O254" s="96">
        <f>VLOOKUP(A254,'SYS Allocations'!A:G,4,0)</f>
        <v>0</v>
      </c>
      <c r="P254" s="96">
        <f>VLOOKUP(A254,'SYS Allocations'!A:G,5,0)</f>
        <v>0</v>
      </c>
      <c r="Q254" s="96">
        <f>VLOOKUP(A254,'SYS Allocations'!A:G,6,0)</f>
        <v>0</v>
      </c>
      <c r="R254" s="12">
        <f>VLOOKUP(A254,'SYS Allocations'!A:G,7,0)</f>
        <v>0</v>
      </c>
      <c r="S254" s="325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D255" s="5"/>
      <c r="E255" s="17" t="e">
        <f>VLOOKUP(A255,All!A:AM,30,0)</f>
        <v>#N/A</v>
      </c>
      <c r="F255" s="17" t="e">
        <f>VLOOKUP(A255,All!A:AM,28,0)</f>
        <v>#N/A</v>
      </c>
      <c r="G255" s="17" t="e">
        <f>VLOOKUP(A255,All!A:AM,31,0)</f>
        <v>#N/A</v>
      </c>
      <c r="H255" s="17" t="e">
        <f>VLOOKUP(A255,All!A:AM,29,0)</f>
        <v>#N/A</v>
      </c>
      <c r="I255" s="6" t="e">
        <f>VLOOKUP(A255,All!A:AM,33,0)</f>
        <v>#N/A</v>
      </c>
      <c r="J255" s="6" t="e">
        <f>VLOOKUP(A255,All!A:AM,32,0)</f>
        <v>#N/A</v>
      </c>
      <c r="K255" s="20" t="e">
        <f>VLOOKUP(A255,All!A:AM,39,0)</f>
        <v>#N/A</v>
      </c>
      <c r="L255" s="20" t="e">
        <f>VLOOKUP(A255,All!A:AM,38,0)</f>
        <v>#N/A</v>
      </c>
      <c r="M255" s="2" t="e">
        <f>VLOOKUP(A255,'SYS Allocations'!A:G,2,0)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 t="e">
        <f>VLOOKUP(A255,'SYS Allocations'!A:G,5,0)</f>
        <v>#N/A</v>
      </c>
      <c r="Q255" s="96" t="e">
        <f>VLOOKUP(A255,'SYS Allocations'!A:G,6,0)</f>
        <v>#N/A</v>
      </c>
      <c r="R255" s="12" t="e">
        <f>VLOOKUP(A255,'SYS Allocations'!A:G,7,0)</f>
        <v>#N/A</v>
      </c>
      <c r="S255" s="325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E256" s="2" t="e">
        <f>VLOOKUP(A256,All!A:AM,30,0)</f>
        <v>#N/A</v>
      </c>
      <c r="F256" s="2" t="e">
        <f>VLOOKUP(A256,All!A:AM,28,0)</f>
        <v>#N/A</v>
      </c>
      <c r="G256" s="2" t="e">
        <f>VLOOKUP(A256,All!A:AM,31,0)</f>
        <v>#N/A</v>
      </c>
      <c r="H256" s="2" t="e">
        <f>VLOOKUP(A256,All!A:AM,29,0)</f>
        <v>#N/A</v>
      </c>
      <c r="I256" s="2" t="e">
        <f>VLOOKUP(A256,All!A:AM,33,0)</f>
        <v>#N/A</v>
      </c>
      <c r="J256" s="2" t="e">
        <f>VLOOKUP(A256,All!A:AM,32,0)</f>
        <v>#N/A</v>
      </c>
      <c r="K256" s="21" t="e">
        <f>VLOOKUP(A256,All!A:AM,39,0)</f>
        <v>#N/A</v>
      </c>
      <c r="L256" s="21" t="e">
        <f>VLOOKUP(A256,All!A:AM,38,0)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25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25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25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25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25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25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25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25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25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25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25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25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25"/>
    </row>
    <row r="269" spans="1:19">
      <c r="A269" s="35"/>
      <c r="B269" s="41" t="e">
        <f>VLOOKUP(A269,All!A:AM,2,0)</f>
        <v>#N/A</v>
      </c>
      <c r="C269" s="42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25"/>
    </row>
    <row r="270" spans="1:19">
      <c r="B270" s="35" t="e">
        <f>VLOOKUP(A270,All!A:AM,2,0)</f>
        <v>#N/A</v>
      </c>
      <c r="C270" s="3" t="e">
        <f>VLOOKUP(A270,All!A:AM,11,0)</f>
        <v>#N/A</v>
      </c>
      <c r="N270" s="96" t="e">
        <f>VLOOKUP(A270,'SYS Allocations'!A:G,3,0)</f>
        <v>#N/A</v>
      </c>
      <c r="O270" s="96" t="e">
        <f>VLOOKUP(A270,'SYS Allocations'!A:G,4,0)</f>
        <v>#N/A</v>
      </c>
      <c r="P270" s="96"/>
      <c r="Q270" s="96" t="e">
        <f>VLOOKUP(A270,'SYS Allocations'!A:G,6,0)</f>
        <v>#N/A</v>
      </c>
      <c r="R270" s="12" t="e">
        <f>VLOOKUP(A270,'SYS Allocations'!A:G,7,0)</f>
        <v>#N/A</v>
      </c>
      <c r="S270" s="325"/>
    </row>
    <row r="271" spans="1:19">
      <c r="A271" s="25"/>
      <c r="N271" s="2" t="e">
        <f>VLOOKUP(A271,'SYS Allocations'!A:G,3,0)</f>
        <v>#N/A</v>
      </c>
      <c r="O271" s="2" t="e">
        <f>VLOOKUP(A271,'SYS Allocations'!A:G,4,0)</f>
        <v>#N/A</v>
      </c>
      <c r="Q271" s="96" t="e">
        <f>VLOOKUP(A271,'SYS Allocations'!A:G,6,0)</f>
        <v>#N/A</v>
      </c>
      <c r="R271" s="12" t="e">
        <f>VLOOKUP(A271,'SYS Allocations'!A:G,7,0)</f>
        <v>#N/A</v>
      </c>
      <c r="S271" s="325"/>
    </row>
    <row r="272" spans="1:19">
      <c r="S272" s="325"/>
    </row>
    <row r="273" spans="19:19">
      <c r="S273" s="325"/>
    </row>
    <row r="274" spans="19:19">
      <c r="S274" s="325"/>
    </row>
    <row r="275" spans="19:19">
      <c r="S275" s="325"/>
    </row>
    <row r="276" spans="19:19">
      <c r="S276" s="325"/>
    </row>
    <row r="277" spans="19:19">
      <c r="S277" s="325"/>
    </row>
    <row r="278" spans="19:19">
      <c r="S278" s="325"/>
    </row>
    <row r="279" spans="19:19">
      <c r="S279" s="325"/>
    </row>
    <row r="280" spans="19:19">
      <c r="S280" s="325"/>
    </row>
    <row r="281" spans="19:19">
      <c r="S281" s="325"/>
    </row>
    <row r="282" spans="19:19">
      <c r="S282" s="325"/>
    </row>
    <row r="283" spans="19:19">
      <c r="S283" s="325"/>
    </row>
    <row r="284" spans="19:19">
      <c r="S284" s="325"/>
    </row>
    <row r="285" spans="19:19">
      <c r="S285" s="325"/>
    </row>
    <row r="286" spans="19:19">
      <c r="S286" s="325"/>
    </row>
    <row r="287" spans="19:19">
      <c r="S287" s="325"/>
    </row>
    <row r="288" spans="19:19">
      <c r="S288" s="325"/>
    </row>
    <row r="289" spans="19:19">
      <c r="S289" s="325"/>
    </row>
    <row r="290" spans="19:19">
      <c r="S290" s="325"/>
    </row>
    <row r="291" spans="19:19">
      <c r="S291" s="325"/>
    </row>
  </sheetData>
  <sheetProtection algorithmName="SHA-512" hashValue="pIcelhRzP5XoliktE3T/j4lefTN5ZkvX7d5YmusJxZUYJZp/z/l/GmDyZBNem3HGz6LPe/MzQElCE+QzZzzvlA==" saltValue="cDzAx/QXfZFGGoElWnPmFw==" spinCount="100000" sheet="1" autoFilter="0"/>
  <autoFilter ref="A7:R271" xr:uid="{00000000-0009-0000-0000-000000000000}"/>
  <mergeCells count="56">
    <mergeCell ref="K12:K13"/>
    <mergeCell ref="L12:L13"/>
    <mergeCell ref="K172:K173"/>
    <mergeCell ref="L172:L173"/>
    <mergeCell ref="K76:K77"/>
    <mergeCell ref="L76:L77"/>
    <mergeCell ref="K104:K105"/>
    <mergeCell ref="L157:L158"/>
    <mergeCell ref="K109:K110"/>
    <mergeCell ref="L159:L160"/>
    <mergeCell ref="K22:K23"/>
    <mergeCell ref="L22:L23"/>
    <mergeCell ref="L41:L42"/>
    <mergeCell ref="L70:L71"/>
    <mergeCell ref="K41:K42"/>
    <mergeCell ref="K70:K71"/>
    <mergeCell ref="L176:L177"/>
    <mergeCell ref="L180:L183"/>
    <mergeCell ref="L195:L196"/>
    <mergeCell ref="L109:L110"/>
    <mergeCell ref="L117:L118"/>
    <mergeCell ref="L141:L142"/>
    <mergeCell ref="L143:L144"/>
    <mergeCell ref="L154:L155"/>
    <mergeCell ref="K51:K52"/>
    <mergeCell ref="L51:L52"/>
    <mergeCell ref="K37:K39"/>
    <mergeCell ref="L37:L39"/>
    <mergeCell ref="K242:K243"/>
    <mergeCell ref="L242:L243"/>
    <mergeCell ref="K232:K233"/>
    <mergeCell ref="K203:K204"/>
    <mergeCell ref="K216:K218"/>
    <mergeCell ref="K219:K222"/>
    <mergeCell ref="K227:K230"/>
    <mergeCell ref="L227:L230"/>
    <mergeCell ref="L232:L233"/>
    <mergeCell ref="L203:L204"/>
    <mergeCell ref="L216:L218"/>
    <mergeCell ref="L219:L222"/>
    <mergeCell ref="L72:L73"/>
    <mergeCell ref="K72:K73"/>
    <mergeCell ref="K117:K118"/>
    <mergeCell ref="K240:K241"/>
    <mergeCell ref="L240:L241"/>
    <mergeCell ref="K154:K155"/>
    <mergeCell ref="K180:K183"/>
    <mergeCell ref="K176:K177"/>
    <mergeCell ref="K157:K158"/>
    <mergeCell ref="K159:K160"/>
    <mergeCell ref="K195:K196"/>
    <mergeCell ref="L104:L105"/>
    <mergeCell ref="K119:K120"/>
    <mergeCell ref="L119:L120"/>
    <mergeCell ref="K141:K142"/>
    <mergeCell ref="K143:K144"/>
  </mergeCells>
  <phoneticPr fontId="17" type="noConversion"/>
  <conditionalFormatting sqref="C8:C269">
    <cfRule type="expression" dxfId="191" priority="4">
      <formula>C8&lt;=TODAY()-365</formula>
    </cfRule>
  </conditionalFormatting>
  <conditionalFormatting sqref="D8:E255 G8:G255 I8:I255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24:K36 K40:K41 K43:K51 K53:K70 K72 K74:K76 K78:K104 K106:K109 K111:K117 K119 K121:K141 K143 K145:K154 K157 K159 K178:K180 K184:K195 K197:K203 K205:K216 K219 K223:K227 K231:K232 K234:K240 K242 K244:K255 D256:L270 K8:K12 K14:K22 K161:K172 K174:K176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2 Q9:Q271 M39 O39:O72 M41:N72 M73:Q198 M199:O240 P199:Q254 M242:O254 N255:Q270">
    <cfRule type="cellIs" dxfId="182" priority="12" operator="equal">
      <formula>"OPEX"</formula>
    </cfRule>
  </conditionalFormatting>
  <conditionalFormatting sqref="M8:Q8 M9:O38 P9:Q72 Q9:Q271 M39 O39:O72 M41:N72 M73:Q254 N255:Q270">
    <cfRule type="cellIs" dxfId="181" priority="1" operator="equal">
      <formula>"PX"</formula>
    </cfRule>
  </conditionalFormatting>
  <conditionalFormatting sqref="M8:Q254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P8:Q405">
    <cfRule type="cellIs" dxfId="177" priority="2" operator="equal">
      <formula>"AM"</formula>
    </cfRule>
  </conditionalFormatting>
  <conditionalFormatting sqref="Q9:Q271 N255:Q270">
    <cfRule type="cellIs" dxfId="176" priority="21" operator="equal">
      <formula>0</formula>
    </cfRule>
    <cfRule type="cellIs" dxfId="175" priority="22" operator="equal">
      <formula>"RA"</formula>
    </cfRule>
    <cfRule type="cellIs" dxfId="174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tabSelected="1" zoomScale="80" zoomScaleNormal="80" workbookViewId="0">
      <selection activeCell="A3" sqref="A3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271</v>
      </c>
      <c r="B1" s="56" t="s">
        <v>272</v>
      </c>
      <c r="C1" s="62" t="s">
        <v>273</v>
      </c>
      <c r="F1" s="63"/>
      <c r="G1" t="s">
        <v>274</v>
      </c>
    </row>
    <row r="2" spans="1:25" ht="16.149999999999999">
      <c r="A2" s="331" t="s">
        <v>275</v>
      </c>
      <c r="B2" s="58">
        <f>VLOOKUP(A2,Space!A:D,4,0)</f>
        <v>4</v>
      </c>
      <c r="C2" s="80"/>
      <c r="F2" s="109"/>
      <c r="G2" s="52" t="s">
        <v>276</v>
      </c>
    </row>
    <row r="3" spans="1:25">
      <c r="F3" s="179" t="s">
        <v>277</v>
      </c>
      <c r="G3" s="52" t="s">
        <v>278</v>
      </c>
    </row>
    <row r="5" spans="1:25" ht="59.65" customHeight="1">
      <c r="A5" s="56" t="s">
        <v>279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280</v>
      </c>
      <c r="N5" s="62" t="s">
        <v>281</v>
      </c>
      <c r="O5" s="178" t="s">
        <v>282</v>
      </c>
      <c r="P5" s="107" t="s">
        <v>283</v>
      </c>
      <c r="Q5" s="56" t="s">
        <v>284</v>
      </c>
    </row>
    <row r="6" spans="1:25">
      <c r="A6" s="58" t="str" cm="1">
        <f t="array" ref="A6">IFERROR(INDEX(All!A$1:A$264,SMALL(IF(All!E$1:E$264='Site check'!A$2,ROW(All!A$1:A$264)),ROWS(A$2:A2))),"")</f>
        <v>EDBTG1;DC SYSA</v>
      </c>
      <c r="B6" s="22">
        <f>VLOOKUP(A6,All!A:AM,30,0)</f>
        <v>41.886816389964018</v>
      </c>
      <c r="C6" s="54">
        <f>VLOOKUP(A6,All!A:AM,28,0)</f>
        <v>32.75224</v>
      </c>
      <c r="D6" s="54">
        <f>VLOOKUP(A6,All!A:AM,31,0)</f>
        <v>16.069914647683884</v>
      </c>
      <c r="E6" s="54">
        <f>VLOOKUP(A6,All!A:AM,29,0)</f>
        <v>8.7002999999999986</v>
      </c>
      <c r="F6" s="55">
        <f>VLOOKUP(A6,All!A:AM,33,0)</f>
        <v>36.096485306692038</v>
      </c>
      <c r="G6" s="55">
        <f>VLOOKUP(A6,All!A:AM,32,0)</f>
        <v>25.667200000000197</v>
      </c>
      <c r="H6" s="94">
        <f>VLOOKUP(A6,All!A:AM,39,0)</f>
        <v>56.723809523809521</v>
      </c>
      <c r="I6" s="94">
        <f>VLOOKUP(A6,All!A:AM,38,0)</f>
        <v>59.56</v>
      </c>
      <c r="J6" s="34">
        <f>VLOOKUP(A6,'SYS Allocations'!A:G,2,0)</f>
        <v>0</v>
      </c>
      <c r="K6" s="34" t="str">
        <f>VLOOKUP(A6,'SYS Allocations'!A:G,3,0)</f>
        <v>RA</v>
      </c>
      <c r="L6" s="34" t="str">
        <f>VLOOKUP(A6,'SYS Allocations'!A:G,4,0)</f>
        <v>PX</v>
      </c>
      <c r="M6" s="12">
        <f>VLOOKUP(A6,'SYS Allocations'!A:G,7,0)</f>
        <v>22.55</v>
      </c>
      <c r="N6" s="80"/>
      <c r="O6" s="108" t="str">
        <f>IF(VLOOKUP(A6,All!A:AO,41,0)="","",VLOOKUP(A6,All!A:AO,41,0))</f>
        <v>Dual</v>
      </c>
      <c r="P6" s="108" t="str">
        <f>IF(VLOOKUP(A6,All!A:AN,40,0)="","",VLOOKUP(A6,All!A:AN,40,0))</f>
        <v>Capped</v>
      </c>
      <c r="Q6" s="108" t="str">
        <f>IF(VLOOKUP(A6,All!A:AN,26,0)="","",VLOOKUP(A6,All!A:AN,26,0))</f>
        <v>Power</v>
      </c>
    </row>
    <row r="7" spans="1:25">
      <c r="A7" s="58" t="str" cm="1">
        <f t="array" ref="A7">IFERROR(INDEX(All!A$1:A$264,SMALL(IF(All!E$1:E$264='Site check'!A$2,ROW(All!A$1:A$264)),ROWS(A$2:A3))),"")</f>
        <v>EDBTG1;DC SYSB</v>
      </c>
      <c r="B7" s="22">
        <f>VLOOKUP(A7,All!A:AM,30,0)</f>
        <v>37.159365174856219</v>
      </c>
      <c r="C7" s="54">
        <f>VLOOKUP(A7,All!A:AM,28,0)</f>
        <v>29.055739999999997</v>
      </c>
      <c r="D7" s="54">
        <f>VLOOKUP(A7,All!A:AM,31,0)</f>
        <v>9.2422834746020932</v>
      </c>
      <c r="E7" s="54">
        <f>VLOOKUP(A7,All!A:AM,29,0)</f>
        <v>5.0037999999999982</v>
      </c>
      <c r="F7" s="55">
        <f>VLOOKUP(A7,All!A:AM,33,0)</f>
        <v>30.897996264794752</v>
      </c>
      <c r="G7" s="55">
        <f>VLOOKUP(A7,All!A:AM,32,0)</f>
        <v>21.970700000000196</v>
      </c>
      <c r="H7" s="94">
        <f>VLOOKUP(A7,All!A:AM,39,0)</f>
        <v>53.203333333333333</v>
      </c>
      <c r="I7" s="94">
        <f>VLOOKUP(A7,All!A:AM,38,0)</f>
        <v>55.863500000000002</v>
      </c>
      <c r="J7" s="5">
        <f>VLOOKUP(A7,'SYS Allocations'!A:G,2,0)</f>
        <v>0</v>
      </c>
      <c r="K7" s="5">
        <f>VLOOKUP(A7,'SYS Allocations'!A:G,3,0)</f>
        <v>0</v>
      </c>
      <c r="L7" s="34">
        <f>VLOOKUP(A7,'SYS Allocations'!A:G,4,0)</f>
        <v>0</v>
      </c>
      <c r="M7" s="12">
        <f>VLOOKUP(A7,'SYS Allocations'!A:G,7,0)</f>
        <v>22.05</v>
      </c>
      <c r="N7" s="80"/>
      <c r="O7" s="108" t="str">
        <f>IF(VLOOKUP(A7,All!A:AO,41,0)="","",VLOOKUP(A7,All!A:AO,41,0))</f>
        <v>Dual</v>
      </c>
      <c r="P7" s="108" t="str">
        <f>IF(VLOOKUP(A7,All!A:AN,40,0)="","",VLOOKUP(A7,All!A:AN,40,0))</f>
        <v>Capped</v>
      </c>
      <c r="Q7" s="108" t="str">
        <f>IF(VLOOKUP(A7,All!A:AN,26,0)="","",VLOOKUP(A7,All!A:AN,26,0))</f>
        <v>Power</v>
      </c>
    </row>
    <row r="8" spans="1:25">
      <c r="A8" s="58" t="str" cm="1">
        <f t="array" ref="A8">IFERROR(INDEX(All!A$1:A$264,SMALL(IF(All!E$1:E$264='Site check'!A$2,ROW(All!A$1:A$264)),ROWS(A$2:A4))),"")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4" t="e">
        <f>VLOOKUP(A8,All!A:AM,39,0)</f>
        <v>#N/A</v>
      </c>
      <c r="I8" s="94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0"/>
      <c r="O8" s="108" t="e">
        <f>IF(VLOOKUP(A8,All!A:AO,41,0)="","",VLOOKUP(A8,All!A:AO,41,0))</f>
        <v>#N/A</v>
      </c>
      <c r="P8" s="108" t="e">
        <f>IF(VLOOKUP(A8,All!A:AN,40,0)="","",VLOOKUP(A8,All!A:AN,40,0))</f>
        <v>#N/A</v>
      </c>
      <c r="Q8" s="108" t="e">
        <f>IF(VLOOKUP(A8,All!A:AN,26,0)="","",VLOOKUP(A8,All!A:AN,26,0))</f>
        <v>#N/A</v>
      </c>
    </row>
    <row r="9" spans="1:25">
      <c r="A9" s="58" t="str" cm="1">
        <f t="array" ref="A9">IFERROR(INDEX(All!A$1:A$264,SMALL(IF(All!E$1:E$264='Site check'!A$2,ROW(All!A$1:A$264)),ROWS(A$2:A5))),"")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8" t="e">
        <f>IF(VLOOKUP(A9,All!A:AO,41,0)="","",VLOOKUP(A9,All!A:AO,41,0))</f>
        <v>#N/A</v>
      </c>
      <c r="P9" s="108" t="e">
        <f>IF(VLOOKUP(A9,All!A:AN,40,0)="","",VLOOKUP(A9,All!A:AN,40,0))</f>
        <v>#N/A</v>
      </c>
      <c r="Q9" s="108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5" t="s">
        <v>285</v>
      </c>
      <c r="B12" s="335" t="s">
        <v>286</v>
      </c>
      <c r="C12" s="335" t="s">
        <v>271</v>
      </c>
      <c r="D12" s="337" t="s">
        <v>287</v>
      </c>
      <c r="E12" s="337" t="s">
        <v>288</v>
      </c>
      <c r="F12" s="337" t="s">
        <v>289</v>
      </c>
      <c r="G12" s="337" t="s">
        <v>290</v>
      </c>
      <c r="H12" s="337" t="s">
        <v>291</v>
      </c>
      <c r="I12" s="341" t="s">
        <v>292</v>
      </c>
      <c r="J12" s="342"/>
      <c r="K12" s="342"/>
      <c r="L12" s="342"/>
      <c r="M12" s="342"/>
      <c r="N12" s="343"/>
      <c r="O12" s="267"/>
      <c r="P12" s="338" t="s">
        <v>293</v>
      </c>
      <c r="Q12" s="339"/>
    </row>
    <row r="13" spans="1:25" ht="26.45">
      <c r="A13" s="336"/>
      <c r="B13" s="336"/>
      <c r="C13" s="336"/>
      <c r="D13" s="336"/>
      <c r="E13" s="336"/>
      <c r="F13" s="340"/>
      <c r="G13" s="340"/>
      <c r="H13" s="340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294</v>
      </c>
      <c r="O13" s="57" t="s">
        <v>295</v>
      </c>
      <c r="P13" s="59" t="s">
        <v>296</v>
      </c>
      <c r="Q13" s="59" t="s">
        <v>297</v>
      </c>
      <c r="T13" s="59" t="s">
        <v>290</v>
      </c>
      <c r="U13" s="59" t="s">
        <v>291</v>
      </c>
      <c r="V13" s="59" t="s">
        <v>298</v>
      </c>
      <c r="W13" s="59" t="s">
        <v>299</v>
      </c>
      <c r="X13" s="59" t="s">
        <v>300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EDBTG1_PDU1A_B</v>
      </c>
      <c r="B14" s="58" t="str">
        <f>VLOOKUP($A14,'DC Dist Allocations'!$A:$X,2,0)</f>
        <v>EDBTG1;DC SYSA</v>
      </c>
      <c r="C14" s="58" t="str">
        <f>VLOOKUP($A14,'DC Dist Allocations'!$A:$X,3,0)</f>
        <v>EDBTG1</v>
      </c>
      <c r="D14" s="58">
        <f>VLOOKUP($A14,'DC Dist Allocations'!$A:$X,5,0)</f>
        <v>110.30000000000001</v>
      </c>
      <c r="E14" s="58">
        <f>VLOOKUP($A14,'DC Dist Allocations'!$A:$X,6,0)</f>
        <v>131.4</v>
      </c>
      <c r="F14" s="61">
        <f>VLOOKUP($A14,'DC Dist Allocations'!$A:$X,7,0)</f>
        <v>45429</v>
      </c>
      <c r="G14" s="58">
        <f>VLOOKUP($A14,'DC Dist Allocations'!$A:$X,8,0)</f>
        <v>360</v>
      </c>
      <c r="H14" s="58">
        <f>VLOOKUP($A14,'DC Dist Allocations'!$A:$X,9,0)</f>
        <v>360</v>
      </c>
      <c r="I14" s="58">
        <f>VLOOKUP($A14,'DC Dist Allocations'!$A:$X,10,0)</f>
        <v>0</v>
      </c>
      <c r="J14" s="58">
        <f>VLOOKUP($A14,'DC Dist Allocations'!$A:$X,11,0)</f>
        <v>0</v>
      </c>
      <c r="K14" s="58">
        <f>VLOOKUP($A14,'DC Dist Allocations'!$A:$X,12,0)</f>
        <v>0</v>
      </c>
      <c r="L14" s="58">
        <f>VLOOKUP($A14,'DC Dist Allocations'!$A:$X,13,0)</f>
        <v>0</v>
      </c>
      <c r="M14" s="58">
        <f>VLOOKUP($A14,'DC Dist Allocations'!$A:$X,14,0)</f>
        <v>0</v>
      </c>
      <c r="N14" s="58">
        <f>VLOOKUP($A14,'DC Dist Allocations'!$A:$X,15,0)</f>
        <v>0</v>
      </c>
      <c r="O14" s="58">
        <f t="shared" ref="O14:O47" si="0">IFERROR(VLOOKUP(B14,$A$6:$N$9,14,0),0)</f>
        <v>0</v>
      </c>
      <c r="P14" s="60">
        <f>VLOOKUP(A14,'DC Dist Allocations'!$A:$BC,50,0)</f>
        <v>44.199999999999996</v>
      </c>
      <c r="Q14" s="60">
        <f>VLOOKUP(A14,'DC Dist Allocations'!$A:$BC,51,0)</f>
        <v>920.83333333333314</v>
      </c>
      <c r="T14" s="58">
        <f>G14</f>
        <v>360</v>
      </c>
      <c r="U14" s="58">
        <f>H14</f>
        <v>360</v>
      </c>
      <c r="V14" s="60">
        <f>SUM(G14/100)*90</f>
        <v>324</v>
      </c>
      <c r="W14" s="60">
        <f>SUM(G14/100)*75</f>
        <v>270</v>
      </c>
      <c r="X14" s="60">
        <f>SUM(G14/100)*74.99</f>
        <v>269.964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EDBTG1_SEC_DCDB_J02</v>
      </c>
      <c r="B15" s="58" t="str">
        <f>VLOOKUP($A15,'DC Dist Allocations'!$A:$X,2,0)</f>
        <v>EDBTG1;DC SYSA</v>
      </c>
      <c r="C15" s="58" t="str">
        <f>VLOOKUP($A15,'DC Dist Allocations'!$A:$X,3,0)</f>
        <v>EDBTG1</v>
      </c>
      <c r="D15" s="58">
        <f>VLOOKUP($A15,'DC Dist Allocations'!$A:$X,5,0)</f>
        <v>195</v>
      </c>
      <c r="E15" s="58">
        <f>VLOOKUP($A15,'DC Dist Allocations'!$A:$X,6,0)</f>
        <v>205</v>
      </c>
      <c r="F15" s="61">
        <f>VLOOKUP($A15,'DC Dist Allocations'!$A:$X,7,0)</f>
        <v>44642</v>
      </c>
      <c r="G15" s="58">
        <f>VLOOKUP($A15,'DC Dist Allocations'!$A:$X,8,0)</f>
        <v>300</v>
      </c>
      <c r="H15" s="58">
        <f>VLOOKUP($A15,'DC Dist Allocations'!$A:$X,9,0)</f>
        <v>300</v>
      </c>
      <c r="I15" s="58">
        <f>VLOOKUP($A15,'DC Dist Allocations'!$A:$X,10,0)</f>
        <v>2</v>
      </c>
      <c r="J15" s="58">
        <f>VLOOKUP($A15,'DC Dist Allocations'!$A:$X,11,0)</f>
        <v>9</v>
      </c>
      <c r="K15" s="58">
        <f>VLOOKUP($A15,'DC Dist Allocations'!$A:$X,12,0)</f>
        <v>3</v>
      </c>
      <c r="L15" s="58">
        <f>VLOOKUP($A15,'DC Dist Allocations'!$A:$X,13,0)</f>
        <v>0</v>
      </c>
      <c r="M15" s="58">
        <f>VLOOKUP($A15,'DC Dist Allocations'!$A:$X,14,0)</f>
        <v>0</v>
      </c>
      <c r="N15" s="58">
        <f>VLOOKUP($A15,'DC Dist Allocations'!$A:$X,15,0)</f>
        <v>13</v>
      </c>
      <c r="O15" s="58">
        <f t="shared" si="0"/>
        <v>0</v>
      </c>
      <c r="P15" s="60">
        <f>VLOOKUP(A15,'DC Dist Allocations'!$A:$BC,50,0)</f>
        <v>0</v>
      </c>
      <c r="Q15" s="60">
        <f>VLOOKUP(A15,'DC Dist Allocations'!$A:$BC,51,0)</f>
        <v>0</v>
      </c>
      <c r="T15" s="58">
        <f t="shared" ref="T15:T38" si="1">G15</f>
        <v>300</v>
      </c>
      <c r="U15" s="58">
        <f t="shared" ref="U15:U38" si="2">H15</f>
        <v>300</v>
      </c>
      <c r="V15" s="60">
        <f t="shared" ref="V15:V38" si="3">SUM(G15/100)*90</f>
        <v>270</v>
      </c>
      <c r="W15" s="60">
        <f t="shared" ref="W15:W38" si="4">SUM(G15/100)*75</f>
        <v>225</v>
      </c>
      <c r="X15" s="60">
        <f t="shared" ref="X15:X38" si="5">SUM(G15/100)*74.99</f>
        <v>224.96999999999997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>EDBTG1_SEC_DCDB_D11</v>
      </c>
      <c r="B16" s="58" t="str">
        <f>VLOOKUP($A16,'DC Dist Allocations'!$A:$X,2,0)</f>
        <v>EDBTG1;DC SYSA</v>
      </c>
      <c r="C16" s="58" t="str">
        <f>VLOOKUP($A16,'DC Dist Allocations'!$A:$X,3,0)</f>
        <v>EDBTG1</v>
      </c>
      <c r="D16" s="58">
        <f>VLOOKUP($A16,'DC Dist Allocations'!$A:$X,5,0)</f>
        <v>184</v>
      </c>
      <c r="E16" s="58">
        <f>VLOOKUP($A16,'DC Dist Allocations'!$A:$X,6,0)</f>
        <v>181</v>
      </c>
      <c r="F16" s="61">
        <f>VLOOKUP($A16,'DC Dist Allocations'!$A:$X,7,0)</f>
        <v>44453</v>
      </c>
      <c r="G16" s="58">
        <f>VLOOKUP($A16,'DC Dist Allocations'!$A:$X,8,0)</f>
        <v>300</v>
      </c>
      <c r="H16" s="58">
        <f>VLOOKUP($A16,'DC Dist Allocations'!$A:$X,9,0)</f>
        <v>300</v>
      </c>
      <c r="I16" s="58">
        <f>VLOOKUP($A16,'DC Dist Allocations'!$A:$X,10,0)</f>
        <v>0</v>
      </c>
      <c r="J16" s="58">
        <f>VLOOKUP($A16,'DC Dist Allocations'!$A:$X,11,0)</f>
        <v>6</v>
      </c>
      <c r="K16" s="58">
        <f>VLOOKUP($A16,'DC Dist Allocations'!$A:$X,12,0)</f>
        <v>4</v>
      </c>
      <c r="L16" s="58">
        <f>VLOOKUP($A16,'DC Dist Allocations'!$A:$X,13,0)</f>
        <v>0</v>
      </c>
      <c r="M16" s="58">
        <f>VLOOKUP($A16,'DC Dist Allocations'!$A:$X,14,0)</f>
        <v>0</v>
      </c>
      <c r="N16" s="58">
        <f>VLOOKUP($A16,'DC Dist Allocations'!$A:$X,15,0)</f>
        <v>46</v>
      </c>
      <c r="O16" s="58">
        <f t="shared" si="0"/>
        <v>0</v>
      </c>
      <c r="P16" s="60">
        <f>VLOOKUP(A16,'DC Dist Allocations'!$A:$BC,50,0)</f>
        <v>0</v>
      </c>
      <c r="Q16" s="60">
        <f>VLOOKUP(A16,'DC Dist Allocations'!$A:$BC,51,0)</f>
        <v>0</v>
      </c>
      <c r="T16" s="58">
        <f t="shared" si="1"/>
        <v>300</v>
      </c>
      <c r="U16" s="58">
        <f t="shared" si="2"/>
        <v>300</v>
      </c>
      <c r="V16" s="60">
        <f t="shared" si="3"/>
        <v>270</v>
      </c>
      <c r="W16" s="60">
        <f t="shared" si="4"/>
        <v>225</v>
      </c>
      <c r="X16" s="60">
        <f t="shared" si="5"/>
        <v>224.96999999999997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/>
      </c>
      <c r="B17" s="58" t="e">
        <f>VLOOKUP($A17,'DC Dist Allocations'!$A:$X,2,0)</f>
        <v>#N/A</v>
      </c>
      <c r="C17" s="58" t="e">
        <f>VLOOKUP($A17,'DC Dist Allocations'!$A:$X,3,0)</f>
        <v>#N/A</v>
      </c>
      <c r="D17" s="58" t="e">
        <f>VLOOKUP($A17,'DC Dist Allocations'!$A:$X,5,0)</f>
        <v>#N/A</v>
      </c>
      <c r="E17" s="58" t="e">
        <f>VLOOKUP($A17,'DC Dist Allocations'!$A:$X,6,0)</f>
        <v>#N/A</v>
      </c>
      <c r="F17" s="61" t="e">
        <f>VLOOKUP($A17,'DC Dist Allocations'!$A:$X,7,0)</f>
        <v>#N/A</v>
      </c>
      <c r="G17" s="58" t="e">
        <f>VLOOKUP($A17,'DC Dist Allocations'!$A:$X,8,0)</f>
        <v>#N/A</v>
      </c>
      <c r="H17" s="58" t="e">
        <f>VLOOKUP($A17,'DC Dist Allocations'!$A:$X,9,0)</f>
        <v>#N/A</v>
      </c>
      <c r="I17" s="58" t="e">
        <f>VLOOKUP($A17,'DC Dist Allocations'!$A:$X,10,0)</f>
        <v>#N/A</v>
      </c>
      <c r="J17" s="58" t="e">
        <f>VLOOKUP($A17,'DC Dist Allocations'!$A:$X,11,0)</f>
        <v>#N/A</v>
      </c>
      <c r="K17" s="58" t="e">
        <f>VLOOKUP($A17,'DC Dist Allocations'!$A:$X,12,0)</f>
        <v>#N/A</v>
      </c>
      <c r="L17" s="58" t="e">
        <f>VLOOKUP($A17,'DC Dist Allocations'!$A:$X,13,0)</f>
        <v>#N/A</v>
      </c>
      <c r="M17" s="58" t="e">
        <f>VLOOKUP($A17,'DC Dist Allocations'!$A:$X,14,0)</f>
        <v>#N/A</v>
      </c>
      <c r="N17" s="58" t="e">
        <f>VLOOKUP($A17,'DC Dist Allocations'!$A:$X,15,0)</f>
        <v>#N/A</v>
      </c>
      <c r="O17" s="58">
        <f t="shared" si="0"/>
        <v>0</v>
      </c>
      <c r="P17" s="60" t="e">
        <f>VLOOKUP(A17,'DC Dist Allocations'!$A:$BC,50,0)</f>
        <v>#N/A</v>
      </c>
      <c r="Q17" s="60" t="e">
        <f>VLOOKUP(A17,'DC Dist Allocations'!$A:$BC,51,0)</f>
        <v>#N/A</v>
      </c>
      <c r="T17" s="58" t="e">
        <f t="shared" si="1"/>
        <v>#N/A</v>
      </c>
      <c r="U17" s="58" t="e">
        <f t="shared" si="2"/>
        <v>#N/A</v>
      </c>
      <c r="V17" s="60" t="e">
        <f t="shared" si="3"/>
        <v>#N/A</v>
      </c>
      <c r="W17" s="60" t="e">
        <f t="shared" si="4"/>
        <v>#N/A</v>
      </c>
      <c r="X17" s="60" t="e">
        <f t="shared" si="5"/>
        <v>#N/A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/>
      </c>
      <c r="B18" s="58" t="e">
        <f>VLOOKUP($A18,'DC Dist Allocations'!$A:$X,2,0)</f>
        <v>#N/A</v>
      </c>
      <c r="C18" s="58" t="e">
        <f>VLOOKUP($A18,'DC Dist Allocations'!$A:$X,3,0)</f>
        <v>#N/A</v>
      </c>
      <c r="D18" s="58" t="e">
        <f>VLOOKUP($A18,'DC Dist Allocations'!$A:$X,5,0)</f>
        <v>#N/A</v>
      </c>
      <c r="E18" s="58" t="e">
        <f>VLOOKUP($A18,'DC Dist Allocations'!$A:$X,6,0)</f>
        <v>#N/A</v>
      </c>
      <c r="F18" s="61" t="e">
        <f>VLOOKUP($A18,'DC Dist Allocations'!$A:$X,7,0)</f>
        <v>#N/A</v>
      </c>
      <c r="G18" s="58" t="e">
        <f>VLOOKUP($A18,'DC Dist Allocations'!$A:$X,8,0)</f>
        <v>#N/A</v>
      </c>
      <c r="H18" s="58" t="e">
        <f>VLOOKUP($A18,'DC Dist Allocations'!$A:$X,9,0)</f>
        <v>#N/A</v>
      </c>
      <c r="I18" s="58" t="e">
        <f>VLOOKUP($A18,'DC Dist Allocations'!$A:$X,10,0)</f>
        <v>#N/A</v>
      </c>
      <c r="J18" s="58" t="e">
        <f>VLOOKUP($A18,'DC Dist Allocations'!$A:$X,11,0)</f>
        <v>#N/A</v>
      </c>
      <c r="K18" s="58" t="e">
        <f>VLOOKUP($A18,'DC Dist Allocations'!$A:$X,12,0)</f>
        <v>#N/A</v>
      </c>
      <c r="L18" s="58" t="e">
        <f>VLOOKUP($A18,'DC Dist Allocations'!$A:$X,13,0)</f>
        <v>#N/A</v>
      </c>
      <c r="M18" s="58" t="e">
        <f>VLOOKUP($A18,'DC Dist Allocations'!$A:$X,14,0)</f>
        <v>#N/A</v>
      </c>
      <c r="N18" s="58" t="e">
        <f>VLOOKUP($A18,'DC Dist Allocations'!$A:$X,15,0)</f>
        <v>#N/A</v>
      </c>
      <c r="O18" s="58">
        <f t="shared" si="0"/>
        <v>0</v>
      </c>
      <c r="P18" s="60" t="e">
        <f>VLOOKUP(A18,'DC Dist Allocations'!$A:$BC,50,0)</f>
        <v>#N/A</v>
      </c>
      <c r="Q18" s="60" t="e">
        <f>VLOOKUP(A18,'DC Dist Allocations'!$A:$BC,51,0)</f>
        <v>#N/A</v>
      </c>
      <c r="T18" s="58" t="e">
        <f t="shared" si="1"/>
        <v>#N/A</v>
      </c>
      <c r="U18" s="58" t="e">
        <f t="shared" si="2"/>
        <v>#N/A</v>
      </c>
      <c r="V18" s="60" t="e">
        <f t="shared" si="3"/>
        <v>#N/A</v>
      </c>
      <c r="W18" s="60" t="e">
        <f t="shared" si="4"/>
        <v>#N/A</v>
      </c>
      <c r="X18" s="60" t="e">
        <f t="shared" si="5"/>
        <v>#N/A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/>
      </c>
      <c r="B19" s="58" t="e">
        <f>VLOOKUP($A19,'DC Dist Allocations'!$A:$X,2,0)</f>
        <v>#N/A</v>
      </c>
      <c r="C19" s="58" t="e">
        <f>VLOOKUP($A19,'DC Dist Allocations'!$A:$X,3,0)</f>
        <v>#N/A</v>
      </c>
      <c r="D19" s="58" t="e">
        <f>VLOOKUP($A19,'DC Dist Allocations'!$A:$X,5,0)</f>
        <v>#N/A</v>
      </c>
      <c r="E19" s="58" t="e">
        <f>VLOOKUP($A19,'DC Dist Allocations'!$A:$X,6,0)</f>
        <v>#N/A</v>
      </c>
      <c r="F19" s="61" t="e">
        <f>VLOOKUP($A19,'DC Dist Allocations'!$A:$X,7,0)</f>
        <v>#N/A</v>
      </c>
      <c r="G19" s="58" t="e">
        <f>VLOOKUP($A19,'DC Dist Allocations'!$A:$X,8,0)</f>
        <v>#N/A</v>
      </c>
      <c r="H19" s="58" t="e">
        <f>VLOOKUP($A19,'DC Dist Allocations'!$A:$X,9,0)</f>
        <v>#N/A</v>
      </c>
      <c r="I19" s="58" t="e">
        <f>VLOOKUP($A19,'DC Dist Allocations'!$A:$X,10,0)</f>
        <v>#N/A</v>
      </c>
      <c r="J19" s="58" t="e">
        <f>VLOOKUP($A19,'DC Dist Allocations'!$A:$X,11,0)</f>
        <v>#N/A</v>
      </c>
      <c r="K19" s="58" t="e">
        <f>VLOOKUP($A19,'DC Dist Allocations'!$A:$X,12,0)</f>
        <v>#N/A</v>
      </c>
      <c r="L19" s="58" t="e">
        <f>VLOOKUP($A19,'DC Dist Allocations'!$A:$X,13,0)</f>
        <v>#N/A</v>
      </c>
      <c r="M19" s="58" t="e">
        <f>VLOOKUP($A19,'DC Dist Allocations'!$A:$X,14,0)</f>
        <v>#N/A</v>
      </c>
      <c r="N19" s="58" t="e">
        <f>VLOOKUP($A19,'DC Dist Allocations'!$A:$X,15,0)</f>
        <v>#N/A</v>
      </c>
      <c r="O19" s="58">
        <f t="shared" si="0"/>
        <v>0</v>
      </c>
      <c r="P19" s="60" t="e">
        <f>VLOOKUP(A19,'DC Dist Allocations'!$A:$BC,50,0)</f>
        <v>#N/A</v>
      </c>
      <c r="Q19" s="60" t="e">
        <f>VLOOKUP(A19,'DC Dist Allocations'!$A:$BC,51,0)</f>
        <v>#N/A</v>
      </c>
      <c r="T19" s="58" t="e">
        <f t="shared" si="1"/>
        <v>#N/A</v>
      </c>
      <c r="U19" s="58" t="e">
        <f t="shared" si="2"/>
        <v>#N/A</v>
      </c>
      <c r="V19" s="60" t="e">
        <f t="shared" si="3"/>
        <v>#N/A</v>
      </c>
      <c r="W19" s="60" t="e">
        <f t="shared" si="4"/>
        <v>#N/A</v>
      </c>
      <c r="X19" s="60" t="e">
        <f t="shared" si="5"/>
        <v>#N/A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/>
      </c>
      <c r="B20" s="58" t="e">
        <f>VLOOKUP($A20,'DC Dist Allocations'!$A:$X,2,0)</f>
        <v>#N/A</v>
      </c>
      <c r="C20" s="58" t="e">
        <f>VLOOKUP($A20,'DC Dist Allocations'!$A:$X,3,0)</f>
        <v>#N/A</v>
      </c>
      <c r="D20" s="58" t="e">
        <f>VLOOKUP($A20,'DC Dist Allocations'!$A:$X,5,0)</f>
        <v>#N/A</v>
      </c>
      <c r="E20" s="58" t="e">
        <f>VLOOKUP($A20,'DC Dist Allocations'!$A:$X,6,0)</f>
        <v>#N/A</v>
      </c>
      <c r="F20" s="61" t="e">
        <f>VLOOKUP($A20,'DC Dist Allocations'!$A:$X,7,0)</f>
        <v>#N/A</v>
      </c>
      <c r="G20" s="58" t="e">
        <f>VLOOKUP($A20,'DC Dist Allocations'!$A:$X,8,0)</f>
        <v>#N/A</v>
      </c>
      <c r="H20" s="58" t="e">
        <f>VLOOKUP($A20,'DC Dist Allocations'!$A:$X,9,0)</f>
        <v>#N/A</v>
      </c>
      <c r="I20" s="58" t="e">
        <f>VLOOKUP($A20,'DC Dist Allocations'!$A:$X,10,0)</f>
        <v>#N/A</v>
      </c>
      <c r="J20" s="58" t="e">
        <f>VLOOKUP($A20,'DC Dist Allocations'!$A:$X,11,0)</f>
        <v>#N/A</v>
      </c>
      <c r="K20" s="58" t="e">
        <f>VLOOKUP($A20,'DC Dist Allocations'!$A:$X,12,0)</f>
        <v>#N/A</v>
      </c>
      <c r="L20" s="58" t="e">
        <f>VLOOKUP($A20,'DC Dist Allocations'!$A:$X,13,0)</f>
        <v>#N/A</v>
      </c>
      <c r="M20" s="58" t="e">
        <f>VLOOKUP($A20,'DC Dist Allocations'!$A:$X,14,0)</f>
        <v>#N/A</v>
      </c>
      <c r="N20" s="58" t="e">
        <f>VLOOKUP($A20,'DC Dist Allocations'!$A:$X,15,0)</f>
        <v>#N/A</v>
      </c>
      <c r="O20" s="58">
        <f t="shared" si="0"/>
        <v>0</v>
      </c>
      <c r="P20" s="60" t="e">
        <f>VLOOKUP(A20,'DC Dist Allocations'!$A:$BC,50,0)</f>
        <v>#N/A</v>
      </c>
      <c r="Q20" s="60" t="e">
        <f>VLOOKUP(A20,'DC Dist Allocations'!$A:$BC,51,0)</f>
        <v>#N/A</v>
      </c>
      <c r="T20" s="58" t="e">
        <f t="shared" si="1"/>
        <v>#N/A</v>
      </c>
      <c r="U20" s="58" t="e">
        <f t="shared" si="2"/>
        <v>#N/A</v>
      </c>
      <c r="V20" s="60" t="e">
        <f t="shared" si="3"/>
        <v>#N/A</v>
      </c>
      <c r="W20" s="60" t="e">
        <f t="shared" si="4"/>
        <v>#N/A</v>
      </c>
      <c r="X20" s="60" t="e">
        <f t="shared" si="5"/>
        <v>#N/A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/>
      </c>
      <c r="B21" s="58" t="e">
        <f>VLOOKUP($A21,'DC Dist Allocations'!$A:$X,2,0)</f>
        <v>#N/A</v>
      </c>
      <c r="C21" s="58" t="e">
        <f>VLOOKUP($A21,'DC Dist Allocations'!$A:$X,3,0)</f>
        <v>#N/A</v>
      </c>
      <c r="D21" s="58" t="e">
        <f>VLOOKUP($A21,'DC Dist Allocations'!$A:$X,5,0)</f>
        <v>#N/A</v>
      </c>
      <c r="E21" s="58" t="e">
        <f>VLOOKUP($A21,'DC Dist Allocations'!$A:$X,6,0)</f>
        <v>#N/A</v>
      </c>
      <c r="F21" s="61" t="e">
        <f>VLOOKUP($A21,'DC Dist Allocations'!$A:$X,7,0)</f>
        <v>#N/A</v>
      </c>
      <c r="G21" s="58" t="e">
        <f>VLOOKUP($A21,'DC Dist Allocations'!$A:$X,8,0)</f>
        <v>#N/A</v>
      </c>
      <c r="H21" s="58" t="e">
        <f>VLOOKUP($A21,'DC Dist Allocations'!$A:$X,9,0)</f>
        <v>#N/A</v>
      </c>
      <c r="I21" s="58" t="e">
        <f>VLOOKUP($A21,'DC Dist Allocations'!$A:$X,10,0)</f>
        <v>#N/A</v>
      </c>
      <c r="J21" s="58" t="e">
        <f>VLOOKUP($A21,'DC Dist Allocations'!$A:$X,11,0)</f>
        <v>#N/A</v>
      </c>
      <c r="K21" s="58" t="e">
        <f>VLOOKUP($A21,'DC Dist Allocations'!$A:$X,12,0)</f>
        <v>#N/A</v>
      </c>
      <c r="L21" s="58" t="e">
        <f>VLOOKUP($A21,'DC Dist Allocations'!$A:$X,13,0)</f>
        <v>#N/A</v>
      </c>
      <c r="M21" s="58" t="e">
        <f>VLOOKUP($A21,'DC Dist Allocations'!$A:$X,14,0)</f>
        <v>#N/A</v>
      </c>
      <c r="N21" s="58" t="e">
        <f>VLOOKUP($A21,'DC Dist Allocations'!$A:$X,15,0)</f>
        <v>#N/A</v>
      </c>
      <c r="O21" s="58">
        <f t="shared" si="0"/>
        <v>0</v>
      </c>
      <c r="P21" s="60" t="e">
        <f>VLOOKUP(A21,'DC Dist Allocations'!$A:$BC,50,0)</f>
        <v>#N/A</v>
      </c>
      <c r="Q21" s="60" t="e">
        <f>VLOOKUP(A21,'DC Dist Allocations'!$A:$BC,51,0)</f>
        <v>#N/A</v>
      </c>
      <c r="T21" s="58" t="e">
        <f t="shared" si="1"/>
        <v>#N/A</v>
      </c>
      <c r="U21" s="58" t="e">
        <f t="shared" si="2"/>
        <v>#N/A</v>
      </c>
      <c r="V21" s="60" t="e">
        <f t="shared" si="3"/>
        <v>#N/A</v>
      </c>
      <c r="W21" s="60" t="e">
        <f t="shared" si="4"/>
        <v>#N/A</v>
      </c>
      <c r="X21" s="60" t="e">
        <f t="shared" si="5"/>
        <v>#N/A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/>
      </c>
      <c r="B22" s="58" t="e">
        <f>VLOOKUP($A22,'DC Dist Allocations'!$A:$X,2,0)</f>
        <v>#N/A</v>
      </c>
      <c r="C22" s="58" t="e">
        <f>VLOOKUP($A22,'DC Dist Allocations'!$A:$X,3,0)</f>
        <v>#N/A</v>
      </c>
      <c r="D22" s="58" t="e">
        <f>VLOOKUP($A22,'DC Dist Allocations'!$A:$X,5,0)</f>
        <v>#N/A</v>
      </c>
      <c r="E22" s="58" t="e">
        <f>VLOOKUP($A22,'DC Dist Allocations'!$A:$X,6,0)</f>
        <v>#N/A</v>
      </c>
      <c r="F22" s="61" t="e">
        <f>VLOOKUP($A22,'DC Dist Allocations'!$A:$X,7,0)</f>
        <v>#N/A</v>
      </c>
      <c r="G22" s="58" t="e">
        <f>VLOOKUP($A22,'DC Dist Allocations'!$A:$X,8,0)</f>
        <v>#N/A</v>
      </c>
      <c r="H22" s="58" t="e">
        <f>VLOOKUP($A22,'DC Dist Allocations'!$A:$X,9,0)</f>
        <v>#N/A</v>
      </c>
      <c r="I22" s="58" t="e">
        <f>VLOOKUP($A22,'DC Dist Allocations'!$A:$X,10,0)</f>
        <v>#N/A</v>
      </c>
      <c r="J22" s="58" t="e">
        <f>VLOOKUP($A22,'DC Dist Allocations'!$A:$X,11,0)</f>
        <v>#N/A</v>
      </c>
      <c r="K22" s="58" t="e">
        <f>VLOOKUP($A22,'DC Dist Allocations'!$A:$X,12,0)</f>
        <v>#N/A</v>
      </c>
      <c r="L22" s="58" t="e">
        <f>VLOOKUP($A22,'DC Dist Allocations'!$A:$X,13,0)</f>
        <v>#N/A</v>
      </c>
      <c r="M22" s="58" t="e">
        <f>VLOOKUP($A22,'DC Dist Allocations'!$A:$X,14,0)</f>
        <v>#N/A</v>
      </c>
      <c r="N22" s="58" t="e">
        <f>VLOOKUP($A22,'DC Dist Allocations'!$A:$X,15,0)</f>
        <v>#N/A</v>
      </c>
      <c r="O22" s="58">
        <f t="shared" si="0"/>
        <v>0</v>
      </c>
      <c r="P22" s="60" t="e">
        <f>VLOOKUP(A22,'DC Dist Allocations'!$A:$BC,50,0)</f>
        <v>#N/A</v>
      </c>
      <c r="Q22" s="60" t="e">
        <f>VLOOKUP(A22,'DC Dist Allocations'!$A:$BC,51,0)</f>
        <v>#N/A</v>
      </c>
      <c r="T22" s="58" t="e">
        <f t="shared" si="1"/>
        <v>#N/A</v>
      </c>
      <c r="U22" s="58" t="e">
        <f t="shared" si="2"/>
        <v>#N/A</v>
      </c>
      <c r="V22" s="60" t="e">
        <f t="shared" si="3"/>
        <v>#N/A</v>
      </c>
      <c r="W22" s="60" t="e">
        <f t="shared" si="4"/>
        <v>#N/A</v>
      </c>
      <c r="X22" s="60" t="e">
        <f t="shared" si="5"/>
        <v>#N/A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/>
      </c>
      <c r="B23" s="58" t="e">
        <f>VLOOKUP($A23,'DC Dist Allocations'!$A:$X,2,0)</f>
        <v>#N/A</v>
      </c>
      <c r="C23" s="58" t="e">
        <f>VLOOKUP($A23,'DC Dist Allocations'!$A:$X,3,0)</f>
        <v>#N/A</v>
      </c>
      <c r="D23" s="58" t="e">
        <f>VLOOKUP($A23,'DC Dist Allocations'!$A:$X,5,0)</f>
        <v>#N/A</v>
      </c>
      <c r="E23" s="58" t="e">
        <f>VLOOKUP($A23,'DC Dist Allocations'!$A:$X,6,0)</f>
        <v>#N/A</v>
      </c>
      <c r="F23" s="61" t="e">
        <f>VLOOKUP($A23,'DC Dist Allocations'!$A:$X,7,0)</f>
        <v>#N/A</v>
      </c>
      <c r="G23" s="58" t="e">
        <f>VLOOKUP($A23,'DC Dist Allocations'!$A:$X,8,0)</f>
        <v>#N/A</v>
      </c>
      <c r="H23" s="58" t="e">
        <f>VLOOKUP($A23,'DC Dist Allocations'!$A:$X,9,0)</f>
        <v>#N/A</v>
      </c>
      <c r="I23" s="58" t="e">
        <f>VLOOKUP($A23,'DC Dist Allocations'!$A:$X,10,0)</f>
        <v>#N/A</v>
      </c>
      <c r="J23" s="58" t="e">
        <f>VLOOKUP($A23,'DC Dist Allocations'!$A:$X,11,0)</f>
        <v>#N/A</v>
      </c>
      <c r="K23" s="58" t="e">
        <f>VLOOKUP($A23,'DC Dist Allocations'!$A:$X,12,0)</f>
        <v>#N/A</v>
      </c>
      <c r="L23" s="58" t="e">
        <f>VLOOKUP($A23,'DC Dist Allocations'!$A:$X,13,0)</f>
        <v>#N/A</v>
      </c>
      <c r="M23" s="58" t="e">
        <f>VLOOKUP($A23,'DC Dist Allocations'!$A:$X,14,0)</f>
        <v>#N/A</v>
      </c>
      <c r="N23" s="58" t="e">
        <f>VLOOKUP($A23,'DC Dist Allocations'!$A:$X,15,0)</f>
        <v>#N/A</v>
      </c>
      <c r="O23" s="58">
        <f t="shared" si="0"/>
        <v>0</v>
      </c>
      <c r="P23" s="60" t="e">
        <f>VLOOKUP(A23,'DC Dist Allocations'!$A:$BC,50,0)</f>
        <v>#N/A</v>
      </c>
      <c r="Q23" s="60" t="e">
        <f>VLOOKUP(A23,'DC Dist Allocations'!$A:$BC,51,0)</f>
        <v>#N/A</v>
      </c>
      <c r="T23" s="58" t="e">
        <f t="shared" si="1"/>
        <v>#N/A</v>
      </c>
      <c r="U23" s="58" t="e">
        <f t="shared" si="2"/>
        <v>#N/A</v>
      </c>
      <c r="V23" s="60" t="e">
        <f t="shared" si="3"/>
        <v>#N/A</v>
      </c>
      <c r="W23" s="60" t="e">
        <f t="shared" si="4"/>
        <v>#N/A</v>
      </c>
      <c r="X23" s="60" t="e">
        <f t="shared" si="5"/>
        <v>#N/A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/>
      </c>
      <c r="B24" s="58" t="e">
        <f>VLOOKUP($A24,'DC Dist Allocations'!$A:$X,2,0)</f>
        <v>#N/A</v>
      </c>
      <c r="C24" s="58" t="e">
        <f>VLOOKUP($A24,'DC Dist Allocations'!$A:$X,3,0)</f>
        <v>#N/A</v>
      </c>
      <c r="D24" s="58" t="e">
        <f>VLOOKUP($A24,'DC Dist Allocations'!$A:$X,5,0)</f>
        <v>#N/A</v>
      </c>
      <c r="E24" s="58" t="e">
        <f>VLOOKUP($A24,'DC Dist Allocations'!$A:$X,6,0)</f>
        <v>#N/A</v>
      </c>
      <c r="F24" s="61" t="e">
        <f>VLOOKUP($A24,'DC Dist Allocations'!$A:$X,7,0)</f>
        <v>#N/A</v>
      </c>
      <c r="G24" s="58" t="e">
        <f>VLOOKUP($A24,'DC Dist Allocations'!$A:$X,8,0)</f>
        <v>#N/A</v>
      </c>
      <c r="H24" s="58" t="e">
        <f>VLOOKUP($A24,'DC Dist Allocations'!$A:$X,9,0)</f>
        <v>#N/A</v>
      </c>
      <c r="I24" s="58" t="e">
        <f>VLOOKUP($A24,'DC Dist Allocations'!$A:$X,10,0)</f>
        <v>#N/A</v>
      </c>
      <c r="J24" s="58" t="e">
        <f>VLOOKUP($A24,'DC Dist Allocations'!$A:$X,11,0)</f>
        <v>#N/A</v>
      </c>
      <c r="K24" s="58" t="e">
        <f>VLOOKUP($A24,'DC Dist Allocations'!$A:$X,12,0)</f>
        <v>#N/A</v>
      </c>
      <c r="L24" s="58" t="e">
        <f>VLOOKUP($A24,'DC Dist Allocations'!$A:$X,13,0)</f>
        <v>#N/A</v>
      </c>
      <c r="M24" s="58" t="e">
        <f>VLOOKUP($A24,'DC Dist Allocations'!$A:$X,14,0)</f>
        <v>#N/A</v>
      </c>
      <c r="N24" s="58" t="e">
        <f>VLOOKUP($A24,'DC Dist Allocations'!$A:$X,15,0)</f>
        <v>#N/A</v>
      </c>
      <c r="O24" s="58">
        <f t="shared" si="0"/>
        <v>0</v>
      </c>
      <c r="P24" s="60" t="e">
        <f>VLOOKUP(A24,'DC Dist Allocations'!$A:$BC,50,0)</f>
        <v>#N/A</v>
      </c>
      <c r="Q24" s="60" t="e">
        <f>VLOOKUP(A24,'DC Dist Allocations'!$A:$BC,51,0)</f>
        <v>#N/A</v>
      </c>
      <c r="T24" s="58" t="e">
        <f t="shared" si="1"/>
        <v>#N/A</v>
      </c>
      <c r="U24" s="58" t="e">
        <f t="shared" si="2"/>
        <v>#N/A</v>
      </c>
      <c r="V24" s="60" t="e">
        <f t="shared" si="3"/>
        <v>#N/A</v>
      </c>
      <c r="W24" s="60" t="e">
        <f t="shared" si="4"/>
        <v>#N/A</v>
      </c>
      <c r="X24" s="60" t="e">
        <f t="shared" si="5"/>
        <v>#N/A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/>
      </c>
      <c r="B25" s="58" t="e">
        <f>VLOOKUP($A25,'DC Dist Allocations'!$A:$X,2,0)</f>
        <v>#N/A</v>
      </c>
      <c r="C25" s="58" t="e">
        <f>VLOOKUP($A25,'DC Dist Allocations'!$A:$X,3,0)</f>
        <v>#N/A</v>
      </c>
      <c r="D25" s="58" t="e">
        <f>VLOOKUP($A25,'DC Dist Allocations'!$A:$X,5,0)</f>
        <v>#N/A</v>
      </c>
      <c r="E25" s="58" t="e">
        <f>VLOOKUP($A25,'DC Dist Allocations'!$A:$X,6,0)</f>
        <v>#N/A</v>
      </c>
      <c r="F25" s="61" t="e">
        <f>VLOOKUP($A25,'DC Dist Allocations'!$A:$X,7,0)</f>
        <v>#N/A</v>
      </c>
      <c r="G25" s="58" t="e">
        <f>VLOOKUP($A25,'DC Dist Allocations'!$A:$X,8,0)</f>
        <v>#N/A</v>
      </c>
      <c r="H25" s="58" t="e">
        <f>VLOOKUP($A25,'DC Dist Allocations'!$A:$X,9,0)</f>
        <v>#N/A</v>
      </c>
      <c r="I25" s="58" t="e">
        <f>VLOOKUP($A25,'DC Dist Allocations'!$A:$X,10,0)</f>
        <v>#N/A</v>
      </c>
      <c r="J25" s="58" t="e">
        <f>VLOOKUP($A25,'DC Dist Allocations'!$A:$X,11,0)</f>
        <v>#N/A</v>
      </c>
      <c r="K25" s="58" t="e">
        <f>VLOOKUP($A25,'DC Dist Allocations'!$A:$X,12,0)</f>
        <v>#N/A</v>
      </c>
      <c r="L25" s="58" t="e">
        <f>VLOOKUP($A25,'DC Dist Allocations'!$A:$X,13,0)</f>
        <v>#N/A</v>
      </c>
      <c r="M25" s="58" t="e">
        <f>VLOOKUP($A25,'DC Dist Allocations'!$A:$X,14,0)</f>
        <v>#N/A</v>
      </c>
      <c r="N25" s="58" t="e">
        <f>VLOOKUP($A25,'DC Dist Allocations'!$A:$X,15,0)</f>
        <v>#N/A</v>
      </c>
      <c r="O25" s="58">
        <f t="shared" si="0"/>
        <v>0</v>
      </c>
      <c r="P25" s="60" t="e">
        <f>VLOOKUP(A25,'DC Dist Allocations'!$A:$BC,50,0)</f>
        <v>#N/A</v>
      </c>
      <c r="Q25" s="60" t="e">
        <f>VLOOKUP(A25,'DC Dist Allocations'!$A:$BC,51,0)</f>
        <v>#N/A</v>
      </c>
      <c r="T25" s="58" t="e">
        <f t="shared" si="1"/>
        <v>#N/A</v>
      </c>
      <c r="U25" s="58" t="e">
        <f t="shared" si="2"/>
        <v>#N/A</v>
      </c>
      <c r="V25" s="60" t="e">
        <f t="shared" si="3"/>
        <v>#N/A</v>
      </c>
      <c r="W25" s="60" t="e">
        <f t="shared" si="4"/>
        <v>#N/A</v>
      </c>
      <c r="X25" s="60" t="e">
        <f t="shared" si="5"/>
        <v>#N/A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73" priority="30">
      <formula>O14&gt;0</formula>
    </cfRule>
  </conditionalFormatting>
  <conditionalFormatting sqref="A6:I6 N6 P6:Q6">
    <cfRule type="expression" dxfId="172" priority="8">
      <formula>$O$6="Dual"</formula>
    </cfRule>
  </conditionalFormatting>
  <conditionalFormatting sqref="A8:I8 M8:Q9">
    <cfRule type="expression" dxfId="171" priority="2">
      <formula>$O$8="Dual"</formula>
    </cfRule>
  </conditionalFormatting>
  <conditionalFormatting sqref="A9:I9 M9:Q9">
    <cfRule type="expression" dxfId="170" priority="1">
      <formula>$O$9="Dual"</formula>
    </cfRule>
  </conditionalFormatting>
  <conditionalFormatting sqref="A6:L6 N6 P6:Q6">
    <cfRule type="expression" dxfId="169" priority="64">
      <formula>$P$6="Capped"</formula>
    </cfRule>
  </conditionalFormatting>
  <conditionalFormatting sqref="A8:Q8">
    <cfRule type="expression" dxfId="168" priority="58">
      <formula>$P$8="Capped"</formula>
    </cfRule>
  </conditionalFormatting>
  <conditionalFormatting sqref="A9:Q9">
    <cfRule type="expression" dxfId="167" priority="63">
      <formula>$P$9="Capped"</formula>
    </cfRule>
  </conditionalFormatting>
  <conditionalFormatting sqref="B2">
    <cfRule type="cellIs" dxfId="166" priority="22" operator="lessThan">
      <formula>0</formula>
    </cfRule>
    <cfRule type="cellIs" dxfId="165" priority="23" operator="between">
      <formula>21</formula>
      <formula>10000</formula>
    </cfRule>
    <cfRule type="cellIs" dxfId="164" priority="24" operator="between">
      <formula>11</formula>
      <formula>20</formula>
    </cfRule>
    <cfRule type="cellIs" dxfId="163" priority="25" operator="between">
      <formula>0</formula>
      <formula>10</formula>
    </cfRule>
  </conditionalFormatting>
  <conditionalFormatting sqref="B6:B9 D6:D9 F6:F9 H6:H9">
    <cfRule type="cellIs" dxfId="162" priority="205" operator="lessThan">
      <formula>0</formula>
    </cfRule>
    <cfRule type="cellIs" dxfId="161" priority="207" operator="between">
      <formula>0</formula>
      <formula>9.999999999999</formula>
    </cfRule>
    <cfRule type="cellIs" dxfId="160" priority="209" operator="between">
      <formula>10</formula>
      <formula>24.99999999999</formula>
    </cfRule>
    <cfRule type="cellIs" dxfId="159" priority="211" operator="between">
      <formula>25</formula>
      <formula>100</formula>
    </cfRule>
  </conditionalFormatting>
  <conditionalFormatting sqref="D14:D47">
    <cfRule type="cellIs" dxfId="158" priority="54" operator="between">
      <formula>U14-1</formula>
      <formula>V14</formula>
    </cfRule>
    <cfRule type="cellIs" dxfId="157" priority="55" operator="between">
      <formula>W14</formula>
      <formula>V14-1</formula>
    </cfRule>
    <cfRule type="cellIs" dxfId="156" priority="56" operator="between">
      <formula>0</formula>
      <formula>X14-1</formula>
    </cfRule>
  </conditionalFormatting>
  <conditionalFormatting sqref="D14:E47">
    <cfRule type="cellIs" dxfId="155" priority="52" operator="equal">
      <formula>"n/a"</formula>
    </cfRule>
    <cfRule type="cellIs" dxfId="154" priority="53" operator="greaterThan">
      <formula>T14</formula>
    </cfRule>
  </conditionalFormatting>
  <conditionalFormatting sqref="E14:E47">
    <cfRule type="cellIs" dxfId="153" priority="184" operator="between">
      <formula>U14</formula>
      <formula>V14</formula>
    </cfRule>
    <cfRule type="cellIs" dxfId="152" priority="185" operator="between">
      <formula>V14</formula>
      <formula>W14</formula>
    </cfRule>
    <cfRule type="cellIs" dxfId="151" priority="186" operator="lessThan">
      <formula>X14</formula>
    </cfRule>
  </conditionalFormatting>
  <conditionalFormatting sqref="F14:F47">
    <cfRule type="cellIs" dxfId="150" priority="31" operator="lessThan">
      <formula>TODAY()-365</formula>
    </cfRule>
  </conditionalFormatting>
  <conditionalFormatting sqref="J6:L9">
    <cfRule type="cellIs" dxfId="149" priority="66" operator="equal">
      <formula>"PX"</formula>
    </cfRule>
    <cfRule type="cellIs" dxfId="148" priority="67" operator="equal">
      <formula>0</formula>
    </cfRule>
    <cfRule type="cellIs" dxfId="147" priority="187" operator="equal">
      <formula>"RA"</formula>
    </cfRule>
    <cfRule type="cellIs" dxfId="146" priority="189" operator="equal">
      <formula>"P-Core"</formula>
    </cfRule>
  </conditionalFormatting>
  <conditionalFormatting sqref="M6 O6 A7:I7 M7:Q7">
    <cfRule type="expression" dxfId="145" priority="11">
      <formula>$O$7="Dual"</formula>
    </cfRule>
  </conditionalFormatting>
  <conditionalFormatting sqref="M6 O6 A7:Q7">
    <cfRule type="expression" dxfId="144" priority="65">
      <formula>$P$7="Capped"</formula>
    </cfRule>
  </conditionalFormatting>
  <conditionalFormatting sqref="O14:O47">
    <cfRule type="cellIs" dxfId="143" priority="26" operator="greaterThan">
      <formula>0</formula>
    </cfRule>
  </conditionalFormatting>
  <conditionalFormatting sqref="P14:P47">
    <cfRule type="cellIs" dxfId="142" priority="37" stopIfTrue="1" operator="equal">
      <formula>"n/a"</formula>
    </cfRule>
    <cfRule type="cellIs" dxfId="141" priority="38" stopIfTrue="1" operator="greaterThan">
      <formula>T14</formula>
    </cfRule>
    <cfRule type="cellIs" dxfId="140" priority="39" stopIfTrue="1" operator="between">
      <formula>U14-1</formula>
      <formula>V14</formula>
    </cfRule>
    <cfRule type="cellIs" dxfId="139" priority="40" stopIfTrue="1" operator="between">
      <formula>W14</formula>
      <formula>V14-0.5</formula>
    </cfRule>
    <cfRule type="cellIs" dxfId="138" priority="41" stopIfTrue="1" operator="lessThan">
      <formula>X14</formula>
    </cfRule>
  </conditionalFormatting>
  <conditionalFormatting sqref="Q14:Q47">
    <cfRule type="cellIs" dxfId="137" priority="32" operator="equal">
      <formula>"n/a"</formula>
    </cfRule>
    <cfRule type="cellIs" dxfId="136" priority="33" operator="greaterThan">
      <formula>U14</formula>
    </cfRule>
    <cfRule type="cellIs" dxfId="135" priority="34" operator="between">
      <formula>V14</formula>
      <formula>U14-1</formula>
    </cfRule>
    <cfRule type="cellIs" dxfId="134" priority="35" operator="between">
      <formula>W14</formula>
      <formula>V14-0.5</formula>
    </cfRule>
    <cfRule type="cellIs" dxfId="133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1"/>
  <sheetViews>
    <sheetView zoomScale="90" zoomScaleNormal="90" workbookViewId="0">
      <pane xSplit="8" ySplit="7" topLeftCell="K25" activePane="bottomRight" state="frozen"/>
      <selection pane="bottomRight" activeCell="G4" sqref="G4"/>
      <selection pane="bottomLeft" activeCell="A173" sqref="A173:XFD173"/>
      <selection pane="topRight" activeCell="A173" sqref="A173:XFD173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19.42578125" style="2" customWidth="1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6" t="s">
        <v>301</v>
      </c>
      <c r="E1" s="346"/>
      <c r="F1" s="346"/>
      <c r="G1" s="346"/>
      <c r="H1" s="346"/>
    </row>
    <row r="2" spans="1:48">
      <c r="A2" s="27" t="s">
        <v>3</v>
      </c>
      <c r="B2" s="47"/>
      <c r="C2" s="47"/>
      <c r="D2" s="319">
        <v>10</v>
      </c>
      <c r="E2" s="273" t="s">
        <v>302</v>
      </c>
      <c r="F2" s="273"/>
      <c r="G2" s="275">
        <f>SUM(D2*54.5)/1000</f>
        <v>0.54500000000000004</v>
      </c>
      <c r="H2" s="274" t="s">
        <v>303</v>
      </c>
      <c r="I2" s="270" t="s">
        <v>304</v>
      </c>
      <c r="J2" s="344" t="s">
        <v>305</v>
      </c>
      <c r="K2" s="345"/>
      <c r="L2" s="345"/>
    </row>
    <row r="3" spans="1:48">
      <c r="A3" s="28" t="s">
        <v>4</v>
      </c>
      <c r="B3" s="46"/>
      <c r="C3" s="46"/>
      <c r="D3" s="46"/>
      <c r="E3" s="46"/>
      <c r="F3" s="46"/>
      <c r="I3" s="96" t="s">
        <v>306</v>
      </c>
      <c r="J3" s="277" t="s">
        <v>307</v>
      </c>
      <c r="K3" s="271"/>
      <c r="L3" s="277"/>
      <c r="M3" s="271"/>
      <c r="N3" s="277"/>
      <c r="O3" s="269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308</v>
      </c>
      <c r="G7" s="276" t="s">
        <v>22</v>
      </c>
      <c r="H7" s="11" t="s">
        <v>309</v>
      </c>
      <c r="I7" s="13" t="s">
        <v>310</v>
      </c>
      <c r="J7" s="278" t="s">
        <v>311</v>
      </c>
      <c r="K7" s="13" t="s">
        <v>310</v>
      </c>
      <c r="L7" s="278" t="s">
        <v>311</v>
      </c>
      <c r="M7" s="13" t="s">
        <v>310</v>
      </c>
      <c r="N7" s="278" t="s">
        <v>311</v>
      </c>
      <c r="O7" s="13" t="s">
        <v>310</v>
      </c>
      <c r="P7" s="278" t="s">
        <v>311</v>
      </c>
      <c r="Q7" s="13" t="s">
        <v>310</v>
      </c>
      <c r="R7" s="278" t="s">
        <v>311</v>
      </c>
      <c r="S7" s="13" t="s">
        <v>310</v>
      </c>
      <c r="T7" s="278" t="s">
        <v>311</v>
      </c>
      <c r="U7" s="13" t="s">
        <v>310</v>
      </c>
      <c r="V7" s="278" t="s">
        <v>311</v>
      </c>
      <c r="W7" s="13" t="s">
        <v>310</v>
      </c>
      <c r="X7" s="278" t="s">
        <v>311</v>
      </c>
      <c r="Y7" s="13" t="s">
        <v>310</v>
      </c>
      <c r="Z7" s="278" t="s">
        <v>311</v>
      </c>
      <c r="AA7" s="13" t="s">
        <v>310</v>
      </c>
      <c r="AB7" s="278" t="s">
        <v>311</v>
      </c>
      <c r="AC7" s="13" t="s">
        <v>310</v>
      </c>
      <c r="AD7" s="278" t="s">
        <v>311</v>
      </c>
      <c r="AE7" s="13" t="s">
        <v>310</v>
      </c>
      <c r="AF7" s="278" t="s">
        <v>311</v>
      </c>
      <c r="AG7" s="13" t="s">
        <v>310</v>
      </c>
      <c r="AH7" s="278" t="s">
        <v>311</v>
      </c>
      <c r="AI7" s="13" t="s">
        <v>310</v>
      </c>
      <c r="AJ7" s="278" t="s">
        <v>311</v>
      </c>
      <c r="AK7" s="13" t="s">
        <v>310</v>
      </c>
      <c r="AL7" s="278" t="s">
        <v>311</v>
      </c>
      <c r="AM7" s="13" t="s">
        <v>310</v>
      </c>
      <c r="AN7" s="278" t="s">
        <v>311</v>
      </c>
      <c r="AO7" s="13" t="s">
        <v>310</v>
      </c>
      <c r="AP7" s="278" t="s">
        <v>311</v>
      </c>
      <c r="AQ7" s="13" t="s">
        <v>310</v>
      </c>
      <c r="AR7" s="278" t="s">
        <v>311</v>
      </c>
      <c r="AS7" s="13" t="s">
        <v>310</v>
      </c>
      <c r="AT7" s="278" t="s">
        <v>311</v>
      </c>
      <c r="AU7" s="13" t="s">
        <v>310</v>
      </c>
      <c r="AV7" s="49" t="s">
        <v>312</v>
      </c>
    </row>
    <row r="8" spans="1:48">
      <c r="A8" s="35" t="s">
        <v>24</v>
      </c>
      <c r="B8" s="96"/>
      <c r="C8" s="4"/>
      <c r="D8" s="4"/>
      <c r="E8" s="4"/>
      <c r="F8" s="4"/>
      <c r="G8" s="251">
        <f t="shared" ref="G8:G72" si="0">SUM(J8,L8,N8,P8,R8,T8,V8,X8,Z8,AB8,AD8,AF8,AH8,AJ8,AL8,AN8,AP8,AR8,AT8,AV8)</f>
        <v>0</v>
      </c>
      <c r="H8" s="136">
        <f>SUM(G8*1000)/54.5</f>
        <v>0</v>
      </c>
      <c r="I8" s="81"/>
      <c r="J8" s="279"/>
      <c r="K8" s="81"/>
      <c r="L8" s="279"/>
      <c r="M8" s="81"/>
      <c r="N8" s="279"/>
      <c r="O8" s="81"/>
      <c r="P8" s="279"/>
      <c r="Q8" s="81"/>
      <c r="R8" s="279"/>
      <c r="S8" s="81"/>
      <c r="T8" s="279"/>
      <c r="U8" s="81"/>
      <c r="V8" s="279"/>
      <c r="W8" s="81"/>
      <c r="X8" s="279"/>
      <c r="Y8" s="81"/>
      <c r="Z8" s="279"/>
      <c r="AA8" s="81"/>
      <c r="AB8" s="279"/>
      <c r="AC8" s="81"/>
      <c r="AD8" s="279"/>
      <c r="AE8" s="81"/>
      <c r="AF8" s="279"/>
      <c r="AG8" s="81"/>
      <c r="AH8" s="279"/>
      <c r="AI8" s="81"/>
      <c r="AJ8" s="279"/>
      <c r="AK8" s="81"/>
      <c r="AL8" s="279"/>
      <c r="AM8" s="81"/>
      <c r="AN8" s="279"/>
      <c r="AO8" s="81"/>
      <c r="AP8" s="279"/>
      <c r="AQ8" s="81"/>
      <c r="AR8" s="279"/>
      <c r="AS8" s="81"/>
      <c r="AT8" s="279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1">
        <f t="shared" si="0"/>
        <v>6.5</v>
      </c>
      <c r="H9" s="136">
        <f t="shared" ref="H9:H74" si="1">SUM(G9*1000)/54.5</f>
        <v>119.26605504587155</v>
      </c>
      <c r="I9" s="81" t="s">
        <v>313</v>
      </c>
      <c r="J9" s="279">
        <v>0.5</v>
      </c>
      <c r="K9" s="87" t="s">
        <v>314</v>
      </c>
      <c r="L9" s="281">
        <v>2</v>
      </c>
      <c r="M9" s="87" t="s">
        <v>315</v>
      </c>
      <c r="N9" s="281">
        <v>2</v>
      </c>
      <c r="O9" s="87" t="s">
        <v>316</v>
      </c>
      <c r="P9" s="279">
        <v>2</v>
      </c>
      <c r="Q9" s="81"/>
      <c r="R9" s="279"/>
      <c r="S9" s="81"/>
      <c r="T9" s="279"/>
      <c r="U9" s="81"/>
      <c r="V9" s="279"/>
      <c r="W9" s="81"/>
      <c r="X9" s="279"/>
      <c r="Y9" s="81"/>
      <c r="Z9" s="279"/>
      <c r="AA9" s="81"/>
      <c r="AB9" s="279"/>
      <c r="AC9" s="81"/>
      <c r="AD9" s="279"/>
      <c r="AE9" s="81"/>
      <c r="AF9" s="279"/>
      <c r="AG9" s="81"/>
      <c r="AH9" s="279"/>
      <c r="AI9" s="81"/>
      <c r="AJ9" s="279"/>
      <c r="AK9" s="81"/>
      <c r="AL9" s="279"/>
      <c r="AM9" s="81"/>
      <c r="AN9" s="279"/>
      <c r="AO9" s="81"/>
      <c r="AP9" s="279"/>
      <c r="AQ9" s="81"/>
      <c r="AR9" s="279"/>
      <c r="AS9" s="81"/>
      <c r="AT9" s="279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1">
        <f t="shared" si="0"/>
        <v>2</v>
      </c>
      <c r="H10" s="136">
        <f t="shared" si="1"/>
        <v>36.697247706422019</v>
      </c>
      <c r="I10" s="87" t="s">
        <v>317</v>
      </c>
      <c r="J10" s="280">
        <v>1</v>
      </c>
      <c r="K10" s="87" t="s">
        <v>318</v>
      </c>
      <c r="L10" s="281">
        <v>1</v>
      </c>
      <c r="M10" s="87"/>
      <c r="N10" s="281"/>
      <c r="O10" s="87"/>
      <c r="P10" s="279"/>
      <c r="Q10" s="81"/>
      <c r="R10" s="279"/>
      <c r="S10" s="81"/>
      <c r="T10" s="279"/>
      <c r="U10" s="81"/>
      <c r="V10" s="279"/>
      <c r="W10" s="81"/>
      <c r="X10" s="279"/>
      <c r="Y10" s="81"/>
      <c r="Z10" s="279"/>
      <c r="AA10" s="81"/>
      <c r="AB10" s="279"/>
      <c r="AC10" s="81"/>
      <c r="AD10" s="279"/>
      <c r="AE10" s="81"/>
      <c r="AF10" s="279"/>
      <c r="AG10" s="81"/>
      <c r="AH10" s="279"/>
      <c r="AI10" s="81"/>
      <c r="AJ10" s="279"/>
      <c r="AK10" s="81"/>
      <c r="AL10" s="279"/>
      <c r="AM10" s="81"/>
      <c r="AN10" s="279"/>
      <c r="AO10" s="81"/>
      <c r="AP10" s="279"/>
      <c r="AQ10" s="81"/>
      <c r="AR10" s="279"/>
      <c r="AS10" s="81"/>
      <c r="AT10" s="279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1">
        <f t="shared" si="0"/>
        <v>5</v>
      </c>
      <c r="H11" s="136">
        <f t="shared" si="1"/>
        <v>91.743119266055047</v>
      </c>
      <c r="I11" s="81" t="s">
        <v>319</v>
      </c>
      <c r="J11" s="279">
        <v>4</v>
      </c>
      <c r="K11" s="87" t="s">
        <v>320</v>
      </c>
      <c r="L11" s="281">
        <v>1</v>
      </c>
      <c r="M11" s="87"/>
      <c r="N11" s="281"/>
      <c r="O11" s="87"/>
      <c r="P11" s="279"/>
      <c r="Q11" s="81"/>
      <c r="R11" s="279"/>
      <c r="S11" s="81"/>
      <c r="T11" s="279"/>
      <c r="U11" s="81"/>
      <c r="V11" s="279"/>
      <c r="W11" s="81"/>
      <c r="X11" s="279"/>
      <c r="Y11" s="81"/>
      <c r="Z11" s="279"/>
      <c r="AA11" s="81"/>
      <c r="AB11" s="279"/>
      <c r="AC11" s="81"/>
      <c r="AD11" s="279"/>
      <c r="AE11" s="81"/>
      <c r="AF11" s="279"/>
      <c r="AG11" s="81"/>
      <c r="AH11" s="279"/>
      <c r="AI11" s="81"/>
      <c r="AJ11" s="279"/>
      <c r="AK11" s="81"/>
      <c r="AL11" s="279"/>
      <c r="AM11" s="81"/>
      <c r="AN11" s="279"/>
      <c r="AO11" s="81"/>
      <c r="AP11" s="279"/>
      <c r="AQ11" s="81"/>
      <c r="AR11" s="279"/>
      <c r="AS11" s="81"/>
      <c r="AT11" s="279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321</v>
      </c>
      <c r="G12" s="251">
        <f t="shared" si="0"/>
        <v>7.25</v>
      </c>
      <c r="H12" s="136">
        <f t="shared" si="1"/>
        <v>133.02752293577981</v>
      </c>
      <c r="I12" s="81" t="s">
        <v>322</v>
      </c>
      <c r="J12" s="279">
        <v>1.6</v>
      </c>
      <c r="K12" s="81" t="s">
        <v>323</v>
      </c>
      <c r="L12" s="279">
        <v>3.05</v>
      </c>
      <c r="M12" s="87" t="s">
        <v>324</v>
      </c>
      <c r="N12" s="281">
        <v>0.8</v>
      </c>
      <c r="O12" s="87" t="s">
        <v>325</v>
      </c>
      <c r="P12" s="281">
        <v>0.8</v>
      </c>
      <c r="Q12" s="101" t="s">
        <v>326</v>
      </c>
      <c r="R12" s="289">
        <v>0.5</v>
      </c>
      <c r="S12" s="83" t="s">
        <v>327</v>
      </c>
      <c r="T12" s="284">
        <v>0.5</v>
      </c>
      <c r="U12" s="81"/>
      <c r="V12" s="279"/>
      <c r="W12" s="81"/>
      <c r="X12" s="279"/>
      <c r="Y12" s="81"/>
      <c r="Z12" s="279"/>
      <c r="AA12" s="81"/>
      <c r="AB12" s="279"/>
      <c r="AC12" s="81"/>
      <c r="AD12" s="279"/>
      <c r="AE12" s="81"/>
      <c r="AF12" s="279"/>
      <c r="AG12" s="81"/>
      <c r="AH12" s="279"/>
      <c r="AI12" s="81"/>
      <c r="AJ12" s="279"/>
      <c r="AK12" s="81"/>
      <c r="AL12" s="279"/>
      <c r="AM12" s="81"/>
      <c r="AN12" s="279"/>
      <c r="AO12" s="81"/>
      <c r="AP12" s="279"/>
      <c r="AQ12" s="81"/>
      <c r="AR12" s="279"/>
      <c r="AS12" s="81"/>
      <c r="AT12" s="279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1">
        <f t="shared" ref="G13" si="2">SUM(J13,L13,N13,P13,R13,T13,V13,X13,Z13,AB13,AD13,AF13,AH13,AJ13,AL13,AN13,AP13,AR13,AT13,AV13)</f>
        <v>5.25</v>
      </c>
      <c r="H13" s="136">
        <f t="shared" ref="H13" si="3">SUM(G13*1000)/54.5</f>
        <v>96.330275229357795</v>
      </c>
      <c r="I13" s="81" t="s">
        <v>322</v>
      </c>
      <c r="J13" s="279">
        <v>0.3</v>
      </c>
      <c r="K13" s="81" t="s">
        <v>323</v>
      </c>
      <c r="L13" s="279">
        <v>2.15</v>
      </c>
      <c r="M13" s="87" t="s">
        <v>324</v>
      </c>
      <c r="N13" s="281">
        <v>0.8</v>
      </c>
      <c r="O13" s="87" t="s">
        <v>325</v>
      </c>
      <c r="P13" s="281">
        <v>1</v>
      </c>
      <c r="Q13" s="101" t="s">
        <v>326</v>
      </c>
      <c r="R13" s="289">
        <v>0.5</v>
      </c>
      <c r="S13" s="83" t="s">
        <v>327</v>
      </c>
      <c r="T13" s="284">
        <v>0.5</v>
      </c>
      <c r="U13" s="81"/>
      <c r="V13" s="279"/>
      <c r="W13" s="81"/>
      <c r="X13" s="279"/>
      <c r="Y13" s="81"/>
      <c r="Z13" s="279"/>
      <c r="AA13" s="81"/>
      <c r="AB13" s="279"/>
      <c r="AC13" s="81"/>
      <c r="AD13" s="279"/>
      <c r="AE13" s="81"/>
      <c r="AF13" s="279"/>
      <c r="AG13" s="81"/>
      <c r="AH13" s="279"/>
      <c r="AI13" s="81"/>
      <c r="AJ13" s="279"/>
      <c r="AK13" s="81"/>
      <c r="AL13" s="279"/>
      <c r="AM13" s="81"/>
      <c r="AN13" s="279"/>
      <c r="AO13" s="81"/>
      <c r="AP13" s="279"/>
      <c r="AQ13" s="81"/>
      <c r="AR13" s="279"/>
      <c r="AS13" s="81"/>
      <c r="AT13" s="279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1">
        <f t="shared" si="0"/>
        <v>0.4</v>
      </c>
      <c r="H14" s="136">
        <f t="shared" si="1"/>
        <v>7.3394495412844041</v>
      </c>
      <c r="I14" s="89" t="s">
        <v>328</v>
      </c>
      <c r="J14" s="282">
        <v>0.4</v>
      </c>
      <c r="K14" s="81"/>
      <c r="L14" s="279"/>
      <c r="M14" s="81"/>
      <c r="N14" s="279"/>
      <c r="O14" s="81"/>
      <c r="P14" s="279"/>
      <c r="Q14" s="81"/>
      <c r="R14" s="279"/>
      <c r="S14" s="81"/>
      <c r="T14" s="279"/>
      <c r="U14" s="81"/>
      <c r="V14" s="279"/>
      <c r="W14" s="81"/>
      <c r="X14" s="279"/>
      <c r="Y14" s="81"/>
      <c r="Z14" s="279"/>
      <c r="AA14" s="81"/>
      <c r="AB14" s="279"/>
      <c r="AC14" s="81"/>
      <c r="AD14" s="279"/>
      <c r="AE14" s="81"/>
      <c r="AF14" s="279"/>
      <c r="AG14" s="81"/>
      <c r="AH14" s="279"/>
      <c r="AI14" s="81"/>
      <c r="AJ14" s="279"/>
      <c r="AK14" s="81"/>
      <c r="AL14" s="279"/>
      <c r="AM14" s="81"/>
      <c r="AN14" s="279"/>
      <c r="AO14" s="81"/>
      <c r="AP14" s="279"/>
      <c r="AQ14" s="81"/>
      <c r="AR14" s="279"/>
      <c r="AS14" s="81"/>
      <c r="AT14" s="279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1">
        <f t="shared" si="0"/>
        <v>0.5</v>
      </c>
      <c r="H15" s="136">
        <f t="shared" si="1"/>
        <v>9.1743119266055047</v>
      </c>
      <c r="I15" s="81" t="s">
        <v>329</v>
      </c>
      <c r="J15" s="279">
        <v>0.5</v>
      </c>
      <c r="K15" s="81"/>
      <c r="L15" s="279"/>
      <c r="M15" s="81"/>
      <c r="N15" s="279"/>
      <c r="O15" s="81"/>
      <c r="P15" s="279"/>
      <c r="Q15" s="81"/>
      <c r="R15" s="279"/>
      <c r="S15" s="81"/>
      <c r="T15" s="279"/>
      <c r="U15" s="81"/>
      <c r="V15" s="279"/>
      <c r="W15" s="81"/>
      <c r="X15" s="279"/>
      <c r="Y15" s="81"/>
      <c r="Z15" s="279"/>
      <c r="AA15" s="81"/>
      <c r="AB15" s="279"/>
      <c r="AC15" s="81"/>
      <c r="AD15" s="279"/>
      <c r="AE15" s="81"/>
      <c r="AF15" s="279"/>
      <c r="AG15" s="81"/>
      <c r="AH15" s="279"/>
      <c r="AI15" s="81"/>
      <c r="AJ15" s="279"/>
      <c r="AK15" s="81"/>
      <c r="AL15" s="279"/>
      <c r="AM15" s="81"/>
      <c r="AN15" s="279"/>
      <c r="AO15" s="81"/>
      <c r="AP15" s="279"/>
      <c r="AQ15" s="81"/>
      <c r="AR15" s="279"/>
      <c r="AS15" s="81"/>
      <c r="AT15" s="279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1">
        <f t="shared" si="0"/>
        <v>0</v>
      </c>
      <c r="H16" s="136">
        <f t="shared" si="1"/>
        <v>0</v>
      </c>
      <c r="I16" s="81"/>
      <c r="J16" s="279"/>
      <c r="K16" s="81"/>
      <c r="L16" s="279"/>
      <c r="M16" s="81"/>
      <c r="N16" s="279"/>
      <c r="O16" s="81"/>
      <c r="P16" s="279"/>
      <c r="Q16" s="81"/>
      <c r="R16" s="279"/>
      <c r="S16" s="81"/>
      <c r="T16" s="279"/>
      <c r="U16" s="81"/>
      <c r="V16" s="279"/>
      <c r="W16" s="81"/>
      <c r="X16" s="279"/>
      <c r="Y16" s="81"/>
      <c r="Z16" s="279"/>
      <c r="AA16" s="81"/>
      <c r="AB16" s="279"/>
      <c r="AC16" s="81"/>
      <c r="AD16" s="279"/>
      <c r="AE16" s="81"/>
      <c r="AF16" s="279"/>
      <c r="AG16" s="81"/>
      <c r="AH16" s="279"/>
      <c r="AI16" s="81"/>
      <c r="AJ16" s="279"/>
      <c r="AK16" s="81"/>
      <c r="AL16" s="279"/>
      <c r="AM16" s="81"/>
      <c r="AN16" s="279"/>
      <c r="AO16" s="81"/>
      <c r="AP16" s="279"/>
      <c r="AQ16" s="81"/>
      <c r="AR16" s="279"/>
      <c r="AS16" s="81"/>
      <c r="AT16" s="279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1">
        <f t="shared" si="0"/>
        <v>0</v>
      </c>
      <c r="H17" s="136">
        <f t="shared" si="1"/>
        <v>0</v>
      </c>
      <c r="I17" s="81"/>
      <c r="J17" s="279"/>
      <c r="K17" s="81"/>
      <c r="L17" s="279"/>
      <c r="M17" s="81"/>
      <c r="N17" s="279"/>
      <c r="O17" s="81"/>
      <c r="P17" s="279"/>
      <c r="Q17" s="81"/>
      <c r="R17" s="279"/>
      <c r="S17" s="81"/>
      <c r="T17" s="279"/>
      <c r="U17" s="81"/>
      <c r="V17" s="279"/>
      <c r="W17" s="81"/>
      <c r="X17" s="279"/>
      <c r="Y17" s="81"/>
      <c r="Z17" s="279"/>
      <c r="AA17" s="81"/>
      <c r="AB17" s="279"/>
      <c r="AC17" s="81"/>
      <c r="AD17" s="279"/>
      <c r="AE17" s="81"/>
      <c r="AF17" s="279"/>
      <c r="AG17" s="81"/>
      <c r="AH17" s="279"/>
      <c r="AI17" s="81"/>
      <c r="AJ17" s="279"/>
      <c r="AK17" s="81"/>
      <c r="AL17" s="279"/>
      <c r="AM17" s="81"/>
      <c r="AN17" s="279"/>
      <c r="AO17" s="81"/>
      <c r="AP17" s="279"/>
      <c r="AQ17" s="81"/>
      <c r="AR17" s="279"/>
      <c r="AS17" s="81"/>
      <c r="AT17" s="279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1">
        <f t="shared" si="0"/>
        <v>6.9</v>
      </c>
      <c r="H18" s="136">
        <f t="shared" si="1"/>
        <v>126.60550458715596</v>
      </c>
      <c r="I18" s="81" t="s">
        <v>330</v>
      </c>
      <c r="J18" s="279">
        <v>2.4</v>
      </c>
      <c r="K18" s="81" t="s">
        <v>331</v>
      </c>
      <c r="L18" s="279">
        <v>0.5</v>
      </c>
      <c r="M18" s="87" t="s">
        <v>332</v>
      </c>
      <c r="N18" s="281">
        <v>2</v>
      </c>
      <c r="O18" s="87" t="s">
        <v>333</v>
      </c>
      <c r="P18" s="281">
        <v>1</v>
      </c>
      <c r="Q18" s="87" t="s">
        <v>334</v>
      </c>
      <c r="R18" s="281">
        <v>1</v>
      </c>
      <c r="S18" s="81"/>
      <c r="T18" s="279"/>
      <c r="U18" s="81"/>
      <c r="V18" s="279"/>
      <c r="W18" s="81"/>
      <c r="X18" s="279"/>
      <c r="Y18" s="81"/>
      <c r="Z18" s="279"/>
      <c r="AA18" s="81"/>
      <c r="AB18" s="279"/>
      <c r="AC18" s="81"/>
      <c r="AD18" s="279"/>
      <c r="AE18" s="81"/>
      <c r="AF18" s="279"/>
      <c r="AG18" s="81"/>
      <c r="AH18" s="279"/>
      <c r="AI18" s="81"/>
      <c r="AJ18" s="279"/>
      <c r="AK18" s="81"/>
      <c r="AL18" s="279"/>
      <c r="AM18" s="81"/>
      <c r="AN18" s="279"/>
      <c r="AO18" s="81"/>
      <c r="AP18" s="279"/>
      <c r="AQ18" s="81"/>
      <c r="AR18" s="279"/>
      <c r="AS18" s="81"/>
      <c r="AT18" s="279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1">
        <f t="shared" si="0"/>
        <v>2</v>
      </c>
      <c r="H19" s="136">
        <f t="shared" si="1"/>
        <v>36.697247706422019</v>
      </c>
      <c r="I19" s="85" t="s">
        <v>335</v>
      </c>
      <c r="J19" s="280">
        <v>2</v>
      </c>
      <c r="K19" s="81"/>
      <c r="L19" s="279"/>
      <c r="M19" s="81"/>
      <c r="N19" s="279"/>
      <c r="O19" s="81"/>
      <c r="P19" s="279"/>
      <c r="Q19" s="81"/>
      <c r="R19" s="279"/>
      <c r="S19" s="81"/>
      <c r="T19" s="279"/>
      <c r="U19" s="81"/>
      <c r="V19" s="279"/>
      <c r="W19" s="81"/>
      <c r="X19" s="279"/>
      <c r="Y19" s="81"/>
      <c r="Z19" s="279"/>
      <c r="AA19" s="81"/>
      <c r="AB19" s="279"/>
      <c r="AC19" s="81"/>
      <c r="AD19" s="279"/>
      <c r="AE19" s="81"/>
      <c r="AF19" s="279"/>
      <c r="AG19" s="81"/>
      <c r="AH19" s="279"/>
      <c r="AI19" s="81"/>
      <c r="AJ19" s="279"/>
      <c r="AK19" s="81"/>
      <c r="AL19" s="279"/>
      <c r="AM19" s="81"/>
      <c r="AN19" s="279"/>
      <c r="AO19" s="81"/>
      <c r="AP19" s="279"/>
      <c r="AQ19" s="81"/>
      <c r="AR19" s="279"/>
      <c r="AS19" s="81"/>
      <c r="AT19" s="279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1">
        <f t="shared" si="0"/>
        <v>0</v>
      </c>
      <c r="H20" s="136">
        <f t="shared" si="1"/>
        <v>0</v>
      </c>
      <c r="I20" s="81"/>
      <c r="J20" s="279"/>
      <c r="K20" s="81"/>
      <c r="L20" s="279"/>
      <c r="M20" s="81"/>
      <c r="N20" s="279"/>
      <c r="O20" s="81"/>
      <c r="P20" s="279"/>
      <c r="Q20" s="81"/>
      <c r="R20" s="279"/>
      <c r="S20" s="81"/>
      <c r="T20" s="279"/>
      <c r="U20" s="81"/>
      <c r="V20" s="279"/>
      <c r="W20" s="81"/>
      <c r="X20" s="279"/>
      <c r="Y20" s="81"/>
      <c r="Z20" s="279"/>
      <c r="AA20" s="81"/>
      <c r="AB20" s="279"/>
      <c r="AC20" s="81"/>
      <c r="AD20" s="279"/>
      <c r="AE20" s="81"/>
      <c r="AF20" s="279"/>
      <c r="AG20" s="81"/>
      <c r="AH20" s="279"/>
      <c r="AI20" s="81"/>
      <c r="AJ20" s="279"/>
      <c r="AK20" s="81"/>
      <c r="AL20" s="279"/>
      <c r="AM20" s="81"/>
      <c r="AN20" s="279"/>
      <c r="AO20" s="81"/>
      <c r="AP20" s="279"/>
      <c r="AQ20" s="81"/>
      <c r="AR20" s="279"/>
      <c r="AS20" s="81"/>
      <c r="AT20" s="279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1">
        <f t="shared" si="0"/>
        <v>5.5</v>
      </c>
      <c r="H21" s="136">
        <f t="shared" si="1"/>
        <v>100.91743119266054</v>
      </c>
      <c r="I21" s="87" t="s">
        <v>336</v>
      </c>
      <c r="J21" s="281">
        <v>2</v>
      </c>
      <c r="K21" s="85" t="s">
        <v>337</v>
      </c>
      <c r="L21" s="280">
        <v>2</v>
      </c>
      <c r="M21" s="295" t="s">
        <v>338</v>
      </c>
      <c r="N21" s="296">
        <v>1.5</v>
      </c>
      <c r="O21" s="81"/>
      <c r="P21" s="279"/>
      <c r="Q21" s="81"/>
      <c r="R21" s="279"/>
      <c r="S21" s="81"/>
      <c r="T21" s="279"/>
      <c r="U21" s="81"/>
      <c r="V21" s="279"/>
      <c r="W21" s="81"/>
      <c r="X21" s="279"/>
      <c r="Y21" s="81"/>
      <c r="Z21" s="279"/>
      <c r="AA21" s="81"/>
      <c r="AB21" s="279"/>
      <c r="AC21" s="81"/>
      <c r="AD21" s="279"/>
      <c r="AE21" s="81"/>
      <c r="AF21" s="279"/>
      <c r="AG21" s="81"/>
      <c r="AH21" s="279"/>
      <c r="AI21" s="81"/>
      <c r="AJ21" s="279"/>
      <c r="AK21" s="81"/>
      <c r="AL21" s="279"/>
      <c r="AM21" s="81"/>
      <c r="AN21" s="279"/>
      <c r="AO21" s="81"/>
      <c r="AP21" s="279"/>
      <c r="AQ21" s="81"/>
      <c r="AR21" s="279"/>
      <c r="AS21" s="81"/>
      <c r="AT21" s="279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321</v>
      </c>
      <c r="G22" s="251">
        <f t="shared" si="0"/>
        <v>12.55</v>
      </c>
      <c r="H22" s="136">
        <f t="shared" si="1"/>
        <v>230.27522935779817</v>
      </c>
      <c r="I22" s="81" t="s">
        <v>339</v>
      </c>
      <c r="J22" s="279">
        <v>2</v>
      </c>
      <c r="K22" s="81" t="s">
        <v>340</v>
      </c>
      <c r="L22" s="279">
        <v>0.3</v>
      </c>
      <c r="M22" s="81" t="s">
        <v>341</v>
      </c>
      <c r="N22" s="279">
        <v>1.2</v>
      </c>
      <c r="O22" s="81" t="s">
        <v>342</v>
      </c>
      <c r="P22" s="279">
        <v>1.45</v>
      </c>
      <c r="Q22" s="81" t="s">
        <v>343</v>
      </c>
      <c r="R22" s="279">
        <v>1.1499999999999999</v>
      </c>
      <c r="S22" s="81" t="s">
        <v>344</v>
      </c>
      <c r="T22" s="279">
        <v>1.75</v>
      </c>
      <c r="U22" s="87" t="s">
        <v>345</v>
      </c>
      <c r="V22" s="281">
        <v>1</v>
      </c>
      <c r="W22" s="87" t="s">
        <v>346</v>
      </c>
      <c r="X22" s="281">
        <v>2.2000000000000002</v>
      </c>
      <c r="Y22" s="85" t="s">
        <v>347</v>
      </c>
      <c r="Z22" s="280">
        <v>1.5</v>
      </c>
      <c r="AA22" s="81"/>
      <c r="AB22" s="279"/>
      <c r="AC22" s="81"/>
      <c r="AD22" s="279"/>
      <c r="AE22" s="81"/>
      <c r="AF22" s="279"/>
      <c r="AG22" s="81"/>
      <c r="AH22" s="279"/>
      <c r="AI22" s="81"/>
      <c r="AJ22" s="279"/>
      <c r="AK22" s="81"/>
      <c r="AL22" s="279"/>
      <c r="AM22" s="81"/>
      <c r="AN22" s="279"/>
      <c r="AO22" s="81"/>
      <c r="AP22" s="279"/>
      <c r="AQ22" s="81"/>
      <c r="AR22" s="279"/>
      <c r="AS22" s="81"/>
      <c r="AT22" s="279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1">
        <f t="shared" si="0"/>
        <v>11.65</v>
      </c>
      <c r="H23" s="136">
        <f t="shared" si="1"/>
        <v>213.76146788990826</v>
      </c>
      <c r="I23" s="81" t="s">
        <v>339</v>
      </c>
      <c r="J23" s="279">
        <v>2</v>
      </c>
      <c r="K23" s="81" t="s">
        <v>340</v>
      </c>
      <c r="L23" s="279">
        <v>0.4</v>
      </c>
      <c r="M23" s="81" t="s">
        <v>341</v>
      </c>
      <c r="N23" s="279">
        <v>0.4</v>
      </c>
      <c r="O23" s="81" t="s">
        <v>342</v>
      </c>
      <c r="P23" s="279">
        <v>1.45</v>
      </c>
      <c r="Q23" s="81" t="s">
        <v>343</v>
      </c>
      <c r="R23" s="279">
        <v>0.95</v>
      </c>
      <c r="S23" s="81" t="s">
        <v>344</v>
      </c>
      <c r="T23" s="279">
        <v>1.75</v>
      </c>
      <c r="U23" s="87" t="s">
        <v>345</v>
      </c>
      <c r="V23" s="281">
        <v>1</v>
      </c>
      <c r="W23" s="87" t="s">
        <v>346</v>
      </c>
      <c r="X23" s="281">
        <v>2.2999999999999998</v>
      </c>
      <c r="Y23" s="85" t="s">
        <v>348</v>
      </c>
      <c r="Z23" s="280">
        <v>1.4</v>
      </c>
      <c r="AA23" s="81"/>
      <c r="AB23" s="279"/>
      <c r="AC23" s="81"/>
      <c r="AD23" s="279"/>
      <c r="AE23" s="81"/>
      <c r="AF23" s="279"/>
      <c r="AG23" s="81"/>
      <c r="AH23" s="279"/>
      <c r="AI23" s="81"/>
      <c r="AJ23" s="279"/>
      <c r="AK23" s="81"/>
      <c r="AL23" s="279"/>
      <c r="AM23" s="81"/>
      <c r="AN23" s="279"/>
      <c r="AO23" s="81"/>
      <c r="AP23" s="279"/>
      <c r="AQ23" s="81"/>
      <c r="AR23" s="279"/>
      <c r="AS23" s="81"/>
      <c r="AT23" s="279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1">
        <f t="shared" si="0"/>
        <v>0</v>
      </c>
      <c r="H24" s="136">
        <f t="shared" si="1"/>
        <v>0</v>
      </c>
      <c r="I24" s="81"/>
      <c r="J24" s="279"/>
      <c r="K24" s="81"/>
      <c r="L24" s="279"/>
      <c r="M24" s="81"/>
      <c r="N24" s="279"/>
      <c r="O24" s="81"/>
      <c r="P24" s="279"/>
      <c r="Q24" s="81"/>
      <c r="R24" s="279"/>
      <c r="S24" s="81"/>
      <c r="T24" s="279"/>
      <c r="U24" s="81"/>
      <c r="V24" s="279"/>
      <c r="W24" s="81"/>
      <c r="X24" s="279"/>
      <c r="Y24" s="81"/>
      <c r="Z24" s="279"/>
      <c r="AA24" s="81"/>
      <c r="AB24" s="279"/>
      <c r="AC24" s="81"/>
      <c r="AD24" s="279"/>
      <c r="AE24" s="81"/>
      <c r="AF24" s="279"/>
      <c r="AG24" s="81"/>
      <c r="AH24" s="279"/>
      <c r="AI24" s="81"/>
      <c r="AJ24" s="279"/>
      <c r="AK24" s="81"/>
      <c r="AL24" s="279"/>
      <c r="AM24" s="81"/>
      <c r="AN24" s="279"/>
      <c r="AO24" s="81"/>
      <c r="AP24" s="279"/>
      <c r="AQ24" s="81"/>
      <c r="AR24" s="279"/>
      <c r="AS24" s="81"/>
      <c r="AT24" s="279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1">
        <f t="shared" si="0"/>
        <v>18.399999999999999</v>
      </c>
      <c r="H25" s="136">
        <f t="shared" si="1"/>
        <v>337.61467889908255</v>
      </c>
      <c r="I25" s="81" t="s">
        <v>349</v>
      </c>
      <c r="J25" s="279">
        <v>2.4</v>
      </c>
      <c r="K25" s="260" t="s">
        <v>350</v>
      </c>
      <c r="L25" s="281">
        <v>1</v>
      </c>
      <c r="M25" s="85" t="s">
        <v>351</v>
      </c>
      <c r="N25" s="280">
        <v>5</v>
      </c>
      <c r="O25" s="322" t="s">
        <v>352</v>
      </c>
      <c r="P25" s="323">
        <v>5</v>
      </c>
      <c r="Q25" s="322" t="s">
        <v>353</v>
      </c>
      <c r="R25" s="323">
        <v>5</v>
      </c>
      <c r="S25" s="81"/>
      <c r="T25" s="279"/>
      <c r="U25" s="81"/>
      <c r="V25" s="279"/>
      <c r="W25" s="81"/>
      <c r="X25" s="279"/>
      <c r="Y25" s="81"/>
      <c r="Z25" s="279"/>
      <c r="AA25" s="81"/>
      <c r="AB25" s="279"/>
      <c r="AC25" s="81"/>
      <c r="AD25" s="279"/>
      <c r="AE25" s="81"/>
      <c r="AF25" s="279"/>
      <c r="AG25" s="81"/>
      <c r="AH25" s="279"/>
      <c r="AI25" s="81"/>
      <c r="AJ25" s="279"/>
      <c r="AK25" s="81"/>
      <c r="AL25" s="279"/>
      <c r="AM25" s="81"/>
      <c r="AN25" s="279"/>
      <c r="AO25" s="81"/>
      <c r="AP25" s="279"/>
      <c r="AQ25" s="81"/>
      <c r="AR25" s="279"/>
      <c r="AS25" s="81"/>
      <c r="AT25" s="279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1">
        <f t="shared" si="0"/>
        <v>14.2</v>
      </c>
      <c r="H26" s="136">
        <f t="shared" si="1"/>
        <v>260.55045871559633</v>
      </c>
      <c r="I26" s="81" t="s">
        <v>354</v>
      </c>
      <c r="J26" s="279">
        <v>1.7</v>
      </c>
      <c r="K26" s="81" t="s">
        <v>355</v>
      </c>
      <c r="L26" s="279">
        <v>2</v>
      </c>
      <c r="M26" s="81" t="s">
        <v>356</v>
      </c>
      <c r="N26" s="279">
        <v>1</v>
      </c>
      <c r="O26" s="87" t="s">
        <v>357</v>
      </c>
      <c r="P26" s="281">
        <v>1</v>
      </c>
      <c r="Q26" s="85" t="s">
        <v>358</v>
      </c>
      <c r="R26" s="280">
        <v>2.5</v>
      </c>
      <c r="S26" s="85" t="s">
        <v>359</v>
      </c>
      <c r="T26" s="280">
        <v>2.5</v>
      </c>
      <c r="U26" s="85" t="s">
        <v>360</v>
      </c>
      <c r="V26" s="280">
        <v>3.5</v>
      </c>
      <c r="W26" s="81"/>
      <c r="X26" s="279"/>
      <c r="Y26" s="81"/>
      <c r="Z26" s="279"/>
      <c r="AA26" s="81"/>
      <c r="AB26" s="279"/>
      <c r="AC26" s="81"/>
      <c r="AD26" s="279"/>
      <c r="AE26" s="81"/>
      <c r="AF26" s="279"/>
      <c r="AG26" s="81"/>
      <c r="AH26" s="279"/>
      <c r="AI26" s="81"/>
      <c r="AJ26" s="279"/>
      <c r="AK26" s="81"/>
      <c r="AL26" s="279"/>
      <c r="AM26" s="81"/>
      <c r="AN26" s="279"/>
      <c r="AO26" s="81"/>
      <c r="AP26" s="279"/>
      <c r="AQ26" s="81"/>
      <c r="AR26" s="279"/>
      <c r="AS26" s="81"/>
      <c r="AT26" s="279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1">
        <f t="shared" si="0"/>
        <v>0</v>
      </c>
      <c r="H27" s="136">
        <f t="shared" si="1"/>
        <v>0</v>
      </c>
      <c r="I27" s="81"/>
      <c r="J27" s="279"/>
      <c r="K27" s="81"/>
      <c r="L27" s="279"/>
      <c r="M27" s="81"/>
      <c r="N27" s="279"/>
      <c r="O27" s="81"/>
      <c r="P27" s="279"/>
      <c r="Q27" s="81"/>
      <c r="R27" s="279"/>
      <c r="S27" s="81"/>
      <c r="T27" s="279"/>
      <c r="U27" s="81"/>
      <c r="V27" s="279"/>
      <c r="W27" s="81"/>
      <c r="X27" s="279"/>
      <c r="Y27" s="81"/>
      <c r="Z27" s="279"/>
      <c r="AA27" s="81"/>
      <c r="AB27" s="279"/>
      <c r="AC27" s="81"/>
      <c r="AD27" s="279"/>
      <c r="AE27" s="81"/>
      <c r="AF27" s="279"/>
      <c r="AG27" s="81"/>
      <c r="AH27" s="279"/>
      <c r="AI27" s="81"/>
      <c r="AJ27" s="279"/>
      <c r="AK27" s="81"/>
      <c r="AL27" s="279"/>
      <c r="AM27" s="81"/>
      <c r="AN27" s="279"/>
      <c r="AO27" s="81"/>
      <c r="AP27" s="279"/>
      <c r="AQ27" s="81"/>
      <c r="AR27" s="279"/>
      <c r="AS27" s="81"/>
      <c r="AT27" s="279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1">
        <f t="shared" si="0"/>
        <v>1</v>
      </c>
      <c r="H28" s="136">
        <f t="shared" si="1"/>
        <v>18.348623853211009</v>
      </c>
      <c r="I28" s="260" t="s">
        <v>361</v>
      </c>
      <c r="J28" s="279">
        <v>1</v>
      </c>
      <c r="K28" s="81"/>
      <c r="L28" s="279"/>
      <c r="M28" s="81"/>
      <c r="N28" s="279"/>
      <c r="O28" s="81"/>
      <c r="P28" s="279"/>
      <c r="Q28" s="81"/>
      <c r="R28" s="279"/>
      <c r="S28" s="81"/>
      <c r="T28" s="279"/>
      <c r="U28" s="81"/>
      <c r="V28" s="279"/>
      <c r="W28" s="81"/>
      <c r="X28" s="279"/>
      <c r="Y28" s="81"/>
      <c r="Z28" s="279"/>
      <c r="AA28" s="81"/>
      <c r="AB28" s="279"/>
      <c r="AC28" s="81"/>
      <c r="AD28" s="279"/>
      <c r="AE28" s="81"/>
      <c r="AF28" s="279"/>
      <c r="AG28" s="81"/>
      <c r="AH28" s="279"/>
      <c r="AI28" s="81"/>
      <c r="AJ28" s="279"/>
      <c r="AK28" s="81"/>
      <c r="AL28" s="279"/>
      <c r="AM28" s="81"/>
      <c r="AN28" s="279"/>
      <c r="AO28" s="81"/>
      <c r="AP28" s="279"/>
      <c r="AQ28" s="81"/>
      <c r="AR28" s="279"/>
      <c r="AS28" s="81"/>
      <c r="AT28" s="279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1">
        <f t="shared" si="0"/>
        <v>1</v>
      </c>
      <c r="H29" s="136">
        <f t="shared" si="1"/>
        <v>18.348623853211009</v>
      </c>
      <c r="I29" s="260" t="s">
        <v>361</v>
      </c>
      <c r="J29" s="279">
        <v>1</v>
      </c>
      <c r="K29" s="81"/>
      <c r="L29" s="279"/>
      <c r="M29" s="81"/>
      <c r="N29" s="279"/>
      <c r="O29" s="81"/>
      <c r="P29" s="279"/>
      <c r="Q29" s="81"/>
      <c r="R29" s="279"/>
      <c r="S29" s="81"/>
      <c r="T29" s="279"/>
      <c r="U29" s="81"/>
      <c r="V29" s="279"/>
      <c r="W29" s="81"/>
      <c r="X29" s="279"/>
      <c r="Y29" s="81"/>
      <c r="Z29" s="279"/>
      <c r="AA29" s="81"/>
      <c r="AB29" s="279"/>
      <c r="AC29" s="81"/>
      <c r="AD29" s="279"/>
      <c r="AE29" s="81"/>
      <c r="AF29" s="279"/>
      <c r="AG29" s="81"/>
      <c r="AH29" s="279"/>
      <c r="AI29" s="81"/>
      <c r="AJ29" s="279"/>
      <c r="AK29" s="81"/>
      <c r="AL29" s="279"/>
      <c r="AM29" s="81"/>
      <c r="AN29" s="279"/>
      <c r="AO29" s="81"/>
      <c r="AP29" s="279"/>
      <c r="AQ29" s="81"/>
      <c r="AR29" s="279"/>
      <c r="AS29" s="81"/>
      <c r="AT29" s="279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321</v>
      </c>
      <c r="G30" s="251">
        <f t="shared" si="0"/>
        <v>7.85</v>
      </c>
      <c r="H30" s="136">
        <f t="shared" si="1"/>
        <v>144.03669724770643</v>
      </c>
      <c r="I30" s="85" t="s">
        <v>362</v>
      </c>
      <c r="J30" s="280">
        <v>0.3</v>
      </c>
      <c r="K30" s="81" t="s">
        <v>363</v>
      </c>
      <c r="L30" s="279">
        <v>1.2</v>
      </c>
      <c r="M30" s="81" t="s">
        <v>364</v>
      </c>
      <c r="N30" s="279">
        <v>0.9</v>
      </c>
      <c r="O30" s="81" t="s">
        <v>365</v>
      </c>
      <c r="P30" s="279">
        <v>1.55</v>
      </c>
      <c r="Q30" s="81" t="s">
        <v>366</v>
      </c>
      <c r="R30" s="279">
        <v>0.8</v>
      </c>
      <c r="S30" s="81" t="s">
        <v>367</v>
      </c>
      <c r="T30" s="279">
        <v>1.3</v>
      </c>
      <c r="U30" s="81" t="s">
        <v>368</v>
      </c>
      <c r="V30" s="279">
        <v>1.8</v>
      </c>
      <c r="W30" s="81"/>
      <c r="X30" s="279"/>
      <c r="Y30" s="81"/>
      <c r="Z30" s="279"/>
      <c r="AA30" s="81"/>
      <c r="AB30" s="279"/>
      <c r="AC30" s="81"/>
      <c r="AD30" s="279"/>
      <c r="AE30" s="81"/>
      <c r="AF30" s="279"/>
      <c r="AG30" s="81"/>
      <c r="AH30" s="279"/>
      <c r="AI30" s="81"/>
      <c r="AJ30" s="279"/>
      <c r="AK30" s="81"/>
      <c r="AL30" s="279"/>
      <c r="AM30" s="81"/>
      <c r="AN30" s="279"/>
      <c r="AO30" s="81"/>
      <c r="AP30" s="279"/>
      <c r="AQ30" s="81"/>
      <c r="AR30" s="279"/>
      <c r="AS30" s="81"/>
      <c r="AT30" s="279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1">
        <f t="shared" si="0"/>
        <v>8.2799999999999994</v>
      </c>
      <c r="H31" s="136">
        <f t="shared" si="1"/>
        <v>151.92660550458714</v>
      </c>
      <c r="I31" s="85" t="s">
        <v>362</v>
      </c>
      <c r="J31" s="280">
        <v>0.5</v>
      </c>
      <c r="K31" s="81" t="s">
        <v>363</v>
      </c>
      <c r="L31" s="279">
        <v>1.4</v>
      </c>
      <c r="M31" s="81" t="s">
        <v>364</v>
      </c>
      <c r="N31" s="279">
        <v>0.93</v>
      </c>
      <c r="O31" s="81" t="s">
        <v>365</v>
      </c>
      <c r="P31" s="279">
        <v>1.55</v>
      </c>
      <c r="Q31" s="81" t="s">
        <v>366</v>
      </c>
      <c r="R31" s="279">
        <v>0.8</v>
      </c>
      <c r="S31" s="81" t="s">
        <v>367</v>
      </c>
      <c r="T31" s="279">
        <v>1.3</v>
      </c>
      <c r="U31" s="81" t="s">
        <v>368</v>
      </c>
      <c r="V31" s="279">
        <v>1.8</v>
      </c>
      <c r="W31" s="81"/>
      <c r="X31" s="279"/>
      <c r="Y31" s="81"/>
      <c r="Z31" s="279"/>
      <c r="AA31" s="81"/>
      <c r="AB31" s="279"/>
      <c r="AC31" s="81"/>
      <c r="AD31" s="279"/>
      <c r="AE31" s="81"/>
      <c r="AF31" s="279"/>
      <c r="AG31" s="81"/>
      <c r="AH31" s="279"/>
      <c r="AI31" s="81"/>
      <c r="AJ31" s="279"/>
      <c r="AK31" s="81"/>
      <c r="AL31" s="279"/>
      <c r="AM31" s="81"/>
      <c r="AN31" s="279"/>
      <c r="AO31" s="81"/>
      <c r="AP31" s="279"/>
      <c r="AQ31" s="81"/>
      <c r="AR31" s="279"/>
      <c r="AS31" s="81"/>
      <c r="AT31" s="279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1">
        <f t="shared" si="0"/>
        <v>2.4</v>
      </c>
      <c r="H32" s="136">
        <f t="shared" si="1"/>
        <v>44.036697247706421</v>
      </c>
      <c r="I32" s="81" t="s">
        <v>369</v>
      </c>
      <c r="J32" s="279">
        <v>2.4</v>
      </c>
      <c r="K32" s="81"/>
      <c r="L32" s="279"/>
      <c r="M32" s="81"/>
      <c r="N32" s="279"/>
      <c r="O32" s="81"/>
      <c r="P32" s="279"/>
      <c r="Q32" s="81"/>
      <c r="R32" s="279"/>
      <c r="S32" s="81"/>
      <c r="T32" s="279"/>
      <c r="U32" s="81"/>
      <c r="V32" s="279"/>
      <c r="W32" s="81"/>
      <c r="X32" s="279"/>
      <c r="Y32" s="81"/>
      <c r="Z32" s="279"/>
      <c r="AA32" s="81"/>
      <c r="AB32" s="279"/>
      <c r="AC32" s="81"/>
      <c r="AD32" s="279"/>
      <c r="AE32" s="81"/>
      <c r="AF32" s="279"/>
      <c r="AG32" s="81"/>
      <c r="AH32" s="279"/>
      <c r="AI32" s="81"/>
      <c r="AJ32" s="279"/>
      <c r="AK32" s="81"/>
      <c r="AL32" s="279"/>
      <c r="AM32" s="81"/>
      <c r="AN32" s="279"/>
      <c r="AO32" s="81"/>
      <c r="AP32" s="279"/>
      <c r="AQ32" s="81"/>
      <c r="AR32" s="279"/>
      <c r="AS32" s="81"/>
      <c r="AT32" s="279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1">
        <f t="shared" si="0"/>
        <v>2.5</v>
      </c>
      <c r="H33" s="136">
        <f t="shared" si="1"/>
        <v>45.871559633027523</v>
      </c>
      <c r="I33" s="81" t="s">
        <v>369</v>
      </c>
      <c r="J33" s="279">
        <v>2.5</v>
      </c>
      <c r="K33" s="81"/>
      <c r="L33" s="279"/>
      <c r="M33" s="81"/>
      <c r="N33" s="279"/>
      <c r="O33" s="81"/>
      <c r="P33" s="279"/>
      <c r="Q33" s="81"/>
      <c r="R33" s="279"/>
      <c r="S33" s="81"/>
      <c r="T33" s="279"/>
      <c r="U33" s="81"/>
      <c r="V33" s="279"/>
      <c r="W33" s="81"/>
      <c r="X33" s="279"/>
      <c r="Y33" s="81"/>
      <c r="Z33" s="279"/>
      <c r="AA33" s="81"/>
      <c r="AB33" s="279"/>
      <c r="AC33" s="81"/>
      <c r="AD33" s="279"/>
      <c r="AE33" s="81"/>
      <c r="AF33" s="279"/>
      <c r="AG33" s="81"/>
      <c r="AH33" s="279"/>
      <c r="AI33" s="81"/>
      <c r="AJ33" s="279"/>
      <c r="AK33" s="81"/>
      <c r="AL33" s="279"/>
      <c r="AM33" s="81"/>
      <c r="AN33" s="279"/>
      <c r="AO33" s="81"/>
      <c r="AP33" s="279"/>
      <c r="AQ33" s="81"/>
      <c r="AR33" s="279"/>
      <c r="AS33" s="81"/>
      <c r="AT33" s="279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1">
        <f t="shared" si="0"/>
        <v>1</v>
      </c>
      <c r="H34" s="136">
        <f t="shared" si="1"/>
        <v>18.348623853211009</v>
      </c>
      <c r="I34" s="83" t="s">
        <v>370</v>
      </c>
      <c r="J34" s="284">
        <v>1</v>
      </c>
      <c r="K34" s="81"/>
      <c r="L34" s="279"/>
      <c r="M34" s="81"/>
      <c r="N34" s="279"/>
      <c r="O34" s="81"/>
      <c r="P34" s="279"/>
      <c r="Q34" s="81"/>
      <c r="R34" s="279"/>
      <c r="S34" s="81"/>
      <c r="T34" s="279"/>
      <c r="U34" s="81"/>
      <c r="V34" s="279"/>
      <c r="W34" s="81"/>
      <c r="X34" s="279"/>
      <c r="Y34" s="81"/>
      <c r="Z34" s="279"/>
      <c r="AA34" s="81"/>
      <c r="AB34" s="279"/>
      <c r="AC34" s="81"/>
      <c r="AD34" s="279"/>
      <c r="AE34" s="81"/>
      <c r="AF34" s="279"/>
      <c r="AG34" s="81"/>
      <c r="AH34" s="279"/>
      <c r="AI34" s="81"/>
      <c r="AJ34" s="279"/>
      <c r="AK34" s="81"/>
      <c r="AL34" s="279"/>
      <c r="AM34" s="81"/>
      <c r="AN34" s="279"/>
      <c r="AO34" s="81"/>
      <c r="AP34" s="279"/>
      <c r="AQ34" s="81"/>
      <c r="AR34" s="279"/>
      <c r="AS34" s="81"/>
      <c r="AT34" s="279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1">
        <f t="shared" si="0"/>
        <v>0</v>
      </c>
      <c r="H35" s="136">
        <f t="shared" si="1"/>
        <v>0</v>
      </c>
      <c r="I35" s="81"/>
      <c r="J35" s="279"/>
      <c r="K35" s="81"/>
      <c r="L35" s="279"/>
      <c r="M35" s="81"/>
      <c r="N35" s="279"/>
      <c r="O35" s="81"/>
      <c r="P35" s="279"/>
      <c r="Q35" s="81"/>
      <c r="R35" s="279"/>
      <c r="S35" s="81"/>
      <c r="T35" s="279"/>
      <c r="U35" s="81"/>
      <c r="V35" s="279"/>
      <c r="W35" s="81"/>
      <c r="X35" s="279"/>
      <c r="Y35" s="81"/>
      <c r="Z35" s="279"/>
      <c r="AA35" s="81"/>
      <c r="AB35" s="279"/>
      <c r="AC35" s="81"/>
      <c r="AD35" s="279"/>
      <c r="AE35" s="81"/>
      <c r="AF35" s="279"/>
      <c r="AG35" s="81"/>
      <c r="AH35" s="279"/>
      <c r="AI35" s="81"/>
      <c r="AJ35" s="279"/>
      <c r="AK35" s="81"/>
      <c r="AL35" s="279"/>
      <c r="AM35" s="81"/>
      <c r="AN35" s="279"/>
      <c r="AO35" s="81"/>
      <c r="AP35" s="279"/>
      <c r="AQ35" s="81"/>
      <c r="AR35" s="279"/>
      <c r="AS35" s="81"/>
      <c r="AT35" s="279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1">
        <f t="shared" si="0"/>
        <v>3</v>
      </c>
      <c r="H36" s="136">
        <f t="shared" si="1"/>
        <v>55.045871559633028</v>
      </c>
      <c r="I36" s="81" t="s">
        <v>336</v>
      </c>
      <c r="J36" s="279">
        <v>1</v>
      </c>
      <c r="K36" s="87" t="s">
        <v>371</v>
      </c>
      <c r="L36" s="281">
        <v>2</v>
      </c>
      <c r="M36" s="81"/>
      <c r="N36" s="279"/>
      <c r="O36" s="81"/>
      <c r="P36" s="279"/>
      <c r="Q36" s="81"/>
      <c r="R36" s="279"/>
      <c r="S36" s="81"/>
      <c r="T36" s="279"/>
      <c r="U36" s="81"/>
      <c r="V36" s="279"/>
      <c r="W36" s="81"/>
      <c r="X36" s="279"/>
      <c r="Y36" s="81"/>
      <c r="Z36" s="279"/>
      <c r="AA36" s="81"/>
      <c r="AB36" s="279"/>
      <c r="AC36" s="81"/>
      <c r="AD36" s="279"/>
      <c r="AE36" s="81"/>
      <c r="AF36" s="279"/>
      <c r="AG36" s="81"/>
      <c r="AH36" s="279"/>
      <c r="AI36" s="81"/>
      <c r="AJ36" s="279"/>
      <c r="AK36" s="81"/>
      <c r="AL36" s="279"/>
      <c r="AM36" s="81"/>
      <c r="AN36" s="279"/>
      <c r="AO36" s="81"/>
      <c r="AP36" s="279"/>
      <c r="AQ36" s="81"/>
      <c r="AR36" s="279"/>
      <c r="AS36" s="81"/>
      <c r="AT36" s="279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1">
        <f t="shared" si="0"/>
        <v>37.799999999999997</v>
      </c>
      <c r="H37" s="136">
        <f t="shared" si="1"/>
        <v>693.57798165137615</v>
      </c>
      <c r="I37" s="89" t="s">
        <v>372</v>
      </c>
      <c r="J37" s="282">
        <v>19</v>
      </c>
      <c r="K37" s="89" t="s">
        <v>373</v>
      </c>
      <c r="L37" s="282">
        <v>2</v>
      </c>
      <c r="M37" s="89" t="s">
        <v>374</v>
      </c>
      <c r="N37" s="282">
        <v>2.9</v>
      </c>
      <c r="O37" s="89" t="s">
        <v>375</v>
      </c>
      <c r="P37" s="282">
        <v>3.9</v>
      </c>
      <c r="Q37" s="83" t="s">
        <v>376</v>
      </c>
      <c r="R37" s="284">
        <v>5</v>
      </c>
      <c r="S37" s="89" t="s">
        <v>377</v>
      </c>
      <c r="T37" s="282">
        <v>5</v>
      </c>
      <c r="U37" s="87"/>
      <c r="V37" s="281"/>
      <c r="W37" s="260"/>
      <c r="X37" s="281"/>
      <c r="Y37" s="87"/>
      <c r="Z37" s="281"/>
      <c r="AA37" s="81"/>
      <c r="AB37" s="279"/>
      <c r="AC37" s="81"/>
      <c r="AD37" s="279"/>
      <c r="AE37" s="81"/>
      <c r="AF37" s="279"/>
      <c r="AG37" s="81"/>
      <c r="AH37" s="279"/>
      <c r="AI37" s="81"/>
      <c r="AJ37" s="279"/>
      <c r="AK37" s="81"/>
      <c r="AL37" s="279"/>
      <c r="AM37" s="81"/>
      <c r="AN37" s="279"/>
      <c r="AO37" s="81"/>
      <c r="AP37" s="279"/>
      <c r="AQ37" s="81"/>
      <c r="AR37" s="279"/>
      <c r="AS37" s="81"/>
      <c r="AT37" s="279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1">
        <f t="shared" si="0"/>
        <v>21</v>
      </c>
      <c r="H38" s="136">
        <f t="shared" si="1"/>
        <v>385.32110091743118</v>
      </c>
      <c r="I38" s="89" t="s">
        <v>372</v>
      </c>
      <c r="J38" s="282">
        <v>19</v>
      </c>
      <c r="K38" s="83" t="s">
        <v>378</v>
      </c>
      <c r="L38" s="284">
        <v>2</v>
      </c>
      <c r="M38" s="81"/>
      <c r="N38" s="279"/>
      <c r="O38" s="81"/>
      <c r="P38" s="279"/>
      <c r="Q38" s="81"/>
      <c r="R38" s="279"/>
      <c r="S38" s="81"/>
      <c r="T38" s="279"/>
      <c r="U38" s="81"/>
      <c r="V38" s="279"/>
      <c r="W38" s="81"/>
      <c r="X38" s="279"/>
      <c r="Y38" s="81"/>
      <c r="Z38" s="279"/>
      <c r="AA38" s="81"/>
      <c r="AB38" s="279"/>
      <c r="AC38" s="81"/>
      <c r="AD38" s="279"/>
      <c r="AE38" s="81"/>
      <c r="AF38" s="279"/>
      <c r="AG38" s="81"/>
      <c r="AH38" s="279"/>
      <c r="AI38" s="81"/>
      <c r="AJ38" s="279"/>
      <c r="AK38" s="81"/>
      <c r="AL38" s="279"/>
      <c r="AM38" s="81"/>
      <c r="AN38" s="279"/>
      <c r="AO38" s="81"/>
      <c r="AP38" s="279"/>
      <c r="AQ38" s="81"/>
      <c r="AR38" s="279"/>
      <c r="AS38" s="81"/>
      <c r="AT38" s="279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321</v>
      </c>
      <c r="G39" s="251">
        <f>SUM(J39,L39,N39,P39,R39,T39,V39,X39,Z39,AB39,AD39,AF39,AH39,AJ39,AL39,AN39,AP39,AR39,AT39,AV39)</f>
        <v>62.650000000000013</v>
      </c>
      <c r="H39" s="136">
        <f>SUM(G39*1000)/54.5</f>
        <v>1149.54128440367</v>
      </c>
      <c r="I39" s="81" t="s">
        <v>379</v>
      </c>
      <c r="J39" s="279">
        <v>17.100000000000001</v>
      </c>
      <c r="K39" s="81" t="s">
        <v>380</v>
      </c>
      <c r="L39" s="279">
        <v>26.75</v>
      </c>
      <c r="M39" s="81" t="s">
        <v>381</v>
      </c>
      <c r="N39" s="279">
        <v>1</v>
      </c>
      <c r="O39" s="81" t="s">
        <v>382</v>
      </c>
      <c r="P39" s="279">
        <v>0.4</v>
      </c>
      <c r="Q39" s="87" t="s">
        <v>383</v>
      </c>
      <c r="R39" s="281">
        <v>0.35</v>
      </c>
      <c r="S39" s="87" t="s">
        <v>384</v>
      </c>
      <c r="T39" s="281">
        <v>0.5</v>
      </c>
      <c r="U39" s="81" t="s">
        <v>385</v>
      </c>
      <c r="V39" s="279">
        <v>0.45</v>
      </c>
      <c r="W39" s="81" t="s">
        <v>386</v>
      </c>
      <c r="X39" s="279">
        <v>0.22500000000000001</v>
      </c>
      <c r="Y39" s="81" t="s">
        <v>387</v>
      </c>
      <c r="Z39" s="279">
        <v>0.22500000000000001</v>
      </c>
      <c r="AA39" s="89" t="s">
        <v>388</v>
      </c>
      <c r="AB39" s="282">
        <v>0.7</v>
      </c>
      <c r="AC39" s="89" t="s">
        <v>389</v>
      </c>
      <c r="AD39" s="282">
        <v>0.5</v>
      </c>
      <c r="AE39" s="81" t="s">
        <v>390</v>
      </c>
      <c r="AF39" s="279">
        <v>0.95</v>
      </c>
      <c r="AG39" s="253" t="s">
        <v>391</v>
      </c>
      <c r="AH39" s="293">
        <v>1</v>
      </c>
      <c r="AI39" s="111" t="s">
        <v>392</v>
      </c>
      <c r="AJ39" s="292">
        <v>1</v>
      </c>
      <c r="AK39" s="111" t="s">
        <v>393</v>
      </c>
      <c r="AL39" s="292">
        <v>1</v>
      </c>
      <c r="AM39" s="253" t="s">
        <v>394</v>
      </c>
      <c r="AN39" s="300">
        <v>6.05</v>
      </c>
      <c r="AO39" s="83" t="s">
        <v>395</v>
      </c>
      <c r="AP39" s="284">
        <v>2</v>
      </c>
      <c r="AQ39" s="83" t="s">
        <v>396</v>
      </c>
      <c r="AR39" s="284">
        <v>2.4500000000000002</v>
      </c>
      <c r="AS39" s="81"/>
      <c r="AT39" s="279"/>
      <c r="AU39" s="81"/>
      <c r="AV39" s="50">
        <f>IFERROR(VLOOKUP(A39,'Site check'!A:Q,14,0),0)</f>
        <v>0</v>
      </c>
    </row>
    <row r="40" spans="1:48">
      <c r="A40" s="38" t="s">
        <v>56</v>
      </c>
      <c r="B40" s="4"/>
      <c r="C40" s="4"/>
      <c r="D40" s="4"/>
      <c r="E40" s="4"/>
      <c r="F40" s="4"/>
      <c r="G40" s="251">
        <f>SUM(J40,L40,N40,P40,R40,T40,V40,X40,Z40,AB40,AD40,AF40,AH40,AJ40,AL40,AN40,AP40,AR40,AT40,AV40)</f>
        <v>62.650000000000013</v>
      </c>
      <c r="H40" s="136">
        <f>SUM(G40*1000)/54.5</f>
        <v>1149.54128440367</v>
      </c>
      <c r="I40" s="81" t="s">
        <v>379</v>
      </c>
      <c r="J40" s="279">
        <v>17.100000000000001</v>
      </c>
      <c r="K40" s="81" t="s">
        <v>380</v>
      </c>
      <c r="L40" s="279">
        <v>26.75</v>
      </c>
      <c r="M40" s="81" t="s">
        <v>381</v>
      </c>
      <c r="N40" s="279">
        <v>1</v>
      </c>
      <c r="O40" s="81" t="s">
        <v>382</v>
      </c>
      <c r="P40" s="279">
        <v>0.4</v>
      </c>
      <c r="Q40" s="87" t="s">
        <v>383</v>
      </c>
      <c r="R40" s="281">
        <v>0.35</v>
      </c>
      <c r="S40" s="87" t="s">
        <v>384</v>
      </c>
      <c r="T40" s="281">
        <v>0.5</v>
      </c>
      <c r="U40" s="81" t="s">
        <v>385</v>
      </c>
      <c r="V40" s="279">
        <v>0.45</v>
      </c>
      <c r="W40" s="81" t="s">
        <v>386</v>
      </c>
      <c r="X40" s="279">
        <v>0.22500000000000001</v>
      </c>
      <c r="Y40" s="81" t="s">
        <v>387</v>
      </c>
      <c r="Z40" s="279">
        <v>0.22500000000000001</v>
      </c>
      <c r="AA40" s="89" t="s">
        <v>388</v>
      </c>
      <c r="AB40" s="282">
        <v>0.7</v>
      </c>
      <c r="AC40" s="89" t="s">
        <v>389</v>
      </c>
      <c r="AD40" s="282">
        <v>0.5</v>
      </c>
      <c r="AE40" s="81" t="s">
        <v>390</v>
      </c>
      <c r="AF40" s="279">
        <v>0.95</v>
      </c>
      <c r="AG40" s="253" t="s">
        <v>391</v>
      </c>
      <c r="AH40" s="293">
        <v>1</v>
      </c>
      <c r="AI40" s="111" t="s">
        <v>392</v>
      </c>
      <c r="AJ40" s="292">
        <v>1</v>
      </c>
      <c r="AK40" s="111" t="s">
        <v>393</v>
      </c>
      <c r="AL40" s="292">
        <v>1</v>
      </c>
      <c r="AM40" s="253" t="s">
        <v>394</v>
      </c>
      <c r="AN40" s="300">
        <v>6.05</v>
      </c>
      <c r="AO40" s="83" t="s">
        <v>395</v>
      </c>
      <c r="AP40" s="284">
        <v>2</v>
      </c>
      <c r="AQ40" s="83" t="s">
        <v>396</v>
      </c>
      <c r="AR40" s="284">
        <v>2.4500000000000002</v>
      </c>
      <c r="AS40" s="81"/>
      <c r="AT40" s="279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1">
        <f t="shared" si="0"/>
        <v>0</v>
      </c>
      <c r="H41" s="136">
        <f t="shared" si="1"/>
        <v>0</v>
      </c>
      <c r="I41" s="81"/>
      <c r="J41" s="279"/>
      <c r="K41" s="81"/>
      <c r="L41" s="279"/>
      <c r="M41" s="81"/>
      <c r="N41" s="279"/>
      <c r="O41" s="81"/>
      <c r="P41" s="279"/>
      <c r="Q41" s="81"/>
      <c r="R41" s="279"/>
      <c r="S41" s="81"/>
      <c r="T41" s="279"/>
      <c r="U41" s="81"/>
      <c r="V41" s="279"/>
      <c r="W41" s="81"/>
      <c r="X41" s="279"/>
      <c r="Y41" s="81"/>
      <c r="Z41" s="279"/>
      <c r="AA41" s="81"/>
      <c r="AB41" s="279"/>
      <c r="AC41" s="81"/>
      <c r="AD41" s="279"/>
      <c r="AE41" s="81"/>
      <c r="AF41" s="279"/>
      <c r="AG41" s="81"/>
      <c r="AH41" s="279"/>
      <c r="AI41" s="81"/>
      <c r="AJ41" s="279"/>
      <c r="AK41" s="81"/>
      <c r="AL41" s="279"/>
      <c r="AM41" s="81"/>
      <c r="AN41" s="279"/>
      <c r="AO41" s="81"/>
      <c r="AP41" s="279"/>
      <c r="AQ41" s="81"/>
      <c r="AR41" s="279"/>
      <c r="AS41" s="81"/>
      <c r="AT41" s="279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1">
        <f t="shared" si="0"/>
        <v>0</v>
      </c>
      <c r="H42" s="136">
        <f t="shared" si="1"/>
        <v>0</v>
      </c>
      <c r="I42" s="81"/>
      <c r="J42" s="279"/>
      <c r="K42" s="81"/>
      <c r="L42" s="279"/>
      <c r="M42" s="81"/>
      <c r="N42" s="279"/>
      <c r="O42" s="81"/>
      <c r="P42" s="279"/>
      <c r="Q42" s="81"/>
      <c r="R42" s="279"/>
      <c r="S42" s="81"/>
      <c r="T42" s="279"/>
      <c r="U42" s="81"/>
      <c r="V42" s="279"/>
      <c r="W42" s="81"/>
      <c r="X42" s="279"/>
      <c r="Y42" s="81"/>
      <c r="Z42" s="279"/>
      <c r="AA42" s="81"/>
      <c r="AB42" s="279"/>
      <c r="AC42" s="81"/>
      <c r="AD42" s="279"/>
      <c r="AE42" s="81"/>
      <c r="AF42" s="279"/>
      <c r="AG42" s="81"/>
      <c r="AH42" s="279"/>
      <c r="AI42" s="81"/>
      <c r="AJ42" s="279"/>
      <c r="AK42" s="81"/>
      <c r="AL42" s="279"/>
      <c r="AM42" s="81"/>
      <c r="AN42" s="279"/>
      <c r="AO42" s="81"/>
      <c r="AP42" s="279"/>
      <c r="AQ42" s="81"/>
      <c r="AR42" s="279"/>
      <c r="AS42" s="81"/>
      <c r="AT42" s="279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1">
        <f t="shared" si="0"/>
        <v>0.5</v>
      </c>
      <c r="H43" s="136">
        <f t="shared" si="1"/>
        <v>9.1743119266055047</v>
      </c>
      <c r="I43" s="85" t="s">
        <v>397</v>
      </c>
      <c r="J43" s="280">
        <v>0.5</v>
      </c>
      <c r="K43" s="81"/>
      <c r="L43" s="279"/>
      <c r="M43" s="81"/>
      <c r="N43" s="279"/>
      <c r="O43" s="81"/>
      <c r="P43" s="279"/>
      <c r="Q43" s="81"/>
      <c r="R43" s="279"/>
      <c r="S43" s="81"/>
      <c r="T43" s="279"/>
      <c r="U43" s="81"/>
      <c r="V43" s="279"/>
      <c r="W43" s="81"/>
      <c r="X43" s="279"/>
      <c r="Y43" s="81"/>
      <c r="Z43" s="279"/>
      <c r="AA43" s="81"/>
      <c r="AB43" s="279"/>
      <c r="AC43" s="81"/>
      <c r="AD43" s="279"/>
      <c r="AE43" s="81"/>
      <c r="AF43" s="279"/>
      <c r="AG43" s="81"/>
      <c r="AH43" s="279"/>
      <c r="AI43" s="81"/>
      <c r="AJ43" s="279"/>
      <c r="AK43" s="81"/>
      <c r="AL43" s="279"/>
      <c r="AM43" s="81"/>
      <c r="AN43" s="279"/>
      <c r="AO43" s="81"/>
      <c r="AP43" s="279"/>
      <c r="AQ43" s="81"/>
      <c r="AR43" s="279"/>
      <c r="AS43" s="81"/>
      <c r="AT43" s="279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1">
        <f t="shared" si="0"/>
        <v>5.4</v>
      </c>
      <c r="H44" s="136">
        <f t="shared" si="1"/>
        <v>99.082568807339456</v>
      </c>
      <c r="I44" s="81" t="s">
        <v>398</v>
      </c>
      <c r="J44" s="279">
        <v>1</v>
      </c>
      <c r="K44" s="320" t="s">
        <v>399</v>
      </c>
      <c r="L44" s="282">
        <v>4.4000000000000004</v>
      </c>
      <c r="M44" s="81"/>
      <c r="N44" s="279"/>
      <c r="O44" s="81"/>
      <c r="P44" s="279"/>
      <c r="Q44" s="81"/>
      <c r="R44" s="279"/>
      <c r="S44" s="81"/>
      <c r="T44" s="279"/>
      <c r="U44" s="81"/>
      <c r="V44" s="279"/>
      <c r="W44" s="81"/>
      <c r="X44" s="279"/>
      <c r="Y44" s="81"/>
      <c r="Z44" s="279"/>
      <c r="AA44" s="81"/>
      <c r="AB44" s="279"/>
      <c r="AC44" s="81"/>
      <c r="AD44" s="279"/>
      <c r="AE44" s="81"/>
      <c r="AF44" s="279"/>
      <c r="AG44" s="81"/>
      <c r="AH44" s="279"/>
      <c r="AI44" s="81"/>
      <c r="AJ44" s="279"/>
      <c r="AK44" s="81"/>
      <c r="AL44" s="279"/>
      <c r="AM44" s="81"/>
      <c r="AN44" s="279"/>
      <c r="AO44" s="81"/>
      <c r="AP44" s="279"/>
      <c r="AQ44" s="81"/>
      <c r="AR44" s="279"/>
      <c r="AS44" s="81"/>
      <c r="AT44" s="279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1">
        <f t="shared" si="0"/>
        <v>0.5</v>
      </c>
      <c r="H45" s="136">
        <f t="shared" si="1"/>
        <v>9.1743119266055047</v>
      </c>
      <c r="I45" s="81" t="s">
        <v>400</v>
      </c>
      <c r="J45" s="279">
        <v>0.5</v>
      </c>
      <c r="K45" s="81"/>
      <c r="L45" s="279"/>
      <c r="M45" s="81"/>
      <c r="N45" s="279"/>
      <c r="O45" s="81"/>
      <c r="P45" s="279"/>
      <c r="Q45" s="81"/>
      <c r="R45" s="279"/>
      <c r="S45" s="81"/>
      <c r="T45" s="279"/>
      <c r="U45" s="81"/>
      <c r="V45" s="279"/>
      <c r="W45" s="81"/>
      <c r="X45" s="279"/>
      <c r="Y45" s="81"/>
      <c r="Z45" s="279"/>
      <c r="AA45" s="81"/>
      <c r="AB45" s="279"/>
      <c r="AC45" s="81"/>
      <c r="AD45" s="279"/>
      <c r="AE45" s="81"/>
      <c r="AF45" s="279"/>
      <c r="AG45" s="81"/>
      <c r="AH45" s="279"/>
      <c r="AI45" s="81"/>
      <c r="AJ45" s="279"/>
      <c r="AK45" s="81"/>
      <c r="AL45" s="279"/>
      <c r="AM45" s="81"/>
      <c r="AN45" s="279"/>
      <c r="AO45" s="81"/>
      <c r="AP45" s="279"/>
      <c r="AQ45" s="81"/>
      <c r="AR45" s="279"/>
      <c r="AS45" s="81"/>
      <c r="AT45" s="279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1">
        <f t="shared" si="0"/>
        <v>0.4</v>
      </c>
      <c r="H46" s="136">
        <f t="shared" si="1"/>
        <v>7.3394495412844041</v>
      </c>
      <c r="I46" s="89" t="s">
        <v>401</v>
      </c>
      <c r="J46" s="282">
        <v>0.4</v>
      </c>
      <c r="K46" s="81"/>
      <c r="L46" s="279"/>
      <c r="M46" s="81"/>
      <c r="N46" s="279"/>
      <c r="O46" s="81"/>
      <c r="P46" s="279"/>
      <c r="Q46" s="81"/>
      <c r="R46" s="279"/>
      <c r="S46" s="81"/>
      <c r="T46" s="279"/>
      <c r="U46" s="81"/>
      <c r="V46" s="279"/>
      <c r="W46" s="81"/>
      <c r="X46" s="279"/>
      <c r="Y46" s="81"/>
      <c r="Z46" s="279"/>
      <c r="AA46" s="81"/>
      <c r="AB46" s="279"/>
      <c r="AC46" s="81"/>
      <c r="AD46" s="279"/>
      <c r="AE46" s="81"/>
      <c r="AF46" s="279"/>
      <c r="AG46" s="81"/>
      <c r="AH46" s="279"/>
      <c r="AI46" s="81"/>
      <c r="AJ46" s="279"/>
      <c r="AK46" s="81"/>
      <c r="AL46" s="279"/>
      <c r="AM46" s="81"/>
      <c r="AN46" s="279"/>
      <c r="AO46" s="81"/>
      <c r="AP46" s="279"/>
      <c r="AQ46" s="81"/>
      <c r="AR46" s="279"/>
      <c r="AS46" s="81"/>
      <c r="AT46" s="279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1">
        <f t="shared" si="0"/>
        <v>4</v>
      </c>
      <c r="H47" s="136">
        <f t="shared" si="1"/>
        <v>73.394495412844037</v>
      </c>
      <c r="I47" s="260" t="s">
        <v>402</v>
      </c>
      <c r="J47" s="283">
        <v>3</v>
      </c>
      <c r="K47" s="87" t="s">
        <v>403</v>
      </c>
      <c r="L47" s="281">
        <v>1</v>
      </c>
      <c r="M47" s="81"/>
      <c r="N47" s="279"/>
      <c r="O47" s="81"/>
      <c r="P47" s="279"/>
      <c r="Q47" s="81"/>
      <c r="R47" s="279"/>
      <c r="S47" s="81"/>
      <c r="T47" s="279"/>
      <c r="U47" s="81"/>
      <c r="V47" s="279"/>
      <c r="W47" s="81"/>
      <c r="X47" s="279"/>
      <c r="Y47" s="81"/>
      <c r="Z47" s="279"/>
      <c r="AA47" s="81"/>
      <c r="AB47" s="279"/>
      <c r="AC47" s="81"/>
      <c r="AD47" s="279"/>
      <c r="AE47" s="81"/>
      <c r="AF47" s="279"/>
      <c r="AG47" s="81"/>
      <c r="AH47" s="279"/>
      <c r="AI47" s="81"/>
      <c r="AJ47" s="279"/>
      <c r="AK47" s="81"/>
      <c r="AL47" s="279"/>
      <c r="AM47" s="81"/>
      <c r="AN47" s="279"/>
      <c r="AO47" s="81"/>
      <c r="AP47" s="279"/>
      <c r="AQ47" s="81"/>
      <c r="AR47" s="279"/>
      <c r="AS47" s="81"/>
      <c r="AT47" s="279"/>
      <c r="AU47" s="81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1">
        <f t="shared" si="0"/>
        <v>20.8</v>
      </c>
      <c r="H48" s="136">
        <f t="shared" si="1"/>
        <v>381.651376146789</v>
      </c>
      <c r="I48" s="81" t="s">
        <v>404</v>
      </c>
      <c r="J48" s="279">
        <v>0.5</v>
      </c>
      <c r="K48" s="87" t="s">
        <v>405</v>
      </c>
      <c r="L48" s="281">
        <v>0.2</v>
      </c>
      <c r="M48" s="87" t="s">
        <v>406</v>
      </c>
      <c r="N48" s="281">
        <v>1.5</v>
      </c>
      <c r="O48" s="87" t="s">
        <v>407</v>
      </c>
      <c r="P48" s="281">
        <v>1.4</v>
      </c>
      <c r="Q48" s="87" t="s">
        <v>408</v>
      </c>
      <c r="R48" s="281">
        <v>1.3</v>
      </c>
      <c r="S48" s="87" t="s">
        <v>409</v>
      </c>
      <c r="T48" s="281">
        <v>1.4</v>
      </c>
      <c r="U48" s="87" t="s">
        <v>410</v>
      </c>
      <c r="V48" s="281">
        <v>0.7</v>
      </c>
      <c r="W48" s="89" t="s">
        <v>411</v>
      </c>
      <c r="X48" s="282">
        <v>1</v>
      </c>
      <c r="Y48" s="89" t="s">
        <v>412</v>
      </c>
      <c r="Z48" s="282">
        <v>1.1000000000000001</v>
      </c>
      <c r="AA48" s="89" t="s">
        <v>413</v>
      </c>
      <c r="AB48" s="282">
        <v>2</v>
      </c>
      <c r="AC48" s="81" t="s">
        <v>414</v>
      </c>
      <c r="AD48" s="279">
        <v>2.2000000000000002</v>
      </c>
      <c r="AE48" s="87" t="s">
        <v>415</v>
      </c>
      <c r="AF48" s="281">
        <v>4</v>
      </c>
      <c r="AG48" s="263" t="s">
        <v>416</v>
      </c>
      <c r="AH48" s="283">
        <v>1.1000000000000001</v>
      </c>
      <c r="AI48" s="89" t="s">
        <v>417</v>
      </c>
      <c r="AJ48" s="282">
        <v>2</v>
      </c>
      <c r="AK48" s="81" t="s">
        <v>418</v>
      </c>
      <c r="AL48" s="279">
        <v>0.4</v>
      </c>
      <c r="AM48" s="81"/>
      <c r="AN48" s="279"/>
      <c r="AO48" s="81"/>
      <c r="AP48" s="279"/>
      <c r="AQ48" s="81"/>
      <c r="AR48" s="279"/>
      <c r="AS48" s="81"/>
      <c r="AT48" s="279"/>
      <c r="AU48" s="81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1">
        <f>SUM(J49,L49,N49,P49,R49,T49,V49,X49,Z49,AB49,AD49,AF49,AH49,AJ49,AL49,AN49,AP49,AR49,AT49,AV49)</f>
        <v>23.299999999999997</v>
      </c>
      <c r="H49" s="136">
        <f t="shared" si="1"/>
        <v>427.52293577981646</v>
      </c>
      <c r="I49" s="81" t="s">
        <v>404</v>
      </c>
      <c r="J49" s="279">
        <v>1.7</v>
      </c>
      <c r="K49" s="87" t="s">
        <v>405</v>
      </c>
      <c r="L49" s="281">
        <v>0.5</v>
      </c>
      <c r="M49" s="87" t="s">
        <v>406</v>
      </c>
      <c r="N49" s="281">
        <v>1.5</v>
      </c>
      <c r="O49" s="87" t="s">
        <v>407</v>
      </c>
      <c r="P49" s="281">
        <v>1.3</v>
      </c>
      <c r="Q49" s="87" t="s">
        <v>408</v>
      </c>
      <c r="R49" s="281">
        <v>1.3</v>
      </c>
      <c r="S49" s="87" t="s">
        <v>409</v>
      </c>
      <c r="T49" s="281">
        <v>1.5</v>
      </c>
      <c r="U49" s="87" t="s">
        <v>410</v>
      </c>
      <c r="V49" s="281">
        <v>0.7</v>
      </c>
      <c r="W49" s="89" t="s">
        <v>411</v>
      </c>
      <c r="X49" s="282">
        <v>0.7</v>
      </c>
      <c r="Y49" s="89" t="s">
        <v>412</v>
      </c>
      <c r="Z49" s="282">
        <v>1.1000000000000001</v>
      </c>
      <c r="AA49" s="89" t="s">
        <v>413</v>
      </c>
      <c r="AB49" s="282">
        <v>2</v>
      </c>
      <c r="AC49" s="81" t="s">
        <v>414</v>
      </c>
      <c r="AD49" s="279">
        <v>2.2000000000000002</v>
      </c>
      <c r="AE49" s="87" t="s">
        <v>415</v>
      </c>
      <c r="AF49" s="281">
        <v>4</v>
      </c>
      <c r="AG49" s="263" t="s">
        <v>416</v>
      </c>
      <c r="AH49" s="283">
        <v>1.2</v>
      </c>
      <c r="AI49" s="89" t="s">
        <v>417</v>
      </c>
      <c r="AJ49" s="282">
        <v>2</v>
      </c>
      <c r="AK49" s="81" t="s">
        <v>418</v>
      </c>
      <c r="AL49" s="279">
        <v>0.4</v>
      </c>
      <c r="AM49" s="81" t="s">
        <v>419</v>
      </c>
      <c r="AN49" s="279">
        <v>1.2</v>
      </c>
      <c r="AO49" s="81"/>
      <c r="AP49" s="279"/>
      <c r="AQ49" s="81"/>
      <c r="AR49" s="279"/>
      <c r="AS49" s="81"/>
      <c r="AT49" s="279"/>
      <c r="AU49" s="81"/>
      <c r="AV49" s="50">
        <f>IFERROR(VLOOKUP(A49,'Site check'!A:Q,14,0),0)</f>
        <v>0</v>
      </c>
    </row>
    <row r="50" spans="1:48">
      <c r="A50" s="40" t="s">
        <v>66</v>
      </c>
      <c r="B50" s="24" t="s">
        <v>17</v>
      </c>
      <c r="C50" s="4"/>
      <c r="D50" s="4"/>
      <c r="E50" s="4"/>
      <c r="F50" s="4"/>
      <c r="G50" s="251">
        <f>SUM(J50,L50,N50,P50,R50,T50,V50,X50,Z50,AB50,AD50,AF50,AH50,AJ50,AL50,AN50,AP50,AR50,AT50,AV50)</f>
        <v>3.6</v>
      </c>
      <c r="H50" s="136">
        <f t="shared" si="1"/>
        <v>66.055045871559628</v>
      </c>
      <c r="I50" s="87" t="s">
        <v>420</v>
      </c>
      <c r="J50" s="281">
        <v>0.8</v>
      </c>
      <c r="K50" s="87" t="s">
        <v>421</v>
      </c>
      <c r="L50" s="281">
        <v>1</v>
      </c>
      <c r="M50" s="87" t="s">
        <v>422</v>
      </c>
      <c r="N50" s="281">
        <v>1.8</v>
      </c>
      <c r="O50" s="81"/>
      <c r="P50" s="279"/>
      <c r="Q50" s="81"/>
      <c r="R50" s="279"/>
      <c r="S50" s="81"/>
      <c r="T50" s="279"/>
      <c r="U50" s="81"/>
      <c r="V50" s="279"/>
      <c r="W50" s="81"/>
      <c r="X50" s="279"/>
      <c r="Y50" s="81"/>
      <c r="Z50" s="279"/>
      <c r="AA50" s="81"/>
      <c r="AB50" s="279"/>
      <c r="AC50" s="81"/>
      <c r="AD50" s="279"/>
      <c r="AE50" s="81"/>
      <c r="AF50" s="279"/>
      <c r="AG50" s="81"/>
      <c r="AH50" s="279"/>
      <c r="AI50" s="81"/>
      <c r="AJ50" s="279"/>
      <c r="AK50" s="81"/>
      <c r="AL50" s="279"/>
      <c r="AM50" s="81"/>
      <c r="AN50" s="279"/>
      <c r="AO50" s="81"/>
      <c r="AP50" s="279"/>
      <c r="AQ50" s="81"/>
      <c r="AR50" s="279"/>
      <c r="AS50" s="81"/>
      <c r="AT50" s="279"/>
      <c r="AU50" s="81"/>
      <c r="AV50" s="50">
        <f>IFERROR(VLOOKUP(A50,'Site check'!A:Q,14,0),0)</f>
        <v>0</v>
      </c>
    </row>
    <row r="51" spans="1:48">
      <c r="A51" s="38" t="s">
        <v>67</v>
      </c>
      <c r="B51" s="96"/>
      <c r="C51" s="4"/>
      <c r="D51" s="4"/>
      <c r="E51" s="4"/>
      <c r="F51" s="4"/>
      <c r="G51" s="251">
        <f>SUM(J51,L51,N51,P51,R51,T51,V51,X51,Z51,AB51,AD51,AF51,AH51,AJ51,AL51,AN51,AP51,AR51,AT51,AV51)</f>
        <v>7.8999999999999986</v>
      </c>
      <c r="H51" s="136">
        <f t="shared" si="1"/>
        <v>144.95412844036693</v>
      </c>
      <c r="I51" s="85" t="s">
        <v>423</v>
      </c>
      <c r="J51" s="280">
        <v>2</v>
      </c>
      <c r="K51" s="83" t="s">
        <v>424</v>
      </c>
      <c r="L51" s="284">
        <v>2</v>
      </c>
      <c r="M51" s="85" t="s">
        <v>425</v>
      </c>
      <c r="N51" s="280">
        <v>0</v>
      </c>
      <c r="O51" s="83" t="s">
        <v>419</v>
      </c>
      <c r="P51" s="284">
        <v>0.6</v>
      </c>
      <c r="Q51" s="83" t="s">
        <v>426</v>
      </c>
      <c r="R51" s="284">
        <v>1.1000000000000001</v>
      </c>
      <c r="S51" s="83" t="s">
        <v>427</v>
      </c>
      <c r="T51" s="284">
        <v>1.1000000000000001</v>
      </c>
      <c r="U51" s="83" t="s">
        <v>428</v>
      </c>
      <c r="V51" s="284">
        <v>1.1000000000000001</v>
      </c>
      <c r="W51" s="81"/>
      <c r="X51" s="279"/>
      <c r="Y51" s="81"/>
      <c r="Z51" s="279"/>
      <c r="AA51" s="81"/>
      <c r="AB51" s="279"/>
      <c r="AC51" s="81"/>
      <c r="AD51" s="279"/>
      <c r="AE51" s="81"/>
      <c r="AF51" s="279"/>
      <c r="AG51" s="81"/>
      <c r="AH51" s="279"/>
      <c r="AI51" s="81"/>
      <c r="AJ51" s="279"/>
      <c r="AK51" s="81"/>
      <c r="AL51" s="279"/>
      <c r="AM51" s="81"/>
      <c r="AN51" s="279"/>
      <c r="AO51" s="81"/>
      <c r="AP51" s="279"/>
      <c r="AQ51" s="81"/>
      <c r="AR51" s="279"/>
      <c r="AS51" s="81"/>
      <c r="AT51" s="279"/>
      <c r="AU51" s="81"/>
      <c r="AV51" s="50">
        <f>IFERROR(VLOOKUP(A51,'Site check'!A:Q,14,0),0)</f>
        <v>0</v>
      </c>
    </row>
    <row r="52" spans="1:48">
      <c r="A52" s="38" t="s">
        <v>68</v>
      </c>
      <c r="B52" s="96"/>
      <c r="C52" s="4"/>
      <c r="D52" s="4"/>
      <c r="E52" s="4"/>
      <c r="F52" s="4"/>
      <c r="G52" s="251">
        <f>SUM(J52,L52,N52,P52,R52,T52,V52,X52,Z52,AB52,AD52,AF52,AH52,AJ52,AL52,AN52,AP52,AR52,AT52,AV52)</f>
        <v>5.9</v>
      </c>
      <c r="H52" s="136">
        <f t="shared" si="1"/>
        <v>108.25688073394495</v>
      </c>
      <c r="I52" s="85"/>
      <c r="J52" s="280"/>
      <c r="K52" s="83" t="s">
        <v>424</v>
      </c>
      <c r="L52" s="284">
        <v>2</v>
      </c>
      <c r="M52" s="85" t="s">
        <v>425</v>
      </c>
      <c r="N52" s="280">
        <v>0</v>
      </c>
      <c r="O52" s="83" t="s">
        <v>419</v>
      </c>
      <c r="P52" s="284">
        <v>0.6</v>
      </c>
      <c r="Q52" s="83" t="s">
        <v>426</v>
      </c>
      <c r="R52" s="284">
        <v>1.1000000000000001</v>
      </c>
      <c r="S52" s="83" t="s">
        <v>427</v>
      </c>
      <c r="T52" s="284">
        <v>1.1000000000000001</v>
      </c>
      <c r="U52" s="83" t="s">
        <v>428</v>
      </c>
      <c r="V52" s="284">
        <v>1.1000000000000001</v>
      </c>
      <c r="W52" s="81"/>
      <c r="X52" s="279"/>
      <c r="Y52" s="81"/>
      <c r="Z52" s="279"/>
      <c r="AA52" s="81"/>
      <c r="AB52" s="279"/>
      <c r="AC52" s="81"/>
      <c r="AD52" s="279"/>
      <c r="AE52" s="81"/>
      <c r="AF52" s="279"/>
      <c r="AG52" s="81"/>
      <c r="AH52" s="279"/>
      <c r="AI52" s="81"/>
      <c r="AJ52" s="279"/>
      <c r="AK52" s="81"/>
      <c r="AL52" s="279"/>
      <c r="AM52" s="81"/>
      <c r="AN52" s="279"/>
      <c r="AO52" s="81"/>
      <c r="AP52" s="279"/>
      <c r="AQ52" s="81"/>
      <c r="AR52" s="279"/>
      <c r="AS52" s="81"/>
      <c r="AT52" s="279"/>
      <c r="AU52" s="81"/>
      <c r="AV52" s="50">
        <f>IFERROR(VLOOKUP(A52,'Site check'!A:Q,14,0),0)</f>
        <v>0</v>
      </c>
    </row>
    <row r="53" spans="1:48">
      <c r="A53" s="35" t="s">
        <v>69</v>
      </c>
      <c r="B53" s="24" t="s">
        <v>17</v>
      </c>
      <c r="C53" s="4"/>
      <c r="D53" s="4"/>
      <c r="E53" s="4"/>
      <c r="F53" s="4"/>
      <c r="G53" s="251">
        <f t="shared" si="0"/>
        <v>0</v>
      </c>
      <c r="H53" s="136">
        <f t="shared" si="1"/>
        <v>0</v>
      </c>
      <c r="I53" s="83"/>
      <c r="J53" s="284"/>
      <c r="K53" s="83"/>
      <c r="L53" s="284"/>
      <c r="M53" s="83"/>
      <c r="N53" s="284"/>
      <c r="O53" s="81"/>
      <c r="P53" s="279"/>
      <c r="Q53" s="81"/>
      <c r="R53" s="279"/>
      <c r="S53" s="83"/>
      <c r="T53" s="284"/>
      <c r="U53" s="83"/>
      <c r="V53" s="284"/>
      <c r="W53" s="83"/>
      <c r="X53" s="284"/>
      <c r="Y53" s="81"/>
      <c r="Z53" s="279"/>
      <c r="AA53" s="81"/>
      <c r="AB53" s="279"/>
      <c r="AC53" s="85"/>
      <c r="AD53" s="280"/>
      <c r="AE53" s="81"/>
      <c r="AF53" s="279"/>
      <c r="AG53" s="81"/>
      <c r="AH53" s="279"/>
      <c r="AI53" s="81"/>
      <c r="AJ53" s="279"/>
      <c r="AK53" s="81"/>
      <c r="AL53" s="279"/>
      <c r="AM53" s="81"/>
      <c r="AN53" s="279"/>
      <c r="AO53" s="81"/>
      <c r="AP53" s="279"/>
      <c r="AQ53" s="81"/>
      <c r="AR53" s="279"/>
      <c r="AS53" s="81"/>
      <c r="AT53" s="279"/>
      <c r="AU53" s="81"/>
      <c r="AV53" s="50">
        <f>IFERROR(VLOOKUP(A53,'Site check'!A:Q,14,0),0)</f>
        <v>0</v>
      </c>
    </row>
    <row r="54" spans="1:48">
      <c r="A54" s="35" t="s">
        <v>70</v>
      </c>
      <c r="B54" s="96"/>
      <c r="C54" s="30" t="s">
        <v>18</v>
      </c>
      <c r="D54" s="30" t="s">
        <v>19</v>
      </c>
      <c r="E54" s="4"/>
      <c r="F54" s="30" t="s">
        <v>321</v>
      </c>
      <c r="G54" s="251">
        <f>SUM(J54,L54,N54,P54,R54,T54,V54,X54,Z54,AB54,AD54,AF54,AH54,AJ54,AL54,AN54,AP54,AR54,AT54,AV54)</f>
        <v>32.449999999999996</v>
      </c>
      <c r="H54" s="136">
        <f>SUM(G54*1000)/54.5</f>
        <v>595.41284403669715</v>
      </c>
      <c r="I54" s="81" t="s">
        <v>429</v>
      </c>
      <c r="J54" s="279">
        <v>2.5</v>
      </c>
      <c r="K54" s="81" t="s">
        <v>430</v>
      </c>
      <c r="L54" s="279">
        <v>1</v>
      </c>
      <c r="M54" s="81" t="s">
        <v>431</v>
      </c>
      <c r="N54" s="279">
        <v>1.8</v>
      </c>
      <c r="O54" s="81" t="s">
        <v>432</v>
      </c>
      <c r="P54" s="279">
        <v>1.3</v>
      </c>
      <c r="Q54" s="81" t="s">
        <v>433</v>
      </c>
      <c r="R54" s="279">
        <v>10.9</v>
      </c>
      <c r="S54" s="81" t="s">
        <v>434</v>
      </c>
      <c r="T54" s="279">
        <v>0.5</v>
      </c>
      <c r="U54" s="89" t="s">
        <v>435</v>
      </c>
      <c r="V54" s="282">
        <v>1.8</v>
      </c>
      <c r="W54" s="89" t="s">
        <v>436</v>
      </c>
      <c r="X54" s="282">
        <v>2.65</v>
      </c>
      <c r="Y54" s="89"/>
      <c r="Z54" s="282"/>
      <c r="AA54" s="262" t="s">
        <v>437</v>
      </c>
      <c r="AB54" s="281">
        <v>2</v>
      </c>
      <c r="AC54" s="85" t="s">
        <v>438</v>
      </c>
      <c r="AD54" s="280">
        <v>2.4</v>
      </c>
      <c r="AE54" s="87" t="s">
        <v>439</v>
      </c>
      <c r="AF54" s="281">
        <v>2.2000000000000002</v>
      </c>
      <c r="AG54" s="87" t="s">
        <v>440</v>
      </c>
      <c r="AH54" s="281">
        <v>0.5</v>
      </c>
      <c r="AI54" s="87" t="s">
        <v>441</v>
      </c>
      <c r="AJ54" s="279">
        <v>2.9</v>
      </c>
      <c r="AK54" s="87"/>
      <c r="AL54" s="281"/>
      <c r="AM54" s="81"/>
      <c r="AN54" s="279"/>
      <c r="AO54" s="81"/>
      <c r="AP54" s="279"/>
      <c r="AQ54" s="81"/>
      <c r="AR54" s="279"/>
      <c r="AS54" s="81"/>
      <c r="AT54" s="279"/>
      <c r="AU54" s="81"/>
      <c r="AV54" s="50">
        <f>IFERROR(VLOOKUP(A54,'Site check'!A:Q,14,0),0)</f>
        <v>0</v>
      </c>
    </row>
    <row r="55" spans="1:48">
      <c r="A55" s="39" t="s">
        <v>71</v>
      </c>
      <c r="B55" s="96"/>
      <c r="C55" s="4"/>
      <c r="D55" s="4"/>
      <c r="E55" s="4"/>
      <c r="F55" s="4"/>
      <c r="G55" s="251">
        <f>SUM(J55,L55,N55,P55,R55,T55,V55,X55,Z55,AB55,AD55,AF55,AH55,AJ55,AL55,AN55,AP55,AR55,AT55,AV55)</f>
        <v>2.25</v>
      </c>
      <c r="H55" s="136">
        <f t="shared" si="1"/>
        <v>41.284403669724767</v>
      </c>
      <c r="I55" s="87" t="s">
        <v>442</v>
      </c>
      <c r="J55" s="281">
        <v>2</v>
      </c>
      <c r="K55" s="81" t="s">
        <v>443</v>
      </c>
      <c r="L55" s="279">
        <v>0.25</v>
      </c>
      <c r="M55" s="81"/>
      <c r="N55" s="279"/>
      <c r="O55" s="81"/>
      <c r="P55" s="279"/>
      <c r="Q55" s="81"/>
      <c r="R55" s="279"/>
      <c r="S55" s="81"/>
      <c r="T55" s="279"/>
      <c r="U55" s="81"/>
      <c r="V55" s="279"/>
      <c r="W55" s="81"/>
      <c r="X55" s="279"/>
      <c r="Y55" s="81"/>
      <c r="Z55" s="279"/>
      <c r="AA55" s="81"/>
      <c r="AB55" s="279"/>
      <c r="AC55" s="81"/>
      <c r="AD55" s="279"/>
      <c r="AE55" s="81"/>
      <c r="AF55" s="279"/>
      <c r="AG55" s="81"/>
      <c r="AH55" s="279"/>
      <c r="AI55" s="81"/>
      <c r="AJ55" s="279"/>
      <c r="AK55" s="81"/>
      <c r="AL55" s="279"/>
      <c r="AM55" s="81"/>
      <c r="AN55" s="279"/>
      <c r="AO55" s="81"/>
      <c r="AP55" s="279"/>
      <c r="AQ55" s="81"/>
      <c r="AR55" s="279"/>
      <c r="AS55" s="81"/>
      <c r="AT55" s="279"/>
      <c r="AU55" s="81"/>
      <c r="AV55" s="50">
        <f>IFERROR(VLOOKUP(A55,'Site check'!A:Q,14,0),0)</f>
        <v>0</v>
      </c>
    </row>
    <row r="56" spans="1:48">
      <c r="A56" s="39" t="s">
        <v>72</v>
      </c>
      <c r="B56" s="24" t="s">
        <v>17</v>
      </c>
      <c r="C56" s="4"/>
      <c r="D56" s="4"/>
      <c r="E56" s="4"/>
      <c r="F56" s="4"/>
      <c r="G56" s="251">
        <f>SUM(J56,L56,N56,P56,R56,T56,V56,X56,Z56,AB56,AD55,AF56,AH56,AJ56,AL56,AN56,AP56,AR56,AT56,AV56)</f>
        <v>5</v>
      </c>
      <c r="H56" s="136">
        <f t="shared" si="1"/>
        <v>91.743119266055047</v>
      </c>
      <c r="I56" s="87" t="s">
        <v>444</v>
      </c>
      <c r="J56" s="281">
        <v>2</v>
      </c>
      <c r="K56" s="264" t="s">
        <v>445</v>
      </c>
      <c r="L56" s="288">
        <v>3</v>
      </c>
      <c r="M56" s="111"/>
      <c r="N56" s="292"/>
      <c r="O56" s="83"/>
      <c r="P56" s="284"/>
      <c r="Q56" s="81"/>
      <c r="R56" s="279"/>
      <c r="S56" s="81"/>
      <c r="T56" s="279"/>
      <c r="U56" s="81"/>
      <c r="V56" s="279"/>
      <c r="W56" s="81"/>
      <c r="X56" s="279"/>
      <c r="Y56" s="81"/>
      <c r="Z56" s="279"/>
      <c r="AA56" s="81"/>
      <c r="AB56" s="279"/>
      <c r="AC56" s="81"/>
      <c r="AD56" s="279"/>
      <c r="AE56" s="81"/>
      <c r="AF56" s="279"/>
      <c r="AG56" s="81"/>
      <c r="AH56" s="279"/>
      <c r="AI56" s="81"/>
      <c r="AJ56" s="279"/>
      <c r="AK56" s="81"/>
      <c r="AL56" s="279"/>
      <c r="AM56" s="81"/>
      <c r="AN56" s="279"/>
      <c r="AO56" s="81"/>
      <c r="AP56" s="279"/>
      <c r="AQ56" s="81"/>
      <c r="AR56" s="279"/>
      <c r="AS56" s="81"/>
      <c r="AT56" s="279"/>
      <c r="AU56" s="81"/>
      <c r="AV56" s="50">
        <f>IFERROR(VLOOKUP(A56,'Site check'!A:Q,14,0),0)</f>
        <v>0</v>
      </c>
    </row>
    <row r="57" spans="1:48">
      <c r="A57" s="39" t="s">
        <v>73</v>
      </c>
      <c r="B57" s="96"/>
      <c r="C57" s="30" t="s">
        <v>18</v>
      </c>
      <c r="D57" s="30" t="s">
        <v>19</v>
      </c>
      <c r="E57" s="30" t="s">
        <v>446</v>
      </c>
      <c r="F57" s="30" t="s">
        <v>321</v>
      </c>
      <c r="G57" s="251">
        <f t="shared" si="0"/>
        <v>48.13</v>
      </c>
      <c r="H57" s="136">
        <f t="shared" si="1"/>
        <v>883.11926605504584</v>
      </c>
      <c r="I57" s="81" t="s">
        <v>447</v>
      </c>
      <c r="J57" s="279">
        <v>1.8</v>
      </c>
      <c r="K57" s="81" t="s">
        <v>448</v>
      </c>
      <c r="L57" s="279">
        <v>1.2</v>
      </c>
      <c r="M57" s="81" t="s">
        <v>449</v>
      </c>
      <c r="N57" s="279">
        <v>4.7</v>
      </c>
      <c r="O57" s="81" t="s">
        <v>450</v>
      </c>
      <c r="P57" s="279">
        <v>1.9</v>
      </c>
      <c r="Q57" s="81" t="s">
        <v>451</v>
      </c>
      <c r="R57" s="279">
        <v>1.8</v>
      </c>
      <c r="S57" s="81" t="s">
        <v>452</v>
      </c>
      <c r="T57" s="279">
        <v>11.7</v>
      </c>
      <c r="U57" s="89" t="s">
        <v>453</v>
      </c>
      <c r="V57" s="282">
        <v>1.9</v>
      </c>
      <c r="W57" s="89" t="s">
        <v>454</v>
      </c>
      <c r="X57" s="282">
        <v>2.2999999999999998</v>
      </c>
      <c r="Y57" s="89" t="s">
        <v>455</v>
      </c>
      <c r="Z57" s="282">
        <v>1.2</v>
      </c>
      <c r="AA57" s="87" t="s">
        <v>456</v>
      </c>
      <c r="AB57" s="281">
        <v>0.5</v>
      </c>
      <c r="AC57" s="263" t="s">
        <v>457</v>
      </c>
      <c r="AD57" s="283">
        <v>6</v>
      </c>
      <c r="AE57" s="260" t="s">
        <v>458</v>
      </c>
      <c r="AF57" s="283">
        <v>1.7</v>
      </c>
      <c r="AG57" s="105" t="s">
        <v>459</v>
      </c>
      <c r="AH57" s="294">
        <v>2.9</v>
      </c>
      <c r="AI57" s="105" t="s">
        <v>460</v>
      </c>
      <c r="AJ57" s="294">
        <v>0.93</v>
      </c>
      <c r="AK57" s="83" t="s">
        <v>461</v>
      </c>
      <c r="AL57" s="284">
        <v>2</v>
      </c>
      <c r="AM57" s="83" t="s">
        <v>462</v>
      </c>
      <c r="AN57" s="284">
        <v>5.6</v>
      </c>
      <c r="AO57" s="81"/>
      <c r="AP57" s="279"/>
      <c r="AQ57" s="81"/>
      <c r="AR57" s="279"/>
      <c r="AS57" s="81"/>
      <c r="AT57" s="279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30" t="s">
        <v>18</v>
      </c>
      <c r="D58" s="4"/>
      <c r="E58" s="4"/>
      <c r="F58" s="4"/>
      <c r="G58" s="251">
        <f t="shared" si="0"/>
        <v>2.7</v>
      </c>
      <c r="H58" s="136">
        <f t="shared" si="1"/>
        <v>49.541284403669728</v>
      </c>
      <c r="I58" s="81" t="s">
        <v>463</v>
      </c>
      <c r="J58" s="279">
        <v>1.7</v>
      </c>
      <c r="K58" s="263" t="s">
        <v>464</v>
      </c>
      <c r="L58" s="283">
        <v>1</v>
      </c>
      <c r="M58" s="81"/>
      <c r="N58" s="279"/>
      <c r="O58" s="81"/>
      <c r="P58" s="279"/>
      <c r="Q58" s="81"/>
      <c r="R58" s="279"/>
      <c r="S58" s="81"/>
      <c r="T58" s="279"/>
      <c r="U58" s="81"/>
      <c r="V58" s="279"/>
      <c r="W58" s="81"/>
      <c r="X58" s="279"/>
      <c r="Y58" s="81"/>
      <c r="Z58" s="279"/>
      <c r="AA58" s="81"/>
      <c r="AB58" s="279"/>
      <c r="AC58" s="81"/>
      <c r="AD58" s="279"/>
      <c r="AE58" s="81"/>
      <c r="AF58" s="279"/>
      <c r="AG58" s="81"/>
      <c r="AH58" s="279"/>
      <c r="AI58" s="81"/>
      <c r="AJ58" s="279"/>
      <c r="AK58" s="81"/>
      <c r="AL58" s="279"/>
      <c r="AM58" s="81"/>
      <c r="AN58" s="279"/>
      <c r="AO58" s="81"/>
      <c r="AP58" s="279"/>
      <c r="AQ58" s="81"/>
      <c r="AR58" s="279"/>
      <c r="AS58" s="81"/>
      <c r="AT58" s="279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1">
        <f t="shared" si="0"/>
        <v>0</v>
      </c>
      <c r="H59" s="136">
        <f t="shared" si="1"/>
        <v>0</v>
      </c>
      <c r="I59" s="81"/>
      <c r="J59" s="279"/>
      <c r="K59" s="81"/>
      <c r="L59" s="279"/>
      <c r="M59" s="81"/>
      <c r="N59" s="279"/>
      <c r="O59" s="81"/>
      <c r="P59" s="279"/>
      <c r="Q59" s="81"/>
      <c r="R59" s="279"/>
      <c r="S59" s="81"/>
      <c r="T59" s="279"/>
      <c r="U59" s="81"/>
      <c r="V59" s="279"/>
      <c r="W59" s="81"/>
      <c r="X59" s="279"/>
      <c r="Y59" s="81"/>
      <c r="Z59" s="279"/>
      <c r="AA59" s="81"/>
      <c r="AB59" s="279"/>
      <c r="AC59" s="81"/>
      <c r="AD59" s="279"/>
      <c r="AE59" s="81"/>
      <c r="AF59" s="279"/>
      <c r="AG59" s="81"/>
      <c r="AH59" s="279"/>
      <c r="AI59" s="81"/>
      <c r="AJ59" s="279"/>
      <c r="AK59" s="81"/>
      <c r="AL59" s="279"/>
      <c r="AM59" s="81"/>
      <c r="AN59" s="279"/>
      <c r="AO59" s="81"/>
      <c r="AP59" s="279"/>
      <c r="AQ59" s="81"/>
      <c r="AR59" s="279"/>
      <c r="AS59" s="81"/>
      <c r="AT59" s="279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1">
        <f t="shared" si="0"/>
        <v>0</v>
      </c>
      <c r="H60" s="136">
        <f t="shared" si="1"/>
        <v>0</v>
      </c>
      <c r="I60" s="81"/>
      <c r="J60" s="279"/>
      <c r="K60" s="81"/>
      <c r="L60" s="279"/>
      <c r="M60" s="81"/>
      <c r="N60" s="279"/>
      <c r="O60" s="81"/>
      <c r="P60" s="279"/>
      <c r="Q60" s="81"/>
      <c r="R60" s="279"/>
      <c r="S60" s="81"/>
      <c r="T60" s="279"/>
      <c r="U60" s="81"/>
      <c r="V60" s="279"/>
      <c r="W60" s="81"/>
      <c r="X60" s="279"/>
      <c r="Y60" s="81"/>
      <c r="Z60" s="279"/>
      <c r="AA60" s="81"/>
      <c r="AB60" s="279"/>
      <c r="AC60" s="81"/>
      <c r="AD60" s="279"/>
      <c r="AE60" s="81"/>
      <c r="AF60" s="279"/>
      <c r="AG60" s="81"/>
      <c r="AH60" s="279"/>
      <c r="AI60" s="81"/>
      <c r="AJ60" s="279"/>
      <c r="AK60" s="81"/>
      <c r="AL60" s="279"/>
      <c r="AM60" s="81"/>
      <c r="AN60" s="279"/>
      <c r="AO60" s="81"/>
      <c r="AP60" s="279"/>
      <c r="AQ60" s="81"/>
      <c r="AR60" s="279"/>
      <c r="AS60" s="81"/>
      <c r="AT60" s="279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1">
        <f t="shared" si="0"/>
        <v>0</v>
      </c>
      <c r="H61" s="136">
        <f t="shared" si="1"/>
        <v>0</v>
      </c>
      <c r="I61" s="81"/>
      <c r="J61" s="279"/>
      <c r="K61" s="81"/>
      <c r="L61" s="279"/>
      <c r="M61" s="81"/>
      <c r="N61" s="279"/>
      <c r="O61" s="81"/>
      <c r="P61" s="279"/>
      <c r="Q61" s="81"/>
      <c r="R61" s="279"/>
      <c r="S61" s="81"/>
      <c r="T61" s="279"/>
      <c r="U61" s="81"/>
      <c r="V61" s="279"/>
      <c r="W61" s="81"/>
      <c r="X61" s="279"/>
      <c r="Y61" s="81"/>
      <c r="Z61" s="279"/>
      <c r="AA61" s="81"/>
      <c r="AB61" s="279"/>
      <c r="AC61" s="81"/>
      <c r="AD61" s="279"/>
      <c r="AE61" s="81"/>
      <c r="AF61" s="279"/>
      <c r="AG61" s="81"/>
      <c r="AH61" s="279"/>
      <c r="AI61" s="81"/>
      <c r="AJ61" s="279"/>
      <c r="AK61" s="81"/>
      <c r="AL61" s="279"/>
      <c r="AM61" s="81"/>
      <c r="AN61" s="279"/>
      <c r="AO61" s="81"/>
      <c r="AP61" s="279"/>
      <c r="AQ61" s="81"/>
      <c r="AR61" s="279"/>
      <c r="AS61" s="81"/>
      <c r="AT61" s="279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1">
        <f t="shared" si="0"/>
        <v>1</v>
      </c>
      <c r="H62" s="136">
        <f t="shared" si="1"/>
        <v>18.348623853211009</v>
      </c>
      <c r="I62" s="260" t="s">
        <v>465</v>
      </c>
      <c r="J62" s="283">
        <v>1</v>
      </c>
      <c r="K62" s="81"/>
      <c r="L62" s="279"/>
      <c r="M62" s="81"/>
      <c r="N62" s="279"/>
      <c r="O62" s="81"/>
      <c r="P62" s="279"/>
      <c r="Q62" s="81"/>
      <c r="R62" s="279"/>
      <c r="S62" s="81"/>
      <c r="T62" s="279"/>
      <c r="U62" s="81"/>
      <c r="V62" s="279"/>
      <c r="W62" s="81"/>
      <c r="X62" s="279"/>
      <c r="Y62" s="81"/>
      <c r="Z62" s="279"/>
      <c r="AA62" s="81"/>
      <c r="AB62" s="279"/>
      <c r="AC62" s="81"/>
      <c r="AD62" s="279"/>
      <c r="AE62" s="81"/>
      <c r="AF62" s="279"/>
      <c r="AG62" s="81"/>
      <c r="AH62" s="279"/>
      <c r="AI62" s="81"/>
      <c r="AJ62" s="279"/>
      <c r="AK62" s="81"/>
      <c r="AL62" s="279"/>
      <c r="AM62" s="81"/>
      <c r="AN62" s="279"/>
      <c r="AO62" s="81"/>
      <c r="AP62" s="279"/>
      <c r="AQ62" s="81"/>
      <c r="AR62" s="279"/>
      <c r="AS62" s="81"/>
      <c r="AT62" s="279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1">
        <f t="shared" si="0"/>
        <v>0</v>
      </c>
      <c r="H63" s="136">
        <f t="shared" si="1"/>
        <v>0</v>
      </c>
      <c r="I63" s="83"/>
      <c r="J63" s="284"/>
      <c r="K63" s="81"/>
      <c r="L63" s="279"/>
      <c r="M63" s="81"/>
      <c r="N63" s="279"/>
      <c r="O63" s="81"/>
      <c r="P63" s="279"/>
      <c r="Q63" s="81"/>
      <c r="R63" s="279"/>
      <c r="S63" s="81"/>
      <c r="T63" s="279"/>
      <c r="U63" s="81"/>
      <c r="V63" s="279"/>
      <c r="W63" s="81"/>
      <c r="X63" s="279"/>
      <c r="Y63" s="81"/>
      <c r="Z63" s="279"/>
      <c r="AA63" s="81"/>
      <c r="AB63" s="279"/>
      <c r="AC63" s="81"/>
      <c r="AD63" s="279"/>
      <c r="AE63" s="81"/>
      <c r="AF63" s="279"/>
      <c r="AG63" s="81"/>
      <c r="AH63" s="279"/>
      <c r="AI63" s="81"/>
      <c r="AJ63" s="279"/>
      <c r="AK63" s="81"/>
      <c r="AL63" s="279"/>
      <c r="AM63" s="81"/>
      <c r="AN63" s="279"/>
      <c r="AO63" s="81"/>
      <c r="AP63" s="279"/>
      <c r="AQ63" s="81"/>
      <c r="AR63" s="279"/>
      <c r="AS63" s="81"/>
      <c r="AT63" s="279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1">
        <f t="shared" si="0"/>
        <v>1</v>
      </c>
      <c r="H64" s="136">
        <f t="shared" si="1"/>
        <v>18.348623853211009</v>
      </c>
      <c r="I64" s="260" t="s">
        <v>466</v>
      </c>
      <c r="J64" s="283">
        <v>1</v>
      </c>
      <c r="K64" s="81"/>
      <c r="L64" s="279"/>
      <c r="M64" s="81"/>
      <c r="N64" s="279"/>
      <c r="O64" s="81"/>
      <c r="P64" s="279"/>
      <c r="Q64" s="81"/>
      <c r="R64" s="279"/>
      <c r="S64" s="81"/>
      <c r="T64" s="279"/>
      <c r="U64" s="81"/>
      <c r="V64" s="279"/>
      <c r="W64" s="81"/>
      <c r="X64" s="279"/>
      <c r="Y64" s="81"/>
      <c r="Z64" s="279"/>
      <c r="AA64" s="81"/>
      <c r="AB64" s="279"/>
      <c r="AC64" s="81"/>
      <c r="AD64" s="279"/>
      <c r="AE64" s="81"/>
      <c r="AF64" s="279"/>
      <c r="AG64" s="81"/>
      <c r="AH64" s="279"/>
      <c r="AI64" s="81"/>
      <c r="AJ64" s="279"/>
      <c r="AK64" s="81"/>
      <c r="AL64" s="279"/>
      <c r="AM64" s="81"/>
      <c r="AN64" s="279"/>
      <c r="AO64" s="81"/>
      <c r="AP64" s="279"/>
      <c r="AQ64" s="81"/>
      <c r="AR64" s="279"/>
      <c r="AS64" s="81"/>
      <c r="AT64" s="279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1">
        <f t="shared" si="0"/>
        <v>3</v>
      </c>
      <c r="H65" s="136">
        <f t="shared" si="1"/>
        <v>55.045871559633028</v>
      </c>
      <c r="I65" s="81" t="s">
        <v>467</v>
      </c>
      <c r="J65" s="279">
        <v>0.5</v>
      </c>
      <c r="K65" s="81" t="s">
        <v>468</v>
      </c>
      <c r="L65" s="279">
        <v>2.5</v>
      </c>
      <c r="M65" s="81"/>
      <c r="N65" s="279"/>
      <c r="O65" s="81"/>
      <c r="P65" s="279"/>
      <c r="Q65" s="81"/>
      <c r="R65" s="279"/>
      <c r="S65" s="81"/>
      <c r="T65" s="279"/>
      <c r="U65" s="81"/>
      <c r="V65" s="279"/>
      <c r="W65" s="81"/>
      <c r="X65" s="279"/>
      <c r="Y65" s="81"/>
      <c r="Z65" s="279"/>
      <c r="AA65" s="81"/>
      <c r="AB65" s="279"/>
      <c r="AC65" s="81"/>
      <c r="AD65" s="279"/>
      <c r="AE65" s="81"/>
      <c r="AF65" s="279"/>
      <c r="AG65" s="81"/>
      <c r="AH65" s="279"/>
      <c r="AI65" s="81"/>
      <c r="AJ65" s="279"/>
      <c r="AK65" s="81"/>
      <c r="AL65" s="279"/>
      <c r="AM65" s="81"/>
      <c r="AN65" s="279"/>
      <c r="AO65" s="81"/>
      <c r="AP65" s="279"/>
      <c r="AQ65" s="81"/>
      <c r="AR65" s="279"/>
      <c r="AS65" s="81"/>
      <c r="AT65" s="279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1">
        <f t="shared" si="0"/>
        <v>0</v>
      </c>
      <c r="H66" s="136">
        <f t="shared" si="1"/>
        <v>0</v>
      </c>
      <c r="I66" s="81"/>
      <c r="J66" s="279"/>
      <c r="K66" s="81"/>
      <c r="L66" s="279"/>
      <c r="M66" s="81"/>
      <c r="N66" s="279"/>
      <c r="O66" s="81"/>
      <c r="P66" s="279"/>
      <c r="Q66" s="81"/>
      <c r="R66" s="279"/>
      <c r="S66" s="81"/>
      <c r="T66" s="279"/>
      <c r="U66" s="81"/>
      <c r="V66" s="279"/>
      <c r="W66" s="81"/>
      <c r="X66" s="279"/>
      <c r="Y66" s="81"/>
      <c r="Z66" s="279"/>
      <c r="AA66" s="81"/>
      <c r="AB66" s="279"/>
      <c r="AC66" s="81"/>
      <c r="AD66" s="279"/>
      <c r="AE66" s="81"/>
      <c r="AF66" s="279"/>
      <c r="AG66" s="81"/>
      <c r="AH66" s="279"/>
      <c r="AI66" s="81"/>
      <c r="AJ66" s="279"/>
      <c r="AK66" s="81"/>
      <c r="AL66" s="279"/>
      <c r="AM66" s="81"/>
      <c r="AN66" s="279"/>
      <c r="AO66" s="81"/>
      <c r="AP66" s="279"/>
      <c r="AQ66" s="81"/>
      <c r="AR66" s="279"/>
      <c r="AS66" s="81"/>
      <c r="AT66" s="279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1">
        <f t="shared" si="0"/>
        <v>1.5</v>
      </c>
      <c r="H67" s="136">
        <f t="shared" si="1"/>
        <v>27.522935779816514</v>
      </c>
      <c r="I67" s="87" t="s">
        <v>469</v>
      </c>
      <c r="J67" s="281">
        <v>0.5</v>
      </c>
      <c r="K67" s="87" t="s">
        <v>470</v>
      </c>
      <c r="L67" s="281">
        <v>1</v>
      </c>
      <c r="M67" s="81"/>
      <c r="N67" s="279"/>
      <c r="O67" s="81"/>
      <c r="P67" s="279"/>
      <c r="Q67" s="81"/>
      <c r="R67" s="279"/>
      <c r="S67" s="81"/>
      <c r="T67" s="279"/>
      <c r="U67" s="81"/>
      <c r="V67" s="279"/>
      <c r="W67" s="81"/>
      <c r="X67" s="279"/>
      <c r="Y67" s="81"/>
      <c r="Z67" s="279"/>
      <c r="AA67" s="81"/>
      <c r="AB67" s="279"/>
      <c r="AC67" s="81"/>
      <c r="AD67" s="279"/>
      <c r="AE67" s="81"/>
      <c r="AF67" s="279"/>
      <c r="AG67" s="81"/>
      <c r="AH67" s="279"/>
      <c r="AI67" s="81"/>
      <c r="AJ67" s="279"/>
      <c r="AK67" s="81"/>
      <c r="AL67" s="279"/>
      <c r="AM67" s="81"/>
      <c r="AN67" s="279"/>
      <c r="AO67" s="81"/>
      <c r="AP67" s="279"/>
      <c r="AQ67" s="81"/>
      <c r="AR67" s="279"/>
      <c r="AS67" s="81"/>
      <c r="AT67" s="279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1">
        <f t="shared" si="0"/>
        <v>0</v>
      </c>
      <c r="H68" s="136">
        <f t="shared" si="1"/>
        <v>0</v>
      </c>
      <c r="I68" s="81"/>
      <c r="J68" s="279"/>
      <c r="K68" s="81"/>
      <c r="L68" s="279"/>
      <c r="M68" s="81"/>
      <c r="N68" s="279"/>
      <c r="O68" s="81"/>
      <c r="P68" s="279"/>
      <c r="Q68" s="81"/>
      <c r="R68" s="279"/>
      <c r="S68" s="81"/>
      <c r="T68" s="279"/>
      <c r="U68" s="81"/>
      <c r="V68" s="279"/>
      <c r="W68" s="81"/>
      <c r="X68" s="279"/>
      <c r="Y68" s="81"/>
      <c r="Z68" s="279"/>
      <c r="AA68" s="81"/>
      <c r="AB68" s="279"/>
      <c r="AC68" s="81"/>
      <c r="AD68" s="279"/>
      <c r="AE68" s="81"/>
      <c r="AF68" s="279"/>
      <c r="AG68" s="81"/>
      <c r="AH68" s="279"/>
      <c r="AI68" s="81"/>
      <c r="AJ68" s="279"/>
      <c r="AK68" s="81"/>
      <c r="AL68" s="279"/>
      <c r="AM68" s="81"/>
      <c r="AN68" s="279"/>
      <c r="AO68" s="81"/>
      <c r="AP68" s="279"/>
      <c r="AQ68" s="81"/>
      <c r="AR68" s="279"/>
      <c r="AS68" s="81"/>
      <c r="AT68" s="279"/>
      <c r="AU68" s="81"/>
      <c r="AV68" s="50">
        <f>IFERROR(VLOOKUP(A68,'Site check'!A:Q,14,0),0)</f>
        <v>0</v>
      </c>
    </row>
    <row r="69" spans="1:48">
      <c r="A69" s="35" t="s">
        <v>85</v>
      </c>
      <c r="B69" s="96"/>
      <c r="C69" s="4"/>
      <c r="D69" s="4"/>
      <c r="E69" s="4"/>
      <c r="F69" s="4"/>
      <c r="G69" s="251">
        <f t="shared" si="0"/>
        <v>0</v>
      </c>
      <c r="H69" s="136">
        <f t="shared" si="1"/>
        <v>0</v>
      </c>
      <c r="I69" s="81"/>
      <c r="J69" s="279"/>
      <c r="K69" s="81"/>
      <c r="L69" s="279"/>
      <c r="M69" s="81"/>
      <c r="N69" s="279"/>
      <c r="O69" s="81"/>
      <c r="P69" s="279"/>
      <c r="Q69" s="81"/>
      <c r="R69" s="279"/>
      <c r="S69" s="81"/>
      <c r="T69" s="279"/>
      <c r="U69" s="81"/>
      <c r="V69" s="279"/>
      <c r="W69" s="81"/>
      <c r="X69" s="279"/>
      <c r="Y69" s="81"/>
      <c r="Z69" s="279"/>
      <c r="AA69" s="81"/>
      <c r="AB69" s="279"/>
      <c r="AC69" s="81"/>
      <c r="AD69" s="279"/>
      <c r="AE69" s="81"/>
      <c r="AF69" s="279"/>
      <c r="AG69" s="81"/>
      <c r="AH69" s="279"/>
      <c r="AI69" s="81"/>
      <c r="AJ69" s="279"/>
      <c r="AK69" s="81"/>
      <c r="AL69" s="279"/>
      <c r="AM69" s="81"/>
      <c r="AN69" s="279"/>
      <c r="AO69" s="81"/>
      <c r="AP69" s="279"/>
      <c r="AQ69" s="81"/>
      <c r="AR69" s="279"/>
      <c r="AS69" s="81"/>
      <c r="AT69" s="279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1">
        <f t="shared" si="0"/>
        <v>15.5</v>
      </c>
      <c r="H70" s="136">
        <f t="shared" si="1"/>
        <v>284.40366972477062</v>
      </c>
      <c r="I70" s="81" t="s">
        <v>471</v>
      </c>
      <c r="J70" s="279">
        <v>1</v>
      </c>
      <c r="K70" s="81" t="s">
        <v>472</v>
      </c>
      <c r="L70" s="279">
        <v>1</v>
      </c>
      <c r="M70" s="260" t="s">
        <v>473</v>
      </c>
      <c r="N70" s="283">
        <v>2</v>
      </c>
      <c r="O70" s="263" t="s">
        <v>474</v>
      </c>
      <c r="P70" s="283">
        <v>2</v>
      </c>
      <c r="Q70" s="260" t="s">
        <v>475</v>
      </c>
      <c r="R70" s="283">
        <v>2</v>
      </c>
      <c r="S70" s="263" t="s">
        <v>476</v>
      </c>
      <c r="T70" s="283">
        <v>2</v>
      </c>
      <c r="U70" s="92" t="s">
        <v>477</v>
      </c>
      <c r="V70" s="80">
        <v>1.1000000000000001</v>
      </c>
      <c r="W70" s="99" t="s">
        <v>478</v>
      </c>
      <c r="X70" s="289">
        <v>2.2000000000000002</v>
      </c>
      <c r="Y70" s="99" t="s">
        <v>479</v>
      </c>
      <c r="Z70" s="289">
        <v>2.2000000000000002</v>
      </c>
      <c r="AA70" s="81"/>
      <c r="AB70" s="279"/>
      <c r="AC70" s="81"/>
      <c r="AD70" s="279"/>
      <c r="AE70" s="81"/>
      <c r="AF70" s="279"/>
      <c r="AG70" s="81"/>
      <c r="AH70" s="279"/>
      <c r="AI70" s="81"/>
      <c r="AJ70" s="279"/>
      <c r="AK70" s="81"/>
      <c r="AL70" s="279"/>
      <c r="AM70" s="81"/>
      <c r="AN70" s="279"/>
      <c r="AO70" s="81"/>
      <c r="AP70" s="279"/>
      <c r="AQ70" s="81"/>
      <c r="AR70" s="279"/>
      <c r="AS70" s="81"/>
      <c r="AT70" s="279"/>
      <c r="AU70" s="81"/>
      <c r="AV70" s="50">
        <f>IFERROR(VLOOKUP(A70,'Site check'!A:Q,14,0),0)</f>
        <v>0</v>
      </c>
    </row>
    <row r="71" spans="1:48">
      <c r="A71" s="39" t="s">
        <v>87</v>
      </c>
      <c r="B71" s="24" t="s">
        <v>17</v>
      </c>
      <c r="C71" s="4"/>
      <c r="D71" s="4"/>
      <c r="E71" s="4"/>
      <c r="F71" s="4"/>
      <c r="G71" s="251">
        <f t="shared" si="0"/>
        <v>1.5</v>
      </c>
      <c r="H71" s="136">
        <f t="shared" si="1"/>
        <v>27.522935779816514</v>
      </c>
      <c r="I71" s="81" t="s">
        <v>480</v>
      </c>
      <c r="J71" s="279">
        <v>1.5</v>
      </c>
      <c r="K71" s="81"/>
      <c r="L71" s="279"/>
      <c r="M71" s="81"/>
      <c r="N71" s="279"/>
      <c r="O71" s="81"/>
      <c r="P71" s="279"/>
      <c r="Q71" s="81"/>
      <c r="R71" s="279"/>
      <c r="S71" s="81"/>
      <c r="T71" s="279"/>
      <c r="U71" s="81"/>
      <c r="V71" s="279"/>
      <c r="W71" s="81"/>
      <c r="X71" s="279"/>
      <c r="Y71" s="81"/>
      <c r="Z71" s="279"/>
      <c r="AA71" s="81"/>
      <c r="AB71" s="279"/>
      <c r="AC71" s="81"/>
      <c r="AD71" s="279"/>
      <c r="AE71" s="81"/>
      <c r="AF71" s="279"/>
      <c r="AG71" s="81"/>
      <c r="AH71" s="279"/>
      <c r="AI71" s="81"/>
      <c r="AJ71" s="279"/>
      <c r="AK71" s="81"/>
      <c r="AL71" s="279"/>
      <c r="AM71" s="81"/>
      <c r="AN71" s="279"/>
      <c r="AO71" s="81"/>
      <c r="AP71" s="279"/>
      <c r="AQ71" s="81"/>
      <c r="AR71" s="279"/>
      <c r="AS71" s="81"/>
      <c r="AT71" s="279"/>
      <c r="AU71" s="81"/>
      <c r="AV71" s="50">
        <f>IFERROR(VLOOKUP(A71,'Site check'!A:Q,14,0),0)</f>
        <v>0</v>
      </c>
    </row>
    <row r="72" spans="1:48">
      <c r="A72" s="38" t="s">
        <v>88</v>
      </c>
      <c r="B72" s="96"/>
      <c r="C72" s="30" t="s">
        <v>18</v>
      </c>
      <c r="D72" s="30" t="s">
        <v>19</v>
      </c>
      <c r="E72" s="4"/>
      <c r="F72" s="30" t="s">
        <v>321</v>
      </c>
      <c r="G72" s="251">
        <f t="shared" si="0"/>
        <v>7.8000000000000007</v>
      </c>
      <c r="H72" s="136">
        <f t="shared" si="1"/>
        <v>143.1192660550459</v>
      </c>
      <c r="I72" s="87"/>
      <c r="J72" s="281"/>
      <c r="K72" s="81" t="s">
        <v>481</v>
      </c>
      <c r="L72" s="279">
        <v>0.4</v>
      </c>
      <c r="M72" s="81" t="s">
        <v>482</v>
      </c>
      <c r="N72" s="279">
        <v>1.45</v>
      </c>
      <c r="O72" s="81" t="s">
        <v>483</v>
      </c>
      <c r="P72" s="279">
        <v>0.45</v>
      </c>
      <c r="Q72" s="81" t="s">
        <v>484</v>
      </c>
      <c r="R72" s="279">
        <v>1.1499999999999999</v>
      </c>
      <c r="S72" s="89" t="s">
        <v>485</v>
      </c>
      <c r="T72" s="282">
        <v>0.35</v>
      </c>
      <c r="U72" s="87" t="s">
        <v>415</v>
      </c>
      <c r="V72" s="281">
        <v>4</v>
      </c>
      <c r="W72" s="81"/>
      <c r="X72" s="279"/>
      <c r="Y72" s="81"/>
      <c r="Z72" s="279"/>
      <c r="AA72" s="81"/>
      <c r="AB72" s="279"/>
      <c r="AC72" s="81"/>
      <c r="AD72" s="279"/>
      <c r="AE72" s="81"/>
      <c r="AF72" s="279"/>
      <c r="AG72" s="81"/>
      <c r="AH72" s="279"/>
      <c r="AI72" s="81"/>
      <c r="AJ72" s="279"/>
      <c r="AK72" s="81"/>
      <c r="AL72" s="279"/>
      <c r="AM72" s="81"/>
      <c r="AN72" s="279"/>
      <c r="AO72" s="81"/>
      <c r="AP72" s="279"/>
      <c r="AQ72" s="81"/>
      <c r="AR72" s="279"/>
      <c r="AS72" s="81"/>
      <c r="AT72" s="279"/>
      <c r="AU72" s="81"/>
      <c r="AV72" s="50">
        <f>IFERROR(VLOOKUP(A72,'Site check'!A:Q,14,0),0)</f>
        <v>0</v>
      </c>
    </row>
    <row r="73" spans="1:48">
      <c r="A73" s="38" t="s">
        <v>89</v>
      </c>
      <c r="B73" s="96"/>
      <c r="C73" s="4"/>
      <c r="D73" s="4"/>
      <c r="E73" s="4"/>
      <c r="F73" s="4"/>
      <c r="G73" s="251">
        <f t="shared" ref="G73" si="4">SUM(J73,L73,N73,P73,R73,T73,V73,X73,Z73,AB73,AD73,AF73,AH73,AJ73,AL73,AN73,AP73,AR73,AT73,AV73)</f>
        <v>8.4</v>
      </c>
      <c r="H73" s="136">
        <f t="shared" ref="H73" si="5">SUM(G73*1000)/54.5</f>
        <v>154.12844036697248</v>
      </c>
      <c r="I73" s="87"/>
      <c r="J73" s="281"/>
      <c r="K73" s="81" t="s">
        <v>481</v>
      </c>
      <c r="L73" s="279">
        <v>0.9</v>
      </c>
      <c r="M73" s="81" t="s">
        <v>482</v>
      </c>
      <c r="N73" s="279">
        <v>1.35</v>
      </c>
      <c r="O73" s="81" t="s">
        <v>483</v>
      </c>
      <c r="P73" s="279">
        <v>0.45</v>
      </c>
      <c r="Q73" s="81" t="s">
        <v>484</v>
      </c>
      <c r="R73" s="279">
        <v>1.1499999999999999</v>
      </c>
      <c r="S73" s="89" t="s">
        <v>485</v>
      </c>
      <c r="T73" s="282">
        <v>0.55000000000000004</v>
      </c>
      <c r="U73" s="87" t="s">
        <v>415</v>
      </c>
      <c r="V73" s="281">
        <v>4</v>
      </c>
      <c r="W73" s="81"/>
      <c r="X73" s="279"/>
      <c r="Y73" s="81"/>
      <c r="Z73" s="279"/>
      <c r="AA73" s="81"/>
      <c r="AB73" s="279"/>
      <c r="AC73" s="81"/>
      <c r="AD73" s="279"/>
      <c r="AE73" s="81"/>
      <c r="AF73" s="279"/>
      <c r="AG73" s="81"/>
      <c r="AH73" s="279"/>
      <c r="AI73" s="81"/>
      <c r="AJ73" s="279"/>
      <c r="AK73" s="81"/>
      <c r="AL73" s="279"/>
      <c r="AM73" s="81"/>
      <c r="AN73" s="279"/>
      <c r="AO73" s="81"/>
      <c r="AP73" s="279"/>
      <c r="AQ73" s="81"/>
      <c r="AR73" s="279"/>
      <c r="AS73" s="81"/>
      <c r="AT73" s="279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30" t="s">
        <v>446</v>
      </c>
      <c r="F74" s="4"/>
      <c r="G74" s="251">
        <f t="shared" ref="G74:G141" si="6">SUM(J74,L74,N74,P74,R74,T74,V74,X74,Z74,AB74,AD74,AF74,AH74,AJ74,AL74,AN74,AP74,AR74,AT74,AV74)</f>
        <v>6.9</v>
      </c>
      <c r="H74" s="136">
        <f t="shared" si="1"/>
        <v>126.60550458715596</v>
      </c>
      <c r="I74" s="81" t="s">
        <v>486</v>
      </c>
      <c r="J74" s="279">
        <v>5.9</v>
      </c>
      <c r="K74" s="253" t="s">
        <v>487</v>
      </c>
      <c r="L74" s="299">
        <v>1</v>
      </c>
      <c r="M74" s="105"/>
      <c r="N74" s="299"/>
      <c r="O74" s="81"/>
      <c r="P74" s="279"/>
      <c r="Q74" s="81"/>
      <c r="R74" s="279"/>
      <c r="S74" s="81"/>
      <c r="T74" s="279"/>
      <c r="U74" s="81"/>
      <c r="V74" s="279"/>
      <c r="W74" s="81"/>
      <c r="X74" s="279"/>
      <c r="Y74" s="81"/>
      <c r="Z74" s="279"/>
      <c r="AA74" s="81"/>
      <c r="AB74" s="279"/>
      <c r="AC74" s="81"/>
      <c r="AD74" s="279"/>
      <c r="AE74" s="81"/>
      <c r="AF74" s="279"/>
      <c r="AG74" s="81"/>
      <c r="AH74" s="279"/>
      <c r="AI74" s="81"/>
      <c r="AJ74" s="279"/>
      <c r="AK74" s="81"/>
      <c r="AL74" s="279"/>
      <c r="AM74" s="81"/>
      <c r="AN74" s="279"/>
      <c r="AO74" s="81"/>
      <c r="AP74" s="279"/>
      <c r="AQ74" s="81"/>
      <c r="AR74" s="279"/>
      <c r="AS74" s="81"/>
      <c r="AT74" s="279"/>
      <c r="AU74" s="81"/>
      <c r="AV74" s="50">
        <f>IFERROR(VLOOKUP(A74,'Site check'!A:Q,14,0),0)</f>
        <v>0</v>
      </c>
    </row>
    <row r="75" spans="1:48">
      <c r="A75" s="37" t="s">
        <v>91</v>
      </c>
      <c r="B75" s="96"/>
      <c r="C75" s="96"/>
      <c r="D75" s="4"/>
      <c r="E75" s="4"/>
      <c r="F75" s="4"/>
      <c r="G75" s="251">
        <f t="shared" si="6"/>
        <v>6.8</v>
      </c>
      <c r="H75" s="136">
        <f t="shared" ref="H75:H142" si="7">SUM(G75*1000)/54.5</f>
        <v>124.77064220183486</v>
      </c>
      <c r="I75" s="81" t="s">
        <v>486</v>
      </c>
      <c r="J75" s="279">
        <v>5.8</v>
      </c>
      <c r="K75" s="253" t="s">
        <v>487</v>
      </c>
      <c r="L75" s="299">
        <v>1</v>
      </c>
      <c r="M75" s="105"/>
      <c r="N75" s="299"/>
      <c r="O75" s="81"/>
      <c r="P75" s="279"/>
      <c r="Q75" s="81"/>
      <c r="R75" s="279"/>
      <c r="S75" s="81"/>
      <c r="T75" s="279"/>
      <c r="U75" s="81"/>
      <c r="V75" s="279"/>
      <c r="W75" s="81"/>
      <c r="X75" s="279"/>
      <c r="Y75" s="81"/>
      <c r="Z75" s="279"/>
      <c r="AA75" s="81"/>
      <c r="AB75" s="279"/>
      <c r="AC75" s="81"/>
      <c r="AD75" s="279"/>
      <c r="AE75" s="81"/>
      <c r="AF75" s="279"/>
      <c r="AG75" s="81"/>
      <c r="AH75" s="279"/>
      <c r="AI75" s="81"/>
      <c r="AJ75" s="279"/>
      <c r="AK75" s="81"/>
      <c r="AL75" s="279"/>
      <c r="AM75" s="81"/>
      <c r="AN75" s="279"/>
      <c r="AO75" s="81"/>
      <c r="AP75" s="279"/>
      <c r="AQ75" s="81"/>
      <c r="AR75" s="279"/>
      <c r="AS75" s="81"/>
      <c r="AT75" s="279"/>
      <c r="AU75" s="81"/>
      <c r="AV75" s="50">
        <f>IFERROR(VLOOKUP(A75,'Site check'!A:Q,14,0),0)</f>
        <v>0</v>
      </c>
    </row>
    <row r="76" spans="1:48">
      <c r="A76" s="38" t="s">
        <v>92</v>
      </c>
      <c r="B76" s="96"/>
      <c r="C76" s="96"/>
      <c r="D76" s="4"/>
      <c r="E76" s="4"/>
      <c r="F76" s="30" t="s">
        <v>321</v>
      </c>
      <c r="G76" s="251">
        <f t="shared" si="6"/>
        <v>9.35</v>
      </c>
      <c r="H76" s="136">
        <f t="shared" si="7"/>
        <v>171.55963302752295</v>
      </c>
      <c r="I76" s="81" t="s">
        <v>488</v>
      </c>
      <c r="J76" s="279">
        <v>2.25</v>
      </c>
      <c r="K76" s="81" t="s">
        <v>489</v>
      </c>
      <c r="L76" s="279">
        <v>2.25</v>
      </c>
      <c r="M76" s="81" t="s">
        <v>490</v>
      </c>
      <c r="N76" s="279">
        <v>2.25</v>
      </c>
      <c r="O76" s="260" t="s">
        <v>491</v>
      </c>
      <c r="P76" s="283">
        <v>1</v>
      </c>
      <c r="Q76" s="101" t="s">
        <v>492</v>
      </c>
      <c r="R76" s="289">
        <v>0.5</v>
      </c>
      <c r="S76" s="83" t="s">
        <v>493</v>
      </c>
      <c r="T76" s="284">
        <v>1.1000000000000001</v>
      </c>
      <c r="U76" s="81"/>
      <c r="V76" s="279"/>
      <c r="W76" s="81"/>
      <c r="X76" s="279"/>
      <c r="Y76" s="81"/>
      <c r="Z76" s="279"/>
      <c r="AA76" s="81"/>
      <c r="AB76" s="279"/>
      <c r="AC76" s="81"/>
      <c r="AD76" s="279"/>
      <c r="AE76" s="81"/>
      <c r="AF76" s="279"/>
      <c r="AG76" s="81"/>
      <c r="AH76" s="279"/>
      <c r="AI76" s="81"/>
      <c r="AJ76" s="279"/>
      <c r="AK76" s="81"/>
      <c r="AL76" s="279"/>
      <c r="AM76" s="81"/>
      <c r="AN76" s="279"/>
      <c r="AO76" s="81"/>
      <c r="AP76" s="279"/>
      <c r="AQ76" s="81"/>
      <c r="AR76" s="279"/>
      <c r="AS76" s="81"/>
      <c r="AT76" s="279"/>
      <c r="AU76" s="81"/>
      <c r="AV76" s="50">
        <f>IFERROR(VLOOKUP(A76,'Site check'!A:Q,14,0),0)</f>
        <v>0</v>
      </c>
    </row>
    <row r="77" spans="1:48">
      <c r="A77" s="38" t="s">
        <v>93</v>
      </c>
      <c r="B77" s="96"/>
      <c r="C77" s="96"/>
      <c r="D77" s="4"/>
      <c r="E77" s="4"/>
      <c r="F77" s="30"/>
      <c r="G77" s="251">
        <f t="shared" si="6"/>
        <v>9.35</v>
      </c>
      <c r="H77" s="136">
        <f t="shared" si="7"/>
        <v>171.55963302752295</v>
      </c>
      <c r="I77" s="81" t="s">
        <v>488</v>
      </c>
      <c r="J77" s="279">
        <v>2.25</v>
      </c>
      <c r="K77" s="81" t="s">
        <v>489</v>
      </c>
      <c r="L77" s="279">
        <v>2.25</v>
      </c>
      <c r="M77" s="81" t="s">
        <v>490</v>
      </c>
      <c r="N77" s="279">
        <v>2.25</v>
      </c>
      <c r="O77" s="260" t="s">
        <v>491</v>
      </c>
      <c r="P77" s="283">
        <v>1</v>
      </c>
      <c r="Q77" s="101" t="s">
        <v>492</v>
      </c>
      <c r="R77" s="289">
        <v>0.5</v>
      </c>
      <c r="S77" s="83" t="s">
        <v>493</v>
      </c>
      <c r="T77" s="284">
        <v>1.1000000000000001</v>
      </c>
      <c r="U77" s="81"/>
      <c r="V77" s="279"/>
      <c r="W77" s="81"/>
      <c r="X77" s="279"/>
      <c r="Y77" s="81"/>
      <c r="Z77" s="279"/>
      <c r="AA77" s="81"/>
      <c r="AB77" s="279"/>
      <c r="AC77" s="81"/>
      <c r="AD77" s="279"/>
      <c r="AE77" s="81"/>
      <c r="AF77" s="279"/>
      <c r="AG77" s="81"/>
      <c r="AH77" s="279"/>
      <c r="AI77" s="81"/>
      <c r="AJ77" s="279"/>
      <c r="AK77" s="81"/>
      <c r="AL77" s="279"/>
      <c r="AM77" s="81"/>
      <c r="AN77" s="279"/>
      <c r="AO77" s="81"/>
      <c r="AP77" s="279"/>
      <c r="AQ77" s="81"/>
      <c r="AR77" s="279"/>
      <c r="AS77" s="81"/>
      <c r="AT77" s="279"/>
      <c r="AU77" s="81"/>
      <c r="AV77" s="50">
        <f>IFERROR(VLOOKUP(A77,'Site check'!A:Q,14,0),0)</f>
        <v>0</v>
      </c>
    </row>
    <row r="78" spans="1:48">
      <c r="A78" s="35" t="s">
        <v>94</v>
      </c>
      <c r="B78" s="96"/>
      <c r="C78" s="4"/>
      <c r="D78" s="4"/>
      <c r="E78" s="4"/>
      <c r="F78" s="4"/>
      <c r="G78" s="251">
        <f t="shared" si="6"/>
        <v>0</v>
      </c>
      <c r="H78" s="136">
        <f t="shared" si="7"/>
        <v>0</v>
      </c>
      <c r="I78" s="81"/>
      <c r="J78" s="279"/>
      <c r="K78" s="81"/>
      <c r="L78" s="279"/>
      <c r="M78" s="81"/>
      <c r="N78" s="279"/>
      <c r="O78" s="81"/>
      <c r="P78" s="279"/>
      <c r="Q78" s="81"/>
      <c r="R78" s="279"/>
      <c r="S78" s="81"/>
      <c r="T78" s="279"/>
      <c r="U78" s="81"/>
      <c r="V78" s="279"/>
      <c r="W78" s="81"/>
      <c r="X78" s="279"/>
      <c r="Y78" s="81"/>
      <c r="Z78" s="279"/>
      <c r="AA78" s="81"/>
      <c r="AB78" s="279"/>
      <c r="AC78" s="81"/>
      <c r="AD78" s="279"/>
      <c r="AE78" s="81"/>
      <c r="AF78" s="279"/>
      <c r="AG78" s="81"/>
      <c r="AH78" s="279"/>
      <c r="AI78" s="81"/>
      <c r="AJ78" s="279"/>
      <c r="AK78" s="81"/>
      <c r="AL78" s="279"/>
      <c r="AM78" s="81"/>
      <c r="AN78" s="279"/>
      <c r="AO78" s="81"/>
      <c r="AP78" s="279"/>
      <c r="AQ78" s="81"/>
      <c r="AR78" s="279"/>
      <c r="AS78" s="81"/>
      <c r="AT78" s="279"/>
      <c r="AU78" s="81"/>
      <c r="AV78" s="50">
        <f>IFERROR(VLOOKUP(A78,'Site check'!A:Q,14,0),0)</f>
        <v>0</v>
      </c>
    </row>
    <row r="79" spans="1:48">
      <c r="A79" s="35" t="s">
        <v>95</v>
      </c>
      <c r="B79" s="96"/>
      <c r="C79" s="4"/>
      <c r="D79" s="4"/>
      <c r="E79" s="4"/>
      <c r="F79" s="4"/>
      <c r="G79" s="251">
        <f t="shared" si="6"/>
        <v>1</v>
      </c>
      <c r="H79" s="136">
        <f t="shared" si="7"/>
        <v>18.348623853211009</v>
      </c>
      <c r="I79" s="87" t="s">
        <v>494</v>
      </c>
      <c r="J79" s="281">
        <v>1</v>
      </c>
      <c r="K79" s="81"/>
      <c r="L79" s="279"/>
      <c r="M79" s="81"/>
      <c r="N79" s="279"/>
      <c r="O79" s="81"/>
      <c r="P79" s="279"/>
      <c r="Q79" s="81"/>
      <c r="R79" s="279"/>
      <c r="S79" s="81"/>
      <c r="T79" s="279"/>
      <c r="U79" s="81"/>
      <c r="V79" s="279"/>
      <c r="W79" s="81"/>
      <c r="X79" s="279"/>
      <c r="Y79" s="81"/>
      <c r="Z79" s="279"/>
      <c r="AA79" s="81"/>
      <c r="AB79" s="279"/>
      <c r="AC79" s="81"/>
      <c r="AD79" s="279"/>
      <c r="AE79" s="81"/>
      <c r="AF79" s="279"/>
      <c r="AG79" s="81"/>
      <c r="AH79" s="279"/>
      <c r="AI79" s="81"/>
      <c r="AJ79" s="279"/>
      <c r="AK79" s="81"/>
      <c r="AL79" s="279"/>
      <c r="AM79" s="81"/>
      <c r="AN79" s="279"/>
      <c r="AO79" s="81"/>
      <c r="AP79" s="279"/>
      <c r="AQ79" s="81"/>
      <c r="AR79" s="279"/>
      <c r="AS79" s="81"/>
      <c r="AT79" s="279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30" t="s">
        <v>446</v>
      </c>
      <c r="F80" s="4"/>
      <c r="G80" s="251">
        <f t="shared" si="6"/>
        <v>6.8</v>
      </c>
      <c r="H80" s="136">
        <f t="shared" si="7"/>
        <v>124.77064220183486</v>
      </c>
      <c r="I80" s="81" t="s">
        <v>495</v>
      </c>
      <c r="J80" s="279">
        <v>5.8</v>
      </c>
      <c r="K80" s="253" t="s">
        <v>496</v>
      </c>
      <c r="L80" s="300">
        <v>1</v>
      </c>
      <c r="M80" s="253"/>
      <c r="N80" s="300"/>
      <c r="O80" s="81"/>
      <c r="P80" s="279"/>
      <c r="Q80" s="81"/>
      <c r="R80" s="279"/>
      <c r="S80" s="81"/>
      <c r="T80" s="279"/>
      <c r="U80" s="81"/>
      <c r="V80" s="279"/>
      <c r="W80" s="81"/>
      <c r="X80" s="279"/>
      <c r="Y80" s="81"/>
      <c r="Z80" s="279"/>
      <c r="AA80" s="81"/>
      <c r="AB80" s="279"/>
      <c r="AC80" s="81"/>
      <c r="AD80" s="279"/>
      <c r="AE80" s="81"/>
      <c r="AF80" s="279"/>
      <c r="AG80" s="81"/>
      <c r="AH80" s="279"/>
      <c r="AI80" s="81"/>
      <c r="AJ80" s="279"/>
      <c r="AK80" s="81"/>
      <c r="AL80" s="279"/>
      <c r="AM80" s="81"/>
      <c r="AN80" s="279"/>
      <c r="AO80" s="81"/>
      <c r="AP80" s="279"/>
      <c r="AQ80" s="81"/>
      <c r="AR80" s="279"/>
      <c r="AS80" s="81"/>
      <c r="AT80" s="279"/>
      <c r="AU80" s="81"/>
      <c r="AV80" s="50">
        <f>IFERROR(VLOOKUP(A80,'Site check'!A:Q,14,0),0)</f>
        <v>0</v>
      </c>
    </row>
    <row r="81" spans="1:48">
      <c r="A81" s="37" t="s">
        <v>97</v>
      </c>
      <c r="B81" s="96"/>
      <c r="C81" s="4"/>
      <c r="D81" s="4"/>
      <c r="E81" s="4"/>
      <c r="F81" s="4"/>
      <c r="G81" s="251">
        <f t="shared" si="6"/>
        <v>6.9</v>
      </c>
      <c r="H81" s="136">
        <f t="shared" si="7"/>
        <v>126.60550458715596</v>
      </c>
      <c r="I81" s="81" t="s">
        <v>495</v>
      </c>
      <c r="J81" s="279">
        <v>5.9</v>
      </c>
      <c r="K81" s="253" t="s">
        <v>496</v>
      </c>
      <c r="L81" s="300">
        <v>1</v>
      </c>
      <c r="M81" s="253"/>
      <c r="N81" s="300"/>
      <c r="O81" s="81"/>
      <c r="P81" s="279"/>
      <c r="Q81" s="81"/>
      <c r="R81" s="279"/>
      <c r="S81" s="81"/>
      <c r="T81" s="279"/>
      <c r="U81" s="81"/>
      <c r="V81" s="279"/>
      <c r="W81" s="81"/>
      <c r="X81" s="279"/>
      <c r="Y81" s="81"/>
      <c r="Z81" s="279"/>
      <c r="AA81" s="81"/>
      <c r="AB81" s="279"/>
      <c r="AC81" s="81"/>
      <c r="AD81" s="279"/>
      <c r="AE81" s="81"/>
      <c r="AF81" s="279"/>
      <c r="AG81" s="81"/>
      <c r="AH81" s="279"/>
      <c r="AI81" s="81"/>
      <c r="AJ81" s="279"/>
      <c r="AK81" s="81"/>
      <c r="AL81" s="279"/>
      <c r="AM81" s="81"/>
      <c r="AN81" s="279"/>
      <c r="AO81" s="81"/>
      <c r="AP81" s="279"/>
      <c r="AQ81" s="81"/>
      <c r="AR81" s="279"/>
      <c r="AS81" s="81"/>
      <c r="AT81" s="279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4"/>
      <c r="D82" s="4"/>
      <c r="E82" s="4"/>
      <c r="F82" s="4"/>
      <c r="G82" s="251">
        <f t="shared" si="6"/>
        <v>0</v>
      </c>
      <c r="H82" s="136">
        <f t="shared" si="7"/>
        <v>0</v>
      </c>
      <c r="I82" s="81"/>
      <c r="J82" s="279"/>
      <c r="K82" s="81"/>
      <c r="L82" s="279"/>
      <c r="M82" s="81"/>
      <c r="N82" s="279"/>
      <c r="O82" s="81"/>
      <c r="P82" s="279"/>
      <c r="Q82" s="81"/>
      <c r="R82" s="279"/>
      <c r="S82" s="81"/>
      <c r="T82" s="279"/>
      <c r="U82" s="81"/>
      <c r="V82" s="279"/>
      <c r="W82" s="81"/>
      <c r="X82" s="279"/>
      <c r="Y82" s="81"/>
      <c r="Z82" s="279"/>
      <c r="AA82" s="81"/>
      <c r="AB82" s="279"/>
      <c r="AC82" s="81"/>
      <c r="AD82" s="279"/>
      <c r="AE82" s="81"/>
      <c r="AF82" s="279"/>
      <c r="AG82" s="81"/>
      <c r="AH82" s="279"/>
      <c r="AI82" s="81"/>
      <c r="AJ82" s="279"/>
      <c r="AK82" s="81"/>
      <c r="AL82" s="279"/>
      <c r="AM82" s="81"/>
      <c r="AN82" s="279"/>
      <c r="AO82" s="81"/>
      <c r="AP82" s="279"/>
      <c r="AQ82" s="81"/>
      <c r="AR82" s="279"/>
      <c r="AS82" s="81"/>
      <c r="AT82" s="279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30" t="s">
        <v>18</v>
      </c>
      <c r="D83" s="4"/>
      <c r="E83" s="4"/>
      <c r="F83" s="4"/>
      <c r="G83" s="251">
        <f t="shared" si="6"/>
        <v>4</v>
      </c>
      <c r="H83" s="136">
        <f t="shared" si="7"/>
        <v>73.394495412844037</v>
      </c>
      <c r="I83" s="81" t="s">
        <v>497</v>
      </c>
      <c r="J83" s="279">
        <v>3</v>
      </c>
      <c r="K83" s="263" t="s">
        <v>498</v>
      </c>
      <c r="L83" s="283">
        <v>1</v>
      </c>
      <c r="M83" s="81"/>
      <c r="N83" s="279"/>
      <c r="O83" s="81"/>
      <c r="P83" s="279"/>
      <c r="Q83" s="81"/>
      <c r="R83" s="279"/>
      <c r="S83" s="81"/>
      <c r="T83" s="279"/>
      <c r="U83" s="81"/>
      <c r="V83" s="279"/>
      <c r="W83" s="81"/>
      <c r="X83" s="279"/>
      <c r="Y83" s="81"/>
      <c r="Z83" s="279"/>
      <c r="AA83" s="81"/>
      <c r="AB83" s="279"/>
      <c r="AC83" s="81"/>
      <c r="AD83" s="279"/>
      <c r="AE83" s="81"/>
      <c r="AF83" s="279"/>
      <c r="AG83" s="81"/>
      <c r="AH83" s="279"/>
      <c r="AI83" s="81"/>
      <c r="AJ83" s="279"/>
      <c r="AK83" s="81"/>
      <c r="AL83" s="279"/>
      <c r="AM83" s="81"/>
      <c r="AN83" s="279"/>
      <c r="AO83" s="81"/>
      <c r="AP83" s="279"/>
      <c r="AQ83" s="81"/>
      <c r="AR83" s="279"/>
      <c r="AS83" s="81"/>
      <c r="AT83" s="279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1">
        <f t="shared" si="6"/>
        <v>3</v>
      </c>
      <c r="H84" s="136">
        <f t="shared" si="7"/>
        <v>55.045871559633028</v>
      </c>
      <c r="I84" s="81" t="s">
        <v>499</v>
      </c>
      <c r="J84" s="279">
        <v>2</v>
      </c>
      <c r="K84" s="260" t="s">
        <v>500</v>
      </c>
      <c r="L84" s="283">
        <v>1</v>
      </c>
      <c r="M84" s="81"/>
      <c r="N84" s="279"/>
      <c r="O84" s="81"/>
      <c r="P84" s="279"/>
      <c r="Q84" s="81"/>
      <c r="R84" s="279"/>
      <c r="S84" s="81"/>
      <c r="T84" s="279"/>
      <c r="U84" s="81"/>
      <c r="V84" s="279"/>
      <c r="W84" s="81"/>
      <c r="X84" s="279"/>
      <c r="Y84" s="81"/>
      <c r="Z84" s="279"/>
      <c r="AA84" s="81"/>
      <c r="AB84" s="279"/>
      <c r="AC84" s="81"/>
      <c r="AD84" s="279"/>
      <c r="AE84" s="81"/>
      <c r="AF84" s="279"/>
      <c r="AG84" s="81"/>
      <c r="AH84" s="279"/>
      <c r="AI84" s="81"/>
      <c r="AJ84" s="279"/>
      <c r="AK84" s="81"/>
      <c r="AL84" s="279"/>
      <c r="AM84" s="81"/>
      <c r="AN84" s="279"/>
      <c r="AO84" s="81"/>
      <c r="AP84" s="279"/>
      <c r="AQ84" s="81"/>
      <c r="AR84" s="279"/>
      <c r="AS84" s="81"/>
      <c r="AT84" s="279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1">
        <f t="shared" si="6"/>
        <v>1</v>
      </c>
      <c r="H85" s="136">
        <f t="shared" si="7"/>
        <v>18.348623853211009</v>
      </c>
      <c r="I85" s="81"/>
      <c r="J85" s="279"/>
      <c r="K85" s="260" t="s">
        <v>501</v>
      </c>
      <c r="L85" s="283">
        <v>1</v>
      </c>
      <c r="M85" s="81"/>
      <c r="N85" s="279"/>
      <c r="O85" s="81"/>
      <c r="P85" s="279"/>
      <c r="Q85" s="81"/>
      <c r="R85" s="279"/>
      <c r="S85" s="81"/>
      <c r="T85" s="279"/>
      <c r="U85" s="81"/>
      <c r="V85" s="279"/>
      <c r="W85" s="81"/>
      <c r="X85" s="279"/>
      <c r="Y85" s="81"/>
      <c r="Z85" s="279"/>
      <c r="AA85" s="81"/>
      <c r="AB85" s="279"/>
      <c r="AC85" s="81"/>
      <c r="AD85" s="279"/>
      <c r="AE85" s="81"/>
      <c r="AF85" s="279"/>
      <c r="AG85" s="81"/>
      <c r="AH85" s="279"/>
      <c r="AI85" s="81"/>
      <c r="AJ85" s="279"/>
      <c r="AK85" s="81"/>
      <c r="AL85" s="279"/>
      <c r="AM85" s="81"/>
      <c r="AN85" s="279"/>
      <c r="AO85" s="81"/>
      <c r="AP85" s="279"/>
      <c r="AQ85" s="81"/>
      <c r="AR85" s="279"/>
      <c r="AS85" s="81"/>
      <c r="AT85" s="279"/>
      <c r="AU85" s="81"/>
      <c r="AV85" s="50">
        <f>IFERROR(VLOOKUP(A85,'Site check'!A:Q,14,0),0)</f>
        <v>0</v>
      </c>
    </row>
    <row r="86" spans="1:48">
      <c r="A86" s="35" t="s">
        <v>102</v>
      </c>
      <c r="B86" s="96"/>
      <c r="C86" s="4"/>
      <c r="D86" s="4"/>
      <c r="E86" s="4"/>
      <c r="F86" s="4"/>
      <c r="G86" s="251">
        <f t="shared" si="6"/>
        <v>4.4000000000000004</v>
      </c>
      <c r="H86" s="136">
        <f t="shared" si="7"/>
        <v>80.733944954128447</v>
      </c>
      <c r="I86" s="83" t="s">
        <v>502</v>
      </c>
      <c r="J86" s="284">
        <v>4.4000000000000004</v>
      </c>
      <c r="K86" s="81"/>
      <c r="L86" s="279"/>
      <c r="M86" s="81"/>
      <c r="N86" s="279"/>
      <c r="O86" s="81"/>
      <c r="P86" s="279"/>
      <c r="Q86" s="81"/>
      <c r="R86" s="279"/>
      <c r="S86" s="81"/>
      <c r="T86" s="279"/>
      <c r="U86" s="81"/>
      <c r="V86" s="279"/>
      <c r="W86" s="81"/>
      <c r="X86" s="279"/>
      <c r="Y86" s="81"/>
      <c r="Z86" s="279"/>
      <c r="AA86" s="81"/>
      <c r="AB86" s="279"/>
      <c r="AC86" s="81"/>
      <c r="AD86" s="279"/>
      <c r="AE86" s="81"/>
      <c r="AF86" s="279"/>
      <c r="AG86" s="81"/>
      <c r="AH86" s="279"/>
      <c r="AI86" s="81"/>
      <c r="AJ86" s="279"/>
      <c r="AK86" s="81"/>
      <c r="AL86" s="279"/>
      <c r="AM86" s="81"/>
      <c r="AN86" s="279"/>
      <c r="AO86" s="81"/>
      <c r="AP86" s="279"/>
      <c r="AQ86" s="81"/>
      <c r="AR86" s="279"/>
      <c r="AS86" s="81"/>
      <c r="AT86" s="279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1">
        <f t="shared" si="6"/>
        <v>1</v>
      </c>
      <c r="H87" s="136">
        <f t="shared" si="7"/>
        <v>18.348623853211009</v>
      </c>
      <c r="I87" s="87"/>
      <c r="J87" s="281"/>
      <c r="K87" s="87" t="s">
        <v>503</v>
      </c>
      <c r="L87" s="281">
        <v>1</v>
      </c>
      <c r="M87" s="81"/>
      <c r="N87" s="279"/>
      <c r="O87" s="81"/>
      <c r="P87" s="279"/>
      <c r="Q87" s="81"/>
      <c r="R87" s="279"/>
      <c r="S87" s="81"/>
      <c r="T87" s="279"/>
      <c r="U87" s="81"/>
      <c r="V87" s="279"/>
      <c r="W87" s="81"/>
      <c r="X87" s="279"/>
      <c r="Y87" s="81"/>
      <c r="Z87" s="279"/>
      <c r="AA87" s="81"/>
      <c r="AB87" s="279"/>
      <c r="AC87" s="81"/>
      <c r="AD87" s="279"/>
      <c r="AE87" s="81"/>
      <c r="AF87" s="279"/>
      <c r="AG87" s="81"/>
      <c r="AH87" s="279"/>
      <c r="AI87" s="81"/>
      <c r="AJ87" s="279"/>
      <c r="AK87" s="81"/>
      <c r="AL87" s="279"/>
      <c r="AM87" s="81"/>
      <c r="AN87" s="279"/>
      <c r="AO87" s="81"/>
      <c r="AP87" s="279"/>
      <c r="AQ87" s="81"/>
      <c r="AR87" s="279"/>
      <c r="AS87" s="81"/>
      <c r="AT87" s="279"/>
      <c r="AU87" s="81"/>
      <c r="AV87" s="50">
        <f>IFERROR(VLOOKUP(A87,'Site check'!A:Q,14,0),0)</f>
        <v>0</v>
      </c>
    </row>
    <row r="88" spans="1:48">
      <c r="A88" s="39" t="s">
        <v>104</v>
      </c>
      <c r="B88" s="96"/>
      <c r="C88" s="4"/>
      <c r="D88" s="4"/>
      <c r="E88" s="4"/>
      <c r="F88" s="4"/>
      <c r="G88" s="251">
        <f t="shared" si="6"/>
        <v>0</v>
      </c>
      <c r="H88" s="136">
        <f t="shared" si="7"/>
        <v>0</v>
      </c>
      <c r="I88" s="87"/>
      <c r="J88" s="281"/>
      <c r="K88" s="81"/>
      <c r="L88" s="279"/>
      <c r="M88" s="81"/>
      <c r="N88" s="279"/>
      <c r="O88" s="81"/>
      <c r="P88" s="279"/>
      <c r="Q88" s="81"/>
      <c r="R88" s="279"/>
      <c r="S88" s="81"/>
      <c r="T88" s="279"/>
      <c r="U88" s="81"/>
      <c r="V88" s="279"/>
      <c r="W88" s="81"/>
      <c r="X88" s="279"/>
      <c r="Y88" s="81"/>
      <c r="Z88" s="279"/>
      <c r="AA88" s="81"/>
      <c r="AB88" s="279"/>
      <c r="AC88" s="81"/>
      <c r="AD88" s="279"/>
      <c r="AE88" s="81"/>
      <c r="AF88" s="279"/>
      <c r="AG88" s="81"/>
      <c r="AH88" s="279"/>
      <c r="AI88" s="81"/>
      <c r="AJ88" s="279"/>
      <c r="AK88" s="81"/>
      <c r="AL88" s="279"/>
      <c r="AM88" s="81"/>
      <c r="AN88" s="279"/>
      <c r="AO88" s="81"/>
      <c r="AP88" s="279"/>
      <c r="AQ88" s="81"/>
      <c r="AR88" s="279"/>
      <c r="AS88" s="81"/>
      <c r="AT88" s="279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1">
        <f t="shared" si="6"/>
        <v>0</v>
      </c>
      <c r="H89" s="136">
        <f t="shared" si="7"/>
        <v>0</v>
      </c>
      <c r="I89" s="87"/>
      <c r="J89" s="281"/>
      <c r="K89" s="81"/>
      <c r="L89" s="279"/>
      <c r="M89" s="81"/>
      <c r="N89" s="279"/>
      <c r="O89" s="81"/>
      <c r="P89" s="279"/>
      <c r="Q89" s="81"/>
      <c r="R89" s="279"/>
      <c r="S89" s="81"/>
      <c r="T89" s="279"/>
      <c r="U89" s="81"/>
      <c r="V89" s="279"/>
      <c r="W89" s="81"/>
      <c r="X89" s="279"/>
      <c r="Y89" s="81"/>
      <c r="Z89" s="279"/>
      <c r="AA89" s="81"/>
      <c r="AB89" s="279"/>
      <c r="AC89" s="81"/>
      <c r="AD89" s="279"/>
      <c r="AE89" s="81"/>
      <c r="AF89" s="279"/>
      <c r="AG89" s="81"/>
      <c r="AH89" s="279"/>
      <c r="AI89" s="81"/>
      <c r="AJ89" s="279"/>
      <c r="AK89" s="81"/>
      <c r="AL89" s="279"/>
      <c r="AM89" s="81"/>
      <c r="AN89" s="279"/>
      <c r="AO89" s="81"/>
      <c r="AP89" s="279"/>
      <c r="AQ89" s="81"/>
      <c r="AR89" s="279"/>
      <c r="AS89" s="81"/>
      <c r="AT89" s="279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4"/>
      <c r="D90" s="4"/>
      <c r="E90" s="4"/>
      <c r="F90" s="4"/>
      <c r="G90" s="251">
        <f t="shared" si="6"/>
        <v>0</v>
      </c>
      <c r="H90" s="136">
        <f t="shared" si="7"/>
        <v>0</v>
      </c>
      <c r="I90" s="87"/>
      <c r="J90" s="281"/>
      <c r="K90" s="81"/>
      <c r="L90" s="279"/>
      <c r="M90" s="81"/>
      <c r="N90" s="279"/>
      <c r="O90" s="81"/>
      <c r="P90" s="279"/>
      <c r="Q90" s="81"/>
      <c r="R90" s="279"/>
      <c r="S90" s="81"/>
      <c r="T90" s="279"/>
      <c r="U90" s="81"/>
      <c r="V90" s="279"/>
      <c r="W90" s="81"/>
      <c r="X90" s="279"/>
      <c r="Y90" s="81"/>
      <c r="Z90" s="279"/>
      <c r="AA90" s="81"/>
      <c r="AB90" s="279"/>
      <c r="AC90" s="81"/>
      <c r="AD90" s="279"/>
      <c r="AE90" s="81"/>
      <c r="AF90" s="279"/>
      <c r="AG90" s="81"/>
      <c r="AH90" s="279"/>
      <c r="AI90" s="81"/>
      <c r="AJ90" s="279"/>
      <c r="AK90" s="81"/>
      <c r="AL90" s="279"/>
      <c r="AM90" s="81"/>
      <c r="AN90" s="279"/>
      <c r="AO90" s="81"/>
      <c r="AP90" s="279"/>
      <c r="AQ90" s="81"/>
      <c r="AR90" s="279"/>
      <c r="AS90" s="81"/>
      <c r="AT90" s="279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30" t="s">
        <v>18</v>
      </c>
      <c r="D91" s="4"/>
      <c r="E91" s="4"/>
      <c r="F91" s="4"/>
      <c r="G91" s="251">
        <f t="shared" si="6"/>
        <v>7.4</v>
      </c>
      <c r="H91" s="136">
        <f t="shared" si="7"/>
        <v>135.77981651376146</v>
      </c>
      <c r="I91" s="87" t="s">
        <v>504</v>
      </c>
      <c r="J91" s="281">
        <v>2.4</v>
      </c>
      <c r="K91" s="263" t="s">
        <v>505</v>
      </c>
      <c r="L91" s="283">
        <v>2</v>
      </c>
      <c r="M91" s="260" t="s">
        <v>506</v>
      </c>
      <c r="N91" s="283">
        <v>2</v>
      </c>
      <c r="O91" s="101" t="s">
        <v>507</v>
      </c>
      <c r="P91" s="289">
        <v>1</v>
      </c>
      <c r="Q91" s="81"/>
      <c r="R91" s="279"/>
      <c r="S91" s="81"/>
      <c r="T91" s="279"/>
      <c r="U91" s="81"/>
      <c r="V91" s="279"/>
      <c r="W91" s="81"/>
      <c r="X91" s="279"/>
      <c r="Y91" s="81"/>
      <c r="Z91" s="279"/>
      <c r="AA91" s="81"/>
      <c r="AB91" s="279"/>
      <c r="AC91" s="81"/>
      <c r="AD91" s="279"/>
      <c r="AE91" s="81"/>
      <c r="AF91" s="279"/>
      <c r="AG91" s="81"/>
      <c r="AH91" s="279"/>
      <c r="AI91" s="81"/>
      <c r="AJ91" s="279"/>
      <c r="AK91" s="81"/>
      <c r="AL91" s="279"/>
      <c r="AM91" s="81"/>
      <c r="AN91" s="279"/>
      <c r="AO91" s="81"/>
      <c r="AP91" s="279"/>
      <c r="AQ91" s="81"/>
      <c r="AR91" s="279"/>
      <c r="AS91" s="81"/>
      <c r="AT91" s="279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1">
        <f t="shared" si="6"/>
        <v>0</v>
      </c>
      <c r="H92" s="136">
        <f t="shared" si="7"/>
        <v>0</v>
      </c>
      <c r="I92" s="87"/>
      <c r="J92" s="281"/>
      <c r="K92" s="81"/>
      <c r="L92" s="279"/>
      <c r="M92" s="81"/>
      <c r="N92" s="279"/>
      <c r="O92" s="81"/>
      <c r="P92" s="279"/>
      <c r="Q92" s="81"/>
      <c r="R92" s="279"/>
      <c r="S92" s="81"/>
      <c r="T92" s="279"/>
      <c r="U92" s="81"/>
      <c r="V92" s="279"/>
      <c r="W92" s="81"/>
      <c r="X92" s="279"/>
      <c r="Y92" s="81"/>
      <c r="Z92" s="279"/>
      <c r="AA92" s="81"/>
      <c r="AB92" s="279"/>
      <c r="AC92" s="81"/>
      <c r="AD92" s="279"/>
      <c r="AE92" s="81"/>
      <c r="AF92" s="279"/>
      <c r="AG92" s="81"/>
      <c r="AH92" s="279"/>
      <c r="AI92" s="81"/>
      <c r="AJ92" s="279"/>
      <c r="AK92" s="81"/>
      <c r="AL92" s="279"/>
      <c r="AM92" s="81"/>
      <c r="AN92" s="279"/>
      <c r="AO92" s="81"/>
      <c r="AP92" s="279"/>
      <c r="AQ92" s="81"/>
      <c r="AR92" s="279"/>
      <c r="AS92" s="81"/>
      <c r="AT92" s="279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4"/>
      <c r="D93" s="4"/>
      <c r="E93" s="4"/>
      <c r="F93" s="4"/>
      <c r="G93" s="251">
        <f t="shared" si="6"/>
        <v>0</v>
      </c>
      <c r="H93" s="136">
        <f t="shared" si="7"/>
        <v>0</v>
      </c>
      <c r="I93" s="87"/>
      <c r="J93" s="281"/>
      <c r="K93" s="104"/>
      <c r="L93" s="286"/>
      <c r="M93" s="81"/>
      <c r="N93" s="279"/>
      <c r="O93" s="81"/>
      <c r="P93" s="279"/>
      <c r="Q93" s="81"/>
      <c r="R93" s="279"/>
      <c r="S93" s="81"/>
      <c r="T93" s="279"/>
      <c r="U93" s="81"/>
      <c r="V93" s="279"/>
      <c r="W93" s="81"/>
      <c r="X93" s="279"/>
      <c r="Y93" s="81"/>
      <c r="Z93" s="279"/>
      <c r="AA93" s="81"/>
      <c r="AB93" s="279"/>
      <c r="AC93" s="81"/>
      <c r="AD93" s="279"/>
      <c r="AE93" s="81"/>
      <c r="AF93" s="279"/>
      <c r="AG93" s="81"/>
      <c r="AH93" s="279"/>
      <c r="AI93" s="81"/>
      <c r="AJ93" s="279"/>
      <c r="AK93" s="81"/>
      <c r="AL93" s="279"/>
      <c r="AM93" s="81"/>
      <c r="AN93" s="279"/>
      <c r="AO93" s="81"/>
      <c r="AP93" s="279"/>
      <c r="AQ93" s="81"/>
      <c r="AR93" s="279"/>
      <c r="AS93" s="81"/>
      <c r="AT93" s="279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30" t="s">
        <v>18</v>
      </c>
      <c r="D94" s="4"/>
      <c r="E94" s="4"/>
      <c r="F94" s="4"/>
      <c r="G94" s="251">
        <f t="shared" si="6"/>
        <v>4.7</v>
      </c>
      <c r="H94" s="136">
        <f t="shared" si="7"/>
        <v>86.238532110091739</v>
      </c>
      <c r="I94" s="81" t="s">
        <v>508</v>
      </c>
      <c r="J94" s="279">
        <v>1.7</v>
      </c>
      <c r="K94" s="81" t="s">
        <v>509</v>
      </c>
      <c r="L94" s="279">
        <v>2</v>
      </c>
      <c r="M94" s="87"/>
      <c r="N94" s="281"/>
      <c r="O94" s="87"/>
      <c r="P94" s="281"/>
      <c r="Q94" s="83" t="s">
        <v>510</v>
      </c>
      <c r="R94" s="284">
        <v>1</v>
      </c>
      <c r="S94" s="81"/>
      <c r="T94" s="279"/>
      <c r="U94" s="81"/>
      <c r="V94" s="279"/>
      <c r="W94" s="81"/>
      <c r="X94" s="279"/>
      <c r="Y94" s="81"/>
      <c r="Z94" s="279"/>
      <c r="AA94" s="81"/>
      <c r="AB94" s="279"/>
      <c r="AC94" s="81"/>
      <c r="AD94" s="279"/>
      <c r="AE94" s="81"/>
      <c r="AF94" s="279"/>
      <c r="AG94" s="81"/>
      <c r="AH94" s="279"/>
      <c r="AI94" s="81"/>
      <c r="AJ94" s="279"/>
      <c r="AK94" s="81"/>
      <c r="AL94" s="279"/>
      <c r="AM94" s="81"/>
      <c r="AN94" s="279"/>
      <c r="AO94" s="81"/>
      <c r="AP94" s="279"/>
      <c r="AQ94" s="81"/>
      <c r="AR94" s="279"/>
      <c r="AS94" s="81"/>
      <c r="AT94" s="279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1">
        <f t="shared" si="6"/>
        <v>0</v>
      </c>
      <c r="H95" s="136">
        <f t="shared" si="7"/>
        <v>0</v>
      </c>
      <c r="I95" s="81"/>
      <c r="J95" s="279"/>
      <c r="K95" s="81"/>
      <c r="L95" s="279"/>
      <c r="M95" s="81"/>
      <c r="N95" s="279"/>
      <c r="O95" s="81"/>
      <c r="P95" s="279"/>
      <c r="Q95" s="81"/>
      <c r="R95" s="279"/>
      <c r="S95" s="81"/>
      <c r="T95" s="279"/>
      <c r="U95" s="81"/>
      <c r="V95" s="279"/>
      <c r="W95" s="81"/>
      <c r="X95" s="279"/>
      <c r="Y95" s="81"/>
      <c r="Z95" s="279"/>
      <c r="AA95" s="81"/>
      <c r="AB95" s="279"/>
      <c r="AC95" s="81"/>
      <c r="AD95" s="279"/>
      <c r="AE95" s="81"/>
      <c r="AF95" s="279"/>
      <c r="AG95" s="81"/>
      <c r="AH95" s="279"/>
      <c r="AI95" s="81"/>
      <c r="AJ95" s="279"/>
      <c r="AK95" s="81"/>
      <c r="AL95" s="279"/>
      <c r="AM95" s="81"/>
      <c r="AN95" s="279"/>
      <c r="AO95" s="81"/>
      <c r="AP95" s="279"/>
      <c r="AQ95" s="81"/>
      <c r="AR95" s="279"/>
      <c r="AS95" s="81"/>
      <c r="AT95" s="279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1">
        <f t="shared" si="6"/>
        <v>0.5</v>
      </c>
      <c r="H96" s="136">
        <f t="shared" si="7"/>
        <v>9.1743119266055047</v>
      </c>
      <c r="I96" s="81" t="s">
        <v>511</v>
      </c>
      <c r="J96" s="279">
        <v>0.5</v>
      </c>
      <c r="K96" s="81"/>
      <c r="L96" s="279"/>
      <c r="M96" s="81"/>
      <c r="N96" s="279"/>
      <c r="O96" s="81"/>
      <c r="P96" s="279"/>
      <c r="Q96" s="81"/>
      <c r="R96" s="279"/>
      <c r="S96" s="81"/>
      <c r="T96" s="279"/>
      <c r="U96" s="81"/>
      <c r="V96" s="279"/>
      <c r="W96" s="81"/>
      <c r="X96" s="279"/>
      <c r="Y96" s="81"/>
      <c r="Z96" s="279"/>
      <c r="AA96" s="81"/>
      <c r="AB96" s="279"/>
      <c r="AC96" s="81"/>
      <c r="AD96" s="279"/>
      <c r="AE96" s="81"/>
      <c r="AF96" s="279"/>
      <c r="AG96" s="81"/>
      <c r="AH96" s="279"/>
      <c r="AI96" s="81"/>
      <c r="AJ96" s="279"/>
      <c r="AK96" s="81"/>
      <c r="AL96" s="279"/>
      <c r="AM96" s="81"/>
      <c r="AN96" s="279"/>
      <c r="AO96" s="81"/>
      <c r="AP96" s="279"/>
      <c r="AQ96" s="81"/>
      <c r="AR96" s="279"/>
      <c r="AS96" s="81"/>
      <c r="AT96" s="279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1">
        <f t="shared" si="6"/>
        <v>0</v>
      </c>
      <c r="H97" s="136">
        <f t="shared" si="7"/>
        <v>0</v>
      </c>
      <c r="I97" s="81"/>
      <c r="J97" s="279"/>
      <c r="K97" s="81"/>
      <c r="L97" s="279"/>
      <c r="M97" s="81"/>
      <c r="N97" s="279"/>
      <c r="O97" s="81"/>
      <c r="P97" s="279"/>
      <c r="Q97" s="81"/>
      <c r="R97" s="279"/>
      <c r="S97" s="81"/>
      <c r="T97" s="279"/>
      <c r="U97" s="81"/>
      <c r="V97" s="279"/>
      <c r="W97" s="81"/>
      <c r="X97" s="279"/>
      <c r="Y97" s="81"/>
      <c r="Z97" s="279"/>
      <c r="AA97" s="81"/>
      <c r="AB97" s="279"/>
      <c r="AC97" s="81"/>
      <c r="AD97" s="279"/>
      <c r="AE97" s="81"/>
      <c r="AF97" s="279"/>
      <c r="AG97" s="81"/>
      <c r="AH97" s="279"/>
      <c r="AI97" s="81"/>
      <c r="AJ97" s="279"/>
      <c r="AK97" s="81"/>
      <c r="AL97" s="279"/>
      <c r="AM97" s="81"/>
      <c r="AN97" s="279"/>
      <c r="AO97" s="81"/>
      <c r="AP97" s="279"/>
      <c r="AQ97" s="81"/>
      <c r="AR97" s="279"/>
      <c r="AS97" s="81"/>
      <c r="AT97" s="279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1">
        <f t="shared" si="6"/>
        <v>0</v>
      </c>
      <c r="H98" s="136">
        <f t="shared" si="7"/>
        <v>0</v>
      </c>
      <c r="I98" s="81"/>
      <c r="J98" s="279"/>
      <c r="K98" s="81"/>
      <c r="L98" s="279"/>
      <c r="M98" s="81"/>
      <c r="N98" s="279"/>
      <c r="O98" s="81"/>
      <c r="P98" s="279"/>
      <c r="Q98" s="81"/>
      <c r="R98" s="279"/>
      <c r="S98" s="81"/>
      <c r="T98" s="279"/>
      <c r="U98" s="81"/>
      <c r="V98" s="279"/>
      <c r="W98" s="81"/>
      <c r="X98" s="279"/>
      <c r="Y98" s="81"/>
      <c r="Z98" s="279"/>
      <c r="AA98" s="81"/>
      <c r="AB98" s="279"/>
      <c r="AC98" s="81"/>
      <c r="AD98" s="279"/>
      <c r="AE98" s="81"/>
      <c r="AF98" s="279"/>
      <c r="AG98" s="81"/>
      <c r="AH98" s="279"/>
      <c r="AI98" s="81"/>
      <c r="AJ98" s="279"/>
      <c r="AK98" s="81"/>
      <c r="AL98" s="279"/>
      <c r="AM98" s="81"/>
      <c r="AN98" s="279"/>
      <c r="AO98" s="81"/>
      <c r="AP98" s="279"/>
      <c r="AQ98" s="81"/>
      <c r="AR98" s="279"/>
      <c r="AS98" s="81"/>
      <c r="AT98" s="279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1">
        <f t="shared" si="6"/>
        <v>4</v>
      </c>
      <c r="H99" s="136">
        <f t="shared" si="7"/>
        <v>73.394495412844037</v>
      </c>
      <c r="I99" s="85" t="s">
        <v>512</v>
      </c>
      <c r="J99" s="280">
        <v>4</v>
      </c>
      <c r="K99" s="81"/>
      <c r="L99" s="279"/>
      <c r="M99" s="81"/>
      <c r="N99" s="279"/>
      <c r="O99" s="81"/>
      <c r="P99" s="279"/>
      <c r="Q99" s="81"/>
      <c r="R99" s="279"/>
      <c r="S99" s="81"/>
      <c r="T99" s="279"/>
      <c r="U99" s="81"/>
      <c r="V99" s="279"/>
      <c r="W99" s="81"/>
      <c r="X99" s="279"/>
      <c r="Y99" s="81"/>
      <c r="Z99" s="279"/>
      <c r="AA99" s="81"/>
      <c r="AB99" s="279"/>
      <c r="AC99" s="81"/>
      <c r="AD99" s="279"/>
      <c r="AE99" s="81"/>
      <c r="AF99" s="279"/>
      <c r="AG99" s="81"/>
      <c r="AH99" s="279"/>
      <c r="AI99" s="81"/>
      <c r="AJ99" s="279"/>
      <c r="AK99" s="81"/>
      <c r="AL99" s="279"/>
      <c r="AM99" s="81"/>
      <c r="AN99" s="279"/>
      <c r="AO99" s="81"/>
      <c r="AP99" s="279"/>
      <c r="AQ99" s="81"/>
      <c r="AR99" s="279"/>
      <c r="AS99" s="81"/>
      <c r="AT99" s="279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1">
        <f t="shared" si="6"/>
        <v>1</v>
      </c>
      <c r="H100" s="136">
        <f t="shared" si="7"/>
        <v>18.348623853211009</v>
      </c>
      <c r="I100" s="87" t="s">
        <v>513</v>
      </c>
      <c r="J100" s="281">
        <v>1</v>
      </c>
      <c r="K100" s="81"/>
      <c r="L100" s="279"/>
      <c r="M100" s="81"/>
      <c r="N100" s="279"/>
      <c r="O100" s="81"/>
      <c r="P100" s="279"/>
      <c r="Q100" s="81"/>
      <c r="R100" s="279"/>
      <c r="S100" s="81"/>
      <c r="T100" s="279"/>
      <c r="U100" s="81"/>
      <c r="V100" s="279"/>
      <c r="W100" s="81"/>
      <c r="X100" s="279"/>
      <c r="Y100" s="81"/>
      <c r="Z100" s="279"/>
      <c r="AA100" s="81"/>
      <c r="AB100" s="279"/>
      <c r="AC100" s="81"/>
      <c r="AD100" s="279"/>
      <c r="AE100" s="81"/>
      <c r="AF100" s="279"/>
      <c r="AG100" s="81"/>
      <c r="AH100" s="279"/>
      <c r="AI100" s="81"/>
      <c r="AJ100" s="279"/>
      <c r="AK100" s="81"/>
      <c r="AL100" s="279"/>
      <c r="AM100" s="81"/>
      <c r="AN100" s="279"/>
      <c r="AO100" s="81"/>
      <c r="AP100" s="279"/>
      <c r="AQ100" s="81"/>
      <c r="AR100" s="279"/>
      <c r="AS100" s="81"/>
      <c r="AT100" s="279"/>
      <c r="AU100" s="81"/>
      <c r="AV100" s="50">
        <f>IFERROR(VLOOKUP(A100,'Site check'!A:Q,14,0),0)</f>
        <v>0</v>
      </c>
    </row>
    <row r="101" spans="1:48">
      <c r="A101" s="35" t="s">
        <v>117</v>
      </c>
      <c r="B101" s="96"/>
      <c r="C101" s="4"/>
      <c r="D101" s="4"/>
      <c r="E101" s="4"/>
      <c r="F101" s="4"/>
      <c r="G101" s="251">
        <f t="shared" si="6"/>
        <v>0</v>
      </c>
      <c r="H101" s="136">
        <f t="shared" si="7"/>
        <v>0</v>
      </c>
      <c r="I101" s="87"/>
      <c r="J101" s="281"/>
      <c r="K101" s="81"/>
      <c r="L101" s="279"/>
      <c r="M101" s="81"/>
      <c r="N101" s="279"/>
      <c r="O101" s="81"/>
      <c r="P101" s="279"/>
      <c r="Q101" s="81"/>
      <c r="R101" s="279"/>
      <c r="S101" s="81"/>
      <c r="T101" s="279"/>
      <c r="U101" s="81"/>
      <c r="V101" s="279"/>
      <c r="W101" s="81"/>
      <c r="X101" s="279"/>
      <c r="Y101" s="81"/>
      <c r="Z101" s="279"/>
      <c r="AA101" s="81"/>
      <c r="AB101" s="279"/>
      <c r="AC101" s="81"/>
      <c r="AD101" s="279"/>
      <c r="AE101" s="81"/>
      <c r="AF101" s="279"/>
      <c r="AG101" s="81"/>
      <c r="AH101" s="279"/>
      <c r="AI101" s="81"/>
      <c r="AJ101" s="279"/>
      <c r="AK101" s="81"/>
      <c r="AL101" s="284"/>
      <c r="AM101" s="81"/>
      <c r="AN101" s="279"/>
      <c r="AO101" s="81"/>
      <c r="AP101" s="279"/>
      <c r="AQ101" s="81"/>
      <c r="AR101" s="279"/>
      <c r="AS101" s="81"/>
      <c r="AT101" s="279"/>
      <c r="AU101" s="81"/>
      <c r="AV101" s="50">
        <f>IFERROR(VLOOKUP(A101,'Site check'!A:Q,14,0),0)</f>
        <v>0</v>
      </c>
    </row>
    <row r="102" spans="1:48" ht="13.5" customHeight="1">
      <c r="A102" s="38" t="s">
        <v>118</v>
      </c>
      <c r="B102" s="96"/>
      <c r="C102" s="30" t="s">
        <v>18</v>
      </c>
      <c r="D102" s="30" t="s">
        <v>19</v>
      </c>
      <c r="E102" s="4"/>
      <c r="F102" s="30" t="s">
        <v>321</v>
      </c>
      <c r="G102" s="251">
        <f>SUM(J102,L102,N102,P102,R102,T102,V102,X102,Z102,AB102,AD102,AF102,AH102,AJ102,AL102,AN102,AP102,AR102,AT102,AV102)</f>
        <v>22.55</v>
      </c>
      <c r="H102" s="136">
        <f t="shared" si="7"/>
        <v>413.76146788990826</v>
      </c>
      <c r="I102" s="87" t="s">
        <v>514</v>
      </c>
      <c r="J102" s="281">
        <v>1.4</v>
      </c>
      <c r="K102" s="81" t="s">
        <v>515</v>
      </c>
      <c r="L102" s="279">
        <v>0.6</v>
      </c>
      <c r="M102" s="81" t="s">
        <v>516</v>
      </c>
      <c r="N102" s="279">
        <v>1.3</v>
      </c>
      <c r="O102" s="81" t="s">
        <v>517</v>
      </c>
      <c r="P102" s="279">
        <v>1.5</v>
      </c>
      <c r="Q102" s="260" t="s">
        <v>500</v>
      </c>
      <c r="R102" s="283">
        <v>0.3</v>
      </c>
      <c r="S102" s="260" t="s">
        <v>518</v>
      </c>
      <c r="T102" s="283">
        <v>1.8</v>
      </c>
      <c r="U102" s="260" t="s">
        <v>519</v>
      </c>
      <c r="V102" s="279">
        <v>1.7</v>
      </c>
      <c r="W102" s="83" t="s">
        <v>520</v>
      </c>
      <c r="X102" s="284"/>
      <c r="Y102" s="85" t="s">
        <v>521</v>
      </c>
      <c r="Z102" s="280">
        <v>2.75</v>
      </c>
      <c r="AA102" s="85" t="s">
        <v>522</v>
      </c>
      <c r="AB102" s="280">
        <v>2.75</v>
      </c>
      <c r="AC102" s="85" t="s">
        <v>523</v>
      </c>
      <c r="AD102" s="280">
        <v>2.75</v>
      </c>
      <c r="AE102" s="85" t="s">
        <v>524</v>
      </c>
      <c r="AF102" s="280">
        <v>0.7</v>
      </c>
      <c r="AG102" s="85" t="s">
        <v>525</v>
      </c>
      <c r="AH102" s="280">
        <v>2</v>
      </c>
      <c r="AI102" s="85" t="s">
        <v>526</v>
      </c>
      <c r="AJ102" s="280">
        <v>2</v>
      </c>
      <c r="AK102" s="85" t="s">
        <v>527</v>
      </c>
      <c r="AL102" s="280">
        <v>1</v>
      </c>
      <c r="AM102" s="81"/>
      <c r="AN102" s="279"/>
      <c r="AO102" s="81"/>
      <c r="AP102" s="279"/>
      <c r="AQ102" s="81"/>
      <c r="AR102" s="279"/>
      <c r="AS102" s="81"/>
      <c r="AT102" s="279"/>
      <c r="AU102" s="81"/>
      <c r="AV102" s="50">
        <f>IFERROR(VLOOKUP(A102,'Site check'!A:Q,14,0),0)</f>
        <v>0</v>
      </c>
    </row>
    <row r="103" spans="1:48">
      <c r="A103" s="38" t="s">
        <v>119</v>
      </c>
      <c r="B103" s="96"/>
      <c r="C103" s="4"/>
      <c r="D103" s="4"/>
      <c r="E103" s="4"/>
      <c r="F103" s="4"/>
      <c r="G103" s="251">
        <f>SUM(J103,L103,N103,P103,R103,T103,V103,X103,Z103,AB103,AD103,AF103,AH103,AJ103,AL103,AN103,AP103,AR103,AT103,AV103)</f>
        <v>22.05</v>
      </c>
      <c r="H103" s="136">
        <f t="shared" si="7"/>
        <v>404.58715596330273</v>
      </c>
      <c r="I103" s="87" t="s">
        <v>514</v>
      </c>
      <c r="J103" s="281">
        <v>0.6</v>
      </c>
      <c r="K103" s="81" t="s">
        <v>515</v>
      </c>
      <c r="L103" s="279">
        <v>0.5</v>
      </c>
      <c r="M103" s="81" t="s">
        <v>516</v>
      </c>
      <c r="N103" s="279">
        <v>1.2</v>
      </c>
      <c r="O103" s="81" t="s">
        <v>517</v>
      </c>
      <c r="P103" s="279">
        <v>1.4</v>
      </c>
      <c r="Q103" s="260" t="s">
        <v>500</v>
      </c>
      <c r="R103" s="283">
        <v>0.3</v>
      </c>
      <c r="S103" s="263" t="s">
        <v>518</v>
      </c>
      <c r="T103" s="283">
        <v>1.8</v>
      </c>
      <c r="U103" s="260" t="s">
        <v>519</v>
      </c>
      <c r="V103" s="279">
        <v>1.8</v>
      </c>
      <c r="W103" s="83" t="s">
        <v>520</v>
      </c>
      <c r="X103" s="284"/>
      <c r="Y103" s="85" t="s">
        <v>521</v>
      </c>
      <c r="Z103" s="280">
        <v>2.75</v>
      </c>
      <c r="AA103" s="85" t="s">
        <v>522</v>
      </c>
      <c r="AB103" s="280">
        <v>2.75</v>
      </c>
      <c r="AC103" s="85" t="s">
        <v>523</v>
      </c>
      <c r="AD103" s="280">
        <v>2.75</v>
      </c>
      <c r="AE103" s="85" t="s">
        <v>524</v>
      </c>
      <c r="AF103" s="280">
        <v>1.2</v>
      </c>
      <c r="AG103" s="85" t="s">
        <v>525</v>
      </c>
      <c r="AH103" s="280">
        <v>2</v>
      </c>
      <c r="AI103" s="85" t="s">
        <v>526</v>
      </c>
      <c r="AJ103" s="280">
        <v>2</v>
      </c>
      <c r="AK103" s="85" t="s">
        <v>527</v>
      </c>
      <c r="AL103" s="280">
        <v>1</v>
      </c>
      <c r="AM103" s="81"/>
      <c r="AN103" s="279"/>
      <c r="AO103" s="81"/>
      <c r="AP103" s="279"/>
      <c r="AQ103" s="81"/>
      <c r="AR103" s="279"/>
      <c r="AS103" s="81"/>
      <c r="AT103" s="279"/>
      <c r="AU103" s="81"/>
      <c r="AV103" s="50">
        <f>IFERROR(VLOOKUP(A103,'Site check'!A:Q,14,0),0)</f>
        <v>0</v>
      </c>
    </row>
    <row r="104" spans="1:48">
      <c r="A104" s="37" t="s">
        <v>120</v>
      </c>
      <c r="B104" s="45" t="s">
        <v>17</v>
      </c>
      <c r="C104" s="4"/>
      <c r="D104" s="4"/>
      <c r="E104" s="4"/>
      <c r="F104" s="4"/>
      <c r="G104" s="251">
        <f t="shared" si="6"/>
        <v>7.7515000000000001</v>
      </c>
      <c r="H104" s="136">
        <f t="shared" si="7"/>
        <v>142.22935779816513</v>
      </c>
      <c r="I104" s="87" t="s">
        <v>528</v>
      </c>
      <c r="J104" s="281">
        <v>1</v>
      </c>
      <c r="K104" s="81" t="s">
        <v>529</v>
      </c>
      <c r="L104" s="279">
        <v>2.2999999999999998</v>
      </c>
      <c r="M104" s="87" t="s">
        <v>422</v>
      </c>
      <c r="N104" s="281">
        <v>0.9</v>
      </c>
      <c r="O104" s="87" t="s">
        <v>530</v>
      </c>
      <c r="P104" s="281">
        <v>1.5</v>
      </c>
      <c r="Q104" s="263" t="s">
        <v>531</v>
      </c>
      <c r="R104" s="283">
        <v>1</v>
      </c>
      <c r="S104" s="87" t="s">
        <v>532</v>
      </c>
      <c r="T104" s="281">
        <v>0.30149999999999999</v>
      </c>
      <c r="U104" s="87" t="s">
        <v>456</v>
      </c>
      <c r="V104" s="281">
        <v>0.25</v>
      </c>
      <c r="W104" s="81" t="s">
        <v>533</v>
      </c>
      <c r="X104" s="279">
        <v>0.5</v>
      </c>
      <c r="Y104" s="81"/>
      <c r="Z104" s="279"/>
      <c r="AA104" s="81"/>
      <c r="AB104" s="279"/>
      <c r="AC104" s="81"/>
      <c r="AD104" s="279"/>
      <c r="AE104" s="81"/>
      <c r="AF104" s="279"/>
      <c r="AG104" s="81"/>
      <c r="AH104" s="279"/>
      <c r="AI104" s="81"/>
      <c r="AJ104" s="279"/>
      <c r="AK104" s="81"/>
      <c r="AL104" s="279"/>
      <c r="AM104" s="81"/>
      <c r="AN104" s="279"/>
      <c r="AO104" s="81"/>
      <c r="AP104" s="279"/>
      <c r="AQ104" s="81"/>
      <c r="AR104" s="279"/>
      <c r="AS104" s="81"/>
      <c r="AT104" s="279"/>
      <c r="AU104" s="81"/>
      <c r="AV104" s="50">
        <f>IFERROR(VLOOKUP(A104,'Site check'!A:Q,14,0),0)</f>
        <v>0</v>
      </c>
    </row>
    <row r="105" spans="1:48">
      <c r="A105" s="37" t="s">
        <v>121</v>
      </c>
      <c r="B105" s="4"/>
      <c r="C105" s="4"/>
      <c r="D105" s="4"/>
      <c r="E105" s="4"/>
      <c r="F105" s="4"/>
      <c r="G105" s="251">
        <f t="shared" si="6"/>
        <v>7.7515000000000001</v>
      </c>
      <c r="H105" s="136">
        <f t="shared" si="7"/>
        <v>142.22935779816513</v>
      </c>
      <c r="I105" s="87" t="s">
        <v>534</v>
      </c>
      <c r="J105" s="281">
        <v>1</v>
      </c>
      <c r="K105" s="81" t="s">
        <v>529</v>
      </c>
      <c r="L105" s="279">
        <v>2.2999999999999998</v>
      </c>
      <c r="M105" s="87" t="s">
        <v>422</v>
      </c>
      <c r="N105" s="281">
        <v>0.9</v>
      </c>
      <c r="O105" s="87" t="s">
        <v>530</v>
      </c>
      <c r="P105" s="281">
        <v>1.5</v>
      </c>
      <c r="Q105" s="263" t="s">
        <v>531</v>
      </c>
      <c r="R105" s="283">
        <v>1</v>
      </c>
      <c r="S105" s="87" t="s">
        <v>532</v>
      </c>
      <c r="T105" s="281">
        <v>0.30149999999999999</v>
      </c>
      <c r="U105" s="87" t="s">
        <v>456</v>
      </c>
      <c r="V105" s="281">
        <v>0.25</v>
      </c>
      <c r="W105" s="81" t="s">
        <v>533</v>
      </c>
      <c r="X105" s="279">
        <v>0.5</v>
      </c>
      <c r="Y105" s="81"/>
      <c r="Z105" s="279"/>
      <c r="AA105" s="81"/>
      <c r="AB105" s="279"/>
      <c r="AC105" s="81"/>
      <c r="AD105" s="279"/>
      <c r="AE105" s="81"/>
      <c r="AF105" s="279"/>
      <c r="AG105" s="81"/>
      <c r="AH105" s="279"/>
      <c r="AI105" s="81"/>
      <c r="AJ105" s="279"/>
      <c r="AK105" s="81"/>
      <c r="AL105" s="279"/>
      <c r="AM105" s="81"/>
      <c r="AN105" s="279"/>
      <c r="AO105" s="81"/>
      <c r="AP105" s="279"/>
      <c r="AQ105" s="81"/>
      <c r="AR105" s="279"/>
      <c r="AS105" s="81"/>
      <c r="AT105" s="279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1">
        <f t="shared" si="6"/>
        <v>1</v>
      </c>
      <c r="H106" s="136">
        <f t="shared" si="7"/>
        <v>18.348623853211009</v>
      </c>
      <c r="I106" s="87" t="s">
        <v>535</v>
      </c>
      <c r="J106" s="281">
        <v>1</v>
      </c>
      <c r="K106" s="81"/>
      <c r="L106" s="279"/>
      <c r="M106" s="81"/>
      <c r="N106" s="279"/>
      <c r="O106" s="81"/>
      <c r="P106" s="279"/>
      <c r="Q106" s="81"/>
      <c r="R106" s="279"/>
      <c r="S106" s="81"/>
      <c r="T106" s="279"/>
      <c r="U106" s="81"/>
      <c r="V106" s="279"/>
      <c r="W106" s="81"/>
      <c r="X106" s="279"/>
      <c r="Y106" s="81"/>
      <c r="Z106" s="279"/>
      <c r="AA106" s="81"/>
      <c r="AB106" s="279"/>
      <c r="AC106" s="81"/>
      <c r="AD106" s="279"/>
      <c r="AE106" s="81"/>
      <c r="AF106" s="279"/>
      <c r="AG106" s="81"/>
      <c r="AH106" s="279"/>
      <c r="AI106" s="81"/>
      <c r="AJ106" s="279"/>
      <c r="AK106" s="81"/>
      <c r="AL106" s="279"/>
      <c r="AM106" s="81"/>
      <c r="AN106" s="279"/>
      <c r="AO106" s="81"/>
      <c r="AP106" s="279"/>
      <c r="AQ106" s="81"/>
      <c r="AR106" s="279"/>
      <c r="AS106" s="81"/>
      <c r="AT106" s="279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1">
        <f t="shared" si="6"/>
        <v>1</v>
      </c>
      <c r="H107" s="136">
        <f t="shared" si="7"/>
        <v>18.348623853211009</v>
      </c>
      <c r="I107" s="87" t="s">
        <v>536</v>
      </c>
      <c r="J107" s="281">
        <v>1</v>
      </c>
      <c r="K107" s="81"/>
      <c r="L107" s="279"/>
      <c r="M107" s="81"/>
      <c r="N107" s="279"/>
      <c r="O107" s="81"/>
      <c r="P107" s="279"/>
      <c r="Q107" s="81"/>
      <c r="R107" s="279"/>
      <c r="S107" s="81"/>
      <c r="T107" s="279"/>
      <c r="U107" s="81"/>
      <c r="V107" s="279"/>
      <c r="W107" s="81"/>
      <c r="X107" s="279"/>
      <c r="Y107" s="81"/>
      <c r="Z107" s="279"/>
      <c r="AA107" s="81"/>
      <c r="AB107" s="279"/>
      <c r="AC107" s="81"/>
      <c r="AD107" s="279"/>
      <c r="AE107" s="81"/>
      <c r="AF107" s="279"/>
      <c r="AG107" s="81"/>
      <c r="AH107" s="279"/>
      <c r="AI107" s="81"/>
      <c r="AJ107" s="279"/>
      <c r="AK107" s="81"/>
      <c r="AL107" s="279"/>
      <c r="AM107" s="81"/>
      <c r="AN107" s="279"/>
      <c r="AO107" s="81"/>
      <c r="AP107" s="279"/>
      <c r="AQ107" s="81"/>
      <c r="AR107" s="279"/>
      <c r="AS107" s="81"/>
      <c r="AT107" s="279"/>
      <c r="AU107" s="81"/>
      <c r="AV107" s="50">
        <f>IFERROR(VLOOKUP(A107,'Site check'!A:Q,14,0),0)</f>
        <v>0</v>
      </c>
    </row>
    <row r="108" spans="1:48">
      <c r="A108" s="35" t="s">
        <v>124</v>
      </c>
      <c r="B108" s="96"/>
      <c r="C108" s="4"/>
      <c r="D108" s="4"/>
      <c r="E108" s="4"/>
      <c r="F108" s="4"/>
      <c r="G108" s="251">
        <f t="shared" si="6"/>
        <v>3</v>
      </c>
      <c r="H108" s="136">
        <f t="shared" si="7"/>
        <v>55.045871559633028</v>
      </c>
      <c r="I108" s="85" t="s">
        <v>537</v>
      </c>
      <c r="J108" s="280">
        <v>2</v>
      </c>
      <c r="K108" s="81" t="s">
        <v>538</v>
      </c>
      <c r="L108" s="279">
        <v>1</v>
      </c>
      <c r="M108" s="81"/>
      <c r="N108" s="279"/>
      <c r="O108" s="81"/>
      <c r="P108" s="279"/>
      <c r="Q108" s="81"/>
      <c r="R108" s="279"/>
      <c r="S108" s="81"/>
      <c r="T108" s="279"/>
      <c r="U108" s="81"/>
      <c r="V108" s="279"/>
      <c r="W108" s="81"/>
      <c r="X108" s="279"/>
      <c r="Y108" s="81"/>
      <c r="Z108" s="279"/>
      <c r="AA108" s="81"/>
      <c r="AB108" s="279"/>
      <c r="AC108" s="81"/>
      <c r="AD108" s="279"/>
      <c r="AE108" s="81"/>
      <c r="AF108" s="279"/>
      <c r="AG108" s="81"/>
      <c r="AH108" s="279"/>
      <c r="AI108" s="81"/>
      <c r="AJ108" s="279"/>
      <c r="AK108" s="81"/>
      <c r="AL108" s="279"/>
      <c r="AM108" s="81"/>
      <c r="AN108" s="279"/>
      <c r="AO108" s="81"/>
      <c r="AP108" s="279"/>
      <c r="AQ108" s="81"/>
      <c r="AR108" s="279"/>
      <c r="AS108" s="81"/>
      <c r="AT108" s="279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30" t="s">
        <v>446</v>
      </c>
      <c r="F109" s="4"/>
      <c r="G109" s="251">
        <f t="shared" ref="G109:G110" si="8">SUM(J109,L109,N109,P109,R109,T109,V109,X109,Z109,AB109,AD109,AF109,AH109,AJ109,AL109,AN109,AP109,AR109,AT109,AV109)</f>
        <v>5.9</v>
      </c>
      <c r="H109" s="136">
        <f t="shared" ref="H109:H110" si="9">SUM(G109*1000)/54.5</f>
        <v>108.25688073394495</v>
      </c>
      <c r="I109" s="81" t="s">
        <v>539</v>
      </c>
      <c r="J109" s="279">
        <v>5.9</v>
      </c>
      <c r="K109" s="81"/>
      <c r="L109" s="279"/>
      <c r="M109" s="81"/>
      <c r="N109" s="279"/>
      <c r="O109" s="81"/>
      <c r="P109" s="279"/>
      <c r="Q109" s="81"/>
      <c r="R109" s="279"/>
      <c r="S109" s="81"/>
      <c r="T109" s="279"/>
      <c r="U109" s="81"/>
      <c r="V109" s="279"/>
      <c r="W109" s="81"/>
      <c r="X109" s="279"/>
      <c r="Y109" s="81"/>
      <c r="Z109" s="279"/>
      <c r="AA109" s="81"/>
      <c r="AB109" s="279"/>
      <c r="AC109" s="81"/>
      <c r="AD109" s="279"/>
      <c r="AE109" s="81"/>
      <c r="AF109" s="279"/>
      <c r="AG109" s="81"/>
      <c r="AH109" s="279"/>
      <c r="AI109" s="81"/>
      <c r="AJ109" s="279"/>
      <c r="AK109" s="81"/>
      <c r="AL109" s="279"/>
      <c r="AM109" s="81"/>
      <c r="AN109" s="279"/>
      <c r="AO109" s="81"/>
      <c r="AP109" s="279"/>
      <c r="AQ109" s="81"/>
      <c r="AR109" s="279"/>
      <c r="AS109" s="81"/>
      <c r="AT109" s="279"/>
      <c r="AU109" s="81"/>
      <c r="AV109" s="50">
        <f>IFERROR(VLOOKUP(A109,'Site check'!A:Q,14,0),0)</f>
        <v>0</v>
      </c>
    </row>
    <row r="110" spans="1:48">
      <c r="A110" s="38" t="s">
        <v>126</v>
      </c>
      <c r="B110" s="96"/>
      <c r="C110" s="4"/>
      <c r="D110" s="4"/>
      <c r="E110" s="4"/>
      <c r="F110" s="4"/>
      <c r="G110" s="251">
        <f t="shared" si="8"/>
        <v>5.8</v>
      </c>
      <c r="H110" s="136">
        <f t="shared" si="9"/>
        <v>106.42201834862385</v>
      </c>
      <c r="I110" s="81" t="s">
        <v>539</v>
      </c>
      <c r="J110" s="279">
        <v>5.8</v>
      </c>
      <c r="K110" s="81"/>
      <c r="L110" s="279"/>
      <c r="M110" s="81"/>
      <c r="N110" s="279"/>
      <c r="O110" s="81"/>
      <c r="P110" s="279"/>
      <c r="Q110" s="81"/>
      <c r="R110" s="279"/>
      <c r="S110" s="81"/>
      <c r="T110" s="279"/>
      <c r="U110" s="81"/>
      <c r="V110" s="279"/>
      <c r="W110" s="81"/>
      <c r="X110" s="279"/>
      <c r="Y110" s="81"/>
      <c r="Z110" s="279"/>
      <c r="AA110" s="81"/>
      <c r="AB110" s="279"/>
      <c r="AC110" s="81"/>
      <c r="AD110" s="279"/>
      <c r="AE110" s="81"/>
      <c r="AF110" s="279"/>
      <c r="AG110" s="81"/>
      <c r="AH110" s="279"/>
      <c r="AI110" s="81"/>
      <c r="AJ110" s="279"/>
      <c r="AK110" s="81"/>
      <c r="AL110" s="279"/>
      <c r="AM110" s="81"/>
      <c r="AN110" s="279"/>
      <c r="AO110" s="81"/>
      <c r="AP110" s="279"/>
      <c r="AQ110" s="81"/>
      <c r="AR110" s="279"/>
      <c r="AS110" s="81"/>
      <c r="AT110" s="279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1">
        <f t="shared" si="6"/>
        <v>0</v>
      </c>
      <c r="H111" s="136">
        <f t="shared" si="7"/>
        <v>0</v>
      </c>
      <c r="I111" s="81"/>
      <c r="J111" s="279"/>
      <c r="K111" s="81"/>
      <c r="L111" s="279"/>
      <c r="M111" s="81"/>
      <c r="N111" s="279"/>
      <c r="O111" s="81"/>
      <c r="P111" s="279"/>
      <c r="Q111" s="81"/>
      <c r="R111" s="279"/>
      <c r="S111" s="81"/>
      <c r="T111" s="279"/>
      <c r="U111" s="81"/>
      <c r="V111" s="279"/>
      <c r="W111" s="81"/>
      <c r="X111" s="279"/>
      <c r="Y111" s="81"/>
      <c r="Z111" s="279"/>
      <c r="AA111" s="81"/>
      <c r="AB111" s="279"/>
      <c r="AC111" s="81"/>
      <c r="AD111" s="279"/>
      <c r="AE111" s="81"/>
      <c r="AF111" s="279"/>
      <c r="AG111" s="81"/>
      <c r="AH111" s="279"/>
      <c r="AI111" s="81"/>
      <c r="AJ111" s="279"/>
      <c r="AK111" s="81"/>
      <c r="AL111" s="279"/>
      <c r="AM111" s="81"/>
      <c r="AN111" s="279"/>
      <c r="AO111" s="81"/>
      <c r="AP111" s="279"/>
      <c r="AQ111" s="81"/>
      <c r="AR111" s="279"/>
      <c r="AS111" s="81"/>
      <c r="AT111" s="279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1">
        <f t="shared" si="6"/>
        <v>0</v>
      </c>
      <c r="H112" s="136">
        <f t="shared" si="7"/>
        <v>0</v>
      </c>
      <c r="I112" s="81"/>
      <c r="J112" s="279"/>
      <c r="K112" s="81"/>
      <c r="L112" s="279"/>
      <c r="M112" s="81"/>
      <c r="N112" s="279"/>
      <c r="O112" s="81"/>
      <c r="P112" s="279"/>
      <c r="Q112" s="81"/>
      <c r="R112" s="279"/>
      <c r="S112" s="81"/>
      <c r="T112" s="279"/>
      <c r="U112" s="81"/>
      <c r="V112" s="279"/>
      <c r="W112" s="81"/>
      <c r="X112" s="279"/>
      <c r="Y112" s="81"/>
      <c r="Z112" s="279"/>
      <c r="AA112" s="81"/>
      <c r="AB112" s="279"/>
      <c r="AC112" s="81"/>
      <c r="AD112" s="279"/>
      <c r="AE112" s="81"/>
      <c r="AF112" s="279"/>
      <c r="AG112" s="81"/>
      <c r="AH112" s="279"/>
      <c r="AI112" s="81"/>
      <c r="AJ112" s="279"/>
      <c r="AK112" s="81"/>
      <c r="AL112" s="279"/>
      <c r="AM112" s="81"/>
      <c r="AN112" s="279"/>
      <c r="AO112" s="81"/>
      <c r="AP112" s="279"/>
      <c r="AQ112" s="81"/>
      <c r="AR112" s="279"/>
      <c r="AS112" s="81"/>
      <c r="AT112" s="279"/>
      <c r="AU112" s="81"/>
      <c r="AV112" s="50">
        <f>IFERROR(VLOOKUP(A112,'Site check'!A:Q,14,0),0)</f>
        <v>0</v>
      </c>
    </row>
    <row r="113" spans="1:48">
      <c r="A113" s="35" t="s">
        <v>129</v>
      </c>
      <c r="B113" s="96"/>
      <c r="C113" s="4"/>
      <c r="D113" s="4"/>
      <c r="E113" s="4"/>
      <c r="F113" s="4"/>
      <c r="G113" s="251">
        <f t="shared" si="6"/>
        <v>0</v>
      </c>
      <c r="H113" s="136">
        <f t="shared" si="7"/>
        <v>0</v>
      </c>
      <c r="I113" s="81"/>
      <c r="J113" s="279"/>
      <c r="K113" s="81"/>
      <c r="L113" s="279"/>
      <c r="M113" s="81"/>
      <c r="N113" s="279"/>
      <c r="O113" s="81"/>
      <c r="P113" s="279"/>
      <c r="Q113" s="81"/>
      <c r="R113" s="279"/>
      <c r="S113" s="81"/>
      <c r="T113" s="279"/>
      <c r="U113" s="81"/>
      <c r="V113" s="279"/>
      <c r="W113" s="81"/>
      <c r="X113" s="279"/>
      <c r="Y113" s="81"/>
      <c r="Z113" s="279"/>
      <c r="AA113" s="81"/>
      <c r="AB113" s="279"/>
      <c r="AC113" s="81"/>
      <c r="AD113" s="279"/>
      <c r="AE113" s="81"/>
      <c r="AF113" s="279"/>
      <c r="AG113" s="81"/>
      <c r="AH113" s="279"/>
      <c r="AI113" s="81"/>
      <c r="AJ113" s="279"/>
      <c r="AK113" s="81"/>
      <c r="AL113" s="279"/>
      <c r="AM113" s="81"/>
      <c r="AN113" s="279"/>
      <c r="AO113" s="81"/>
      <c r="AP113" s="279"/>
      <c r="AQ113" s="81"/>
      <c r="AR113" s="279"/>
      <c r="AS113" s="81"/>
      <c r="AT113" s="279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30" t="s">
        <v>446</v>
      </c>
      <c r="F114" s="4"/>
      <c r="G114" s="251">
        <f t="shared" si="6"/>
        <v>5.9</v>
      </c>
      <c r="H114" s="136">
        <f t="shared" si="7"/>
        <v>108.25688073394495</v>
      </c>
      <c r="I114" s="81" t="s">
        <v>540</v>
      </c>
      <c r="J114" s="279">
        <v>5.9</v>
      </c>
      <c r="K114" s="81"/>
      <c r="L114" s="279"/>
      <c r="M114" s="81"/>
      <c r="N114" s="279"/>
      <c r="O114" s="81"/>
      <c r="P114" s="279"/>
      <c r="Q114" s="81"/>
      <c r="R114" s="279"/>
      <c r="S114" s="81"/>
      <c r="T114" s="279"/>
      <c r="U114" s="81"/>
      <c r="V114" s="279"/>
      <c r="W114" s="81"/>
      <c r="X114" s="279"/>
      <c r="Y114" s="81"/>
      <c r="Z114" s="279"/>
      <c r="AA114" s="81"/>
      <c r="AB114" s="279"/>
      <c r="AC114" s="81"/>
      <c r="AD114" s="279"/>
      <c r="AE114" s="81"/>
      <c r="AF114" s="279"/>
      <c r="AG114" s="81"/>
      <c r="AH114" s="279"/>
      <c r="AI114" s="81"/>
      <c r="AJ114" s="279"/>
      <c r="AK114" s="81"/>
      <c r="AL114" s="279"/>
      <c r="AM114" s="81"/>
      <c r="AN114" s="279"/>
      <c r="AO114" s="81"/>
      <c r="AP114" s="279"/>
      <c r="AQ114" s="81"/>
      <c r="AR114" s="279"/>
      <c r="AS114" s="81"/>
      <c r="AT114" s="279"/>
      <c r="AU114" s="81"/>
      <c r="AV114" s="50">
        <f>IFERROR(VLOOKUP(A114,'Site check'!A:Q,14,0),0)</f>
        <v>0</v>
      </c>
    </row>
    <row r="115" spans="1:48">
      <c r="A115" s="37" t="s">
        <v>131</v>
      </c>
      <c r="B115" s="96"/>
      <c r="C115" s="4"/>
      <c r="D115" s="4"/>
      <c r="E115" s="4"/>
      <c r="F115" s="4"/>
      <c r="G115" s="251">
        <f t="shared" si="6"/>
        <v>5.8</v>
      </c>
      <c r="H115" s="136">
        <f t="shared" si="7"/>
        <v>106.42201834862385</v>
      </c>
      <c r="I115" s="81" t="s">
        <v>540</v>
      </c>
      <c r="J115" s="279">
        <v>5.8</v>
      </c>
      <c r="K115" s="81"/>
      <c r="L115" s="279"/>
      <c r="M115" s="81"/>
      <c r="N115" s="279"/>
      <c r="O115" s="81"/>
      <c r="P115" s="279"/>
      <c r="Q115" s="81"/>
      <c r="R115" s="279"/>
      <c r="S115" s="81"/>
      <c r="T115" s="279"/>
      <c r="U115" s="81"/>
      <c r="V115" s="279"/>
      <c r="W115" s="81"/>
      <c r="X115" s="279"/>
      <c r="Y115" s="81"/>
      <c r="Z115" s="279"/>
      <c r="AA115" s="81"/>
      <c r="AB115" s="279"/>
      <c r="AC115" s="81"/>
      <c r="AD115" s="279"/>
      <c r="AE115" s="81"/>
      <c r="AF115" s="279"/>
      <c r="AG115" s="81"/>
      <c r="AH115" s="279"/>
      <c r="AI115" s="81"/>
      <c r="AJ115" s="279"/>
      <c r="AK115" s="81"/>
      <c r="AL115" s="279"/>
      <c r="AM115" s="81"/>
      <c r="AN115" s="279"/>
      <c r="AO115" s="81"/>
      <c r="AP115" s="279"/>
      <c r="AQ115" s="81"/>
      <c r="AR115" s="279"/>
      <c r="AS115" s="81"/>
      <c r="AT115" s="279"/>
      <c r="AU115" s="81"/>
      <c r="AV115" s="50">
        <f>IFERROR(VLOOKUP(A115,'Site check'!A:Q,14,0),0)</f>
        <v>0</v>
      </c>
    </row>
    <row r="116" spans="1:48">
      <c r="A116" s="35" t="s">
        <v>132</v>
      </c>
      <c r="B116" s="96"/>
      <c r="C116" s="30" t="s">
        <v>18</v>
      </c>
      <c r="D116" s="4"/>
      <c r="E116" s="4"/>
      <c r="F116" s="4"/>
      <c r="G116" s="251">
        <f t="shared" si="6"/>
        <v>3.9</v>
      </c>
      <c r="H116" s="136">
        <f t="shared" si="7"/>
        <v>71.559633027522935</v>
      </c>
      <c r="I116" s="87" t="s">
        <v>541</v>
      </c>
      <c r="J116" s="281">
        <v>2.4</v>
      </c>
      <c r="K116" s="87" t="s">
        <v>542</v>
      </c>
      <c r="L116" s="281">
        <v>1</v>
      </c>
      <c r="M116" s="83" t="s">
        <v>543</v>
      </c>
      <c r="N116" s="284">
        <v>0.5</v>
      </c>
      <c r="O116" s="81"/>
      <c r="P116" s="279"/>
      <c r="Q116" s="81"/>
      <c r="R116" s="279"/>
      <c r="S116" s="81"/>
      <c r="T116" s="279"/>
      <c r="U116" s="81"/>
      <c r="V116" s="279"/>
      <c r="W116" s="81"/>
      <c r="X116" s="279"/>
      <c r="Y116" s="81"/>
      <c r="Z116" s="279"/>
      <c r="AA116" s="81"/>
      <c r="AB116" s="279"/>
      <c r="AC116" s="81"/>
      <c r="AD116" s="279"/>
      <c r="AE116" s="81"/>
      <c r="AF116" s="279"/>
      <c r="AG116" s="81"/>
      <c r="AH116" s="279"/>
      <c r="AI116" s="81"/>
      <c r="AJ116" s="279"/>
      <c r="AK116" s="81"/>
      <c r="AL116" s="279"/>
      <c r="AM116" s="81"/>
      <c r="AN116" s="279"/>
      <c r="AO116" s="81"/>
      <c r="AP116" s="279"/>
      <c r="AQ116" s="81"/>
      <c r="AR116" s="279"/>
      <c r="AS116" s="81"/>
      <c r="AT116" s="279"/>
      <c r="AU116" s="81"/>
      <c r="AV116" s="50">
        <f>IFERROR(VLOOKUP(A116,'Site check'!A:Q,14,0),0)</f>
        <v>0</v>
      </c>
    </row>
    <row r="117" spans="1:48">
      <c r="A117" s="257" t="s">
        <v>133</v>
      </c>
      <c r="B117" s="96"/>
      <c r="C117" s="30" t="s">
        <v>18</v>
      </c>
      <c r="D117" s="4"/>
      <c r="E117" s="4"/>
      <c r="F117" s="4"/>
      <c r="G117" s="251">
        <f t="shared" si="6"/>
        <v>7.3</v>
      </c>
      <c r="H117" s="136">
        <f t="shared" si="7"/>
        <v>133.94495412844037</v>
      </c>
      <c r="I117" s="81" t="s">
        <v>544</v>
      </c>
      <c r="J117" s="279">
        <v>2.2000000000000002</v>
      </c>
      <c r="K117" s="81" t="s">
        <v>545</v>
      </c>
      <c r="L117" s="279">
        <v>2.4</v>
      </c>
      <c r="M117" s="81" t="s">
        <v>546</v>
      </c>
      <c r="N117" s="279">
        <v>1.5</v>
      </c>
      <c r="O117" s="263" t="s">
        <v>547</v>
      </c>
      <c r="P117" s="291">
        <v>0.8</v>
      </c>
      <c r="Q117" s="309" t="s">
        <v>548</v>
      </c>
      <c r="R117" s="317">
        <v>0.4</v>
      </c>
      <c r="S117" s="83"/>
      <c r="T117" s="284"/>
      <c r="U117" s="81"/>
      <c r="V117" s="279"/>
      <c r="W117" s="81"/>
      <c r="X117" s="279"/>
      <c r="Y117" s="81"/>
      <c r="Z117" s="279"/>
      <c r="AA117" s="81"/>
      <c r="AB117" s="279"/>
      <c r="AC117" s="81"/>
      <c r="AD117" s="279"/>
      <c r="AE117" s="81"/>
      <c r="AF117" s="279"/>
      <c r="AG117" s="81"/>
      <c r="AH117" s="279"/>
      <c r="AI117" s="81"/>
      <c r="AJ117" s="279"/>
      <c r="AK117" s="81"/>
      <c r="AL117" s="279"/>
      <c r="AM117" s="81"/>
      <c r="AN117" s="279"/>
      <c r="AO117" s="81"/>
      <c r="AP117" s="279"/>
      <c r="AQ117" s="81"/>
      <c r="AR117" s="279"/>
      <c r="AS117" s="81"/>
      <c r="AT117" s="279"/>
      <c r="AU117" s="81"/>
      <c r="AV117" s="50">
        <f>IFERROR(VLOOKUP(A117,'Site check'!A:Q,14,0),0)</f>
        <v>0</v>
      </c>
    </row>
    <row r="118" spans="1:48">
      <c r="A118" s="257" t="s">
        <v>134</v>
      </c>
      <c r="B118" s="96"/>
      <c r="C118" s="30"/>
      <c r="D118" s="4"/>
      <c r="E118" s="4"/>
      <c r="F118" s="4"/>
      <c r="G118" s="251">
        <f t="shared" ref="G118" si="10">SUM(J118,L118,N118,P118,R118,T118,V118,X118,Z118,AB118,AD118,AF118,AH118,AJ118,AL118,AN118,AP118,AR118,AT118,AV118)</f>
        <v>6.6</v>
      </c>
      <c r="H118" s="136">
        <f t="shared" ref="H118" si="11">SUM(G118*1000)/54.5</f>
        <v>121.10091743119266</v>
      </c>
      <c r="I118" s="81" t="s">
        <v>544</v>
      </c>
      <c r="J118" s="279">
        <v>2.1</v>
      </c>
      <c r="K118" s="81" t="s">
        <v>545</v>
      </c>
      <c r="L118" s="279">
        <v>2.2999999999999998</v>
      </c>
      <c r="M118" s="81" t="s">
        <v>546</v>
      </c>
      <c r="N118" s="279">
        <v>1.1000000000000001</v>
      </c>
      <c r="O118" s="263" t="s">
        <v>547</v>
      </c>
      <c r="P118" s="291">
        <v>0.8</v>
      </c>
      <c r="Q118" s="309" t="s">
        <v>548</v>
      </c>
      <c r="R118" s="317">
        <v>0.3</v>
      </c>
      <c r="S118" s="83"/>
      <c r="T118" s="284"/>
      <c r="U118" s="81"/>
      <c r="V118" s="279"/>
      <c r="W118" s="81"/>
      <c r="X118" s="279"/>
      <c r="Y118" s="81"/>
      <c r="Z118" s="279"/>
      <c r="AA118" s="81"/>
      <c r="AB118" s="279"/>
      <c r="AC118" s="81"/>
      <c r="AD118" s="279"/>
      <c r="AE118" s="81"/>
      <c r="AF118" s="279"/>
      <c r="AG118" s="81"/>
      <c r="AH118" s="279"/>
      <c r="AI118" s="81"/>
      <c r="AJ118" s="279"/>
      <c r="AK118" s="81"/>
      <c r="AL118" s="279"/>
      <c r="AM118" s="81"/>
      <c r="AN118" s="279"/>
      <c r="AO118" s="81"/>
      <c r="AP118" s="279"/>
      <c r="AQ118" s="81"/>
      <c r="AR118" s="279"/>
      <c r="AS118" s="81"/>
      <c r="AT118" s="279"/>
      <c r="AU118" s="81"/>
      <c r="AV118" s="50">
        <f>IFERROR(VLOOKUP(A118,'Site check'!A:Q,14,0),0)</f>
        <v>0</v>
      </c>
    </row>
    <row r="119" spans="1:48">
      <c r="A119" s="37" t="s">
        <v>135</v>
      </c>
      <c r="B119" s="24" t="s">
        <v>17</v>
      </c>
      <c r="C119" s="30" t="s">
        <v>18</v>
      </c>
      <c r="D119" s="30" t="s">
        <v>19</v>
      </c>
      <c r="E119" s="4"/>
      <c r="F119" s="30" t="s">
        <v>321</v>
      </c>
      <c r="G119" s="251">
        <f t="shared" si="6"/>
        <v>11.75</v>
      </c>
      <c r="H119" s="136">
        <f t="shared" si="7"/>
        <v>215.59633027522935</v>
      </c>
      <c r="I119" s="81" t="s">
        <v>549</v>
      </c>
      <c r="J119" s="279">
        <v>0.75</v>
      </c>
      <c r="K119" s="89" t="s">
        <v>550</v>
      </c>
      <c r="L119" s="282">
        <v>1.2</v>
      </c>
      <c r="M119" s="81" t="s">
        <v>551</v>
      </c>
      <c r="N119" s="282">
        <v>1.4</v>
      </c>
      <c r="O119" s="87" t="s">
        <v>552</v>
      </c>
      <c r="P119" s="281">
        <v>0.3</v>
      </c>
      <c r="Q119" s="260" t="s">
        <v>553</v>
      </c>
      <c r="R119" s="283">
        <v>0.9</v>
      </c>
      <c r="S119" s="260" t="s">
        <v>554</v>
      </c>
      <c r="T119" s="283">
        <v>0.8</v>
      </c>
      <c r="U119" s="105" t="s">
        <v>555</v>
      </c>
      <c r="V119" s="290">
        <v>1.6</v>
      </c>
      <c r="W119" s="92" t="s">
        <v>556</v>
      </c>
      <c r="X119" s="290">
        <v>0.5</v>
      </c>
      <c r="Y119" s="89" t="s">
        <v>557</v>
      </c>
      <c r="Z119" s="282">
        <v>2</v>
      </c>
      <c r="AA119" s="89" t="s">
        <v>558</v>
      </c>
      <c r="AB119" s="282">
        <v>2.2999999999999998</v>
      </c>
      <c r="AC119" s="81"/>
      <c r="AD119" s="279"/>
      <c r="AE119" s="81"/>
      <c r="AF119" s="279"/>
      <c r="AG119" s="81"/>
      <c r="AH119" s="279"/>
      <c r="AI119" s="81"/>
      <c r="AJ119" s="279"/>
      <c r="AK119" s="81"/>
      <c r="AL119" s="279"/>
      <c r="AM119" s="81"/>
      <c r="AN119" s="279"/>
      <c r="AO119" s="81"/>
      <c r="AP119" s="279"/>
      <c r="AQ119" s="81"/>
      <c r="AR119" s="279"/>
      <c r="AS119" s="81"/>
      <c r="AT119" s="279"/>
      <c r="AU119" s="81"/>
      <c r="AV119" s="50">
        <f>IFERROR(VLOOKUP(A119,'Site check'!A:Q,14,0),0)</f>
        <v>0</v>
      </c>
    </row>
    <row r="120" spans="1:48">
      <c r="A120" s="37" t="s">
        <v>136</v>
      </c>
      <c r="B120" s="4"/>
      <c r="C120" s="4"/>
      <c r="D120" s="4"/>
      <c r="E120" s="4"/>
      <c r="F120" s="4"/>
      <c r="G120" s="251">
        <f t="shared" si="6"/>
        <v>13.95</v>
      </c>
      <c r="H120" s="136">
        <f t="shared" si="7"/>
        <v>255.96330275229357</v>
      </c>
      <c r="I120" s="81" t="s">
        <v>549</v>
      </c>
      <c r="J120" s="279">
        <v>0.75</v>
      </c>
      <c r="K120" s="89" t="s">
        <v>550</v>
      </c>
      <c r="L120" s="282">
        <v>1.3</v>
      </c>
      <c r="M120" s="81" t="s">
        <v>551</v>
      </c>
      <c r="N120" s="282">
        <v>1.5</v>
      </c>
      <c r="O120" s="87" t="s">
        <v>552</v>
      </c>
      <c r="P120" s="281">
        <v>1.8</v>
      </c>
      <c r="Q120" s="260" t="s">
        <v>553</v>
      </c>
      <c r="R120" s="283">
        <v>0.9</v>
      </c>
      <c r="S120" s="260" t="s">
        <v>559</v>
      </c>
      <c r="T120" s="283">
        <v>0.7</v>
      </c>
      <c r="U120" s="105" t="s">
        <v>555</v>
      </c>
      <c r="V120" s="290">
        <v>1.9</v>
      </c>
      <c r="W120" s="92" t="s">
        <v>556</v>
      </c>
      <c r="X120" s="290">
        <v>0.7</v>
      </c>
      <c r="Y120" s="89" t="s">
        <v>557</v>
      </c>
      <c r="Z120" s="282">
        <v>2.1</v>
      </c>
      <c r="AA120" s="89" t="s">
        <v>558</v>
      </c>
      <c r="AB120" s="282">
        <v>2.2999999999999998</v>
      </c>
      <c r="AC120" s="81"/>
      <c r="AD120" s="279"/>
      <c r="AE120" s="81"/>
      <c r="AF120" s="279"/>
      <c r="AG120" s="81"/>
      <c r="AH120" s="279"/>
      <c r="AI120" s="81"/>
      <c r="AJ120" s="279"/>
      <c r="AK120" s="81"/>
      <c r="AL120" s="279"/>
      <c r="AM120" s="81"/>
      <c r="AN120" s="279"/>
      <c r="AO120" s="81"/>
      <c r="AP120" s="279"/>
      <c r="AQ120" s="81"/>
      <c r="AR120" s="279"/>
      <c r="AS120" s="81"/>
      <c r="AT120" s="279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30" t="s">
        <v>18</v>
      </c>
      <c r="D121" s="4"/>
      <c r="E121" s="4"/>
      <c r="F121" s="4"/>
      <c r="G121" s="251">
        <f t="shared" si="6"/>
        <v>4.4000000000000004</v>
      </c>
      <c r="H121" s="136">
        <f t="shared" si="7"/>
        <v>80.733944954128447</v>
      </c>
      <c r="I121" s="81" t="s">
        <v>560</v>
      </c>
      <c r="J121" s="279">
        <v>2.4</v>
      </c>
      <c r="K121" s="263" t="s">
        <v>561</v>
      </c>
      <c r="L121" s="283">
        <v>2</v>
      </c>
      <c r="M121" s="87"/>
      <c r="N121" s="281"/>
      <c r="O121" s="81"/>
      <c r="P121" s="279"/>
      <c r="Q121" s="81"/>
      <c r="R121" s="279"/>
      <c r="S121" s="81"/>
      <c r="T121" s="279"/>
      <c r="U121" s="81"/>
      <c r="V121" s="279"/>
      <c r="W121" s="81"/>
      <c r="X121" s="279"/>
      <c r="Y121" s="81"/>
      <c r="Z121" s="279"/>
      <c r="AA121" s="81"/>
      <c r="AB121" s="279"/>
      <c r="AC121" s="81"/>
      <c r="AD121" s="279"/>
      <c r="AE121" s="81"/>
      <c r="AF121" s="279"/>
      <c r="AG121" s="81"/>
      <c r="AH121" s="279"/>
      <c r="AI121" s="81"/>
      <c r="AJ121" s="279"/>
      <c r="AK121" s="81"/>
      <c r="AL121" s="279"/>
      <c r="AM121" s="81"/>
      <c r="AN121" s="279"/>
      <c r="AO121" s="81"/>
      <c r="AP121" s="279"/>
      <c r="AQ121" s="81"/>
      <c r="AR121" s="279"/>
      <c r="AS121" s="81"/>
      <c r="AT121" s="279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1">
        <f t="shared" si="6"/>
        <v>3</v>
      </c>
      <c r="H122" s="136">
        <f t="shared" si="7"/>
        <v>55.045871559633028</v>
      </c>
      <c r="I122" s="260" t="s">
        <v>562</v>
      </c>
      <c r="J122" s="283">
        <v>2</v>
      </c>
      <c r="K122" s="83" t="s">
        <v>563</v>
      </c>
      <c r="L122" s="284">
        <v>1</v>
      </c>
      <c r="M122" s="87"/>
      <c r="N122" s="281"/>
      <c r="O122" s="81"/>
      <c r="P122" s="279"/>
      <c r="Q122" s="81"/>
      <c r="R122" s="279"/>
      <c r="S122" s="81"/>
      <c r="T122" s="279"/>
      <c r="U122" s="81"/>
      <c r="V122" s="279"/>
      <c r="W122" s="81"/>
      <c r="X122" s="279"/>
      <c r="Y122" s="81"/>
      <c r="Z122" s="279"/>
      <c r="AA122" s="81"/>
      <c r="AB122" s="279"/>
      <c r="AC122" s="81"/>
      <c r="AD122" s="279"/>
      <c r="AE122" s="81"/>
      <c r="AF122" s="279"/>
      <c r="AG122" s="81"/>
      <c r="AH122" s="279"/>
      <c r="AI122" s="81"/>
      <c r="AJ122" s="279"/>
      <c r="AK122" s="81"/>
      <c r="AL122" s="279"/>
      <c r="AM122" s="81"/>
      <c r="AN122" s="279"/>
      <c r="AO122" s="81"/>
      <c r="AP122" s="279"/>
      <c r="AQ122" s="81"/>
      <c r="AR122" s="279"/>
      <c r="AS122" s="81"/>
      <c r="AT122" s="279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1">
        <f t="shared" si="6"/>
        <v>2.7</v>
      </c>
      <c r="H123" s="136">
        <f t="shared" si="7"/>
        <v>49.541284403669728</v>
      </c>
      <c r="I123" s="87" t="s">
        <v>564</v>
      </c>
      <c r="J123" s="281">
        <v>0.5</v>
      </c>
      <c r="K123" s="81" t="s">
        <v>565</v>
      </c>
      <c r="L123" s="279">
        <v>2.2000000000000002</v>
      </c>
      <c r="M123" s="81"/>
      <c r="N123" s="279"/>
      <c r="O123" s="81"/>
      <c r="P123" s="279"/>
      <c r="Q123" s="81"/>
      <c r="R123" s="279"/>
      <c r="S123" s="81"/>
      <c r="T123" s="279"/>
      <c r="U123" s="81"/>
      <c r="V123" s="279"/>
      <c r="W123" s="81"/>
      <c r="X123" s="279"/>
      <c r="Y123" s="81"/>
      <c r="Z123" s="279"/>
      <c r="AA123" s="81"/>
      <c r="AB123" s="279"/>
      <c r="AC123" s="81"/>
      <c r="AD123" s="279"/>
      <c r="AE123" s="81"/>
      <c r="AF123" s="279"/>
      <c r="AG123" s="81"/>
      <c r="AH123" s="279"/>
      <c r="AI123" s="81"/>
      <c r="AJ123" s="279"/>
      <c r="AK123" s="81"/>
      <c r="AL123" s="279"/>
      <c r="AM123" s="81"/>
      <c r="AN123" s="279"/>
      <c r="AO123" s="81"/>
      <c r="AP123" s="279"/>
      <c r="AQ123" s="81"/>
      <c r="AR123" s="279"/>
      <c r="AS123" s="81"/>
      <c r="AT123" s="279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1">
        <f t="shared" si="6"/>
        <v>0.5</v>
      </c>
      <c r="H124" s="136">
        <f t="shared" si="7"/>
        <v>9.1743119266055047</v>
      </c>
      <c r="I124" s="87" t="s">
        <v>566</v>
      </c>
      <c r="J124" s="281">
        <v>0.5</v>
      </c>
      <c r="K124" s="81"/>
      <c r="L124" s="279"/>
      <c r="M124" s="81"/>
      <c r="N124" s="279"/>
      <c r="O124" s="81"/>
      <c r="P124" s="279"/>
      <c r="Q124" s="81"/>
      <c r="R124" s="279"/>
      <c r="S124" s="81"/>
      <c r="T124" s="279"/>
      <c r="U124" s="81"/>
      <c r="V124" s="279"/>
      <c r="W124" s="81"/>
      <c r="X124" s="279"/>
      <c r="Y124" s="81"/>
      <c r="Z124" s="279"/>
      <c r="AA124" s="81"/>
      <c r="AB124" s="279"/>
      <c r="AC124" s="81"/>
      <c r="AD124" s="279"/>
      <c r="AE124" s="81"/>
      <c r="AF124" s="279"/>
      <c r="AG124" s="81"/>
      <c r="AH124" s="279"/>
      <c r="AI124" s="81"/>
      <c r="AJ124" s="279"/>
      <c r="AK124" s="81"/>
      <c r="AL124" s="279"/>
      <c r="AM124" s="81"/>
      <c r="AN124" s="279"/>
      <c r="AO124" s="81"/>
      <c r="AP124" s="279"/>
      <c r="AQ124" s="81"/>
      <c r="AR124" s="279"/>
      <c r="AS124" s="81"/>
      <c r="AT124" s="279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1">
        <f t="shared" si="6"/>
        <v>2</v>
      </c>
      <c r="H125" s="136">
        <f t="shared" si="7"/>
        <v>36.697247706422019</v>
      </c>
      <c r="I125" s="87" t="s">
        <v>567</v>
      </c>
      <c r="J125" s="281">
        <v>1</v>
      </c>
      <c r="K125" s="83" t="s">
        <v>568</v>
      </c>
      <c r="L125" s="284">
        <v>1</v>
      </c>
      <c r="M125" s="81"/>
      <c r="N125" s="279"/>
      <c r="O125" s="81"/>
      <c r="P125" s="279"/>
      <c r="Q125" s="81"/>
      <c r="R125" s="279"/>
      <c r="S125" s="81"/>
      <c r="T125" s="279"/>
      <c r="U125" s="81"/>
      <c r="V125" s="279"/>
      <c r="W125" s="81"/>
      <c r="X125" s="279"/>
      <c r="Y125" s="81"/>
      <c r="Z125" s="279"/>
      <c r="AA125" s="81"/>
      <c r="AB125" s="279"/>
      <c r="AC125" s="81"/>
      <c r="AD125" s="279"/>
      <c r="AE125" s="81"/>
      <c r="AF125" s="279"/>
      <c r="AG125" s="81"/>
      <c r="AH125" s="279"/>
      <c r="AI125" s="81"/>
      <c r="AJ125" s="279"/>
      <c r="AK125" s="81"/>
      <c r="AL125" s="279"/>
      <c r="AM125" s="81"/>
      <c r="AN125" s="279"/>
      <c r="AO125" s="81"/>
      <c r="AP125" s="279"/>
      <c r="AQ125" s="81"/>
      <c r="AR125" s="279"/>
      <c r="AS125" s="81"/>
      <c r="AT125" s="279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1">
        <f t="shared" si="6"/>
        <v>0</v>
      </c>
      <c r="H126" s="136">
        <f t="shared" si="7"/>
        <v>0</v>
      </c>
      <c r="I126" s="87"/>
      <c r="J126" s="281"/>
      <c r="K126" s="81"/>
      <c r="L126" s="279"/>
      <c r="M126" s="81"/>
      <c r="N126" s="279"/>
      <c r="O126" s="81"/>
      <c r="P126" s="279"/>
      <c r="Q126" s="81"/>
      <c r="R126" s="279"/>
      <c r="S126" s="81"/>
      <c r="T126" s="279"/>
      <c r="U126" s="81"/>
      <c r="V126" s="279"/>
      <c r="W126" s="81"/>
      <c r="X126" s="279"/>
      <c r="Y126" s="81"/>
      <c r="Z126" s="279"/>
      <c r="AA126" s="81"/>
      <c r="AB126" s="279"/>
      <c r="AC126" s="81"/>
      <c r="AD126" s="279"/>
      <c r="AE126" s="81"/>
      <c r="AF126" s="279"/>
      <c r="AG126" s="81"/>
      <c r="AH126" s="279"/>
      <c r="AI126" s="81"/>
      <c r="AJ126" s="279"/>
      <c r="AK126" s="81"/>
      <c r="AL126" s="279"/>
      <c r="AM126" s="81"/>
      <c r="AN126" s="279"/>
      <c r="AO126" s="81"/>
      <c r="AP126" s="279"/>
      <c r="AQ126" s="81"/>
      <c r="AR126" s="279"/>
      <c r="AS126" s="81"/>
      <c r="AT126" s="279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1">
        <f t="shared" si="6"/>
        <v>0</v>
      </c>
      <c r="H127" s="136">
        <f t="shared" si="7"/>
        <v>0</v>
      </c>
      <c r="I127" s="87"/>
      <c r="J127" s="281"/>
      <c r="K127" s="81"/>
      <c r="L127" s="279"/>
      <c r="M127" s="81"/>
      <c r="N127" s="279"/>
      <c r="O127" s="81"/>
      <c r="P127" s="279"/>
      <c r="Q127" s="81"/>
      <c r="R127" s="279"/>
      <c r="S127" s="81"/>
      <c r="T127" s="279"/>
      <c r="U127" s="81"/>
      <c r="V127" s="279"/>
      <c r="W127" s="81"/>
      <c r="X127" s="279"/>
      <c r="Y127" s="81"/>
      <c r="Z127" s="279"/>
      <c r="AA127" s="81"/>
      <c r="AB127" s="279"/>
      <c r="AC127" s="81"/>
      <c r="AD127" s="279"/>
      <c r="AE127" s="81"/>
      <c r="AF127" s="279"/>
      <c r="AG127" s="81"/>
      <c r="AH127" s="279"/>
      <c r="AI127" s="81"/>
      <c r="AJ127" s="279"/>
      <c r="AK127" s="81"/>
      <c r="AL127" s="279"/>
      <c r="AM127" s="81"/>
      <c r="AN127" s="279"/>
      <c r="AO127" s="81"/>
      <c r="AP127" s="279"/>
      <c r="AQ127" s="81"/>
      <c r="AR127" s="279"/>
      <c r="AS127" s="81"/>
      <c r="AT127" s="279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4"/>
      <c r="D128" s="4"/>
      <c r="E128" s="4"/>
      <c r="F128" s="4"/>
      <c r="G128" s="251">
        <f t="shared" si="6"/>
        <v>1</v>
      </c>
      <c r="H128" s="136">
        <f t="shared" si="7"/>
        <v>18.348623853211009</v>
      </c>
      <c r="I128" s="260" t="s">
        <v>569</v>
      </c>
      <c r="J128" s="283">
        <v>1</v>
      </c>
      <c r="K128" s="81"/>
      <c r="L128" s="279"/>
      <c r="M128" s="81"/>
      <c r="N128" s="279"/>
      <c r="O128" s="81"/>
      <c r="P128" s="279"/>
      <c r="Q128" s="81"/>
      <c r="R128" s="279"/>
      <c r="S128" s="81"/>
      <c r="T128" s="279"/>
      <c r="U128" s="81"/>
      <c r="V128" s="279"/>
      <c r="W128" s="81"/>
      <c r="X128" s="279"/>
      <c r="Y128" s="81"/>
      <c r="Z128" s="279"/>
      <c r="AA128" s="81"/>
      <c r="AB128" s="279"/>
      <c r="AC128" s="81"/>
      <c r="AD128" s="279"/>
      <c r="AE128" s="81"/>
      <c r="AF128" s="279"/>
      <c r="AG128" s="81"/>
      <c r="AH128" s="279"/>
      <c r="AI128" s="81"/>
      <c r="AJ128" s="279"/>
      <c r="AK128" s="81"/>
      <c r="AL128" s="279"/>
      <c r="AM128" s="81"/>
      <c r="AN128" s="279"/>
      <c r="AO128" s="81"/>
      <c r="AP128" s="279"/>
      <c r="AQ128" s="81"/>
      <c r="AR128" s="279"/>
      <c r="AS128" s="81"/>
      <c r="AT128" s="279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30" t="s">
        <v>18</v>
      </c>
      <c r="D129" s="4"/>
      <c r="E129" s="4"/>
      <c r="F129" s="4"/>
      <c r="G129" s="251">
        <f t="shared" si="6"/>
        <v>5.9</v>
      </c>
      <c r="H129" s="136">
        <f t="shared" si="7"/>
        <v>108.25688073394495</v>
      </c>
      <c r="I129" s="87" t="s">
        <v>570</v>
      </c>
      <c r="J129" s="281">
        <v>2.4</v>
      </c>
      <c r="K129" s="81" t="s">
        <v>571</v>
      </c>
      <c r="L129" s="279">
        <v>2</v>
      </c>
      <c r="M129" s="263" t="s">
        <v>572</v>
      </c>
      <c r="N129" s="283">
        <v>1</v>
      </c>
      <c r="O129" s="99" t="s">
        <v>573</v>
      </c>
      <c r="P129" s="289">
        <v>0.5</v>
      </c>
      <c r="Q129" s="81"/>
      <c r="R129" s="279"/>
      <c r="S129" s="99" t="s">
        <v>573</v>
      </c>
      <c r="T129" s="279"/>
      <c r="U129" s="81"/>
      <c r="V129" s="279"/>
      <c r="W129" s="81"/>
      <c r="X129" s="279"/>
      <c r="Y129" s="81"/>
      <c r="Z129" s="279"/>
      <c r="AA129" s="81"/>
      <c r="AB129" s="279"/>
      <c r="AC129" s="81"/>
      <c r="AD129" s="279"/>
      <c r="AE129" s="81"/>
      <c r="AF129" s="279"/>
      <c r="AG129" s="81"/>
      <c r="AH129" s="279"/>
      <c r="AI129" s="81"/>
      <c r="AJ129" s="279"/>
      <c r="AK129" s="81"/>
      <c r="AL129" s="279"/>
      <c r="AM129" s="81"/>
      <c r="AN129" s="279"/>
      <c r="AO129" s="81"/>
      <c r="AP129" s="279"/>
      <c r="AQ129" s="81"/>
      <c r="AR129" s="279"/>
      <c r="AS129" s="81"/>
      <c r="AT129" s="279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4"/>
      <c r="D130" s="4"/>
      <c r="E130" s="4"/>
      <c r="F130" s="4"/>
      <c r="G130" s="251">
        <f t="shared" si="6"/>
        <v>1</v>
      </c>
      <c r="H130" s="136">
        <f t="shared" si="7"/>
        <v>18.348623853211009</v>
      </c>
      <c r="I130" s="87" t="s">
        <v>574</v>
      </c>
      <c r="J130" s="281">
        <v>1</v>
      </c>
      <c r="K130" s="81"/>
      <c r="L130" s="279"/>
      <c r="M130" s="87"/>
      <c r="N130" s="281"/>
      <c r="O130" s="81"/>
      <c r="P130" s="279"/>
      <c r="Q130" s="81"/>
      <c r="R130" s="279"/>
      <c r="S130" s="81"/>
      <c r="T130" s="279"/>
      <c r="U130" s="81"/>
      <c r="V130" s="279"/>
      <c r="W130" s="81"/>
      <c r="X130" s="279"/>
      <c r="Y130" s="81"/>
      <c r="Z130" s="279"/>
      <c r="AA130" s="81"/>
      <c r="AB130" s="279"/>
      <c r="AC130" s="81"/>
      <c r="AD130" s="279"/>
      <c r="AE130" s="81"/>
      <c r="AF130" s="279"/>
      <c r="AG130" s="81"/>
      <c r="AH130" s="279"/>
      <c r="AI130" s="81"/>
      <c r="AJ130" s="279"/>
      <c r="AK130" s="81"/>
      <c r="AL130" s="279"/>
      <c r="AM130" s="81"/>
      <c r="AN130" s="279"/>
      <c r="AO130" s="81"/>
      <c r="AP130" s="279"/>
      <c r="AQ130" s="81"/>
      <c r="AR130" s="279"/>
      <c r="AS130" s="81"/>
      <c r="AT130" s="279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1">
        <f t="shared" si="6"/>
        <v>4.4000000000000004</v>
      </c>
      <c r="H131" s="136">
        <f t="shared" si="7"/>
        <v>80.733944954128447</v>
      </c>
      <c r="I131" s="87" t="s">
        <v>575</v>
      </c>
      <c r="J131" s="281">
        <v>2.4</v>
      </c>
      <c r="K131" s="81" t="s">
        <v>576</v>
      </c>
      <c r="L131" s="279">
        <v>1</v>
      </c>
      <c r="M131" s="263" t="s">
        <v>577</v>
      </c>
      <c r="N131" s="283">
        <v>1</v>
      </c>
      <c r="O131" s="81"/>
      <c r="P131" s="279"/>
      <c r="Q131" s="81"/>
      <c r="R131" s="279"/>
      <c r="S131" s="81"/>
      <c r="T131" s="279"/>
      <c r="U131" s="81"/>
      <c r="V131" s="279"/>
      <c r="W131" s="81"/>
      <c r="X131" s="279"/>
      <c r="Y131" s="81"/>
      <c r="Z131" s="279"/>
      <c r="AA131" s="81"/>
      <c r="AB131" s="279"/>
      <c r="AC131" s="81"/>
      <c r="AD131" s="279"/>
      <c r="AE131" s="81"/>
      <c r="AF131" s="279"/>
      <c r="AG131" s="81"/>
      <c r="AH131" s="279"/>
      <c r="AI131" s="81"/>
      <c r="AJ131" s="279"/>
      <c r="AK131" s="81"/>
      <c r="AL131" s="279"/>
      <c r="AM131" s="81"/>
      <c r="AN131" s="279"/>
      <c r="AO131" s="81"/>
      <c r="AP131" s="279"/>
      <c r="AQ131" s="81"/>
      <c r="AR131" s="279"/>
      <c r="AS131" s="81"/>
      <c r="AT131" s="279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30" t="s">
        <v>18</v>
      </c>
      <c r="D132" s="4"/>
      <c r="E132" s="4"/>
      <c r="F132" s="4"/>
      <c r="G132" s="251">
        <f t="shared" si="6"/>
        <v>6.4</v>
      </c>
      <c r="H132" s="136">
        <f t="shared" si="7"/>
        <v>117.43119266055047</v>
      </c>
      <c r="I132" s="87" t="s">
        <v>578</v>
      </c>
      <c r="J132" s="281">
        <v>2.4</v>
      </c>
      <c r="K132" s="85" t="s">
        <v>579</v>
      </c>
      <c r="L132" s="280">
        <v>4</v>
      </c>
      <c r="M132" s="81"/>
      <c r="N132" s="279"/>
      <c r="O132" s="81"/>
      <c r="P132" s="279"/>
      <c r="Q132" s="81"/>
      <c r="R132" s="279"/>
      <c r="S132" s="81"/>
      <c r="T132" s="279"/>
      <c r="U132" s="81"/>
      <c r="V132" s="279"/>
      <c r="W132" s="81"/>
      <c r="X132" s="279"/>
      <c r="Y132" s="81"/>
      <c r="Z132" s="279"/>
      <c r="AA132" s="81"/>
      <c r="AB132" s="279"/>
      <c r="AC132" s="81"/>
      <c r="AD132" s="279"/>
      <c r="AE132" s="81"/>
      <c r="AF132" s="279"/>
      <c r="AG132" s="81"/>
      <c r="AH132" s="279"/>
      <c r="AI132" s="81"/>
      <c r="AJ132" s="279"/>
      <c r="AK132" s="81"/>
      <c r="AL132" s="279"/>
      <c r="AM132" s="81"/>
      <c r="AN132" s="279"/>
      <c r="AO132" s="81"/>
      <c r="AP132" s="279"/>
      <c r="AQ132" s="81"/>
      <c r="AR132" s="279"/>
      <c r="AS132" s="81"/>
      <c r="AT132" s="279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4"/>
      <c r="D133" s="4"/>
      <c r="E133" s="4"/>
      <c r="F133" s="4"/>
      <c r="G133" s="251">
        <f t="shared" si="6"/>
        <v>4</v>
      </c>
      <c r="H133" s="136">
        <f t="shared" si="7"/>
        <v>73.394495412844037</v>
      </c>
      <c r="I133" s="83" t="s">
        <v>580</v>
      </c>
      <c r="J133" s="284">
        <v>4</v>
      </c>
      <c r="K133" s="81"/>
      <c r="L133" s="279"/>
      <c r="M133" s="81"/>
      <c r="N133" s="279"/>
      <c r="O133" s="81"/>
      <c r="P133" s="279"/>
      <c r="Q133" s="81"/>
      <c r="R133" s="279"/>
      <c r="S133" s="81"/>
      <c r="T133" s="279"/>
      <c r="U133" s="81"/>
      <c r="V133" s="279"/>
      <c r="W133" s="81"/>
      <c r="X133" s="279"/>
      <c r="Y133" s="81"/>
      <c r="Z133" s="279"/>
      <c r="AA133" s="81"/>
      <c r="AB133" s="279"/>
      <c r="AC133" s="81"/>
      <c r="AD133" s="279"/>
      <c r="AE133" s="81"/>
      <c r="AF133" s="279"/>
      <c r="AG133" s="81"/>
      <c r="AH133" s="279"/>
      <c r="AI133" s="81"/>
      <c r="AJ133" s="279"/>
      <c r="AK133" s="81"/>
      <c r="AL133" s="279"/>
      <c r="AM133" s="81"/>
      <c r="AN133" s="279"/>
      <c r="AO133" s="81"/>
      <c r="AP133" s="279"/>
      <c r="AQ133" s="81"/>
      <c r="AR133" s="279"/>
      <c r="AS133" s="81"/>
      <c r="AT133" s="279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30" t="s">
        <v>18</v>
      </c>
      <c r="D134" s="4"/>
      <c r="E134" s="4"/>
      <c r="F134" s="30" t="s">
        <v>321</v>
      </c>
      <c r="G134" s="251">
        <f t="shared" si="6"/>
        <v>10.4</v>
      </c>
      <c r="H134" s="136">
        <f t="shared" si="7"/>
        <v>190.8256880733945</v>
      </c>
      <c r="I134" s="87" t="s">
        <v>581</v>
      </c>
      <c r="J134" s="281">
        <v>2.4</v>
      </c>
      <c r="K134" s="87" t="s">
        <v>582</v>
      </c>
      <c r="L134" s="281">
        <v>2</v>
      </c>
      <c r="M134" s="87" t="s">
        <v>583</v>
      </c>
      <c r="N134" s="281">
        <v>1</v>
      </c>
      <c r="O134" s="89" t="s">
        <v>584</v>
      </c>
      <c r="P134" s="282">
        <v>5</v>
      </c>
      <c r="Q134" s="81"/>
      <c r="R134" s="279"/>
      <c r="S134" s="81"/>
      <c r="T134" s="279"/>
      <c r="U134" s="81"/>
      <c r="V134" s="279"/>
      <c r="W134" s="81"/>
      <c r="X134" s="279"/>
      <c r="Y134" s="81"/>
      <c r="Z134" s="279"/>
      <c r="AA134" s="81"/>
      <c r="AB134" s="279"/>
      <c r="AC134" s="81"/>
      <c r="AD134" s="279"/>
      <c r="AE134" s="81"/>
      <c r="AF134" s="279"/>
      <c r="AG134" s="81"/>
      <c r="AH134" s="279"/>
      <c r="AI134" s="81"/>
      <c r="AJ134" s="279"/>
      <c r="AK134" s="81"/>
      <c r="AL134" s="279"/>
      <c r="AM134" s="81"/>
      <c r="AN134" s="279"/>
      <c r="AO134" s="81"/>
      <c r="AP134" s="279"/>
      <c r="AQ134" s="81"/>
      <c r="AR134" s="279"/>
      <c r="AS134" s="81"/>
      <c r="AT134" s="279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4"/>
      <c r="D135" s="4"/>
      <c r="E135" s="4"/>
      <c r="F135" s="30" t="s">
        <v>321</v>
      </c>
      <c r="G135" s="251">
        <f>SUM(J135,L135,N135,P135,R135,T135,V135,X135,Z135,AB135,AD135,AF135,AH135,AJ135,AL135,AN135,AP135,AR135,AT135,AV135)</f>
        <v>1</v>
      </c>
      <c r="H135" s="136">
        <f>SUM(G135*1000)/54.5</f>
        <v>18.348623853211009</v>
      </c>
      <c r="I135" s="89" t="s">
        <v>585</v>
      </c>
      <c r="J135" s="282">
        <v>1</v>
      </c>
      <c r="K135" s="83"/>
      <c r="L135" s="284"/>
      <c r="M135" s="87"/>
      <c r="N135" s="281"/>
      <c r="O135" s="81"/>
      <c r="P135" s="279"/>
      <c r="Q135" s="81"/>
      <c r="R135" s="279"/>
      <c r="S135" s="81"/>
      <c r="T135" s="279"/>
      <c r="U135" s="81"/>
      <c r="V135" s="279"/>
      <c r="W135" s="81"/>
      <c r="X135" s="279"/>
      <c r="Y135" s="81"/>
      <c r="Z135" s="279"/>
      <c r="AA135" s="81"/>
      <c r="AB135" s="279"/>
      <c r="AC135" s="81"/>
      <c r="AD135" s="279"/>
      <c r="AE135" s="81"/>
      <c r="AF135" s="279"/>
      <c r="AG135" s="81"/>
      <c r="AH135" s="279"/>
      <c r="AI135" s="81"/>
      <c r="AJ135" s="279"/>
      <c r="AK135" s="81"/>
      <c r="AL135" s="279"/>
      <c r="AM135" s="81"/>
      <c r="AN135" s="279"/>
      <c r="AO135" s="81"/>
      <c r="AP135" s="279"/>
      <c r="AQ135" s="81"/>
      <c r="AR135" s="279"/>
      <c r="AS135" s="81"/>
      <c r="AT135" s="279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30" t="s">
        <v>18</v>
      </c>
      <c r="D136" s="4"/>
      <c r="E136" s="4"/>
      <c r="F136" s="4"/>
      <c r="G136" s="251">
        <f t="shared" si="6"/>
        <v>6.7</v>
      </c>
      <c r="H136" s="136">
        <f t="shared" si="7"/>
        <v>122.93577981651376</v>
      </c>
      <c r="I136" s="87" t="s">
        <v>586</v>
      </c>
      <c r="J136" s="281">
        <v>1.7</v>
      </c>
      <c r="K136" s="265" t="s">
        <v>587</v>
      </c>
      <c r="L136" s="281">
        <v>1</v>
      </c>
      <c r="M136" s="87" t="s">
        <v>588</v>
      </c>
      <c r="N136" s="281">
        <v>4</v>
      </c>
      <c r="O136" s="81"/>
      <c r="P136" s="279"/>
      <c r="Q136" s="81"/>
      <c r="R136" s="279"/>
      <c r="S136" s="81"/>
      <c r="T136" s="279"/>
      <c r="U136" s="81"/>
      <c r="V136" s="279"/>
      <c r="W136" s="81"/>
      <c r="X136" s="279"/>
      <c r="Y136" s="81"/>
      <c r="Z136" s="279"/>
      <c r="AA136" s="81"/>
      <c r="AB136" s="279"/>
      <c r="AC136" s="81"/>
      <c r="AD136" s="279"/>
      <c r="AE136" s="81"/>
      <c r="AF136" s="279"/>
      <c r="AG136" s="81"/>
      <c r="AH136" s="279"/>
      <c r="AI136" s="81"/>
      <c r="AJ136" s="279"/>
      <c r="AK136" s="81"/>
      <c r="AL136" s="279"/>
      <c r="AM136" s="81"/>
      <c r="AN136" s="279"/>
      <c r="AO136" s="81"/>
      <c r="AP136" s="279"/>
      <c r="AQ136" s="81"/>
      <c r="AR136" s="279"/>
      <c r="AS136" s="81"/>
      <c r="AT136" s="279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1">
        <f t="shared" si="6"/>
        <v>0</v>
      </c>
      <c r="H137" s="136">
        <f t="shared" si="7"/>
        <v>0</v>
      </c>
      <c r="I137" s="87"/>
      <c r="J137" s="281"/>
      <c r="K137" s="81"/>
      <c r="L137" s="279"/>
      <c r="M137" s="81"/>
      <c r="N137" s="279"/>
      <c r="O137" s="81"/>
      <c r="P137" s="279"/>
      <c r="Q137" s="81"/>
      <c r="R137" s="279"/>
      <c r="S137" s="81"/>
      <c r="T137" s="279"/>
      <c r="U137" s="81"/>
      <c r="V137" s="279"/>
      <c r="W137" s="81"/>
      <c r="X137" s="279"/>
      <c r="Y137" s="81"/>
      <c r="Z137" s="279"/>
      <c r="AA137" s="81"/>
      <c r="AB137" s="279"/>
      <c r="AC137" s="81"/>
      <c r="AD137" s="279"/>
      <c r="AE137" s="81"/>
      <c r="AF137" s="279"/>
      <c r="AG137" s="81"/>
      <c r="AH137" s="279"/>
      <c r="AI137" s="81"/>
      <c r="AJ137" s="279"/>
      <c r="AK137" s="81"/>
      <c r="AL137" s="279"/>
      <c r="AM137" s="81"/>
      <c r="AN137" s="279"/>
      <c r="AO137" s="81"/>
      <c r="AP137" s="279"/>
      <c r="AQ137" s="81"/>
      <c r="AR137" s="279"/>
      <c r="AS137" s="81"/>
      <c r="AT137" s="279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1">
        <f t="shared" si="6"/>
        <v>0</v>
      </c>
      <c r="H138" s="136">
        <f t="shared" si="7"/>
        <v>0</v>
      </c>
      <c r="I138" s="87"/>
      <c r="J138" s="281"/>
      <c r="K138" s="81"/>
      <c r="L138" s="279"/>
      <c r="M138" s="81"/>
      <c r="N138" s="279"/>
      <c r="O138" s="81"/>
      <c r="P138" s="279"/>
      <c r="Q138" s="81"/>
      <c r="R138" s="279"/>
      <c r="S138" s="81"/>
      <c r="T138" s="279"/>
      <c r="U138" s="81"/>
      <c r="V138" s="279"/>
      <c r="W138" s="81"/>
      <c r="X138" s="279"/>
      <c r="Y138" s="81"/>
      <c r="Z138" s="279"/>
      <c r="AA138" s="81"/>
      <c r="AB138" s="279"/>
      <c r="AC138" s="81"/>
      <c r="AD138" s="279"/>
      <c r="AE138" s="81"/>
      <c r="AF138" s="279"/>
      <c r="AG138" s="81"/>
      <c r="AH138" s="279"/>
      <c r="AI138" s="81"/>
      <c r="AJ138" s="279"/>
      <c r="AK138" s="81"/>
      <c r="AL138" s="279"/>
      <c r="AM138" s="81"/>
      <c r="AN138" s="279"/>
      <c r="AO138" s="81"/>
      <c r="AP138" s="279"/>
      <c r="AQ138" s="81"/>
      <c r="AR138" s="279"/>
      <c r="AS138" s="81"/>
      <c r="AT138" s="279"/>
      <c r="AU138" s="81"/>
      <c r="AV138" s="50">
        <f>IFERROR(VLOOKUP(A138,'Site check'!A:Q,14,0),0)</f>
        <v>0</v>
      </c>
    </row>
    <row r="139" spans="1:48">
      <c r="A139" s="35" t="s">
        <v>155</v>
      </c>
      <c r="B139" s="96"/>
      <c r="C139" s="4"/>
      <c r="D139" s="4"/>
      <c r="E139" s="4"/>
      <c r="F139" s="4"/>
      <c r="G139" s="251">
        <f t="shared" si="6"/>
        <v>0.5</v>
      </c>
      <c r="H139" s="136">
        <f t="shared" si="7"/>
        <v>9.1743119266055047</v>
      </c>
      <c r="I139" s="329" t="s">
        <v>589</v>
      </c>
      <c r="J139" s="284">
        <v>0.5</v>
      </c>
      <c r="K139" s="81"/>
      <c r="L139" s="279"/>
      <c r="M139" s="81"/>
      <c r="N139" s="279"/>
      <c r="O139" s="81"/>
      <c r="P139" s="279"/>
      <c r="Q139" s="81"/>
      <c r="R139" s="279"/>
      <c r="S139" s="81"/>
      <c r="T139" s="279"/>
      <c r="U139" s="81"/>
      <c r="V139" s="279"/>
      <c r="W139" s="81"/>
      <c r="X139" s="279"/>
      <c r="Y139" s="81"/>
      <c r="Z139" s="279"/>
      <c r="AA139" s="81"/>
      <c r="AB139" s="279"/>
      <c r="AC139" s="81"/>
      <c r="AD139" s="279"/>
      <c r="AE139" s="81"/>
      <c r="AF139" s="279"/>
      <c r="AG139" s="81"/>
      <c r="AH139" s="279"/>
      <c r="AI139" s="81"/>
      <c r="AJ139" s="279"/>
      <c r="AK139" s="81"/>
      <c r="AL139" s="279"/>
      <c r="AM139" s="81"/>
      <c r="AN139" s="279"/>
      <c r="AO139" s="81"/>
      <c r="AP139" s="279"/>
      <c r="AQ139" s="81"/>
      <c r="AR139" s="279"/>
      <c r="AS139" s="81"/>
      <c r="AT139" s="279"/>
      <c r="AU139" s="81"/>
      <c r="AV139" s="50">
        <f>IFERROR(VLOOKUP(A139,'Site check'!A:Q,14,0),0)</f>
        <v>0</v>
      </c>
    </row>
    <row r="140" spans="1:48" ht="14.45">
      <c r="A140" s="35" t="s">
        <v>156</v>
      </c>
      <c r="B140" s="96"/>
      <c r="C140" s="30" t="s">
        <v>18</v>
      </c>
      <c r="D140" s="4"/>
      <c r="E140" s="4"/>
      <c r="F140" s="4"/>
      <c r="G140" s="251">
        <f t="shared" si="6"/>
        <v>13.600000000000001</v>
      </c>
      <c r="H140" s="136">
        <f t="shared" si="7"/>
        <v>249.54128440366975</v>
      </c>
      <c r="I140" s="81" t="s">
        <v>514</v>
      </c>
      <c r="J140" s="279">
        <v>1.1000000000000001</v>
      </c>
      <c r="K140" s="81" t="s">
        <v>590</v>
      </c>
      <c r="L140" s="279">
        <v>4.9000000000000004</v>
      </c>
      <c r="M140" s="260" t="s">
        <v>591</v>
      </c>
      <c r="N140" s="283">
        <v>1</v>
      </c>
      <c r="O140" s="101" t="s">
        <v>592</v>
      </c>
      <c r="P140" s="289">
        <v>1</v>
      </c>
      <c r="Q140" s="105" t="s">
        <v>593</v>
      </c>
      <c r="R140" s="290">
        <v>2.8</v>
      </c>
      <c r="S140" s="330" t="s">
        <v>594</v>
      </c>
      <c r="T140" s="279">
        <v>2.8</v>
      </c>
      <c r="U140" s="81"/>
      <c r="V140" s="279"/>
      <c r="W140" s="81"/>
      <c r="X140" s="279"/>
      <c r="Y140" s="81"/>
      <c r="Z140" s="279"/>
      <c r="AA140" s="81"/>
      <c r="AB140" s="279"/>
      <c r="AC140" s="81"/>
      <c r="AD140" s="279"/>
      <c r="AE140" s="81"/>
      <c r="AF140" s="279"/>
      <c r="AG140" s="81"/>
      <c r="AH140" s="279"/>
      <c r="AI140" s="81"/>
      <c r="AJ140" s="279"/>
      <c r="AK140" s="81"/>
      <c r="AL140" s="279"/>
      <c r="AM140" s="81"/>
      <c r="AN140" s="279"/>
      <c r="AO140" s="81"/>
      <c r="AP140" s="279"/>
      <c r="AQ140" s="81"/>
      <c r="AR140" s="279"/>
      <c r="AS140" s="81"/>
      <c r="AT140" s="279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1">
        <f t="shared" si="6"/>
        <v>0</v>
      </c>
      <c r="H141" s="136">
        <f t="shared" si="7"/>
        <v>0</v>
      </c>
      <c r="I141" s="81"/>
      <c r="J141" s="279"/>
      <c r="K141" s="81"/>
      <c r="L141" s="279"/>
      <c r="M141" s="81"/>
      <c r="N141" s="279"/>
      <c r="O141" s="81"/>
      <c r="P141" s="279"/>
      <c r="Q141" s="81"/>
      <c r="R141" s="279"/>
      <c r="S141" s="81"/>
      <c r="T141" s="279"/>
      <c r="U141" s="81"/>
      <c r="V141" s="279"/>
      <c r="W141" s="81"/>
      <c r="X141" s="279"/>
      <c r="Y141" s="81"/>
      <c r="Z141" s="279"/>
      <c r="AA141" s="81"/>
      <c r="AB141" s="279"/>
      <c r="AC141" s="81"/>
      <c r="AD141" s="279"/>
      <c r="AE141" s="81"/>
      <c r="AF141" s="279"/>
      <c r="AG141" s="81"/>
      <c r="AH141" s="279"/>
      <c r="AI141" s="81"/>
      <c r="AJ141" s="279"/>
      <c r="AK141" s="81"/>
      <c r="AL141" s="279"/>
      <c r="AM141" s="81"/>
      <c r="AN141" s="279"/>
      <c r="AO141" s="81"/>
      <c r="AP141" s="279"/>
      <c r="AQ141" s="81"/>
      <c r="AR141" s="279"/>
      <c r="AS141" s="81"/>
      <c r="AT141" s="279"/>
      <c r="AU141" s="81"/>
      <c r="AV141" s="50">
        <f>IFERROR(VLOOKUP(A141,'Site check'!A:Q,14,0),0)</f>
        <v>0</v>
      </c>
    </row>
    <row r="142" spans="1:48">
      <c r="A142" s="37" t="s">
        <v>158</v>
      </c>
      <c r="B142" s="96"/>
      <c r="C142" s="4"/>
      <c r="D142" s="4"/>
      <c r="E142" s="4"/>
      <c r="F142" s="4"/>
      <c r="G142" s="251">
        <f t="shared" ref="G142:G207" si="12">SUM(J142,L142,N142,P142,R142,T142,V142,X142,Z142,AB142,AD142,AF142,AH142,AJ142,AL142,AN142,AP142,AR142,AT142,AV142)</f>
        <v>0</v>
      </c>
      <c r="H142" s="136">
        <f t="shared" si="7"/>
        <v>0</v>
      </c>
      <c r="I142" s="81"/>
      <c r="J142" s="279"/>
      <c r="K142" s="81"/>
      <c r="L142" s="279"/>
      <c r="M142" s="81"/>
      <c r="N142" s="279"/>
      <c r="O142" s="81"/>
      <c r="P142" s="279"/>
      <c r="Q142" s="81"/>
      <c r="R142" s="279"/>
      <c r="S142" s="81"/>
      <c r="T142" s="279"/>
      <c r="U142" s="81"/>
      <c r="V142" s="279"/>
      <c r="W142" s="81"/>
      <c r="X142" s="279"/>
      <c r="Y142" s="81"/>
      <c r="Z142" s="279"/>
      <c r="AA142" s="81"/>
      <c r="AB142" s="279"/>
      <c r="AC142" s="81"/>
      <c r="AD142" s="279"/>
      <c r="AE142" s="81"/>
      <c r="AF142" s="279"/>
      <c r="AG142" s="81"/>
      <c r="AH142" s="279"/>
      <c r="AI142" s="81"/>
      <c r="AJ142" s="279"/>
      <c r="AK142" s="81"/>
      <c r="AL142" s="279"/>
      <c r="AM142" s="81"/>
      <c r="AN142" s="279"/>
      <c r="AO142" s="81"/>
      <c r="AP142" s="279"/>
      <c r="AQ142" s="81"/>
      <c r="AR142" s="279"/>
      <c r="AS142" s="81"/>
      <c r="AT142" s="279"/>
      <c r="AU142" s="81"/>
      <c r="AV142" s="50">
        <f>IFERROR(VLOOKUP(A142,'Site check'!A:Q,14,0),0)</f>
        <v>0</v>
      </c>
    </row>
    <row r="143" spans="1:48">
      <c r="A143" s="38" t="s">
        <v>159</v>
      </c>
      <c r="B143" s="24" t="s">
        <v>17</v>
      </c>
      <c r="C143" s="30" t="s">
        <v>18</v>
      </c>
      <c r="D143" s="30" t="s">
        <v>19</v>
      </c>
      <c r="E143" s="4"/>
      <c r="F143" s="30" t="s">
        <v>321</v>
      </c>
      <c r="G143" s="251">
        <f t="shared" si="12"/>
        <v>17.5</v>
      </c>
      <c r="H143" s="136">
        <f t="shared" ref="H143:H208" si="13">SUM(G143*1000)/54.5</f>
        <v>321.10091743119267</v>
      </c>
      <c r="I143" s="81"/>
      <c r="J143" s="279"/>
      <c r="K143" s="81"/>
      <c r="L143" s="279"/>
      <c r="M143" s="81" t="s">
        <v>595</v>
      </c>
      <c r="N143" s="279">
        <v>0.7</v>
      </c>
      <c r="O143" s="89" t="s">
        <v>596</v>
      </c>
      <c r="P143" s="279">
        <v>1.45</v>
      </c>
      <c r="Q143" s="81" t="s">
        <v>597</v>
      </c>
      <c r="R143" s="279">
        <v>0.9</v>
      </c>
      <c r="S143" s="81" t="s">
        <v>598</v>
      </c>
      <c r="T143" s="279">
        <v>1.5</v>
      </c>
      <c r="U143" s="85" t="s">
        <v>599</v>
      </c>
      <c r="V143" s="280">
        <v>1.8</v>
      </c>
      <c r="W143" s="260" t="s">
        <v>600</v>
      </c>
      <c r="X143" s="285">
        <v>0.5</v>
      </c>
      <c r="Y143" s="263" t="s">
        <v>601</v>
      </c>
      <c r="Z143" s="285">
        <v>0.2</v>
      </c>
      <c r="AA143" s="85" t="s">
        <v>602</v>
      </c>
      <c r="AB143" s="280">
        <v>1.7</v>
      </c>
      <c r="AC143" s="87" t="s">
        <v>456</v>
      </c>
      <c r="AD143" s="281">
        <v>0.25</v>
      </c>
      <c r="AE143" s="260" t="s">
        <v>603</v>
      </c>
      <c r="AF143" s="291">
        <v>0.5</v>
      </c>
      <c r="AG143" s="314" t="s">
        <v>604</v>
      </c>
      <c r="AH143" s="316">
        <v>3</v>
      </c>
      <c r="AI143" s="101" t="s">
        <v>605</v>
      </c>
      <c r="AJ143" s="284">
        <v>1.6</v>
      </c>
      <c r="AK143" s="260" t="s">
        <v>606</v>
      </c>
      <c r="AL143" s="291">
        <v>2.8</v>
      </c>
      <c r="AM143" s="260" t="s">
        <v>607</v>
      </c>
      <c r="AN143" s="281">
        <v>0.6</v>
      </c>
      <c r="AO143" s="260"/>
      <c r="AP143" s="291"/>
      <c r="AQ143" s="81"/>
      <c r="AR143" s="279"/>
      <c r="AS143" s="81"/>
      <c r="AT143" s="279"/>
      <c r="AU143" s="81"/>
      <c r="AV143" s="50">
        <f>IFERROR(VLOOKUP(A143,'Site check'!A:Q,14,0),0)</f>
        <v>0</v>
      </c>
    </row>
    <row r="144" spans="1:48">
      <c r="A144" s="38" t="s">
        <v>160</v>
      </c>
      <c r="B144" s="4"/>
      <c r="C144" s="4"/>
      <c r="D144" s="4"/>
      <c r="E144" s="4"/>
      <c r="F144" s="4"/>
      <c r="G144" s="251">
        <f t="shared" si="12"/>
        <v>20.700000000000003</v>
      </c>
      <c r="H144" s="136">
        <f t="shared" si="13"/>
        <v>379.81651376146795</v>
      </c>
      <c r="I144" s="81" t="s">
        <v>608</v>
      </c>
      <c r="J144" s="279">
        <v>2.1</v>
      </c>
      <c r="K144" s="81" t="s">
        <v>609</v>
      </c>
      <c r="L144" s="279">
        <v>0.4</v>
      </c>
      <c r="M144" s="81" t="s">
        <v>595</v>
      </c>
      <c r="N144" s="279">
        <v>1.4</v>
      </c>
      <c r="O144" s="89" t="s">
        <v>596</v>
      </c>
      <c r="P144" s="279">
        <v>1.45</v>
      </c>
      <c r="Q144" s="81" t="s">
        <v>597</v>
      </c>
      <c r="R144" s="279">
        <v>0.9</v>
      </c>
      <c r="S144" s="81" t="s">
        <v>598</v>
      </c>
      <c r="T144" s="279">
        <v>1.5</v>
      </c>
      <c r="U144" s="85" t="s">
        <v>599</v>
      </c>
      <c r="V144" s="280">
        <v>1.8</v>
      </c>
      <c r="W144" s="260" t="s">
        <v>600</v>
      </c>
      <c r="X144" s="281">
        <v>0.5</v>
      </c>
      <c r="Y144" s="263" t="s">
        <v>601</v>
      </c>
      <c r="Z144" s="281">
        <v>0.2</v>
      </c>
      <c r="AA144" s="85" t="s">
        <v>602</v>
      </c>
      <c r="AB144" s="280">
        <v>1.7</v>
      </c>
      <c r="AC144" s="87" t="s">
        <v>456</v>
      </c>
      <c r="AD144" s="281">
        <v>0.25</v>
      </c>
      <c r="AE144" s="260" t="s">
        <v>603</v>
      </c>
      <c r="AF144" s="281">
        <v>0.5</v>
      </c>
      <c r="AG144" s="314" t="s">
        <v>604</v>
      </c>
      <c r="AH144" s="316">
        <v>3</v>
      </c>
      <c r="AI144" s="101" t="s">
        <v>605</v>
      </c>
      <c r="AJ144" s="284">
        <v>1.6</v>
      </c>
      <c r="AK144" s="260" t="s">
        <v>606</v>
      </c>
      <c r="AL144" s="281">
        <v>2.8</v>
      </c>
      <c r="AM144" s="260" t="s">
        <v>607</v>
      </c>
      <c r="AN144" s="281">
        <v>0.6</v>
      </c>
      <c r="AO144" s="260"/>
      <c r="AP144" s="281"/>
      <c r="AQ144" s="81"/>
      <c r="AR144" s="279"/>
      <c r="AS144" s="81"/>
      <c r="AT144" s="279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4"/>
      <c r="D145" s="4"/>
      <c r="E145" s="4"/>
      <c r="F145" s="4"/>
      <c r="G145" s="251">
        <f t="shared" si="12"/>
        <v>0.1</v>
      </c>
      <c r="H145" s="136">
        <f t="shared" si="13"/>
        <v>1.834862385321101</v>
      </c>
      <c r="I145" s="83" t="s">
        <v>610</v>
      </c>
      <c r="J145" s="284">
        <v>0.1</v>
      </c>
      <c r="K145" s="83"/>
      <c r="L145" s="284"/>
      <c r="M145" s="81"/>
      <c r="N145" s="279"/>
      <c r="O145" s="81"/>
      <c r="P145" s="279"/>
      <c r="Q145" s="81"/>
      <c r="R145" s="279"/>
      <c r="S145" s="81"/>
      <c r="T145" s="279"/>
      <c r="U145" s="81"/>
      <c r="V145" s="279"/>
      <c r="W145" s="81"/>
      <c r="X145" s="279"/>
      <c r="Y145" s="81"/>
      <c r="Z145" s="279"/>
      <c r="AA145" s="81"/>
      <c r="AB145" s="279"/>
      <c r="AC145" s="81"/>
      <c r="AD145" s="279"/>
      <c r="AE145" s="81"/>
      <c r="AF145" s="279"/>
      <c r="AG145" s="81"/>
      <c r="AH145" s="279"/>
      <c r="AI145" s="81"/>
      <c r="AJ145" s="279"/>
      <c r="AK145" s="81"/>
      <c r="AL145" s="279"/>
      <c r="AM145" s="81"/>
      <c r="AN145" s="279"/>
      <c r="AO145" s="81"/>
      <c r="AP145" s="279"/>
      <c r="AQ145" s="81"/>
      <c r="AR145" s="279"/>
      <c r="AS145" s="81"/>
      <c r="AT145" s="279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30" t="s">
        <v>18</v>
      </c>
      <c r="D146" s="4"/>
      <c r="E146" s="4"/>
      <c r="F146" s="4"/>
      <c r="G146" s="251">
        <f t="shared" si="12"/>
        <v>8.1</v>
      </c>
      <c r="H146" s="136">
        <f t="shared" si="13"/>
        <v>148.62385321100916</v>
      </c>
      <c r="I146" s="81" t="s">
        <v>611</v>
      </c>
      <c r="J146" s="279">
        <v>2.4</v>
      </c>
      <c r="K146" s="81" t="s">
        <v>612</v>
      </c>
      <c r="L146" s="279">
        <v>1.5</v>
      </c>
      <c r="M146" s="83" t="s">
        <v>613</v>
      </c>
      <c r="N146" s="284">
        <v>3.2</v>
      </c>
      <c r="O146" s="263" t="s">
        <v>614</v>
      </c>
      <c r="P146" s="283">
        <v>1</v>
      </c>
      <c r="Q146" s="83"/>
      <c r="R146" s="284"/>
      <c r="S146" s="81"/>
      <c r="T146" s="279"/>
      <c r="U146" s="81"/>
      <c r="V146" s="279"/>
      <c r="W146" s="81"/>
      <c r="X146" s="279"/>
      <c r="Y146" s="81"/>
      <c r="Z146" s="279"/>
      <c r="AA146" s="81"/>
      <c r="AB146" s="279"/>
      <c r="AC146" s="81"/>
      <c r="AD146" s="279"/>
      <c r="AE146" s="81"/>
      <c r="AF146" s="279"/>
      <c r="AG146" s="81"/>
      <c r="AH146" s="279"/>
      <c r="AI146" s="81"/>
      <c r="AJ146" s="279"/>
      <c r="AK146" s="81"/>
      <c r="AL146" s="279"/>
      <c r="AM146" s="81"/>
      <c r="AN146" s="279"/>
      <c r="AO146" s="81"/>
      <c r="AP146" s="279"/>
      <c r="AQ146" s="81"/>
      <c r="AR146" s="279"/>
      <c r="AS146" s="81"/>
      <c r="AT146" s="279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4"/>
      <c r="D147" s="4"/>
      <c r="E147" s="4"/>
      <c r="F147" s="4"/>
      <c r="G147" s="251">
        <f t="shared" si="12"/>
        <v>2</v>
      </c>
      <c r="H147" s="136">
        <f t="shared" si="13"/>
        <v>36.697247706422019</v>
      </c>
      <c r="I147" s="260" t="s">
        <v>615</v>
      </c>
      <c r="J147" s="283">
        <v>2</v>
      </c>
      <c r="K147" s="101"/>
      <c r="L147" s="289"/>
      <c r="M147" s="81"/>
      <c r="N147" s="279"/>
      <c r="O147" s="81"/>
      <c r="P147" s="279"/>
      <c r="Q147" s="81"/>
      <c r="R147" s="279"/>
      <c r="S147" s="81"/>
      <c r="T147" s="279"/>
      <c r="U147" s="81"/>
      <c r="V147" s="279"/>
      <c r="W147" s="81"/>
      <c r="X147" s="279"/>
      <c r="Y147" s="81"/>
      <c r="Z147" s="279"/>
      <c r="AA147" s="81"/>
      <c r="AB147" s="279"/>
      <c r="AC147" s="81"/>
      <c r="AD147" s="279"/>
      <c r="AE147" s="81"/>
      <c r="AF147" s="279"/>
      <c r="AG147" s="81"/>
      <c r="AH147" s="279"/>
      <c r="AI147" s="81"/>
      <c r="AJ147" s="279"/>
      <c r="AK147" s="81"/>
      <c r="AL147" s="279"/>
      <c r="AM147" s="81"/>
      <c r="AN147" s="279"/>
      <c r="AO147" s="81"/>
      <c r="AP147" s="279"/>
      <c r="AQ147" s="81"/>
      <c r="AR147" s="279"/>
      <c r="AS147" s="81"/>
      <c r="AT147" s="279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30" t="s">
        <v>18</v>
      </c>
      <c r="D148" s="4"/>
      <c r="E148" s="4"/>
      <c r="F148" s="4"/>
      <c r="G148" s="251">
        <f t="shared" si="12"/>
        <v>5.9</v>
      </c>
      <c r="H148" s="136">
        <f t="shared" si="13"/>
        <v>108.25688073394495</v>
      </c>
      <c r="I148" s="81" t="s">
        <v>616</v>
      </c>
      <c r="J148" s="279">
        <v>2.4</v>
      </c>
      <c r="K148" s="81" t="s">
        <v>617</v>
      </c>
      <c r="L148" s="279">
        <v>3.5</v>
      </c>
      <c r="M148" s="81"/>
      <c r="N148" s="279"/>
      <c r="O148" s="81"/>
      <c r="P148" s="279"/>
      <c r="Q148" s="81"/>
      <c r="R148" s="279"/>
      <c r="S148" s="81"/>
      <c r="T148" s="279"/>
      <c r="U148" s="81"/>
      <c r="V148" s="279"/>
      <c r="W148" s="81"/>
      <c r="X148" s="279"/>
      <c r="Y148" s="81"/>
      <c r="Z148" s="279"/>
      <c r="AA148" s="81"/>
      <c r="AB148" s="279"/>
      <c r="AC148" s="81"/>
      <c r="AD148" s="279"/>
      <c r="AE148" s="81"/>
      <c r="AF148" s="279"/>
      <c r="AG148" s="81"/>
      <c r="AH148" s="279"/>
      <c r="AI148" s="81"/>
      <c r="AJ148" s="279"/>
      <c r="AK148" s="81"/>
      <c r="AL148" s="279"/>
      <c r="AM148" s="81"/>
      <c r="AN148" s="279"/>
      <c r="AO148" s="81"/>
      <c r="AP148" s="279"/>
      <c r="AQ148" s="81"/>
      <c r="AR148" s="279"/>
      <c r="AS148" s="81"/>
      <c r="AT148" s="279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1">
        <f t="shared" si="12"/>
        <v>0</v>
      </c>
      <c r="H149" s="136">
        <f t="shared" si="13"/>
        <v>0</v>
      </c>
      <c r="I149" s="81"/>
      <c r="J149" s="279"/>
      <c r="K149" s="81"/>
      <c r="L149" s="279"/>
      <c r="M149" s="81"/>
      <c r="N149" s="279"/>
      <c r="O149" s="81"/>
      <c r="P149" s="279"/>
      <c r="Q149" s="81"/>
      <c r="R149" s="279"/>
      <c r="S149" s="81"/>
      <c r="T149" s="279"/>
      <c r="U149" s="81"/>
      <c r="V149" s="279"/>
      <c r="W149" s="81"/>
      <c r="X149" s="279"/>
      <c r="Y149" s="81"/>
      <c r="Z149" s="279"/>
      <c r="AA149" s="81"/>
      <c r="AB149" s="279"/>
      <c r="AC149" s="81"/>
      <c r="AD149" s="279"/>
      <c r="AE149" s="81"/>
      <c r="AF149" s="279"/>
      <c r="AG149" s="81"/>
      <c r="AH149" s="279"/>
      <c r="AI149" s="81"/>
      <c r="AJ149" s="279"/>
      <c r="AK149" s="81"/>
      <c r="AL149" s="279"/>
      <c r="AM149" s="81"/>
      <c r="AN149" s="279"/>
      <c r="AO149" s="81"/>
      <c r="AP149" s="279"/>
      <c r="AQ149" s="81"/>
      <c r="AR149" s="279"/>
      <c r="AS149" s="81"/>
      <c r="AT149" s="279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4"/>
      <c r="D150" s="4"/>
      <c r="E150" s="4"/>
      <c r="F150" s="4"/>
      <c r="G150" s="251">
        <f t="shared" si="12"/>
        <v>0</v>
      </c>
      <c r="H150" s="136">
        <f t="shared" si="13"/>
        <v>0</v>
      </c>
      <c r="I150" s="81"/>
      <c r="J150" s="279"/>
      <c r="K150" s="81"/>
      <c r="L150" s="279"/>
      <c r="M150" s="81"/>
      <c r="N150" s="279"/>
      <c r="O150" s="81"/>
      <c r="P150" s="279"/>
      <c r="Q150" s="81"/>
      <c r="R150" s="279"/>
      <c r="S150" s="81"/>
      <c r="T150" s="279"/>
      <c r="U150" s="81"/>
      <c r="V150" s="279"/>
      <c r="W150" s="81"/>
      <c r="X150" s="279"/>
      <c r="Y150" s="81"/>
      <c r="Z150" s="279"/>
      <c r="AA150" s="81"/>
      <c r="AB150" s="279"/>
      <c r="AC150" s="81"/>
      <c r="AD150" s="279"/>
      <c r="AE150" s="81"/>
      <c r="AF150" s="279"/>
      <c r="AG150" s="81"/>
      <c r="AH150" s="279"/>
      <c r="AI150" s="81"/>
      <c r="AJ150" s="279"/>
      <c r="AK150" s="81"/>
      <c r="AL150" s="279"/>
      <c r="AM150" s="81"/>
      <c r="AN150" s="279"/>
      <c r="AO150" s="81"/>
      <c r="AP150" s="279"/>
      <c r="AQ150" s="81"/>
      <c r="AR150" s="279"/>
      <c r="AS150" s="81"/>
      <c r="AT150" s="279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30" t="s">
        <v>18</v>
      </c>
      <c r="D151" s="4"/>
      <c r="E151" s="4"/>
      <c r="F151" s="4"/>
      <c r="G151" s="251">
        <f>SUM(J151,L151,N151,P151,R151,T151,V151,X151,Z151,AB151,AD151,AF151,AH151,AJ151,AL151,AN151,AP151,AR151,AT151,AV151)</f>
        <v>1.7</v>
      </c>
      <c r="H151" s="136">
        <f t="shared" si="13"/>
        <v>31.192660550458715</v>
      </c>
      <c r="I151" s="81" t="s">
        <v>618</v>
      </c>
      <c r="J151" s="279">
        <v>1.7</v>
      </c>
      <c r="K151" s="81"/>
      <c r="L151" s="279"/>
      <c r="M151" s="81"/>
      <c r="N151" s="279"/>
      <c r="O151" s="81"/>
      <c r="P151" s="279"/>
      <c r="Q151" s="81"/>
      <c r="R151" s="279"/>
      <c r="S151" s="81"/>
      <c r="T151" s="279"/>
      <c r="U151" s="81"/>
      <c r="V151" s="279"/>
      <c r="W151" s="81"/>
      <c r="X151" s="279"/>
      <c r="Y151" s="81"/>
      <c r="Z151" s="279"/>
      <c r="AA151" s="81"/>
      <c r="AB151" s="279"/>
      <c r="AC151" s="81"/>
      <c r="AD151" s="279"/>
      <c r="AE151" s="81"/>
      <c r="AF151" s="279"/>
      <c r="AG151" s="81"/>
      <c r="AH151" s="279"/>
      <c r="AI151" s="81"/>
      <c r="AJ151" s="279"/>
      <c r="AK151" s="81"/>
      <c r="AL151" s="279"/>
      <c r="AM151" s="81"/>
      <c r="AN151" s="279"/>
      <c r="AO151" s="81"/>
      <c r="AP151" s="279"/>
      <c r="AQ151" s="81"/>
      <c r="AR151" s="279"/>
      <c r="AS151" s="81"/>
      <c r="AT151" s="279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1">
        <f>SUM(J152,L152,N152,P152,R152,T152,V152,X152,Z152,AB152,AD152,AF152,AH152,AJ152,AL152,AN152,AP152,AR152,AT152,AV152)</f>
        <v>11.5</v>
      </c>
      <c r="H152" s="136">
        <f t="shared" si="13"/>
        <v>211.00917431192661</v>
      </c>
      <c r="I152" s="83" t="s">
        <v>619</v>
      </c>
      <c r="J152" s="284">
        <v>2</v>
      </c>
      <c r="K152" s="83" t="s">
        <v>620</v>
      </c>
      <c r="L152" s="284">
        <v>2</v>
      </c>
      <c r="M152" s="87" t="s">
        <v>621</v>
      </c>
      <c r="N152" s="281">
        <v>1</v>
      </c>
      <c r="O152" s="260" t="s">
        <v>622</v>
      </c>
      <c r="P152" s="283">
        <v>1</v>
      </c>
      <c r="Q152" s="105" t="s">
        <v>623</v>
      </c>
      <c r="R152" s="290"/>
      <c r="S152" s="89" t="s">
        <v>624</v>
      </c>
      <c r="T152" s="282">
        <v>5.5</v>
      </c>
      <c r="U152" s="81"/>
      <c r="V152" s="279"/>
      <c r="W152" s="81"/>
      <c r="X152" s="279"/>
      <c r="Y152" s="81"/>
      <c r="Z152" s="279"/>
      <c r="AA152" s="81"/>
      <c r="AB152" s="279"/>
      <c r="AC152" s="81"/>
      <c r="AD152" s="279"/>
      <c r="AE152" s="81"/>
      <c r="AF152" s="279"/>
      <c r="AG152" s="81"/>
      <c r="AH152" s="279"/>
      <c r="AI152" s="81"/>
      <c r="AJ152" s="279"/>
      <c r="AK152" s="81"/>
      <c r="AL152" s="279"/>
      <c r="AM152" s="81"/>
      <c r="AN152" s="279"/>
      <c r="AO152" s="81"/>
      <c r="AP152" s="279"/>
      <c r="AQ152" s="81"/>
      <c r="AR152" s="279"/>
      <c r="AS152" s="81"/>
      <c r="AT152" s="279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1">
        <f t="shared" si="12"/>
        <v>1</v>
      </c>
      <c r="H153" s="136">
        <f t="shared" si="13"/>
        <v>18.348623853211009</v>
      </c>
      <c r="I153" s="263" t="s">
        <v>625</v>
      </c>
      <c r="J153" s="283">
        <v>1</v>
      </c>
      <c r="K153" s="81"/>
      <c r="L153" s="279"/>
      <c r="M153" s="81"/>
      <c r="N153" s="279"/>
      <c r="O153" s="81"/>
      <c r="P153" s="279"/>
      <c r="Q153" s="81"/>
      <c r="R153" s="279"/>
      <c r="S153" s="83"/>
      <c r="T153" s="284"/>
      <c r="U153" s="81"/>
      <c r="V153" s="279"/>
      <c r="W153" s="81"/>
      <c r="X153" s="279"/>
      <c r="Y153" s="81"/>
      <c r="Z153" s="279"/>
      <c r="AA153" s="81"/>
      <c r="AB153" s="279"/>
      <c r="AC153" s="81"/>
      <c r="AD153" s="279"/>
      <c r="AE153" s="81"/>
      <c r="AF153" s="279"/>
      <c r="AG153" s="81"/>
      <c r="AH153" s="279"/>
      <c r="AI153" s="81"/>
      <c r="AJ153" s="279"/>
      <c r="AK153" s="81"/>
      <c r="AL153" s="279"/>
      <c r="AM153" s="81"/>
      <c r="AN153" s="279"/>
      <c r="AO153" s="81"/>
      <c r="AP153" s="279"/>
      <c r="AQ153" s="81"/>
      <c r="AR153" s="279"/>
      <c r="AS153" s="81"/>
      <c r="AT153" s="279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4"/>
      <c r="D154" s="4"/>
      <c r="E154" s="4"/>
      <c r="F154" s="4"/>
      <c r="G154" s="251">
        <f t="shared" si="12"/>
        <v>2</v>
      </c>
      <c r="H154" s="136">
        <f t="shared" si="13"/>
        <v>36.697247706422019</v>
      </c>
      <c r="I154" s="87" t="s">
        <v>626</v>
      </c>
      <c r="J154" s="281">
        <v>2</v>
      </c>
      <c r="K154" s="81"/>
      <c r="L154" s="279"/>
      <c r="M154" s="81"/>
      <c r="N154" s="279"/>
      <c r="O154" s="81"/>
      <c r="P154" s="279"/>
      <c r="Q154" s="81"/>
      <c r="R154" s="279"/>
      <c r="S154" s="104"/>
      <c r="T154" s="286"/>
      <c r="U154" s="81"/>
      <c r="V154" s="279"/>
      <c r="W154" s="81"/>
      <c r="X154" s="279"/>
      <c r="Y154" s="81"/>
      <c r="Z154" s="279"/>
      <c r="AA154" s="81"/>
      <c r="AB154" s="279"/>
      <c r="AC154" s="81"/>
      <c r="AD154" s="279"/>
      <c r="AE154" s="81"/>
      <c r="AF154" s="279"/>
      <c r="AG154" s="81"/>
      <c r="AH154" s="279"/>
      <c r="AI154" s="81"/>
      <c r="AJ154" s="279"/>
      <c r="AK154" s="81"/>
      <c r="AL154" s="279"/>
      <c r="AM154" s="81"/>
      <c r="AN154" s="279"/>
      <c r="AO154" s="81"/>
      <c r="AP154" s="279"/>
      <c r="AQ154" s="81"/>
      <c r="AR154" s="279"/>
      <c r="AS154" s="81"/>
      <c r="AT154" s="279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30" t="s">
        <v>18</v>
      </c>
      <c r="D155" s="30" t="s">
        <v>19</v>
      </c>
      <c r="E155" s="4"/>
      <c r="F155" s="30" t="s">
        <v>321</v>
      </c>
      <c r="G155" s="251">
        <f t="shared" si="12"/>
        <v>17.3</v>
      </c>
      <c r="H155" s="136">
        <f t="shared" si="13"/>
        <v>317.43119266055044</v>
      </c>
      <c r="I155" s="85" t="s">
        <v>627</v>
      </c>
      <c r="J155" s="280">
        <v>3.6</v>
      </c>
      <c r="K155" s="81" t="s">
        <v>628</v>
      </c>
      <c r="L155" s="279">
        <v>1.8</v>
      </c>
      <c r="M155" s="81"/>
      <c r="N155" s="279"/>
      <c r="O155" s="81" t="s">
        <v>629</v>
      </c>
      <c r="P155" s="279">
        <v>0.4</v>
      </c>
      <c r="Q155" s="81" t="s">
        <v>630</v>
      </c>
      <c r="R155" s="279">
        <v>2</v>
      </c>
      <c r="S155" s="81" t="s">
        <v>631</v>
      </c>
      <c r="T155" s="279">
        <v>2.2000000000000002</v>
      </c>
      <c r="U155" s="81" t="s">
        <v>632</v>
      </c>
      <c r="V155" s="279">
        <v>2.2999999999999998</v>
      </c>
      <c r="W155" s="81" t="s">
        <v>633</v>
      </c>
      <c r="X155" s="279">
        <v>0.8</v>
      </c>
      <c r="Y155" s="89" t="s">
        <v>634</v>
      </c>
      <c r="Z155" s="282">
        <v>4.2</v>
      </c>
      <c r="AA155" s="81"/>
      <c r="AB155" s="279"/>
      <c r="AC155" s="81"/>
      <c r="AD155" s="279"/>
      <c r="AE155" s="81"/>
      <c r="AF155" s="279"/>
      <c r="AG155" s="81"/>
      <c r="AH155" s="279"/>
      <c r="AI155" s="81"/>
      <c r="AJ155" s="279"/>
      <c r="AK155" s="81"/>
      <c r="AL155" s="279"/>
      <c r="AM155" s="81"/>
      <c r="AN155" s="279"/>
      <c r="AO155" s="81"/>
      <c r="AP155" s="279"/>
      <c r="AQ155" s="81"/>
      <c r="AR155" s="279"/>
      <c r="AS155" s="81"/>
      <c r="AT155" s="279"/>
      <c r="AU155" s="81"/>
      <c r="AV155" s="50">
        <f>IFERROR(VLOOKUP(A155,'Site check'!A:Q,14,0),0)</f>
        <v>0</v>
      </c>
    </row>
    <row r="156" spans="1:48">
      <c r="A156" s="35" t="s">
        <v>172</v>
      </c>
      <c r="B156" s="96"/>
      <c r="C156" s="4"/>
      <c r="D156" s="4"/>
      <c r="E156" s="4"/>
      <c r="F156" s="4"/>
      <c r="G156" s="251">
        <f t="shared" si="12"/>
        <v>0</v>
      </c>
      <c r="H156" s="136">
        <f t="shared" si="13"/>
        <v>0</v>
      </c>
      <c r="I156" s="81"/>
      <c r="J156" s="279"/>
      <c r="K156" s="81"/>
      <c r="L156" s="279"/>
      <c r="M156" s="81"/>
      <c r="N156" s="279"/>
      <c r="O156" s="81"/>
      <c r="P156" s="279"/>
      <c r="Q156" s="81"/>
      <c r="R156" s="279"/>
      <c r="S156" s="81"/>
      <c r="T156" s="279"/>
      <c r="U156" s="81"/>
      <c r="V156" s="279"/>
      <c r="W156" s="81"/>
      <c r="X156" s="279"/>
      <c r="Y156" s="81"/>
      <c r="Z156" s="279"/>
      <c r="AA156" s="81"/>
      <c r="AB156" s="279"/>
      <c r="AC156" s="81"/>
      <c r="AD156" s="279"/>
      <c r="AE156" s="81"/>
      <c r="AF156" s="279"/>
      <c r="AG156" s="81"/>
      <c r="AH156" s="279"/>
      <c r="AI156" s="81"/>
      <c r="AJ156" s="279"/>
      <c r="AK156" s="81"/>
      <c r="AL156" s="279"/>
      <c r="AM156" s="81"/>
      <c r="AN156" s="279"/>
      <c r="AO156" s="81"/>
      <c r="AP156" s="279"/>
      <c r="AQ156" s="81"/>
      <c r="AR156" s="279"/>
      <c r="AS156" s="81"/>
      <c r="AT156" s="279"/>
      <c r="AU156" s="81"/>
      <c r="AV156" s="50">
        <f>IFERROR(VLOOKUP(A156,'Site check'!A:Q,14,0),0)</f>
        <v>0</v>
      </c>
    </row>
    <row r="157" spans="1:48">
      <c r="A157" s="38" t="s">
        <v>173</v>
      </c>
      <c r="B157" s="24" t="s">
        <v>17</v>
      </c>
      <c r="C157" s="4"/>
      <c r="D157" s="4"/>
      <c r="E157" s="4"/>
      <c r="F157" s="4"/>
      <c r="G157" s="251">
        <f t="shared" si="12"/>
        <v>2</v>
      </c>
      <c r="H157" s="136">
        <f t="shared" si="13"/>
        <v>36.697247706422019</v>
      </c>
      <c r="I157" s="260" t="s">
        <v>635</v>
      </c>
      <c r="J157" s="283">
        <v>1</v>
      </c>
      <c r="K157" s="260" t="s">
        <v>636</v>
      </c>
      <c r="L157" s="283">
        <v>1</v>
      </c>
      <c r="M157" s="81"/>
      <c r="N157" s="279"/>
      <c r="O157" s="81"/>
      <c r="P157" s="279"/>
      <c r="Q157" s="81"/>
      <c r="R157" s="279"/>
      <c r="S157" s="81"/>
      <c r="T157" s="279"/>
      <c r="U157" s="81"/>
      <c r="V157" s="279"/>
      <c r="W157" s="81"/>
      <c r="X157" s="279"/>
      <c r="Y157" s="81"/>
      <c r="Z157" s="279"/>
      <c r="AA157" s="81"/>
      <c r="AB157" s="279"/>
      <c r="AC157" s="81"/>
      <c r="AD157" s="279"/>
      <c r="AE157" s="81"/>
      <c r="AF157" s="279"/>
      <c r="AG157" s="81"/>
      <c r="AH157" s="279"/>
      <c r="AI157" s="81"/>
      <c r="AJ157" s="279"/>
      <c r="AK157" s="81"/>
      <c r="AL157" s="279"/>
      <c r="AM157" s="81"/>
      <c r="AN157" s="279"/>
      <c r="AO157" s="81"/>
      <c r="AP157" s="279"/>
      <c r="AQ157" s="81"/>
      <c r="AR157" s="279"/>
      <c r="AS157" s="81"/>
      <c r="AT157" s="279"/>
      <c r="AU157" s="81"/>
      <c r="AV157" s="50">
        <f>IFERROR(VLOOKUP(A157,'Site check'!A:Q,14,0),0)</f>
        <v>0</v>
      </c>
    </row>
    <row r="158" spans="1:48">
      <c r="A158" s="38" t="s">
        <v>174</v>
      </c>
      <c r="B158" s="4"/>
      <c r="C158" s="4"/>
      <c r="D158" s="4"/>
      <c r="E158" s="4"/>
      <c r="F158" s="4"/>
      <c r="G158" s="251">
        <f>SUM(J158,L158,N158,P158,R158,T158,V158,X158,Z158,AB158,AD158,AF158,AH158,AJ158,AL158,AN158,AP158,AR158,AT158,AV158)</f>
        <v>2</v>
      </c>
      <c r="H158" s="136">
        <f t="shared" si="13"/>
        <v>36.697247706422019</v>
      </c>
      <c r="I158" s="260" t="s">
        <v>635</v>
      </c>
      <c r="J158" s="283">
        <v>1</v>
      </c>
      <c r="K158" s="260" t="s">
        <v>636</v>
      </c>
      <c r="L158" s="283">
        <v>1</v>
      </c>
      <c r="M158" s="81"/>
      <c r="N158" s="279"/>
      <c r="O158" s="81"/>
      <c r="P158" s="279"/>
      <c r="Q158" s="81"/>
      <c r="R158" s="279"/>
      <c r="S158" s="81"/>
      <c r="T158" s="279"/>
      <c r="U158" s="81"/>
      <c r="V158" s="279"/>
      <c r="W158" s="81"/>
      <c r="X158" s="279"/>
      <c r="Y158" s="81"/>
      <c r="Z158" s="279"/>
      <c r="AA158" s="81"/>
      <c r="AB158" s="279"/>
      <c r="AC158" s="81"/>
      <c r="AD158" s="279"/>
      <c r="AE158" s="81"/>
      <c r="AF158" s="279"/>
      <c r="AG158" s="81"/>
      <c r="AH158" s="279"/>
      <c r="AI158" s="81"/>
      <c r="AJ158" s="279"/>
      <c r="AK158" s="81"/>
      <c r="AL158" s="279"/>
      <c r="AM158" s="81"/>
      <c r="AN158" s="279"/>
      <c r="AO158" s="81"/>
      <c r="AP158" s="279"/>
      <c r="AQ158" s="81"/>
      <c r="AR158" s="279"/>
      <c r="AS158" s="81"/>
      <c r="AT158" s="279"/>
      <c r="AU158" s="81"/>
      <c r="AV158" s="50">
        <f>IFERROR(VLOOKUP(A158,'Site check'!A:Q,14,0),0)</f>
        <v>0</v>
      </c>
    </row>
    <row r="159" spans="1:48">
      <c r="A159" s="37" t="s">
        <v>175</v>
      </c>
      <c r="B159" s="24" t="s">
        <v>17</v>
      </c>
      <c r="C159" s="30" t="s">
        <v>18</v>
      </c>
      <c r="D159" s="30" t="s">
        <v>19</v>
      </c>
      <c r="E159" s="4"/>
      <c r="F159" s="30" t="s">
        <v>321</v>
      </c>
      <c r="G159" s="251">
        <f>SUM(J159,L159,N159,P159,R159,T159,V159,X159,Z159,AB159,AD159,AF159,AH159,AJ159,AL159,AN159,AP159,AR159,AT159,AV159)</f>
        <v>20.375000000000004</v>
      </c>
      <c r="H159" s="136">
        <f t="shared" si="13"/>
        <v>373.8532110091744</v>
      </c>
      <c r="I159" s="85" t="s">
        <v>637</v>
      </c>
      <c r="J159" s="280">
        <v>2.6</v>
      </c>
      <c r="K159" s="81" t="s">
        <v>638</v>
      </c>
      <c r="L159" s="279">
        <v>0.9</v>
      </c>
      <c r="M159" s="83" t="s">
        <v>639</v>
      </c>
      <c r="N159" s="284">
        <v>1.75</v>
      </c>
      <c r="O159" s="81" t="s">
        <v>640</v>
      </c>
      <c r="P159" s="279">
        <v>0.125</v>
      </c>
      <c r="Q159" s="89" t="s">
        <v>641</v>
      </c>
      <c r="R159" s="282">
        <v>0.6</v>
      </c>
      <c r="S159" s="89" t="s">
        <v>642</v>
      </c>
      <c r="T159" s="282">
        <v>0.75</v>
      </c>
      <c r="U159" s="89" t="s">
        <v>643</v>
      </c>
      <c r="V159" s="282">
        <v>0.85</v>
      </c>
      <c r="W159" s="89" t="s">
        <v>644</v>
      </c>
      <c r="X159" s="282">
        <v>0.75</v>
      </c>
      <c r="Y159" s="89" t="s">
        <v>645</v>
      </c>
      <c r="Z159" s="282">
        <v>0.5</v>
      </c>
      <c r="AA159" s="89" t="s">
        <v>646</v>
      </c>
      <c r="AB159" s="282">
        <v>0.35</v>
      </c>
      <c r="AC159" s="89" t="s">
        <v>647</v>
      </c>
      <c r="AD159" s="282">
        <v>1.4</v>
      </c>
      <c r="AE159" s="89" t="s">
        <v>648</v>
      </c>
      <c r="AF159" s="282">
        <v>1.8</v>
      </c>
      <c r="AG159" s="87" t="s">
        <v>649</v>
      </c>
      <c r="AH159" s="281">
        <v>2.15</v>
      </c>
      <c r="AI159" s="87" t="s">
        <v>650</v>
      </c>
      <c r="AJ159" s="281">
        <v>1.1000000000000001</v>
      </c>
      <c r="AK159" s="81" t="s">
        <v>651</v>
      </c>
      <c r="AL159" s="279">
        <v>0.8</v>
      </c>
      <c r="AM159" s="81" t="s">
        <v>652</v>
      </c>
      <c r="AN159" s="279">
        <v>0.8</v>
      </c>
      <c r="AO159" s="81" t="s">
        <v>653</v>
      </c>
      <c r="AP159" s="279">
        <v>0.8</v>
      </c>
      <c r="AQ159" s="81" t="s">
        <v>654</v>
      </c>
      <c r="AR159" s="279">
        <v>1.5</v>
      </c>
      <c r="AS159" s="89" t="s">
        <v>655</v>
      </c>
      <c r="AT159" s="279">
        <v>0.85</v>
      </c>
      <c r="AU159" s="81"/>
      <c r="AV159" s="50">
        <f>IFERROR(VLOOKUP(A159,'Site check'!A:Q,14,0),0)</f>
        <v>0</v>
      </c>
    </row>
    <row r="160" spans="1:48">
      <c r="A160" s="37" t="s">
        <v>176</v>
      </c>
      <c r="B160" s="4"/>
      <c r="C160" s="4"/>
      <c r="D160" s="4"/>
      <c r="E160" s="4"/>
      <c r="F160" s="4"/>
      <c r="G160" s="251">
        <f t="shared" si="12"/>
        <v>19.975000000000001</v>
      </c>
      <c r="H160" s="136">
        <f t="shared" si="13"/>
        <v>366.51376146788994</v>
      </c>
      <c r="I160" s="85" t="s">
        <v>637</v>
      </c>
      <c r="J160" s="280">
        <v>2.4</v>
      </c>
      <c r="K160" s="81" t="s">
        <v>638</v>
      </c>
      <c r="L160" s="279">
        <v>0.5</v>
      </c>
      <c r="M160" s="83" t="s">
        <v>639</v>
      </c>
      <c r="N160" s="284">
        <v>1.75</v>
      </c>
      <c r="O160" s="81" t="s">
        <v>640</v>
      </c>
      <c r="P160" s="279">
        <v>0.125</v>
      </c>
      <c r="Q160" s="89" t="s">
        <v>641</v>
      </c>
      <c r="R160" s="282">
        <v>0.6</v>
      </c>
      <c r="S160" s="89" t="s">
        <v>642</v>
      </c>
      <c r="T160" s="282">
        <v>0.85</v>
      </c>
      <c r="U160" s="89" t="s">
        <v>643</v>
      </c>
      <c r="V160" s="282">
        <v>0.85</v>
      </c>
      <c r="W160" s="89" t="s">
        <v>644</v>
      </c>
      <c r="X160" s="282">
        <v>0.85</v>
      </c>
      <c r="Y160" s="89" t="s">
        <v>645</v>
      </c>
      <c r="Z160" s="282">
        <v>0.4</v>
      </c>
      <c r="AA160" s="89" t="s">
        <v>646</v>
      </c>
      <c r="AB160" s="282">
        <v>0.45</v>
      </c>
      <c r="AC160" s="89" t="s">
        <v>647</v>
      </c>
      <c r="AD160" s="282">
        <v>1.4</v>
      </c>
      <c r="AE160" s="89" t="s">
        <v>648</v>
      </c>
      <c r="AF160" s="282">
        <v>1.8</v>
      </c>
      <c r="AG160" s="87" t="s">
        <v>649</v>
      </c>
      <c r="AH160" s="281">
        <v>2.0499999999999998</v>
      </c>
      <c r="AI160" s="87" t="s">
        <v>656</v>
      </c>
      <c r="AJ160" s="281">
        <v>1.2</v>
      </c>
      <c r="AK160" s="81" t="s">
        <v>651</v>
      </c>
      <c r="AL160" s="279">
        <v>0.8</v>
      </c>
      <c r="AM160" s="81" t="s">
        <v>652</v>
      </c>
      <c r="AN160" s="279">
        <v>0.8</v>
      </c>
      <c r="AO160" s="81" t="s">
        <v>653</v>
      </c>
      <c r="AP160" s="279">
        <v>0.8</v>
      </c>
      <c r="AQ160" s="81" t="s">
        <v>654</v>
      </c>
      <c r="AR160" s="279">
        <v>1.5</v>
      </c>
      <c r="AS160" s="89" t="s">
        <v>655</v>
      </c>
      <c r="AT160" s="279">
        <v>0.85</v>
      </c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1">
        <f t="shared" si="12"/>
        <v>0</v>
      </c>
      <c r="H161" s="136">
        <f t="shared" si="13"/>
        <v>0</v>
      </c>
      <c r="I161" s="81"/>
      <c r="J161" s="279"/>
      <c r="K161" s="81"/>
      <c r="L161" s="279"/>
      <c r="M161" s="81"/>
      <c r="N161" s="279"/>
      <c r="O161" s="81"/>
      <c r="P161" s="279"/>
      <c r="Q161" s="81"/>
      <c r="R161" s="279"/>
      <c r="S161" s="89"/>
      <c r="T161" s="279"/>
      <c r="U161" s="81"/>
      <c r="V161" s="279"/>
      <c r="W161" s="81"/>
      <c r="X161" s="279"/>
      <c r="Y161" s="81"/>
      <c r="Z161" s="279"/>
      <c r="AA161" s="81"/>
      <c r="AB161" s="279"/>
      <c r="AC161" s="81"/>
      <c r="AD161" s="279"/>
      <c r="AE161" s="81"/>
      <c r="AF161" s="279"/>
      <c r="AG161" s="81"/>
      <c r="AH161" s="279"/>
      <c r="AI161" s="81"/>
      <c r="AJ161" s="279"/>
      <c r="AK161" s="81"/>
      <c r="AL161" s="279"/>
      <c r="AM161" s="81"/>
      <c r="AN161" s="279"/>
      <c r="AO161" s="81"/>
      <c r="AP161" s="279"/>
      <c r="AQ161" s="81"/>
      <c r="AR161" s="279"/>
      <c r="AS161" s="81"/>
      <c r="AT161" s="279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1">
        <f t="shared" si="12"/>
        <v>0.3</v>
      </c>
      <c r="H162" s="136">
        <f t="shared" si="13"/>
        <v>5.5045871559633026</v>
      </c>
      <c r="I162" s="83" t="s">
        <v>657</v>
      </c>
      <c r="J162" s="284">
        <v>0.3</v>
      </c>
      <c r="K162" s="81"/>
      <c r="L162" s="279"/>
      <c r="M162" s="81"/>
      <c r="N162" s="279"/>
      <c r="O162" s="81"/>
      <c r="P162" s="279"/>
      <c r="Q162" s="81"/>
      <c r="R162" s="279"/>
      <c r="S162" s="81"/>
      <c r="T162" s="279"/>
      <c r="U162" s="81"/>
      <c r="V162" s="279"/>
      <c r="W162" s="81"/>
      <c r="X162" s="279"/>
      <c r="Y162" s="81"/>
      <c r="Z162" s="279"/>
      <c r="AA162" s="81"/>
      <c r="AB162" s="279"/>
      <c r="AC162" s="81"/>
      <c r="AD162" s="279"/>
      <c r="AE162" s="81"/>
      <c r="AF162" s="279"/>
      <c r="AG162" s="81"/>
      <c r="AH162" s="279"/>
      <c r="AI162" s="81"/>
      <c r="AJ162" s="279"/>
      <c r="AK162" s="81"/>
      <c r="AL162" s="279"/>
      <c r="AM162" s="81"/>
      <c r="AN162" s="279"/>
      <c r="AO162" s="81"/>
      <c r="AP162" s="279"/>
      <c r="AQ162" s="81"/>
      <c r="AR162" s="279"/>
      <c r="AS162" s="81"/>
      <c r="AT162" s="279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1">
        <f t="shared" si="12"/>
        <v>4</v>
      </c>
      <c r="H163" s="136">
        <f t="shared" si="13"/>
        <v>73.394495412844037</v>
      </c>
      <c r="I163" s="89" t="s">
        <v>658</v>
      </c>
      <c r="J163" s="282">
        <v>4</v>
      </c>
      <c r="K163" s="81"/>
      <c r="L163" s="279"/>
      <c r="M163" s="81"/>
      <c r="N163" s="279"/>
      <c r="O163" s="81"/>
      <c r="P163" s="279"/>
      <c r="Q163" s="81"/>
      <c r="R163" s="279"/>
      <c r="S163" s="81"/>
      <c r="T163" s="279"/>
      <c r="U163" s="81"/>
      <c r="V163" s="279"/>
      <c r="W163" s="81"/>
      <c r="X163" s="279"/>
      <c r="Y163" s="81"/>
      <c r="Z163" s="279"/>
      <c r="AA163" s="81"/>
      <c r="AB163" s="279"/>
      <c r="AC163" s="81"/>
      <c r="AD163" s="279"/>
      <c r="AE163" s="81"/>
      <c r="AF163" s="279"/>
      <c r="AG163" s="81"/>
      <c r="AH163" s="279"/>
      <c r="AI163" s="81"/>
      <c r="AJ163" s="279"/>
      <c r="AK163" s="81"/>
      <c r="AL163" s="279"/>
      <c r="AM163" s="81"/>
      <c r="AN163" s="279"/>
      <c r="AO163" s="81"/>
      <c r="AP163" s="279"/>
      <c r="AQ163" s="81"/>
      <c r="AR163" s="279"/>
      <c r="AS163" s="81"/>
      <c r="AT163" s="279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1">
        <f t="shared" si="12"/>
        <v>1</v>
      </c>
      <c r="H164" s="136">
        <f t="shared" si="13"/>
        <v>18.348623853211009</v>
      </c>
      <c r="I164" s="260" t="s">
        <v>659</v>
      </c>
      <c r="J164" s="283">
        <v>1</v>
      </c>
      <c r="K164" s="81"/>
      <c r="L164" s="279"/>
      <c r="M164" s="81"/>
      <c r="N164" s="279"/>
      <c r="O164" s="81"/>
      <c r="P164" s="279"/>
      <c r="Q164" s="81"/>
      <c r="R164" s="279"/>
      <c r="S164" s="81"/>
      <c r="T164" s="279"/>
      <c r="U164" s="81"/>
      <c r="V164" s="279"/>
      <c r="W164" s="81"/>
      <c r="X164" s="279"/>
      <c r="Y164" s="81"/>
      <c r="Z164" s="279"/>
      <c r="AA164" s="81"/>
      <c r="AB164" s="279"/>
      <c r="AC164" s="81"/>
      <c r="AD164" s="279"/>
      <c r="AE164" s="81"/>
      <c r="AF164" s="279"/>
      <c r="AG164" s="81"/>
      <c r="AH164" s="279"/>
      <c r="AI164" s="81"/>
      <c r="AJ164" s="279"/>
      <c r="AK164" s="81"/>
      <c r="AL164" s="279"/>
      <c r="AM164" s="81"/>
      <c r="AN164" s="279"/>
      <c r="AO164" s="81"/>
      <c r="AP164" s="279"/>
      <c r="AQ164" s="81"/>
      <c r="AR164" s="279"/>
      <c r="AS164" s="81"/>
      <c r="AT164" s="279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1">
        <f t="shared" si="12"/>
        <v>0.5</v>
      </c>
      <c r="H165" s="136">
        <f t="shared" si="13"/>
        <v>9.1743119266055047</v>
      </c>
      <c r="I165" s="87" t="s">
        <v>660</v>
      </c>
      <c r="J165" s="281">
        <v>0.5</v>
      </c>
      <c r="K165" s="81"/>
      <c r="L165" s="279"/>
      <c r="M165" s="81"/>
      <c r="N165" s="279"/>
      <c r="O165" s="81"/>
      <c r="P165" s="279"/>
      <c r="Q165" s="81"/>
      <c r="R165" s="279"/>
      <c r="S165" s="81"/>
      <c r="T165" s="279"/>
      <c r="U165" s="81"/>
      <c r="V165" s="279"/>
      <c r="W165" s="81"/>
      <c r="X165" s="279"/>
      <c r="Y165" s="81"/>
      <c r="Z165" s="279"/>
      <c r="AA165" s="81"/>
      <c r="AB165" s="279"/>
      <c r="AC165" s="81"/>
      <c r="AD165" s="279"/>
      <c r="AE165" s="81"/>
      <c r="AF165" s="279"/>
      <c r="AG165" s="81"/>
      <c r="AH165" s="279"/>
      <c r="AI165" s="81"/>
      <c r="AJ165" s="279"/>
      <c r="AK165" s="81"/>
      <c r="AL165" s="279"/>
      <c r="AM165" s="81"/>
      <c r="AN165" s="279"/>
      <c r="AO165" s="81"/>
      <c r="AP165" s="279"/>
      <c r="AQ165" s="81"/>
      <c r="AR165" s="279"/>
      <c r="AS165" s="81"/>
      <c r="AT165" s="279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1">
        <f t="shared" si="12"/>
        <v>0</v>
      </c>
      <c r="H166" s="136">
        <f t="shared" si="13"/>
        <v>0</v>
      </c>
      <c r="I166" s="87"/>
      <c r="J166" s="281"/>
      <c r="K166" s="81"/>
      <c r="L166" s="279"/>
      <c r="M166" s="81"/>
      <c r="N166" s="279"/>
      <c r="O166" s="81"/>
      <c r="P166" s="279"/>
      <c r="Q166" s="81"/>
      <c r="R166" s="279"/>
      <c r="S166" s="81"/>
      <c r="T166" s="279"/>
      <c r="U166" s="81"/>
      <c r="V166" s="279"/>
      <c r="W166" s="81"/>
      <c r="X166" s="279"/>
      <c r="Y166" s="81"/>
      <c r="Z166" s="279"/>
      <c r="AA166" s="81"/>
      <c r="AB166" s="279"/>
      <c r="AC166" s="81"/>
      <c r="AD166" s="279"/>
      <c r="AE166" s="81"/>
      <c r="AF166" s="279"/>
      <c r="AG166" s="81"/>
      <c r="AH166" s="279"/>
      <c r="AI166" s="81"/>
      <c r="AJ166" s="279"/>
      <c r="AK166" s="81"/>
      <c r="AL166" s="279"/>
      <c r="AM166" s="81"/>
      <c r="AN166" s="279"/>
      <c r="AO166" s="81"/>
      <c r="AP166" s="279"/>
      <c r="AQ166" s="81"/>
      <c r="AR166" s="279"/>
      <c r="AS166" s="81"/>
      <c r="AT166" s="279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1">
        <f t="shared" si="12"/>
        <v>1</v>
      </c>
      <c r="H167" s="136">
        <f t="shared" si="13"/>
        <v>18.348623853211009</v>
      </c>
      <c r="I167" s="260" t="s">
        <v>661</v>
      </c>
      <c r="J167" s="283">
        <v>1</v>
      </c>
      <c r="K167" s="81"/>
      <c r="L167" s="279"/>
      <c r="M167" s="81"/>
      <c r="N167" s="279"/>
      <c r="O167" s="81"/>
      <c r="P167" s="279"/>
      <c r="Q167" s="81"/>
      <c r="R167" s="279"/>
      <c r="S167" s="81"/>
      <c r="T167" s="279"/>
      <c r="U167" s="81"/>
      <c r="V167" s="279"/>
      <c r="W167" s="81"/>
      <c r="X167" s="279"/>
      <c r="Y167" s="81"/>
      <c r="Z167" s="279"/>
      <c r="AA167" s="81"/>
      <c r="AB167" s="279"/>
      <c r="AC167" s="81"/>
      <c r="AD167" s="279"/>
      <c r="AE167" s="81"/>
      <c r="AF167" s="279"/>
      <c r="AG167" s="81"/>
      <c r="AH167" s="279"/>
      <c r="AI167" s="81"/>
      <c r="AJ167" s="279"/>
      <c r="AK167" s="81"/>
      <c r="AL167" s="279"/>
      <c r="AM167" s="81"/>
      <c r="AN167" s="279"/>
      <c r="AO167" s="81"/>
      <c r="AP167" s="279"/>
      <c r="AQ167" s="81"/>
      <c r="AR167" s="279"/>
      <c r="AS167" s="81"/>
      <c r="AT167" s="279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4"/>
      <c r="D168" s="4"/>
      <c r="E168" s="4"/>
      <c r="F168" s="4"/>
      <c r="G168" s="251">
        <f t="shared" si="12"/>
        <v>0</v>
      </c>
      <c r="H168" s="136">
        <f t="shared" si="13"/>
        <v>0</v>
      </c>
      <c r="I168" s="81"/>
      <c r="J168" s="279"/>
      <c r="K168" s="81"/>
      <c r="L168" s="279"/>
      <c r="M168" s="81"/>
      <c r="N168" s="279"/>
      <c r="O168" s="81"/>
      <c r="P168" s="279"/>
      <c r="Q168" s="81"/>
      <c r="R168" s="279"/>
      <c r="S168" s="81"/>
      <c r="T168" s="279"/>
      <c r="U168" s="81"/>
      <c r="V168" s="279"/>
      <c r="W168" s="81"/>
      <c r="X168" s="279"/>
      <c r="Y168" s="81"/>
      <c r="Z168" s="279"/>
      <c r="AA168" s="81"/>
      <c r="AB168" s="279"/>
      <c r="AC168" s="81"/>
      <c r="AD168" s="279"/>
      <c r="AE168" s="81"/>
      <c r="AF168" s="279"/>
      <c r="AG168" s="81"/>
      <c r="AH168" s="279"/>
      <c r="AI168" s="81"/>
      <c r="AJ168" s="279"/>
      <c r="AK168" s="81"/>
      <c r="AL168" s="279"/>
      <c r="AM168" s="81"/>
      <c r="AN168" s="279"/>
      <c r="AO168" s="81"/>
      <c r="AP168" s="279"/>
      <c r="AQ168" s="81"/>
      <c r="AR168" s="279"/>
      <c r="AS168" s="81"/>
      <c r="AT168" s="279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30" t="s">
        <v>18</v>
      </c>
      <c r="D169" s="4"/>
      <c r="E169" s="4"/>
      <c r="F169" s="4"/>
      <c r="G169" s="251">
        <f t="shared" si="12"/>
        <v>2.4</v>
      </c>
      <c r="H169" s="136">
        <f t="shared" si="13"/>
        <v>44.036697247706421</v>
      </c>
      <c r="I169" s="81" t="s">
        <v>662</v>
      </c>
      <c r="J169" s="279">
        <v>2.4</v>
      </c>
      <c r="K169" s="81"/>
      <c r="L169" s="279"/>
      <c r="M169" s="81"/>
      <c r="N169" s="279"/>
      <c r="O169" s="81"/>
      <c r="P169" s="279"/>
      <c r="Q169" s="81"/>
      <c r="R169" s="279"/>
      <c r="S169" s="81"/>
      <c r="T169" s="279"/>
      <c r="U169" s="81"/>
      <c r="V169" s="279"/>
      <c r="W169" s="81"/>
      <c r="X169" s="279"/>
      <c r="Y169" s="81"/>
      <c r="Z169" s="279"/>
      <c r="AA169" s="81"/>
      <c r="AB169" s="279"/>
      <c r="AC169" s="81"/>
      <c r="AD169" s="279"/>
      <c r="AE169" s="81"/>
      <c r="AF169" s="279"/>
      <c r="AG169" s="81"/>
      <c r="AH169" s="279"/>
      <c r="AI169" s="81"/>
      <c r="AJ169" s="279"/>
      <c r="AK169" s="81"/>
      <c r="AL169" s="279"/>
      <c r="AM169" s="81"/>
      <c r="AN169" s="279"/>
      <c r="AO169" s="81"/>
      <c r="AP169" s="279"/>
      <c r="AQ169" s="81"/>
      <c r="AR169" s="279"/>
      <c r="AS169" s="81"/>
      <c r="AT169" s="279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4"/>
      <c r="D170" s="4"/>
      <c r="E170" s="4"/>
      <c r="F170" s="4"/>
      <c r="G170" s="251">
        <f t="shared" si="12"/>
        <v>1</v>
      </c>
      <c r="H170" s="136">
        <f t="shared" si="13"/>
        <v>18.348623853211009</v>
      </c>
      <c r="I170" s="105" t="s">
        <v>663</v>
      </c>
      <c r="J170" s="280">
        <v>1</v>
      </c>
      <c r="K170" s="81"/>
      <c r="L170" s="279"/>
      <c r="M170" s="81"/>
      <c r="N170" s="279"/>
      <c r="O170" s="81"/>
      <c r="P170" s="279"/>
      <c r="Q170" s="81"/>
      <c r="R170" s="279"/>
      <c r="S170" s="81"/>
      <c r="T170" s="279"/>
      <c r="U170" s="81"/>
      <c r="V170" s="279"/>
      <c r="W170" s="81"/>
      <c r="X170" s="279"/>
      <c r="Y170" s="81"/>
      <c r="Z170" s="279"/>
      <c r="AA170" s="81"/>
      <c r="AB170" s="279"/>
      <c r="AC170" s="81"/>
      <c r="AD170" s="279"/>
      <c r="AE170" s="81"/>
      <c r="AF170" s="279"/>
      <c r="AG170" s="81"/>
      <c r="AH170" s="279"/>
      <c r="AI170" s="81"/>
      <c r="AJ170" s="279"/>
      <c r="AK170" s="81"/>
      <c r="AL170" s="279"/>
      <c r="AM170" s="81"/>
      <c r="AN170" s="279"/>
      <c r="AO170" s="81"/>
      <c r="AP170" s="279"/>
      <c r="AQ170" s="81"/>
      <c r="AR170" s="279"/>
      <c r="AS170" s="81"/>
      <c r="AT170" s="279"/>
      <c r="AU170" s="81"/>
      <c r="AV170" s="50">
        <f>IFERROR(VLOOKUP(A170,'Site check'!A:Q,14,0),0)</f>
        <v>0</v>
      </c>
    </row>
    <row r="171" spans="1:48">
      <c r="A171" s="35" t="s">
        <v>187</v>
      </c>
      <c r="B171" s="96"/>
      <c r="C171" s="30" t="s">
        <v>18</v>
      </c>
      <c r="D171" s="4"/>
      <c r="E171" s="4"/>
      <c r="F171" s="4"/>
      <c r="G171" s="251">
        <f t="shared" si="12"/>
        <v>1.7</v>
      </c>
      <c r="H171" s="136">
        <f t="shared" si="13"/>
        <v>31.192660550458715</v>
      </c>
      <c r="I171" s="81" t="s">
        <v>664</v>
      </c>
      <c r="J171" s="279">
        <v>1.7</v>
      </c>
      <c r="K171" s="81"/>
      <c r="L171" s="279"/>
      <c r="M171" s="81"/>
      <c r="N171" s="279"/>
      <c r="O171" s="81"/>
      <c r="P171" s="279"/>
      <c r="Q171" s="81"/>
      <c r="R171" s="279"/>
      <c r="S171" s="81"/>
      <c r="T171" s="279"/>
      <c r="U171" s="81"/>
      <c r="V171" s="279"/>
      <c r="W171" s="81"/>
      <c r="X171" s="279"/>
      <c r="Y171" s="81"/>
      <c r="Z171" s="279"/>
      <c r="AA171" s="81"/>
      <c r="AB171" s="279"/>
      <c r="AC171" s="81"/>
      <c r="AD171" s="279"/>
      <c r="AE171" s="81"/>
      <c r="AF171" s="279"/>
      <c r="AG171" s="81"/>
      <c r="AH171" s="279"/>
      <c r="AI171" s="81"/>
      <c r="AJ171" s="279"/>
      <c r="AK171" s="81"/>
      <c r="AL171" s="279"/>
      <c r="AM171" s="81"/>
      <c r="AN171" s="279"/>
      <c r="AO171" s="81"/>
      <c r="AP171" s="279"/>
      <c r="AQ171" s="81"/>
      <c r="AR171" s="279"/>
      <c r="AS171" s="81"/>
      <c r="AT171" s="279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 t="s">
        <v>18</v>
      </c>
      <c r="D172" s="4"/>
      <c r="E172" s="4"/>
      <c r="F172" s="30" t="s">
        <v>321</v>
      </c>
      <c r="G172" s="251">
        <f t="shared" si="12"/>
        <v>13.200000000000001</v>
      </c>
      <c r="H172" s="136">
        <f t="shared" si="13"/>
        <v>242.20183486238537</v>
      </c>
      <c r="I172" s="81" t="s">
        <v>665</v>
      </c>
      <c r="J172" s="279">
        <v>3.5</v>
      </c>
      <c r="K172" s="81" t="s">
        <v>666</v>
      </c>
      <c r="L172" s="279">
        <v>5.0999999999999996</v>
      </c>
      <c r="M172" s="260" t="s">
        <v>667</v>
      </c>
      <c r="N172" s="291">
        <v>0.8</v>
      </c>
      <c r="O172" s="85" t="s">
        <v>668</v>
      </c>
      <c r="P172" s="280">
        <v>1.4</v>
      </c>
      <c r="Q172" s="105" t="s">
        <v>669</v>
      </c>
      <c r="R172" s="290">
        <v>0.5</v>
      </c>
      <c r="S172" s="81" t="s">
        <v>670</v>
      </c>
      <c r="T172" s="279">
        <v>0.5</v>
      </c>
      <c r="U172" s="81" t="s">
        <v>671</v>
      </c>
      <c r="V172" s="279">
        <v>1.4</v>
      </c>
      <c r="W172" s="81"/>
      <c r="X172" s="279"/>
      <c r="Y172" s="81"/>
      <c r="Z172" s="279"/>
      <c r="AA172" s="81"/>
      <c r="AB172" s="279"/>
      <c r="AC172" s="81"/>
      <c r="AD172" s="279"/>
      <c r="AE172" s="81"/>
      <c r="AF172" s="279"/>
      <c r="AG172" s="81"/>
      <c r="AH172" s="279"/>
      <c r="AI172" s="81"/>
      <c r="AJ172" s="279"/>
      <c r="AK172" s="81"/>
      <c r="AL172" s="279"/>
      <c r="AM172" s="81"/>
      <c r="AN172" s="279"/>
      <c r="AO172" s="81"/>
      <c r="AP172" s="279"/>
      <c r="AQ172" s="81"/>
      <c r="AR172" s="279"/>
      <c r="AS172" s="81"/>
      <c r="AT172" s="279"/>
      <c r="AU172" s="81"/>
      <c r="AV172" s="50">
        <f>IFERROR(VLOOKUP(A172,'Site check'!A:Q,14,0),0)</f>
        <v>0</v>
      </c>
    </row>
    <row r="173" spans="1:48">
      <c r="A173" s="38" t="s">
        <v>189</v>
      </c>
      <c r="B173" s="96"/>
      <c r="C173" s="30"/>
      <c r="D173" s="4"/>
      <c r="E173" s="4"/>
      <c r="F173" s="30"/>
      <c r="G173" s="251">
        <f t="shared" ref="G173" si="14">SUM(J173,L173,N173,P173,R173,T173,V173,X173,Z173,AB173,AD173,AF173,AH173,AJ173,AL173,AN173,AP173,AR173,AT173,AV173)</f>
        <v>11</v>
      </c>
      <c r="H173" s="136">
        <f t="shared" ref="H173" si="15">SUM(G173*1000)/54.5</f>
        <v>201.83486238532109</v>
      </c>
      <c r="I173" s="81" t="s">
        <v>665</v>
      </c>
      <c r="J173" s="279">
        <v>1.2</v>
      </c>
      <c r="K173" s="81" t="s">
        <v>666</v>
      </c>
      <c r="L173" s="279">
        <v>5.15</v>
      </c>
      <c r="M173" s="260" t="s">
        <v>667</v>
      </c>
      <c r="N173" s="291">
        <v>0.85</v>
      </c>
      <c r="O173" s="85" t="s">
        <v>668</v>
      </c>
      <c r="P173" s="280">
        <v>1.4</v>
      </c>
      <c r="Q173" s="105" t="s">
        <v>669</v>
      </c>
      <c r="R173" s="290">
        <v>0.5</v>
      </c>
      <c r="S173" s="81" t="s">
        <v>670</v>
      </c>
      <c r="T173" s="279">
        <v>0.5</v>
      </c>
      <c r="U173" s="81" t="s">
        <v>671</v>
      </c>
      <c r="V173" s="279">
        <v>1.4</v>
      </c>
      <c r="W173" s="81"/>
      <c r="X173" s="279"/>
      <c r="Y173" s="81"/>
      <c r="Z173" s="279"/>
      <c r="AA173" s="81"/>
      <c r="AB173" s="279"/>
      <c r="AC173" s="81"/>
      <c r="AD173" s="279"/>
      <c r="AE173" s="81"/>
      <c r="AF173" s="279"/>
      <c r="AG173" s="81"/>
      <c r="AH173" s="279"/>
      <c r="AI173" s="81"/>
      <c r="AJ173" s="279"/>
      <c r="AK173" s="81"/>
      <c r="AL173" s="279"/>
      <c r="AM173" s="81"/>
      <c r="AN173" s="279"/>
      <c r="AO173" s="81"/>
      <c r="AP173" s="279"/>
      <c r="AQ173" s="81"/>
      <c r="AR173" s="279"/>
      <c r="AS173" s="81"/>
      <c r="AT173" s="279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1">
        <f t="shared" si="12"/>
        <v>0</v>
      </c>
      <c r="H174" s="136">
        <f t="shared" si="13"/>
        <v>0</v>
      </c>
      <c r="I174" s="81"/>
      <c r="J174" s="279"/>
      <c r="K174" s="81"/>
      <c r="L174" s="279"/>
      <c r="M174" s="81"/>
      <c r="N174" s="279"/>
      <c r="O174" s="81"/>
      <c r="P174" s="279"/>
      <c r="Q174" s="81"/>
      <c r="R174" s="279"/>
      <c r="S174" s="81"/>
      <c r="T174" s="279"/>
      <c r="U174" s="81"/>
      <c r="V174" s="279"/>
      <c r="W174" s="81"/>
      <c r="X174" s="279"/>
      <c r="Y174" s="81"/>
      <c r="Z174" s="279"/>
      <c r="AA174" s="81"/>
      <c r="AB174" s="279"/>
      <c r="AC174" s="81"/>
      <c r="AD174" s="279"/>
      <c r="AE174" s="81"/>
      <c r="AF174" s="279"/>
      <c r="AG174" s="81"/>
      <c r="AH174" s="279"/>
      <c r="AI174" s="81"/>
      <c r="AJ174" s="279"/>
      <c r="AK174" s="81"/>
      <c r="AL174" s="279"/>
      <c r="AM174" s="81"/>
      <c r="AN174" s="279"/>
      <c r="AO174" s="81"/>
      <c r="AP174" s="279"/>
      <c r="AQ174" s="81"/>
      <c r="AR174" s="279"/>
      <c r="AS174" s="81"/>
      <c r="AT174" s="279"/>
      <c r="AU174" s="81"/>
      <c r="AV174" s="50">
        <f>IFERROR(VLOOKUP(A174,'Site check'!A:Q,14,0),0)</f>
        <v>0</v>
      </c>
    </row>
    <row r="175" spans="1:48">
      <c r="A175" s="35" t="s">
        <v>191</v>
      </c>
      <c r="B175" s="96"/>
      <c r="C175" s="4"/>
      <c r="D175" s="4"/>
      <c r="E175" s="4"/>
      <c r="F175" s="4"/>
      <c r="G175" s="251">
        <f t="shared" si="12"/>
        <v>0</v>
      </c>
      <c r="H175" s="136">
        <f t="shared" si="13"/>
        <v>0</v>
      </c>
      <c r="I175" s="81"/>
      <c r="J175" s="279"/>
      <c r="K175" s="81"/>
      <c r="L175" s="279"/>
      <c r="M175" s="81"/>
      <c r="N175" s="279"/>
      <c r="O175" s="81"/>
      <c r="P175" s="279"/>
      <c r="Q175" s="81"/>
      <c r="R175" s="279"/>
      <c r="S175" s="81"/>
      <c r="T175" s="279"/>
      <c r="U175" s="81"/>
      <c r="V175" s="279"/>
      <c r="W175" s="81"/>
      <c r="X175" s="279"/>
      <c r="Y175" s="81"/>
      <c r="Z175" s="279"/>
      <c r="AA175" s="81"/>
      <c r="AB175" s="279"/>
      <c r="AC175" s="81"/>
      <c r="AD175" s="279"/>
      <c r="AE175" s="81"/>
      <c r="AF175" s="279"/>
      <c r="AG175" s="81"/>
      <c r="AH175" s="279"/>
      <c r="AI175" s="81"/>
      <c r="AJ175" s="279"/>
      <c r="AK175" s="81"/>
      <c r="AL175" s="279"/>
      <c r="AM175" s="81"/>
      <c r="AN175" s="279"/>
      <c r="AO175" s="81"/>
      <c r="AP175" s="279"/>
      <c r="AQ175" s="81"/>
      <c r="AR175" s="279"/>
      <c r="AS175" s="81"/>
      <c r="AT175" s="279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1">
        <f t="shared" si="12"/>
        <v>2</v>
      </c>
      <c r="H176" s="136">
        <f t="shared" si="13"/>
        <v>36.697247706422019</v>
      </c>
      <c r="I176" s="81" t="s">
        <v>672</v>
      </c>
      <c r="J176" s="279">
        <v>2</v>
      </c>
      <c r="K176" s="81"/>
      <c r="L176" s="279"/>
      <c r="M176" s="81"/>
      <c r="N176" s="279"/>
      <c r="O176" s="81"/>
      <c r="P176" s="279"/>
      <c r="Q176" s="81"/>
      <c r="R176" s="279"/>
      <c r="S176" s="81"/>
      <c r="T176" s="279"/>
      <c r="U176" s="81"/>
      <c r="V176" s="279"/>
      <c r="W176" s="81"/>
      <c r="X176" s="279"/>
      <c r="Y176" s="81"/>
      <c r="Z176" s="279"/>
      <c r="AA176" s="81"/>
      <c r="AB176" s="279"/>
      <c r="AC176" s="81"/>
      <c r="AD176" s="279"/>
      <c r="AE176" s="81"/>
      <c r="AF176" s="279"/>
      <c r="AG176" s="81"/>
      <c r="AH176" s="279"/>
      <c r="AI176" s="81"/>
      <c r="AJ176" s="279"/>
      <c r="AK176" s="81"/>
      <c r="AL176" s="279"/>
      <c r="AM176" s="81"/>
      <c r="AN176" s="279"/>
      <c r="AO176" s="81"/>
      <c r="AP176" s="279"/>
      <c r="AQ176" s="81"/>
      <c r="AR176" s="279"/>
      <c r="AS176" s="81"/>
      <c r="AT176" s="279"/>
      <c r="AU176" s="81"/>
      <c r="AV176" s="50">
        <f>IFERROR(VLOOKUP(A176,'Site check'!A:Q,14,0),0)</f>
        <v>0</v>
      </c>
    </row>
    <row r="177" spans="1:48">
      <c r="A177" s="40" t="s">
        <v>193</v>
      </c>
      <c r="B177" s="96"/>
      <c r="C177" s="4"/>
      <c r="D177" s="4"/>
      <c r="E177" s="4"/>
      <c r="F177" s="4"/>
      <c r="G177" s="251">
        <f t="shared" si="12"/>
        <v>0</v>
      </c>
      <c r="H177" s="136">
        <f t="shared" si="13"/>
        <v>0</v>
      </c>
      <c r="I177" s="81"/>
      <c r="J177" s="279"/>
      <c r="K177" s="81"/>
      <c r="L177" s="279"/>
      <c r="M177" s="81"/>
      <c r="N177" s="279"/>
      <c r="O177" s="81"/>
      <c r="P177" s="279"/>
      <c r="Q177" s="81"/>
      <c r="R177" s="279"/>
      <c r="S177" s="81"/>
      <c r="T177" s="279"/>
      <c r="U177" s="81"/>
      <c r="V177" s="279"/>
      <c r="W177" s="81"/>
      <c r="X177" s="279"/>
      <c r="Y177" s="81"/>
      <c r="Z177" s="279"/>
      <c r="AA177" s="81"/>
      <c r="AB177" s="279"/>
      <c r="AC177" s="81"/>
      <c r="AD177" s="279"/>
      <c r="AE177" s="81"/>
      <c r="AF177" s="279"/>
      <c r="AG177" s="81"/>
      <c r="AH177" s="279"/>
      <c r="AI177" s="81"/>
      <c r="AJ177" s="279"/>
      <c r="AK177" s="81"/>
      <c r="AL177" s="279"/>
      <c r="AM177" s="81"/>
      <c r="AN177" s="279"/>
      <c r="AO177" s="81"/>
      <c r="AP177" s="279"/>
      <c r="AQ177" s="81"/>
      <c r="AR177" s="279"/>
      <c r="AS177" s="81"/>
      <c r="AT177" s="279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 t="s">
        <v>18</v>
      </c>
      <c r="D178" s="4"/>
      <c r="E178" s="30" t="s">
        <v>446</v>
      </c>
      <c r="F178" s="4"/>
      <c r="G178" s="251">
        <f t="shared" si="12"/>
        <v>6.5</v>
      </c>
      <c r="H178" s="136">
        <f t="shared" si="13"/>
        <v>119.26605504587155</v>
      </c>
      <c r="I178" s="81" t="s">
        <v>673</v>
      </c>
      <c r="J178" s="279">
        <v>0.6</v>
      </c>
      <c r="K178" s="81" t="s">
        <v>539</v>
      </c>
      <c r="L178" s="279">
        <v>5.9</v>
      </c>
      <c r="M178" s="81"/>
      <c r="N178" s="279"/>
      <c r="O178" s="81"/>
      <c r="P178" s="279"/>
      <c r="Q178" s="81"/>
      <c r="R178" s="279"/>
      <c r="S178" s="81"/>
      <c r="T178" s="279"/>
      <c r="U178" s="81"/>
      <c r="V178" s="279"/>
      <c r="W178" s="81"/>
      <c r="X178" s="279"/>
      <c r="Y178" s="81"/>
      <c r="Z178" s="279"/>
      <c r="AA178" s="81"/>
      <c r="AB178" s="279"/>
      <c r="AC178" s="81"/>
      <c r="AD178" s="279"/>
      <c r="AE178" s="81"/>
      <c r="AF178" s="279"/>
      <c r="AG178" s="81"/>
      <c r="AH178" s="279"/>
      <c r="AI178" s="81"/>
      <c r="AJ178" s="279"/>
      <c r="AK178" s="81"/>
      <c r="AL178" s="279"/>
      <c r="AM178" s="81"/>
      <c r="AN178" s="279"/>
      <c r="AO178" s="81"/>
      <c r="AP178" s="279"/>
      <c r="AQ178" s="81"/>
      <c r="AR178" s="279"/>
      <c r="AS178" s="81"/>
      <c r="AT178" s="279"/>
      <c r="AU178" s="81"/>
      <c r="AV178" s="50">
        <f>IFERROR(VLOOKUP(A178,'Site check'!A:Q,14,0),0)</f>
        <v>0</v>
      </c>
    </row>
    <row r="179" spans="1:48">
      <c r="A179" s="79" t="s">
        <v>195</v>
      </c>
      <c r="B179" s="96"/>
      <c r="C179" s="30"/>
      <c r="D179" s="4"/>
      <c r="E179" s="4"/>
      <c r="F179" s="4"/>
      <c r="G179" s="251">
        <f t="shared" si="12"/>
        <v>7.8000000000000007</v>
      </c>
      <c r="H179" s="136">
        <f t="shared" si="13"/>
        <v>143.1192660550459</v>
      </c>
      <c r="I179" s="81" t="s">
        <v>673</v>
      </c>
      <c r="J179" s="279">
        <v>1.9</v>
      </c>
      <c r="K179" s="81" t="s">
        <v>539</v>
      </c>
      <c r="L179" s="279">
        <v>5.9</v>
      </c>
      <c r="M179" s="81"/>
      <c r="N179" s="279"/>
      <c r="O179" s="81"/>
      <c r="P179" s="279"/>
      <c r="Q179" s="81"/>
      <c r="R179" s="279"/>
      <c r="S179" s="81"/>
      <c r="T179" s="279"/>
      <c r="U179" s="81"/>
      <c r="V179" s="279"/>
      <c r="W179" s="81"/>
      <c r="X179" s="279"/>
      <c r="Y179" s="81"/>
      <c r="Z179" s="279"/>
      <c r="AA179" s="81"/>
      <c r="AB179" s="279"/>
      <c r="AC179" s="81"/>
      <c r="AD179" s="279"/>
      <c r="AE179" s="81"/>
      <c r="AF179" s="279"/>
      <c r="AG179" s="81"/>
      <c r="AH179" s="279"/>
      <c r="AI179" s="81"/>
      <c r="AJ179" s="279"/>
      <c r="AK179" s="81"/>
      <c r="AL179" s="279"/>
      <c r="AM179" s="81"/>
      <c r="AN179" s="279"/>
      <c r="AO179" s="81"/>
      <c r="AP179" s="279"/>
      <c r="AQ179" s="81"/>
      <c r="AR179" s="279"/>
      <c r="AS179" s="81"/>
      <c r="AT179" s="279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1">
        <f t="shared" si="12"/>
        <v>2</v>
      </c>
      <c r="H180" s="136">
        <f t="shared" si="13"/>
        <v>36.697247706422019</v>
      </c>
      <c r="I180" s="81" t="s">
        <v>674</v>
      </c>
      <c r="J180" s="279">
        <v>2</v>
      </c>
      <c r="K180" s="81"/>
      <c r="L180" s="279"/>
      <c r="M180" s="81"/>
      <c r="N180" s="279"/>
      <c r="O180" s="81"/>
      <c r="P180" s="279"/>
      <c r="Q180" s="81"/>
      <c r="R180" s="279"/>
      <c r="S180" s="81"/>
      <c r="T180" s="279"/>
      <c r="U180" s="81"/>
      <c r="V180" s="279"/>
      <c r="W180" s="81"/>
      <c r="X180" s="279"/>
      <c r="Y180" s="81"/>
      <c r="Z180" s="279"/>
      <c r="AA180" s="81"/>
      <c r="AB180" s="279"/>
      <c r="AC180" s="81"/>
      <c r="AD180" s="279"/>
      <c r="AE180" s="81"/>
      <c r="AF180" s="279"/>
      <c r="AG180" s="81"/>
      <c r="AH180" s="279"/>
      <c r="AI180" s="81"/>
      <c r="AJ180" s="279"/>
      <c r="AK180" s="81"/>
      <c r="AL180" s="279"/>
      <c r="AM180" s="81"/>
      <c r="AN180" s="279"/>
      <c r="AO180" s="81"/>
      <c r="AP180" s="279"/>
      <c r="AQ180" s="81"/>
      <c r="AR180" s="279"/>
      <c r="AS180" s="81"/>
      <c r="AT180" s="279"/>
      <c r="AU180" s="81"/>
      <c r="AV180" s="50">
        <f>IFERROR(VLOOKUP(A180,'Site check'!A:Q,14,0),0)</f>
        <v>0</v>
      </c>
    </row>
    <row r="181" spans="1:48">
      <c r="A181" s="37" t="s">
        <v>197</v>
      </c>
      <c r="B181" s="96"/>
      <c r="C181" s="4"/>
      <c r="D181" s="4"/>
      <c r="E181" s="4"/>
      <c r="F181" s="4"/>
      <c r="G181" s="251">
        <f t="shared" si="12"/>
        <v>2</v>
      </c>
      <c r="H181" s="136">
        <f t="shared" si="13"/>
        <v>36.697247706422019</v>
      </c>
      <c r="I181" s="87" t="s">
        <v>675</v>
      </c>
      <c r="J181" s="281">
        <v>2</v>
      </c>
      <c r="K181" s="81"/>
      <c r="L181" s="279"/>
      <c r="M181" s="81"/>
      <c r="N181" s="279"/>
      <c r="O181" s="81"/>
      <c r="P181" s="279"/>
      <c r="Q181" s="81"/>
      <c r="R181" s="279"/>
      <c r="S181" s="81"/>
      <c r="T181" s="279"/>
      <c r="U181" s="81"/>
      <c r="V181" s="279"/>
      <c r="W181" s="81"/>
      <c r="X181" s="279"/>
      <c r="Y181" s="81"/>
      <c r="Z181" s="279"/>
      <c r="AA181" s="81"/>
      <c r="AB181" s="279"/>
      <c r="AC181" s="81"/>
      <c r="AD181" s="279"/>
      <c r="AE181" s="81"/>
      <c r="AF181" s="279"/>
      <c r="AG181" s="81"/>
      <c r="AH181" s="279"/>
      <c r="AI181" s="81"/>
      <c r="AJ181" s="279"/>
      <c r="AK181" s="81"/>
      <c r="AL181" s="279"/>
      <c r="AM181" s="81"/>
      <c r="AN181" s="279"/>
      <c r="AO181" s="81"/>
      <c r="AP181" s="279"/>
      <c r="AQ181" s="81"/>
      <c r="AR181" s="279"/>
      <c r="AS181" s="81"/>
      <c r="AT181" s="279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1">
        <f t="shared" si="12"/>
        <v>0</v>
      </c>
      <c r="H182" s="136">
        <f t="shared" si="13"/>
        <v>0</v>
      </c>
      <c r="I182" s="81"/>
      <c r="J182" s="279"/>
      <c r="K182" s="81"/>
      <c r="L182" s="279"/>
      <c r="M182" s="81"/>
      <c r="N182" s="279"/>
      <c r="O182" s="81"/>
      <c r="P182" s="279"/>
      <c r="Q182" s="81"/>
      <c r="R182" s="279"/>
      <c r="S182" s="81"/>
      <c r="T182" s="279"/>
      <c r="U182" s="81"/>
      <c r="V182" s="279"/>
      <c r="W182" s="81"/>
      <c r="X182" s="279"/>
      <c r="Y182" s="81"/>
      <c r="Z182" s="279"/>
      <c r="AA182" s="81"/>
      <c r="AB182" s="279"/>
      <c r="AC182" s="81"/>
      <c r="AD182" s="279"/>
      <c r="AE182" s="81"/>
      <c r="AF182" s="279"/>
      <c r="AG182" s="81"/>
      <c r="AH182" s="279"/>
      <c r="AI182" s="81"/>
      <c r="AJ182" s="279"/>
      <c r="AK182" s="81"/>
      <c r="AL182" s="279"/>
      <c r="AM182" s="81"/>
      <c r="AN182" s="279"/>
      <c r="AO182" s="81"/>
      <c r="AP182" s="279"/>
      <c r="AQ182" s="81"/>
      <c r="AR182" s="279"/>
      <c r="AS182" s="81"/>
      <c r="AT182" s="279"/>
      <c r="AU182" s="81"/>
      <c r="AV182" s="50">
        <f>IFERROR(VLOOKUP(A182,'Site check'!A:Q,14,0),0)</f>
        <v>0</v>
      </c>
    </row>
    <row r="183" spans="1:48">
      <c r="A183" s="38" t="s">
        <v>199</v>
      </c>
      <c r="B183" s="96"/>
      <c r="C183" s="4"/>
      <c r="D183" s="4"/>
      <c r="E183" s="4"/>
      <c r="F183" s="4"/>
      <c r="G183" s="251">
        <f t="shared" si="12"/>
        <v>0</v>
      </c>
      <c r="H183" s="136">
        <f t="shared" si="13"/>
        <v>0</v>
      </c>
      <c r="I183" s="81"/>
      <c r="J183" s="279"/>
      <c r="K183" s="81"/>
      <c r="L183" s="279"/>
      <c r="M183" s="81"/>
      <c r="N183" s="279"/>
      <c r="O183" s="81"/>
      <c r="P183" s="279"/>
      <c r="Q183" s="81"/>
      <c r="R183" s="279"/>
      <c r="S183" s="81"/>
      <c r="T183" s="279"/>
      <c r="U183" s="81"/>
      <c r="V183" s="279"/>
      <c r="W183" s="81"/>
      <c r="X183" s="279"/>
      <c r="Y183" s="81"/>
      <c r="Z183" s="279"/>
      <c r="AA183" s="81"/>
      <c r="AB183" s="279"/>
      <c r="AC183" s="81"/>
      <c r="AD183" s="279"/>
      <c r="AE183" s="81"/>
      <c r="AF183" s="279"/>
      <c r="AG183" s="81"/>
      <c r="AH183" s="279"/>
      <c r="AI183" s="81"/>
      <c r="AJ183" s="279"/>
      <c r="AK183" s="81"/>
      <c r="AL183" s="279"/>
      <c r="AM183" s="81"/>
      <c r="AN183" s="279"/>
      <c r="AO183" s="81"/>
      <c r="AP183" s="279"/>
      <c r="AQ183" s="81"/>
      <c r="AR183" s="279"/>
      <c r="AS183" s="81"/>
      <c r="AT183" s="279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30" t="s">
        <v>18</v>
      </c>
      <c r="D184" s="4"/>
      <c r="E184" s="30" t="s">
        <v>446</v>
      </c>
      <c r="F184" s="4"/>
      <c r="G184" s="251">
        <f t="shared" si="12"/>
        <v>8.3000000000000007</v>
      </c>
      <c r="H184" s="136">
        <f t="shared" si="13"/>
        <v>152.29357798165137</v>
      </c>
      <c r="I184" s="81" t="s">
        <v>676</v>
      </c>
      <c r="J184" s="279">
        <v>2.2999999999999998</v>
      </c>
      <c r="K184" s="81" t="s">
        <v>677</v>
      </c>
      <c r="L184" s="279">
        <v>2.2000000000000002</v>
      </c>
      <c r="M184" s="85" t="s">
        <v>678</v>
      </c>
      <c r="N184" s="280">
        <v>1.8</v>
      </c>
      <c r="O184" s="87" t="s">
        <v>679</v>
      </c>
      <c r="P184" s="281">
        <v>1</v>
      </c>
      <c r="Q184" s="85" t="s">
        <v>680</v>
      </c>
      <c r="R184" s="280">
        <v>1</v>
      </c>
      <c r="S184" s="81"/>
      <c r="T184" s="279"/>
      <c r="U184" s="81"/>
      <c r="V184" s="279"/>
      <c r="W184" s="81"/>
      <c r="X184" s="279"/>
      <c r="Y184" s="81"/>
      <c r="Z184" s="279"/>
      <c r="AA184" s="81"/>
      <c r="AB184" s="279"/>
      <c r="AC184" s="81"/>
      <c r="AD184" s="279"/>
      <c r="AE184" s="81"/>
      <c r="AF184" s="279"/>
      <c r="AG184" s="81"/>
      <c r="AH184" s="279"/>
      <c r="AI184" s="81"/>
      <c r="AJ184" s="279"/>
      <c r="AK184" s="81"/>
      <c r="AL184" s="279"/>
      <c r="AM184" s="81"/>
      <c r="AN184" s="279"/>
      <c r="AO184" s="81"/>
      <c r="AP184" s="279"/>
      <c r="AQ184" s="81"/>
      <c r="AR184" s="279"/>
      <c r="AS184" s="81"/>
      <c r="AT184" s="279"/>
      <c r="AU184" s="81"/>
      <c r="AV184" s="50">
        <f>IFERROR(VLOOKUP(A184,'Site check'!A:Q,14,0),0)</f>
        <v>0</v>
      </c>
    </row>
    <row r="185" spans="1:48">
      <c r="A185" s="37" t="s">
        <v>201</v>
      </c>
      <c r="B185" s="96"/>
      <c r="C185" s="96"/>
      <c r="D185" s="4"/>
      <c r="E185" s="4"/>
      <c r="F185" s="4"/>
      <c r="G185" s="251">
        <f t="shared" si="12"/>
        <v>12.5</v>
      </c>
      <c r="H185" s="136">
        <f t="shared" si="13"/>
        <v>229.35779816513761</v>
      </c>
      <c r="I185" s="81" t="s">
        <v>676</v>
      </c>
      <c r="J185" s="279">
        <v>2.5</v>
      </c>
      <c r="K185" s="81" t="s">
        <v>677</v>
      </c>
      <c r="L185" s="279">
        <v>6</v>
      </c>
      <c r="M185" s="85" t="s">
        <v>678</v>
      </c>
      <c r="N185" s="280">
        <v>2</v>
      </c>
      <c r="O185" s="87" t="s">
        <v>679</v>
      </c>
      <c r="P185" s="281">
        <v>1</v>
      </c>
      <c r="Q185" s="85" t="s">
        <v>680</v>
      </c>
      <c r="R185" s="280">
        <v>1</v>
      </c>
      <c r="S185" s="81"/>
      <c r="T185" s="279"/>
      <c r="U185" s="81"/>
      <c r="V185" s="279"/>
      <c r="W185" s="81"/>
      <c r="X185" s="279"/>
      <c r="Y185" s="81"/>
      <c r="Z185" s="279"/>
      <c r="AA185" s="81"/>
      <c r="AB185" s="279"/>
      <c r="AC185" s="81"/>
      <c r="AD185" s="279"/>
      <c r="AE185" s="81"/>
      <c r="AF185" s="279"/>
      <c r="AG185" s="81"/>
      <c r="AH185" s="279"/>
      <c r="AI185" s="81"/>
      <c r="AJ185" s="279"/>
      <c r="AK185" s="81"/>
      <c r="AL185" s="279"/>
      <c r="AM185" s="81"/>
      <c r="AN185" s="279"/>
      <c r="AO185" s="81"/>
      <c r="AP185" s="279"/>
      <c r="AQ185" s="81"/>
      <c r="AR185" s="279"/>
      <c r="AS185" s="81"/>
      <c r="AT185" s="279"/>
      <c r="AU185" s="81"/>
      <c r="AV185" s="50">
        <f>IFERROR(VLOOKUP(A185,'Site check'!A:Q,14,0),0)</f>
        <v>0</v>
      </c>
    </row>
    <row r="186" spans="1:48">
      <c r="A186" t="s">
        <v>202</v>
      </c>
      <c r="B186" s="96"/>
      <c r="C186" s="96"/>
      <c r="D186" s="4"/>
      <c r="E186" s="4"/>
      <c r="F186" s="4"/>
      <c r="G186" s="251">
        <f t="shared" si="12"/>
        <v>0</v>
      </c>
      <c r="H186" s="136">
        <f t="shared" si="13"/>
        <v>0</v>
      </c>
      <c r="I186" s="81"/>
      <c r="J186" s="279"/>
      <c r="K186" s="81"/>
      <c r="L186" s="279"/>
      <c r="M186" s="81"/>
      <c r="N186" s="279"/>
      <c r="O186" s="81"/>
      <c r="P186" s="279"/>
      <c r="Q186" s="81"/>
      <c r="R186" s="279"/>
      <c r="S186" s="81"/>
      <c r="T186" s="279"/>
      <c r="U186" s="81"/>
      <c r="V186" s="279"/>
      <c r="W186" s="81"/>
      <c r="X186" s="279"/>
      <c r="Y186" s="81"/>
      <c r="Z186" s="279"/>
      <c r="AA186" s="81"/>
      <c r="AB186" s="279"/>
      <c r="AC186" s="81"/>
      <c r="AD186" s="279"/>
      <c r="AE186" s="81"/>
      <c r="AF186" s="279"/>
      <c r="AG186" s="81"/>
      <c r="AH186" s="279"/>
      <c r="AI186" s="81"/>
      <c r="AJ186" s="279"/>
      <c r="AK186" s="81"/>
      <c r="AL186" s="279"/>
      <c r="AM186" s="81"/>
      <c r="AN186" s="279"/>
      <c r="AO186" s="81"/>
      <c r="AP186" s="279"/>
      <c r="AQ186" s="81"/>
      <c r="AR186" s="279"/>
      <c r="AS186" s="81"/>
      <c r="AT186" s="279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 t="s">
        <v>18</v>
      </c>
      <c r="D187" s="4"/>
      <c r="E187" s="30" t="s">
        <v>446</v>
      </c>
      <c r="F187" s="4"/>
      <c r="G187" s="251">
        <f t="shared" si="12"/>
        <v>8.9500000000000011</v>
      </c>
      <c r="H187" s="136">
        <f t="shared" si="13"/>
        <v>164.22018348623857</v>
      </c>
      <c r="I187" s="81" t="s">
        <v>681</v>
      </c>
      <c r="J187" s="279">
        <v>1.25</v>
      </c>
      <c r="K187" s="81" t="s">
        <v>539</v>
      </c>
      <c r="L187" s="279">
        <v>5.7</v>
      </c>
      <c r="M187" s="85" t="s">
        <v>682</v>
      </c>
      <c r="N187" s="280">
        <v>1</v>
      </c>
      <c r="O187" s="85" t="s">
        <v>683</v>
      </c>
      <c r="P187" s="280">
        <v>0.1</v>
      </c>
      <c r="Q187" s="87" t="s">
        <v>684</v>
      </c>
      <c r="R187" s="281">
        <v>0.9</v>
      </c>
      <c r="S187" s="85"/>
      <c r="T187" s="280"/>
      <c r="U187" s="85"/>
      <c r="V187" s="280"/>
      <c r="W187" s="85"/>
      <c r="X187" s="280"/>
      <c r="Y187" s="81"/>
      <c r="Z187" s="279"/>
      <c r="AA187" s="81"/>
      <c r="AB187" s="279"/>
      <c r="AC187" s="81"/>
      <c r="AD187" s="279"/>
      <c r="AE187" s="81"/>
      <c r="AF187" s="279"/>
      <c r="AG187" s="81"/>
      <c r="AH187" s="279"/>
      <c r="AI187" s="81"/>
      <c r="AJ187" s="279"/>
      <c r="AK187" s="81"/>
      <c r="AL187" s="279"/>
      <c r="AM187" s="81"/>
      <c r="AN187" s="279"/>
      <c r="AO187" s="81"/>
      <c r="AP187" s="279"/>
      <c r="AQ187" s="81"/>
      <c r="AR187" s="279"/>
      <c r="AS187" s="81"/>
      <c r="AT187" s="279"/>
      <c r="AU187" s="81"/>
      <c r="AV187" s="50">
        <f>IFERROR(VLOOKUP(A187,'Site check'!A:Q,14,0),0)</f>
        <v>0</v>
      </c>
    </row>
    <row r="188" spans="1:48">
      <c r="A188" s="37" t="s">
        <v>204</v>
      </c>
      <c r="B188" s="96"/>
      <c r="C188" s="30"/>
      <c r="D188" s="4"/>
      <c r="E188" s="4"/>
      <c r="F188" s="4"/>
      <c r="G188" s="251">
        <f t="shared" si="12"/>
        <v>10.450000000000001</v>
      </c>
      <c r="H188" s="136">
        <f t="shared" si="13"/>
        <v>191.74311926605509</v>
      </c>
      <c r="I188" s="81" t="s">
        <v>681</v>
      </c>
      <c r="J188" s="281">
        <v>1.25</v>
      </c>
      <c r="K188" s="81" t="s">
        <v>539</v>
      </c>
      <c r="L188" s="279">
        <v>6</v>
      </c>
      <c r="M188" s="85" t="s">
        <v>682</v>
      </c>
      <c r="N188" s="280">
        <v>1</v>
      </c>
      <c r="O188" s="85" t="s">
        <v>683</v>
      </c>
      <c r="P188" s="280">
        <v>1.3</v>
      </c>
      <c r="Q188" s="87" t="s">
        <v>684</v>
      </c>
      <c r="R188" s="281">
        <v>0.9</v>
      </c>
      <c r="S188" s="85"/>
      <c r="T188" s="280"/>
      <c r="U188" s="85"/>
      <c r="V188" s="280"/>
      <c r="W188" s="85"/>
      <c r="X188" s="280"/>
      <c r="Y188" s="81"/>
      <c r="Z188" s="279"/>
      <c r="AA188" s="81"/>
      <c r="AB188" s="279"/>
      <c r="AC188" s="81"/>
      <c r="AD188" s="279"/>
      <c r="AE188" s="81"/>
      <c r="AF188" s="279"/>
      <c r="AG188" s="81"/>
      <c r="AH188" s="279"/>
      <c r="AI188" s="81"/>
      <c r="AJ188" s="279"/>
      <c r="AK188" s="81"/>
      <c r="AL188" s="279"/>
      <c r="AM188" s="81"/>
      <c r="AN188" s="279"/>
      <c r="AO188" s="81"/>
      <c r="AP188" s="279"/>
      <c r="AQ188" s="81"/>
      <c r="AR188" s="279"/>
      <c r="AS188" s="81"/>
      <c r="AT188" s="279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1">
        <f t="shared" si="12"/>
        <v>1</v>
      </c>
      <c r="H189" s="136">
        <f t="shared" si="13"/>
        <v>18.348623853211009</v>
      </c>
      <c r="I189" s="81" t="s">
        <v>685</v>
      </c>
      <c r="J189" s="281">
        <v>1</v>
      </c>
      <c r="K189" s="81"/>
      <c r="L189" s="279"/>
      <c r="M189" s="81"/>
      <c r="N189" s="279"/>
      <c r="O189" s="81"/>
      <c r="P189" s="279"/>
      <c r="Q189" s="81"/>
      <c r="R189" s="279"/>
      <c r="S189" s="81"/>
      <c r="T189" s="279"/>
      <c r="U189" s="81"/>
      <c r="V189" s="279"/>
      <c r="W189" s="81"/>
      <c r="X189" s="279"/>
      <c r="Y189" s="81"/>
      <c r="Z189" s="279"/>
      <c r="AA189" s="81"/>
      <c r="AB189" s="279"/>
      <c r="AC189" s="81"/>
      <c r="AD189" s="279"/>
      <c r="AE189" s="81"/>
      <c r="AF189" s="279"/>
      <c r="AG189" s="81"/>
      <c r="AH189" s="279"/>
      <c r="AI189" s="81"/>
      <c r="AJ189" s="279"/>
      <c r="AK189" s="81"/>
      <c r="AL189" s="279"/>
      <c r="AM189" s="81"/>
      <c r="AN189" s="279"/>
      <c r="AO189" s="81"/>
      <c r="AP189" s="279"/>
      <c r="AQ189" s="81"/>
      <c r="AR189" s="279"/>
      <c r="AS189" s="81"/>
      <c r="AT189" s="279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1">
        <f t="shared" si="12"/>
        <v>5.4</v>
      </c>
      <c r="H190" s="136">
        <f t="shared" si="13"/>
        <v>99.082568807339456</v>
      </c>
      <c r="I190" s="87" t="s">
        <v>686</v>
      </c>
      <c r="J190" s="281">
        <v>4</v>
      </c>
      <c r="K190" s="83" t="s">
        <v>687</v>
      </c>
      <c r="L190" s="284">
        <v>1.4</v>
      </c>
      <c r="M190" s="81"/>
      <c r="N190" s="279"/>
      <c r="O190" s="81"/>
      <c r="P190" s="279"/>
      <c r="Q190" s="81"/>
      <c r="R190" s="279"/>
      <c r="S190" s="81"/>
      <c r="T190" s="279"/>
      <c r="U190" s="81"/>
      <c r="V190" s="279"/>
      <c r="W190" s="81"/>
      <c r="X190" s="279"/>
      <c r="Y190" s="81"/>
      <c r="Z190" s="279"/>
      <c r="AA190" s="81"/>
      <c r="AB190" s="279"/>
      <c r="AC190" s="81"/>
      <c r="AD190" s="279"/>
      <c r="AE190" s="81"/>
      <c r="AF190" s="279"/>
      <c r="AG190" s="81"/>
      <c r="AH190" s="279"/>
      <c r="AI190" s="81"/>
      <c r="AJ190" s="279"/>
      <c r="AK190" s="81"/>
      <c r="AL190" s="279"/>
      <c r="AM190" s="81"/>
      <c r="AN190" s="279"/>
      <c r="AO190" s="81"/>
      <c r="AP190" s="279"/>
      <c r="AQ190" s="81"/>
      <c r="AR190" s="279"/>
      <c r="AS190" s="81"/>
      <c r="AT190" s="279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1">
        <f t="shared" si="12"/>
        <v>3</v>
      </c>
      <c r="H191" s="136">
        <f t="shared" si="13"/>
        <v>55.045871559633028</v>
      </c>
      <c r="I191" s="260" t="s">
        <v>688</v>
      </c>
      <c r="J191" s="285">
        <v>2</v>
      </c>
      <c r="K191" s="263" t="s">
        <v>689</v>
      </c>
      <c r="L191" s="283">
        <v>1</v>
      </c>
      <c r="M191" s="81"/>
      <c r="N191" s="279"/>
      <c r="O191" s="81"/>
      <c r="P191" s="279"/>
      <c r="Q191" s="81"/>
      <c r="R191" s="279"/>
      <c r="S191" s="81"/>
      <c r="T191" s="279"/>
      <c r="U191" s="81"/>
      <c r="V191" s="279"/>
      <c r="W191" s="81"/>
      <c r="X191" s="279"/>
      <c r="Y191" s="81"/>
      <c r="Z191" s="279"/>
      <c r="AA191" s="81"/>
      <c r="AB191" s="279"/>
      <c r="AC191" s="81"/>
      <c r="AD191" s="279"/>
      <c r="AE191" s="81"/>
      <c r="AF191" s="279"/>
      <c r="AG191" s="81"/>
      <c r="AH191" s="279"/>
      <c r="AI191" s="81"/>
      <c r="AJ191" s="279"/>
      <c r="AK191" s="81"/>
      <c r="AL191" s="279"/>
      <c r="AM191" s="81"/>
      <c r="AN191" s="279"/>
      <c r="AO191" s="81"/>
      <c r="AP191" s="279"/>
      <c r="AQ191" s="81"/>
      <c r="AR191" s="279"/>
      <c r="AS191" s="81"/>
      <c r="AT191" s="279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1">
        <f t="shared" si="12"/>
        <v>4</v>
      </c>
      <c r="H192" s="136">
        <f t="shared" si="13"/>
        <v>73.394495412844037</v>
      </c>
      <c r="I192" s="87" t="s">
        <v>690</v>
      </c>
      <c r="J192" s="281">
        <v>4</v>
      </c>
      <c r="K192" s="87"/>
      <c r="L192" s="281"/>
      <c r="M192" s="81"/>
      <c r="N192" s="279"/>
      <c r="O192" s="81"/>
      <c r="P192" s="279"/>
      <c r="Q192" s="81"/>
      <c r="R192" s="279"/>
      <c r="S192" s="81"/>
      <c r="T192" s="279"/>
      <c r="U192" s="81"/>
      <c r="V192" s="279"/>
      <c r="W192" s="81"/>
      <c r="X192" s="279"/>
      <c r="Y192" s="81"/>
      <c r="Z192" s="279"/>
      <c r="AA192" s="81"/>
      <c r="AB192" s="279"/>
      <c r="AC192" s="81"/>
      <c r="AD192" s="279"/>
      <c r="AE192" s="81"/>
      <c r="AF192" s="279"/>
      <c r="AG192" s="81"/>
      <c r="AH192" s="279"/>
      <c r="AI192" s="81"/>
      <c r="AJ192" s="279"/>
      <c r="AK192" s="81"/>
      <c r="AL192" s="279"/>
      <c r="AM192" s="81"/>
      <c r="AN192" s="279"/>
      <c r="AO192" s="81"/>
      <c r="AP192" s="279"/>
      <c r="AQ192" s="81"/>
      <c r="AR192" s="279"/>
      <c r="AS192" s="81"/>
      <c r="AT192" s="279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4"/>
      <c r="D193" s="4"/>
      <c r="E193" s="4"/>
      <c r="F193" s="4"/>
      <c r="G193" s="251">
        <f t="shared" si="12"/>
        <v>0</v>
      </c>
      <c r="H193" s="136">
        <f t="shared" si="13"/>
        <v>0</v>
      </c>
      <c r="I193" s="87"/>
      <c r="J193" s="281"/>
      <c r="K193" s="87"/>
      <c r="L193" s="281"/>
      <c r="M193" s="81"/>
      <c r="N193" s="279"/>
      <c r="O193" s="81"/>
      <c r="P193" s="279"/>
      <c r="Q193" s="81"/>
      <c r="R193" s="279"/>
      <c r="S193" s="81"/>
      <c r="T193" s="279"/>
      <c r="U193" s="81"/>
      <c r="V193" s="279"/>
      <c r="W193" s="81"/>
      <c r="X193" s="279"/>
      <c r="Y193" s="81"/>
      <c r="Z193" s="279"/>
      <c r="AA193" s="81"/>
      <c r="AB193" s="279"/>
      <c r="AC193" s="81"/>
      <c r="AD193" s="279"/>
      <c r="AE193" s="81"/>
      <c r="AF193" s="279"/>
      <c r="AG193" s="81"/>
      <c r="AH193" s="279"/>
      <c r="AI193" s="81"/>
      <c r="AJ193" s="279"/>
      <c r="AK193" s="81"/>
      <c r="AL193" s="279"/>
      <c r="AM193" s="81"/>
      <c r="AN193" s="279"/>
      <c r="AO193" s="81"/>
      <c r="AP193" s="279"/>
      <c r="AQ193" s="81"/>
      <c r="AR193" s="279"/>
      <c r="AS193" s="81"/>
      <c r="AT193" s="279"/>
      <c r="AU193" s="81"/>
      <c r="AV193" s="50">
        <f>IFERROR(VLOOKUP(A193,'Site check'!A:Q,14,0),0)</f>
        <v>0</v>
      </c>
    </row>
    <row r="194" spans="1:48">
      <c r="A194" s="35" t="s">
        <v>210</v>
      </c>
      <c r="B194" s="96"/>
      <c r="C194" s="30" t="s">
        <v>18</v>
      </c>
      <c r="D194" s="4"/>
      <c r="E194" s="4"/>
      <c r="F194" s="4"/>
      <c r="G194" s="251">
        <f t="shared" si="12"/>
        <v>2.7</v>
      </c>
      <c r="H194" s="136">
        <f t="shared" si="13"/>
        <v>49.541284403669728</v>
      </c>
      <c r="I194" s="87" t="s">
        <v>691</v>
      </c>
      <c r="J194" s="281">
        <v>1.7</v>
      </c>
      <c r="K194" s="263" t="s">
        <v>692</v>
      </c>
      <c r="L194" s="283">
        <v>1</v>
      </c>
      <c r="M194" s="81"/>
      <c r="N194" s="279"/>
      <c r="O194" s="81"/>
      <c r="P194" s="279"/>
      <c r="Q194" s="81"/>
      <c r="R194" s="279"/>
      <c r="S194" s="81"/>
      <c r="T194" s="279"/>
      <c r="U194" s="81"/>
      <c r="V194" s="279"/>
      <c r="W194" s="81"/>
      <c r="X194" s="279"/>
      <c r="Y194" s="81"/>
      <c r="Z194" s="279"/>
      <c r="AA194" s="81"/>
      <c r="AB194" s="279"/>
      <c r="AC194" s="81"/>
      <c r="AD194" s="279"/>
      <c r="AE194" s="81"/>
      <c r="AF194" s="279"/>
      <c r="AG194" s="81"/>
      <c r="AH194" s="279"/>
      <c r="AI194" s="81"/>
      <c r="AJ194" s="279"/>
      <c r="AK194" s="81"/>
      <c r="AL194" s="279"/>
      <c r="AM194" s="81"/>
      <c r="AN194" s="279"/>
      <c r="AO194" s="81"/>
      <c r="AP194" s="279"/>
      <c r="AQ194" s="81"/>
      <c r="AR194" s="279"/>
      <c r="AS194" s="81"/>
      <c r="AT194" s="279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1">
        <f t="shared" si="12"/>
        <v>0</v>
      </c>
      <c r="H195" s="136">
        <f t="shared" si="13"/>
        <v>0</v>
      </c>
      <c r="I195" s="81"/>
      <c r="J195" s="279"/>
      <c r="K195" s="81"/>
      <c r="L195" s="279"/>
      <c r="M195" s="81"/>
      <c r="N195" s="279"/>
      <c r="O195" s="81"/>
      <c r="P195" s="279"/>
      <c r="Q195" s="81"/>
      <c r="R195" s="279"/>
      <c r="S195" s="81"/>
      <c r="T195" s="279"/>
      <c r="U195" s="81"/>
      <c r="V195" s="279"/>
      <c r="W195" s="81"/>
      <c r="X195" s="279"/>
      <c r="Y195" s="81"/>
      <c r="Z195" s="279"/>
      <c r="AA195" s="81"/>
      <c r="AB195" s="279"/>
      <c r="AC195" s="81"/>
      <c r="AD195" s="279"/>
      <c r="AE195" s="81"/>
      <c r="AF195" s="279"/>
      <c r="AG195" s="81"/>
      <c r="AH195" s="279"/>
      <c r="AI195" s="81"/>
      <c r="AJ195" s="279"/>
      <c r="AK195" s="81"/>
      <c r="AL195" s="279"/>
      <c r="AM195" s="81"/>
      <c r="AN195" s="279"/>
      <c r="AO195" s="81"/>
      <c r="AP195" s="279"/>
      <c r="AQ195" s="81"/>
      <c r="AR195" s="279"/>
      <c r="AS195" s="81"/>
      <c r="AT195" s="279"/>
      <c r="AU195" s="81"/>
      <c r="AV195" s="50">
        <f>IFERROR(VLOOKUP(A195,'Site check'!A:Q,14,0),0)</f>
        <v>0</v>
      </c>
    </row>
    <row r="196" spans="1:48">
      <c r="A196" s="37" t="s">
        <v>212</v>
      </c>
      <c r="B196" s="96"/>
      <c r="C196" s="4"/>
      <c r="D196" s="4"/>
      <c r="E196" s="4"/>
      <c r="F196" s="4"/>
      <c r="G196" s="251">
        <f t="shared" si="12"/>
        <v>0</v>
      </c>
      <c r="H196" s="136">
        <f t="shared" si="13"/>
        <v>0</v>
      </c>
      <c r="I196" s="81"/>
      <c r="J196" s="279"/>
      <c r="K196" s="81"/>
      <c r="L196" s="279"/>
      <c r="M196" s="81"/>
      <c r="N196" s="279"/>
      <c r="O196" s="81"/>
      <c r="P196" s="279"/>
      <c r="Q196" s="81"/>
      <c r="R196" s="279"/>
      <c r="S196" s="81"/>
      <c r="T196" s="279"/>
      <c r="U196" s="81"/>
      <c r="V196" s="279"/>
      <c r="W196" s="81"/>
      <c r="X196" s="279"/>
      <c r="Y196" s="81"/>
      <c r="Z196" s="279"/>
      <c r="AA196" s="81"/>
      <c r="AB196" s="279"/>
      <c r="AC196" s="81"/>
      <c r="AD196" s="279"/>
      <c r="AE196" s="81"/>
      <c r="AF196" s="279"/>
      <c r="AG196" s="81"/>
      <c r="AH196" s="279"/>
      <c r="AI196" s="81"/>
      <c r="AJ196" s="279"/>
      <c r="AK196" s="81"/>
      <c r="AL196" s="279"/>
      <c r="AM196" s="81"/>
      <c r="AN196" s="279"/>
      <c r="AO196" s="81"/>
      <c r="AP196" s="279"/>
      <c r="AQ196" s="81"/>
      <c r="AR196" s="279"/>
      <c r="AS196" s="81"/>
      <c r="AT196" s="279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30" t="s">
        <v>18</v>
      </c>
      <c r="D197" s="4"/>
      <c r="E197" s="4"/>
      <c r="F197" s="4"/>
      <c r="G197" s="251">
        <f t="shared" si="12"/>
        <v>2.7</v>
      </c>
      <c r="H197" s="136">
        <f t="shared" si="13"/>
        <v>49.541284403669728</v>
      </c>
      <c r="I197" s="81" t="s">
        <v>693</v>
      </c>
      <c r="J197" s="279">
        <v>1.7</v>
      </c>
      <c r="K197" s="256" t="s">
        <v>694</v>
      </c>
      <c r="L197" s="290">
        <v>1</v>
      </c>
      <c r="M197" s="81"/>
      <c r="N197" s="279"/>
      <c r="O197" s="81"/>
      <c r="P197" s="279"/>
      <c r="Q197" s="81"/>
      <c r="R197" s="279"/>
      <c r="S197" s="81"/>
      <c r="T197" s="279"/>
      <c r="U197" s="81"/>
      <c r="V197" s="279"/>
      <c r="W197" s="81"/>
      <c r="X197" s="279"/>
      <c r="Y197" s="81"/>
      <c r="Z197" s="279"/>
      <c r="AA197" s="81"/>
      <c r="AB197" s="279"/>
      <c r="AC197" s="81"/>
      <c r="AD197" s="279"/>
      <c r="AE197" s="81"/>
      <c r="AF197" s="279"/>
      <c r="AG197" s="81"/>
      <c r="AH197" s="279"/>
      <c r="AI197" s="81"/>
      <c r="AJ197" s="279"/>
      <c r="AK197" s="81"/>
      <c r="AL197" s="279"/>
      <c r="AM197" s="81"/>
      <c r="AN197" s="279"/>
      <c r="AO197" s="81"/>
      <c r="AP197" s="279"/>
      <c r="AQ197" s="81"/>
      <c r="AR197" s="279"/>
      <c r="AS197" s="81"/>
      <c r="AT197" s="279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96"/>
      <c r="D198" s="4"/>
      <c r="E198" s="30" t="s">
        <v>446</v>
      </c>
      <c r="F198" s="4"/>
      <c r="G198" s="251">
        <f t="shared" ref="G198" si="16">SUM(J198,L198,N198,P198,R198,T198,V198,X198,Z198,AB198,AD198,AF198,AH198,AJ198,AL198,AN198,AP198,AR198,AT198,AV198)</f>
        <v>12</v>
      </c>
      <c r="H198" s="136">
        <f t="shared" ref="H198" si="17">SUM(G198*1000)/54.5</f>
        <v>220.18348623853211</v>
      </c>
      <c r="I198" s="81" t="s">
        <v>695</v>
      </c>
      <c r="J198" s="279">
        <v>12</v>
      </c>
      <c r="K198" s="99"/>
      <c r="L198" s="289"/>
      <c r="M198" s="81"/>
      <c r="N198" s="279"/>
      <c r="O198" s="81"/>
      <c r="P198" s="279"/>
      <c r="Q198" s="81"/>
      <c r="R198" s="279"/>
      <c r="S198" s="81"/>
      <c r="T198" s="279"/>
      <c r="U198" s="81"/>
      <c r="V198" s="279"/>
      <c r="W198" s="81"/>
      <c r="X198" s="279"/>
      <c r="Y198" s="81"/>
      <c r="Z198" s="279"/>
      <c r="AA198" s="81"/>
      <c r="AB198" s="279"/>
      <c r="AC198" s="81"/>
      <c r="AD198" s="279"/>
      <c r="AE198" s="81"/>
      <c r="AF198" s="279"/>
      <c r="AG198" s="81"/>
      <c r="AH198" s="279"/>
      <c r="AI198" s="81"/>
      <c r="AJ198" s="279"/>
      <c r="AK198" s="81"/>
      <c r="AL198" s="279"/>
      <c r="AM198" s="81"/>
      <c r="AN198" s="279"/>
      <c r="AO198" s="81"/>
      <c r="AP198" s="279"/>
      <c r="AQ198" s="81"/>
      <c r="AR198" s="279"/>
      <c r="AS198" s="81"/>
      <c r="AT198" s="279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1">
        <f t="shared" si="12"/>
        <v>0</v>
      </c>
      <c r="H199" s="136">
        <f t="shared" si="13"/>
        <v>0</v>
      </c>
      <c r="I199" s="81"/>
      <c r="J199" s="279"/>
      <c r="K199" s="81"/>
      <c r="L199" s="279"/>
      <c r="M199" s="81"/>
      <c r="N199" s="279"/>
      <c r="O199" s="81"/>
      <c r="P199" s="279"/>
      <c r="Q199" s="81"/>
      <c r="R199" s="279"/>
      <c r="S199" s="81"/>
      <c r="T199" s="279"/>
      <c r="U199" s="81"/>
      <c r="V199" s="279"/>
      <c r="W199" s="81"/>
      <c r="X199" s="279"/>
      <c r="Y199" s="81"/>
      <c r="Z199" s="279"/>
      <c r="AA199" s="81"/>
      <c r="AB199" s="279"/>
      <c r="AC199" s="81"/>
      <c r="AD199" s="279"/>
      <c r="AE199" s="81"/>
      <c r="AF199" s="279"/>
      <c r="AG199" s="81"/>
      <c r="AH199" s="279"/>
      <c r="AI199" s="81"/>
      <c r="AJ199" s="279"/>
      <c r="AK199" s="81"/>
      <c r="AL199" s="279"/>
      <c r="AM199" s="81"/>
      <c r="AN199" s="279"/>
      <c r="AO199" s="81"/>
      <c r="AP199" s="279"/>
      <c r="AQ199" s="81"/>
      <c r="AR199" s="279"/>
      <c r="AS199" s="81"/>
      <c r="AT199" s="279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1">
        <f t="shared" si="12"/>
        <v>0</v>
      </c>
      <c r="H200" s="136">
        <f t="shared" si="13"/>
        <v>0</v>
      </c>
      <c r="I200" s="81"/>
      <c r="J200" s="279"/>
      <c r="K200" s="81"/>
      <c r="L200" s="279"/>
      <c r="M200" s="81"/>
      <c r="N200" s="279"/>
      <c r="O200" s="81"/>
      <c r="P200" s="279"/>
      <c r="Q200" s="81"/>
      <c r="R200" s="279"/>
      <c r="S200" s="81"/>
      <c r="T200" s="279"/>
      <c r="U200" s="81"/>
      <c r="V200" s="279"/>
      <c r="W200" s="81"/>
      <c r="X200" s="279"/>
      <c r="Y200" s="81"/>
      <c r="Z200" s="279"/>
      <c r="AA200" s="81"/>
      <c r="AB200" s="279"/>
      <c r="AC200" s="81"/>
      <c r="AD200" s="279"/>
      <c r="AE200" s="81"/>
      <c r="AF200" s="279"/>
      <c r="AG200" s="81"/>
      <c r="AH200" s="279"/>
      <c r="AI200" s="81"/>
      <c r="AJ200" s="279"/>
      <c r="AK200" s="81"/>
      <c r="AL200" s="279"/>
      <c r="AM200" s="81"/>
      <c r="AN200" s="279"/>
      <c r="AO200" s="81"/>
      <c r="AP200" s="279"/>
      <c r="AQ200" s="81"/>
      <c r="AR200" s="279"/>
      <c r="AS200" s="81"/>
      <c r="AT200" s="279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1">
        <f t="shared" si="12"/>
        <v>0</v>
      </c>
      <c r="H201" s="136">
        <f t="shared" si="13"/>
        <v>0</v>
      </c>
      <c r="I201" s="81"/>
      <c r="J201" s="279"/>
      <c r="K201" s="81"/>
      <c r="L201" s="279"/>
      <c r="M201" s="81"/>
      <c r="N201" s="279"/>
      <c r="O201" s="81"/>
      <c r="P201" s="279"/>
      <c r="Q201" s="81"/>
      <c r="R201" s="279"/>
      <c r="S201" s="81"/>
      <c r="T201" s="279"/>
      <c r="U201" s="81"/>
      <c r="V201" s="279"/>
      <c r="W201" s="81"/>
      <c r="X201" s="279"/>
      <c r="Y201" s="81"/>
      <c r="Z201" s="279"/>
      <c r="AA201" s="81"/>
      <c r="AB201" s="279"/>
      <c r="AC201" s="81"/>
      <c r="AD201" s="279"/>
      <c r="AE201" s="81"/>
      <c r="AF201" s="279"/>
      <c r="AG201" s="81"/>
      <c r="AH201" s="279"/>
      <c r="AI201" s="81"/>
      <c r="AJ201" s="279"/>
      <c r="AK201" s="81"/>
      <c r="AL201" s="279"/>
      <c r="AM201" s="81"/>
      <c r="AN201" s="279"/>
      <c r="AO201" s="81"/>
      <c r="AP201" s="279"/>
      <c r="AQ201" s="81"/>
      <c r="AR201" s="279"/>
      <c r="AS201" s="81"/>
      <c r="AT201" s="279"/>
      <c r="AU201" s="81"/>
      <c r="AV201" s="50">
        <f>IFERROR(VLOOKUP(A201,'Site check'!A:Q,14,0),0)</f>
        <v>0</v>
      </c>
    </row>
    <row r="202" spans="1:48">
      <c r="A202" s="35" t="s">
        <v>218</v>
      </c>
      <c r="B202" s="96"/>
      <c r="C202" s="4"/>
      <c r="D202" s="4"/>
      <c r="E202" s="4"/>
      <c r="F202" s="4"/>
      <c r="G202" s="251">
        <f t="shared" si="12"/>
        <v>0</v>
      </c>
      <c r="H202" s="136">
        <f t="shared" si="13"/>
        <v>0</v>
      </c>
      <c r="I202" s="81"/>
      <c r="J202" s="279"/>
      <c r="K202" s="81"/>
      <c r="L202" s="279"/>
      <c r="M202" s="81"/>
      <c r="N202" s="279"/>
      <c r="O202" s="81"/>
      <c r="P202" s="279"/>
      <c r="Q202" s="81"/>
      <c r="R202" s="279"/>
      <c r="S202" s="81"/>
      <c r="T202" s="279"/>
      <c r="U202" s="81"/>
      <c r="V202" s="279"/>
      <c r="W202" s="81"/>
      <c r="X202" s="279"/>
      <c r="Y202" s="81"/>
      <c r="Z202" s="279"/>
      <c r="AA202" s="81"/>
      <c r="AB202" s="279"/>
      <c r="AC202" s="81"/>
      <c r="AD202" s="279"/>
      <c r="AE202" s="81"/>
      <c r="AF202" s="279"/>
      <c r="AG202" s="81"/>
      <c r="AH202" s="279"/>
      <c r="AI202" s="81"/>
      <c r="AJ202" s="279"/>
      <c r="AK202" s="81"/>
      <c r="AL202" s="279"/>
      <c r="AM202" s="81"/>
      <c r="AN202" s="279"/>
      <c r="AO202" s="81"/>
      <c r="AP202" s="279"/>
      <c r="AQ202" s="81"/>
      <c r="AR202" s="279"/>
      <c r="AS202" s="81"/>
      <c r="AT202" s="279"/>
      <c r="AU202" s="81"/>
      <c r="AV202" s="50">
        <f>IFERROR(VLOOKUP(A202,'Site check'!A:Q,14,0),0)</f>
        <v>0</v>
      </c>
    </row>
    <row r="203" spans="1:48">
      <c r="A203" s="40" t="s">
        <v>219</v>
      </c>
      <c r="B203" s="4"/>
      <c r="C203" s="4"/>
      <c r="D203" s="4"/>
      <c r="E203" s="4"/>
      <c r="F203" s="4"/>
      <c r="G203" s="251">
        <f t="shared" si="12"/>
        <v>36.5</v>
      </c>
      <c r="H203" s="136">
        <f t="shared" si="13"/>
        <v>669.72477064220186</v>
      </c>
      <c r="I203" s="81" t="s">
        <v>696</v>
      </c>
      <c r="J203" s="279">
        <v>12</v>
      </c>
      <c r="K203" s="81" t="s">
        <v>697</v>
      </c>
      <c r="L203" s="279">
        <v>3</v>
      </c>
      <c r="M203" s="81" t="s">
        <v>698</v>
      </c>
      <c r="N203" s="279">
        <v>0.5</v>
      </c>
      <c r="O203" s="81" t="s">
        <v>699</v>
      </c>
      <c r="P203" s="279">
        <v>4</v>
      </c>
      <c r="Q203" s="260" t="s">
        <v>700</v>
      </c>
      <c r="R203" s="283">
        <v>2</v>
      </c>
      <c r="S203" s="256" t="s">
        <v>701</v>
      </c>
      <c r="T203" s="290">
        <v>6</v>
      </c>
      <c r="U203" s="105" t="s">
        <v>702</v>
      </c>
      <c r="V203" s="290">
        <v>3</v>
      </c>
      <c r="W203" s="85" t="s">
        <v>703</v>
      </c>
      <c r="X203" s="280">
        <v>3</v>
      </c>
      <c r="Y203" s="85" t="s">
        <v>704</v>
      </c>
      <c r="Z203" s="280">
        <v>3</v>
      </c>
      <c r="AA203" s="85"/>
      <c r="AB203" s="280"/>
      <c r="AC203" s="81"/>
      <c r="AD203" s="279"/>
      <c r="AE203" s="81"/>
      <c r="AF203" s="279"/>
      <c r="AG203" s="81"/>
      <c r="AH203" s="279"/>
      <c r="AI203" s="81"/>
      <c r="AJ203" s="279"/>
      <c r="AK203" s="81"/>
      <c r="AL203" s="279"/>
      <c r="AM203" s="81"/>
      <c r="AN203" s="279"/>
      <c r="AO203" s="81"/>
      <c r="AP203" s="279"/>
      <c r="AQ203" s="81"/>
      <c r="AR203" s="279"/>
      <c r="AS203" s="81"/>
      <c r="AT203" s="279"/>
      <c r="AU203" s="81"/>
      <c r="AV203" s="50">
        <f>IFERROR(VLOOKUP(A203,'Site check'!A:Q,14,0),0)</f>
        <v>0</v>
      </c>
    </row>
    <row r="204" spans="1:48">
      <c r="A204" s="40" t="s">
        <v>220</v>
      </c>
      <c r="B204" s="24" t="s">
        <v>17</v>
      </c>
      <c r="C204" s="30" t="s">
        <v>18</v>
      </c>
      <c r="D204" s="30" t="s">
        <v>19</v>
      </c>
      <c r="E204" s="4"/>
      <c r="F204" s="30" t="s">
        <v>321</v>
      </c>
      <c r="G204" s="251">
        <f t="shared" si="12"/>
        <v>10.399999999999999</v>
      </c>
      <c r="H204" s="136">
        <f t="shared" si="13"/>
        <v>190.82568807339447</v>
      </c>
      <c r="I204" s="81" t="s">
        <v>705</v>
      </c>
      <c r="J204" s="279">
        <v>2.4</v>
      </c>
      <c r="K204" s="81" t="s">
        <v>706</v>
      </c>
      <c r="L204" s="279">
        <v>0.7</v>
      </c>
      <c r="M204" s="81" t="s">
        <v>707</v>
      </c>
      <c r="N204" s="279">
        <v>2.1</v>
      </c>
      <c r="O204" s="81" t="s">
        <v>708</v>
      </c>
      <c r="P204" s="279">
        <v>0.7</v>
      </c>
      <c r="Q204" s="81" t="s">
        <v>709</v>
      </c>
      <c r="R204" s="279">
        <v>1.2</v>
      </c>
      <c r="S204" s="81" t="s">
        <v>710</v>
      </c>
      <c r="T204" s="279">
        <v>3.3</v>
      </c>
      <c r="U204" s="81"/>
      <c r="V204" s="279"/>
      <c r="W204" s="81"/>
      <c r="X204" s="279"/>
      <c r="Y204" s="81"/>
      <c r="Z204" s="279"/>
      <c r="AA204" s="81"/>
      <c r="AB204" s="279"/>
      <c r="AC204" s="81"/>
      <c r="AD204" s="279"/>
      <c r="AE204" s="81"/>
      <c r="AF204" s="279"/>
      <c r="AG204" s="81"/>
      <c r="AH204" s="279"/>
      <c r="AI204" s="81"/>
      <c r="AJ204" s="279"/>
      <c r="AK204" s="81"/>
      <c r="AL204" s="279"/>
      <c r="AM204" s="81"/>
      <c r="AN204" s="279"/>
      <c r="AO204" s="81"/>
      <c r="AP204" s="279"/>
      <c r="AQ204" s="81"/>
      <c r="AR204" s="279"/>
      <c r="AS204" s="81"/>
      <c r="AT204" s="279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1">
        <f t="shared" si="12"/>
        <v>0</v>
      </c>
      <c r="H205" s="136">
        <f t="shared" si="13"/>
        <v>0</v>
      </c>
      <c r="I205" s="81"/>
      <c r="J205" s="279"/>
      <c r="K205" s="81"/>
      <c r="L205" s="279"/>
      <c r="M205" s="81"/>
      <c r="N205" s="279"/>
      <c r="O205" s="81"/>
      <c r="P205" s="279"/>
      <c r="Q205" s="81"/>
      <c r="R205" s="279"/>
      <c r="S205" s="81"/>
      <c r="T205" s="279"/>
      <c r="U205" s="81"/>
      <c r="V205" s="279"/>
      <c r="W205" s="81"/>
      <c r="X205" s="279"/>
      <c r="Y205" s="81"/>
      <c r="Z205" s="279"/>
      <c r="AA205" s="81"/>
      <c r="AB205" s="279"/>
      <c r="AC205" s="81"/>
      <c r="AD205" s="279"/>
      <c r="AE205" s="81"/>
      <c r="AF205" s="279"/>
      <c r="AG205" s="81"/>
      <c r="AH205" s="279"/>
      <c r="AI205" s="81"/>
      <c r="AJ205" s="279"/>
      <c r="AK205" s="81"/>
      <c r="AL205" s="279"/>
      <c r="AM205" s="81"/>
      <c r="AN205" s="279"/>
      <c r="AO205" s="81"/>
      <c r="AP205" s="279"/>
      <c r="AQ205" s="81"/>
      <c r="AR205" s="279"/>
      <c r="AS205" s="81"/>
      <c r="AT205" s="279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1">
        <f t="shared" si="12"/>
        <v>10.199999999999999</v>
      </c>
      <c r="H206" s="136">
        <f t="shared" si="13"/>
        <v>187.1559633027523</v>
      </c>
      <c r="I206" s="89" t="s">
        <v>422</v>
      </c>
      <c r="J206" s="282">
        <v>1.8</v>
      </c>
      <c r="K206" s="89" t="s">
        <v>530</v>
      </c>
      <c r="L206" s="282">
        <v>2.9</v>
      </c>
      <c r="M206" s="87" t="s">
        <v>456</v>
      </c>
      <c r="N206" s="281">
        <v>0.5</v>
      </c>
      <c r="O206" s="83" t="s">
        <v>711</v>
      </c>
      <c r="P206" s="284">
        <v>5</v>
      </c>
      <c r="Q206" s="81"/>
      <c r="R206" s="279"/>
      <c r="S206" s="81"/>
      <c r="T206" s="279"/>
      <c r="U206" s="81"/>
      <c r="V206" s="279"/>
      <c r="W206" s="81"/>
      <c r="X206" s="279"/>
      <c r="Y206" s="81"/>
      <c r="Z206" s="279"/>
      <c r="AA206" s="81"/>
      <c r="AB206" s="279"/>
      <c r="AC206" s="81"/>
      <c r="AD206" s="279"/>
      <c r="AE206" s="81"/>
      <c r="AF206" s="279"/>
      <c r="AG206" s="81"/>
      <c r="AH206" s="279"/>
      <c r="AI206" s="81"/>
      <c r="AJ206" s="279"/>
      <c r="AK206" s="81"/>
      <c r="AL206" s="279"/>
      <c r="AM206" s="81"/>
      <c r="AN206" s="279"/>
      <c r="AO206" s="81"/>
      <c r="AP206" s="279"/>
      <c r="AQ206" s="81"/>
      <c r="AR206" s="279"/>
      <c r="AS206" s="81"/>
      <c r="AT206" s="279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4"/>
      <c r="D207" s="4"/>
      <c r="E207" s="4"/>
      <c r="F207" s="4"/>
      <c r="G207" s="251">
        <f t="shared" si="12"/>
        <v>0.25</v>
      </c>
      <c r="H207" s="136">
        <f t="shared" si="13"/>
        <v>4.5871559633027523</v>
      </c>
      <c r="I207" s="260" t="s">
        <v>712</v>
      </c>
      <c r="J207" s="283">
        <v>0.25</v>
      </c>
      <c r="K207" s="81"/>
      <c r="L207" s="279"/>
      <c r="M207" s="81"/>
      <c r="N207" s="279"/>
      <c r="O207" s="81"/>
      <c r="P207" s="279"/>
      <c r="Q207" s="81"/>
      <c r="R207" s="279"/>
      <c r="S207" s="81"/>
      <c r="T207" s="279"/>
      <c r="U207" s="81"/>
      <c r="V207" s="279"/>
      <c r="W207" s="81"/>
      <c r="X207" s="279"/>
      <c r="Y207" s="81"/>
      <c r="Z207" s="279"/>
      <c r="AA207" s="81"/>
      <c r="AB207" s="279"/>
      <c r="AC207" s="81"/>
      <c r="AD207" s="279"/>
      <c r="AE207" s="81"/>
      <c r="AF207" s="279"/>
      <c r="AG207" s="81"/>
      <c r="AH207" s="279"/>
      <c r="AI207" s="81"/>
      <c r="AJ207" s="279"/>
      <c r="AK207" s="81"/>
      <c r="AL207" s="279"/>
      <c r="AM207" s="81"/>
      <c r="AN207" s="279"/>
      <c r="AO207" s="81"/>
      <c r="AP207" s="279"/>
      <c r="AQ207" s="81"/>
      <c r="AR207" s="279"/>
      <c r="AS207" s="81"/>
      <c r="AT207" s="279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1">
        <f t="shared" ref="G208:G254" si="18">SUM(J208,L208,N208,P208,R208,T208,V208,X208,Z208,AB208,AD208,AF208,AH208,AJ208,AL208,AN208,AP208,AR208,AT208,AV208)</f>
        <v>7.2</v>
      </c>
      <c r="H208" s="136">
        <f t="shared" si="13"/>
        <v>132.11009174311926</v>
      </c>
      <c r="I208" s="89" t="s">
        <v>713</v>
      </c>
      <c r="J208" s="282">
        <v>1.7</v>
      </c>
      <c r="K208" s="85" t="s">
        <v>714</v>
      </c>
      <c r="L208" s="280">
        <v>2.75</v>
      </c>
      <c r="M208" s="81" t="s">
        <v>715</v>
      </c>
      <c r="N208" s="279">
        <v>2.75</v>
      </c>
      <c r="O208" s="81"/>
      <c r="P208" s="279"/>
      <c r="Q208" s="81"/>
      <c r="R208" s="279"/>
      <c r="S208" s="81"/>
      <c r="T208" s="279"/>
      <c r="U208" s="81"/>
      <c r="V208" s="279"/>
      <c r="W208" s="81"/>
      <c r="X208" s="279"/>
      <c r="Y208" s="81"/>
      <c r="Z208" s="279"/>
      <c r="AA208" s="81"/>
      <c r="AB208" s="279"/>
      <c r="AC208" s="81"/>
      <c r="AD208" s="279"/>
      <c r="AE208" s="81"/>
      <c r="AF208" s="279"/>
      <c r="AG208" s="81"/>
      <c r="AH208" s="279"/>
      <c r="AI208" s="81"/>
      <c r="AJ208" s="279"/>
      <c r="AK208" s="81"/>
      <c r="AL208" s="279"/>
      <c r="AM208" s="81"/>
      <c r="AN208" s="279"/>
      <c r="AO208" s="81"/>
      <c r="AP208" s="279"/>
      <c r="AQ208" s="81"/>
      <c r="AR208" s="279"/>
      <c r="AS208" s="81"/>
      <c r="AT208" s="279"/>
      <c r="AU208" s="81"/>
      <c r="AV208" s="50">
        <f>IFERROR(VLOOKUP(A208,'Site check'!A:Q,14,0),0)</f>
        <v>0</v>
      </c>
    </row>
    <row r="209" spans="1:48">
      <c r="A209" s="35" t="s">
        <v>225</v>
      </c>
      <c r="B209" s="96"/>
      <c r="C209" s="30" t="s">
        <v>18</v>
      </c>
      <c r="D209" s="4"/>
      <c r="E209" s="4"/>
      <c r="F209" s="4"/>
      <c r="G209" s="251">
        <f t="shared" si="18"/>
        <v>3.7</v>
      </c>
      <c r="H209" s="136">
        <f t="shared" ref="H209:H270" si="19">SUM(G209*1000)/54.5</f>
        <v>67.88990825688073</v>
      </c>
      <c r="I209" s="81" t="s">
        <v>716</v>
      </c>
      <c r="J209" s="279">
        <v>1.7</v>
      </c>
      <c r="K209" s="81" t="s">
        <v>717</v>
      </c>
      <c r="L209" s="279">
        <v>1</v>
      </c>
      <c r="M209" s="260" t="s">
        <v>718</v>
      </c>
      <c r="N209" s="283">
        <v>1</v>
      </c>
      <c r="O209" s="81"/>
      <c r="P209" s="279"/>
      <c r="Q209" s="81"/>
      <c r="R209" s="279"/>
      <c r="S209" s="81"/>
      <c r="T209" s="279"/>
      <c r="U209" s="81"/>
      <c r="V209" s="279"/>
      <c r="W209" s="81"/>
      <c r="X209" s="279"/>
      <c r="Y209" s="81"/>
      <c r="Z209" s="279"/>
      <c r="AA209" s="81"/>
      <c r="AB209" s="279"/>
      <c r="AC209" s="81"/>
      <c r="AD209" s="279"/>
      <c r="AE209" s="81"/>
      <c r="AF209" s="279"/>
      <c r="AG209" s="81"/>
      <c r="AH209" s="279"/>
      <c r="AI209" s="81"/>
      <c r="AJ209" s="279"/>
      <c r="AK209" s="81"/>
      <c r="AL209" s="279"/>
      <c r="AM209" s="81"/>
      <c r="AN209" s="279"/>
      <c r="AO209" s="81"/>
      <c r="AP209" s="279"/>
      <c r="AQ209" s="81"/>
      <c r="AR209" s="279"/>
      <c r="AS209" s="81"/>
      <c r="AT209" s="279"/>
      <c r="AU209" s="81"/>
      <c r="AV209" s="50">
        <f>IFERROR(VLOOKUP(A209,'Site check'!A:Q,14,0),0)</f>
        <v>0</v>
      </c>
    </row>
    <row r="210" spans="1:48">
      <c r="A210" s="35" t="s">
        <v>226</v>
      </c>
      <c r="B210" s="48"/>
      <c r="C210" s="4"/>
      <c r="D210" s="4"/>
      <c r="E210" s="4"/>
      <c r="F210" s="4"/>
      <c r="G210" s="251">
        <f t="shared" si="18"/>
        <v>3.5</v>
      </c>
      <c r="H210" s="136">
        <f t="shared" si="19"/>
        <v>64.220183486238525</v>
      </c>
      <c r="I210" s="81" t="s">
        <v>719</v>
      </c>
      <c r="J210" s="279">
        <v>0.5</v>
      </c>
      <c r="K210" s="266" t="s">
        <v>569</v>
      </c>
      <c r="L210" s="291">
        <v>2</v>
      </c>
      <c r="M210" s="99" t="s">
        <v>717</v>
      </c>
      <c r="N210" s="289">
        <v>1</v>
      </c>
      <c r="O210" s="83"/>
      <c r="P210" s="284"/>
      <c r="Q210" s="81"/>
      <c r="R210" s="279"/>
      <c r="S210" s="83"/>
      <c r="T210" s="284"/>
      <c r="U210" s="81"/>
      <c r="V210" s="279"/>
      <c r="W210" s="81"/>
      <c r="X210" s="279"/>
      <c r="Y210" s="81"/>
      <c r="Z210" s="279"/>
      <c r="AA210" s="81"/>
      <c r="AB210" s="279"/>
      <c r="AC210" s="81"/>
      <c r="AD210" s="279"/>
      <c r="AE210" s="81"/>
      <c r="AF210" s="279"/>
      <c r="AG210" s="81"/>
      <c r="AH210" s="279"/>
      <c r="AI210" s="81"/>
      <c r="AJ210" s="279"/>
      <c r="AK210" s="81"/>
      <c r="AL210" s="279"/>
      <c r="AM210" s="81"/>
      <c r="AN210" s="279"/>
      <c r="AO210" s="81"/>
      <c r="AP210" s="279"/>
      <c r="AQ210" s="81"/>
      <c r="AR210" s="279"/>
      <c r="AS210" s="81"/>
      <c r="AT210" s="279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1">
        <f t="shared" si="18"/>
        <v>0</v>
      </c>
      <c r="H211" s="136">
        <f t="shared" si="19"/>
        <v>0</v>
      </c>
      <c r="I211" s="81"/>
      <c r="J211" s="279"/>
      <c r="K211" s="81"/>
      <c r="L211" s="279"/>
      <c r="M211" s="81"/>
      <c r="N211" s="279"/>
      <c r="O211" s="81"/>
      <c r="P211" s="279"/>
      <c r="Q211" s="81"/>
      <c r="R211" s="279"/>
      <c r="S211" s="81"/>
      <c r="T211" s="279"/>
      <c r="U211" s="81"/>
      <c r="V211" s="279"/>
      <c r="W211" s="81"/>
      <c r="X211" s="279"/>
      <c r="Y211" s="81"/>
      <c r="Z211" s="279"/>
      <c r="AA211" s="81"/>
      <c r="AB211" s="279"/>
      <c r="AC211" s="81"/>
      <c r="AD211" s="279"/>
      <c r="AE211" s="81"/>
      <c r="AF211" s="279"/>
      <c r="AG211" s="81"/>
      <c r="AH211" s="279"/>
      <c r="AI211" s="81"/>
      <c r="AJ211" s="279"/>
      <c r="AK211" s="81"/>
      <c r="AL211" s="279"/>
      <c r="AM211" s="81"/>
      <c r="AN211" s="279"/>
      <c r="AO211" s="81"/>
      <c r="AP211" s="279"/>
      <c r="AQ211" s="81"/>
      <c r="AR211" s="279"/>
      <c r="AS211" s="81"/>
      <c r="AT211" s="279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1">
        <f t="shared" si="18"/>
        <v>0</v>
      </c>
      <c r="H212" s="136">
        <f t="shared" si="19"/>
        <v>0</v>
      </c>
      <c r="I212" s="81"/>
      <c r="J212" s="279"/>
      <c r="K212" s="81"/>
      <c r="L212" s="279"/>
      <c r="M212" s="81"/>
      <c r="N212" s="279"/>
      <c r="O212" s="81"/>
      <c r="P212" s="279"/>
      <c r="Q212" s="81"/>
      <c r="R212" s="279"/>
      <c r="S212" s="81"/>
      <c r="T212" s="279"/>
      <c r="U212" s="81"/>
      <c r="V212" s="279"/>
      <c r="W212" s="81"/>
      <c r="X212" s="279"/>
      <c r="Y212" s="81"/>
      <c r="Z212" s="279"/>
      <c r="AA212" s="81"/>
      <c r="AB212" s="279"/>
      <c r="AC212" s="81"/>
      <c r="AD212" s="279"/>
      <c r="AE212" s="81"/>
      <c r="AF212" s="279"/>
      <c r="AG212" s="81"/>
      <c r="AH212" s="279"/>
      <c r="AI212" s="81"/>
      <c r="AJ212" s="279"/>
      <c r="AK212" s="81"/>
      <c r="AL212" s="279"/>
      <c r="AM212" s="81"/>
      <c r="AN212" s="279"/>
      <c r="AO212" s="81"/>
      <c r="AP212" s="279"/>
      <c r="AQ212" s="81"/>
      <c r="AR212" s="279"/>
      <c r="AS212" s="81"/>
      <c r="AT212" s="279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1">
        <f t="shared" si="18"/>
        <v>2</v>
      </c>
      <c r="H213" s="136">
        <f t="shared" si="19"/>
        <v>36.697247706422019</v>
      </c>
      <c r="I213" s="81" t="s">
        <v>720</v>
      </c>
      <c r="J213" s="279">
        <v>1</v>
      </c>
      <c r="K213" s="263" t="s">
        <v>721</v>
      </c>
      <c r="L213" s="283">
        <v>1</v>
      </c>
      <c r="M213" s="81"/>
      <c r="N213" s="279"/>
      <c r="O213" s="81"/>
      <c r="P213" s="279"/>
      <c r="Q213" s="81"/>
      <c r="R213" s="279"/>
      <c r="S213" s="81"/>
      <c r="T213" s="279"/>
      <c r="U213" s="81"/>
      <c r="V213" s="279"/>
      <c r="W213" s="81"/>
      <c r="X213" s="279"/>
      <c r="Y213" s="81"/>
      <c r="Z213" s="279"/>
      <c r="AA213" s="81"/>
      <c r="AB213" s="279"/>
      <c r="AC213" s="81"/>
      <c r="AD213" s="279"/>
      <c r="AE213" s="81"/>
      <c r="AF213" s="279"/>
      <c r="AG213" s="81"/>
      <c r="AH213" s="279"/>
      <c r="AI213" s="81"/>
      <c r="AJ213" s="279"/>
      <c r="AK213" s="81"/>
      <c r="AL213" s="279"/>
      <c r="AM213" s="81"/>
      <c r="AN213" s="279"/>
      <c r="AO213" s="81"/>
      <c r="AP213" s="279"/>
      <c r="AQ213" s="81"/>
      <c r="AR213" s="279"/>
      <c r="AS213" s="81"/>
      <c r="AT213" s="279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1">
        <f t="shared" si="18"/>
        <v>2</v>
      </c>
      <c r="H214" s="136">
        <f t="shared" si="19"/>
        <v>36.697247706422019</v>
      </c>
      <c r="I214" s="260" t="s">
        <v>722</v>
      </c>
      <c r="J214" s="283">
        <v>1</v>
      </c>
      <c r="K214" s="87" t="s">
        <v>723</v>
      </c>
      <c r="L214" s="281">
        <v>1</v>
      </c>
      <c r="M214" s="81"/>
      <c r="N214" s="279"/>
      <c r="O214" s="81"/>
      <c r="P214" s="279"/>
      <c r="Q214" s="81"/>
      <c r="R214" s="279"/>
      <c r="S214" s="81"/>
      <c r="T214" s="279"/>
      <c r="U214" s="81"/>
      <c r="V214" s="279"/>
      <c r="W214" s="81"/>
      <c r="X214" s="279"/>
      <c r="Y214" s="81"/>
      <c r="Z214" s="279"/>
      <c r="AA214" s="81"/>
      <c r="AB214" s="279"/>
      <c r="AC214" s="81"/>
      <c r="AD214" s="279"/>
      <c r="AE214" s="81"/>
      <c r="AF214" s="279"/>
      <c r="AG214" s="81"/>
      <c r="AH214" s="279"/>
      <c r="AI214" s="81"/>
      <c r="AJ214" s="279"/>
      <c r="AK214" s="81"/>
      <c r="AL214" s="279"/>
      <c r="AM214" s="81"/>
      <c r="AN214" s="279"/>
      <c r="AO214" s="81"/>
      <c r="AP214" s="279"/>
      <c r="AQ214" s="81"/>
      <c r="AR214" s="279"/>
      <c r="AS214" s="81"/>
      <c r="AT214" s="279"/>
      <c r="AU214" s="81"/>
      <c r="AV214" s="50">
        <f>IFERROR(VLOOKUP(A214,'Site check'!A:Q,14,0),0)</f>
        <v>0</v>
      </c>
    </row>
    <row r="215" spans="1:48">
      <c r="A215" s="35" t="s">
        <v>231</v>
      </c>
      <c r="B215" s="96"/>
      <c r="C215" s="4"/>
      <c r="D215" s="4"/>
      <c r="E215" s="4"/>
      <c r="F215" s="4"/>
      <c r="G215" s="251">
        <f t="shared" si="18"/>
        <v>1</v>
      </c>
      <c r="H215" s="136">
        <f t="shared" si="19"/>
        <v>18.348623853211009</v>
      </c>
      <c r="I215" s="260" t="s">
        <v>724</v>
      </c>
      <c r="J215" s="283">
        <v>1</v>
      </c>
      <c r="K215" s="87"/>
      <c r="L215" s="281"/>
      <c r="M215" s="81"/>
      <c r="N215" s="279"/>
      <c r="O215" s="81"/>
      <c r="P215" s="279"/>
      <c r="Q215" s="81"/>
      <c r="R215" s="279"/>
      <c r="S215" s="81"/>
      <c r="T215" s="279"/>
      <c r="U215" s="81"/>
      <c r="V215" s="279"/>
      <c r="W215" s="81"/>
      <c r="X215" s="279"/>
      <c r="Y215" s="81"/>
      <c r="Z215" s="279"/>
      <c r="AA215" s="81"/>
      <c r="AB215" s="279"/>
      <c r="AC215" s="81"/>
      <c r="AD215" s="279"/>
      <c r="AE215" s="81"/>
      <c r="AF215" s="279"/>
      <c r="AG215" s="81"/>
      <c r="AH215" s="279"/>
      <c r="AI215" s="81"/>
      <c r="AJ215" s="279"/>
      <c r="AK215" s="81"/>
      <c r="AL215" s="279"/>
      <c r="AM215" s="81"/>
      <c r="AN215" s="279"/>
      <c r="AO215" s="81"/>
      <c r="AP215" s="279"/>
      <c r="AQ215" s="81"/>
      <c r="AR215" s="279"/>
      <c r="AS215" s="81"/>
      <c r="AT215" s="279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1">
        <f t="shared" si="18"/>
        <v>4</v>
      </c>
      <c r="H216" s="136">
        <f t="shared" si="19"/>
        <v>73.394495412844037</v>
      </c>
      <c r="I216" s="260" t="s">
        <v>725</v>
      </c>
      <c r="J216" s="281">
        <v>2</v>
      </c>
      <c r="K216" s="260" t="s">
        <v>726</v>
      </c>
      <c r="L216" s="281">
        <v>2</v>
      </c>
      <c r="M216" s="81"/>
      <c r="N216" s="279"/>
      <c r="O216" s="81"/>
      <c r="P216" s="279"/>
      <c r="Q216" s="81"/>
      <c r="R216" s="279"/>
      <c r="S216" s="81"/>
      <c r="T216" s="279"/>
      <c r="U216" s="81"/>
      <c r="V216" s="279"/>
      <c r="W216" s="81"/>
      <c r="X216" s="279"/>
      <c r="Y216" s="81"/>
      <c r="Z216" s="279"/>
      <c r="AA216" s="81"/>
      <c r="AB216" s="279"/>
      <c r="AC216" s="81"/>
      <c r="AD216" s="279"/>
      <c r="AE216" s="81"/>
      <c r="AF216" s="279"/>
      <c r="AG216" s="81"/>
      <c r="AH216" s="279"/>
      <c r="AI216" s="81"/>
      <c r="AJ216" s="279"/>
      <c r="AK216" s="81"/>
      <c r="AL216" s="279"/>
      <c r="AM216" s="81"/>
      <c r="AN216" s="279"/>
      <c r="AO216" s="81"/>
      <c r="AP216" s="279"/>
      <c r="AQ216" s="81"/>
      <c r="AR216" s="279"/>
      <c r="AS216" s="81"/>
      <c r="AT216" s="279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1">
        <f t="shared" si="18"/>
        <v>0</v>
      </c>
      <c r="H217" s="136">
        <f t="shared" si="19"/>
        <v>0</v>
      </c>
      <c r="I217" s="81"/>
      <c r="J217" s="279"/>
      <c r="K217" s="81"/>
      <c r="L217" s="279"/>
      <c r="M217" s="81"/>
      <c r="N217" s="279"/>
      <c r="O217" s="81"/>
      <c r="P217" s="279"/>
      <c r="Q217" s="81"/>
      <c r="R217" s="279"/>
      <c r="S217" s="81"/>
      <c r="T217" s="279"/>
      <c r="U217" s="81"/>
      <c r="V217" s="279"/>
      <c r="W217" s="81"/>
      <c r="X217" s="279"/>
      <c r="Y217" s="81"/>
      <c r="Z217" s="279"/>
      <c r="AA217" s="81"/>
      <c r="AB217" s="279"/>
      <c r="AC217" s="81"/>
      <c r="AD217" s="279"/>
      <c r="AE217" s="81"/>
      <c r="AF217" s="279"/>
      <c r="AG217" s="81"/>
      <c r="AH217" s="279"/>
      <c r="AI217" s="81"/>
      <c r="AJ217" s="279"/>
      <c r="AK217" s="81"/>
      <c r="AL217" s="279"/>
      <c r="AM217" s="81"/>
      <c r="AN217" s="279"/>
      <c r="AO217" s="81"/>
      <c r="AP217" s="279"/>
      <c r="AQ217" s="81"/>
      <c r="AR217" s="279"/>
      <c r="AS217" s="81"/>
      <c r="AT217" s="279"/>
      <c r="AU217" s="81"/>
      <c r="AV217" s="50">
        <f>IFERROR(VLOOKUP(A217,'Site check'!A:Q,14,0),0)</f>
        <v>0</v>
      </c>
    </row>
    <row r="218" spans="1:48">
      <c r="A218" s="40" t="s">
        <v>234</v>
      </c>
      <c r="B218" s="96"/>
      <c r="C218" s="4"/>
      <c r="D218" s="4"/>
      <c r="E218" s="4"/>
      <c r="F218" s="4"/>
      <c r="G218" s="251">
        <f>SUM(J218,L218,N218,P218,R218,T218,V218,X218,Z218,AB218,AD218,AF218,AH218,AJ218,AL218,AN218,AP218,AR218,AT218,AV218)</f>
        <v>0</v>
      </c>
      <c r="H218" s="136">
        <f t="shared" si="19"/>
        <v>0</v>
      </c>
      <c r="I218" s="81"/>
      <c r="J218" s="279"/>
      <c r="K218" s="81"/>
      <c r="L218" s="279"/>
      <c r="M218" s="81"/>
      <c r="N218" s="279"/>
      <c r="O218" s="81"/>
      <c r="P218" s="279"/>
      <c r="Q218" s="81"/>
      <c r="R218" s="279"/>
      <c r="S218" s="81"/>
      <c r="T218" s="279"/>
      <c r="U218" s="81"/>
      <c r="V218" s="279"/>
      <c r="W218" s="81"/>
      <c r="X218" s="279"/>
      <c r="Y218" s="81"/>
      <c r="Z218" s="279"/>
      <c r="AA218" s="81"/>
      <c r="AB218" s="279"/>
      <c r="AC218" s="81"/>
      <c r="AD218" s="279"/>
      <c r="AE218" s="81"/>
      <c r="AF218" s="279"/>
      <c r="AG218" s="81"/>
      <c r="AH218" s="279"/>
      <c r="AI218" s="81"/>
      <c r="AJ218" s="279"/>
      <c r="AK218" s="81"/>
      <c r="AL218" s="279"/>
      <c r="AM218" s="81"/>
      <c r="AN218" s="279"/>
      <c r="AO218" s="81"/>
      <c r="AP218" s="279"/>
      <c r="AQ218" s="81"/>
      <c r="AR218" s="279"/>
      <c r="AS218" s="81"/>
      <c r="AT218" s="279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4"/>
      <c r="D219" s="4"/>
      <c r="E219" s="4"/>
      <c r="F219" s="4"/>
      <c r="G219" s="251">
        <f>SUM(J219,L219,N219,P219,R219,T219,V219,X219,Z219,AB219,AD219,AF219,AH219,AJ219,AL219,AN219,AP219,AR219,AT219,AV219)</f>
        <v>16.75</v>
      </c>
      <c r="H219" s="136">
        <f t="shared" si="19"/>
        <v>307.33944954128441</v>
      </c>
      <c r="I219" s="81" t="s">
        <v>727</v>
      </c>
      <c r="J219" s="279">
        <v>1.3</v>
      </c>
      <c r="K219" s="81" t="s">
        <v>728</v>
      </c>
      <c r="L219" s="279">
        <v>0.4</v>
      </c>
      <c r="M219" s="81" t="s">
        <v>729</v>
      </c>
      <c r="N219" s="279">
        <v>1.5</v>
      </c>
      <c r="O219" s="81" t="s">
        <v>730</v>
      </c>
      <c r="P219" s="279">
        <v>1</v>
      </c>
      <c r="Q219" s="81" t="s">
        <v>731</v>
      </c>
      <c r="R219" s="279">
        <v>1.2</v>
      </c>
      <c r="S219" s="81" t="s">
        <v>732</v>
      </c>
      <c r="T219" s="279">
        <v>1</v>
      </c>
      <c r="U219" s="89" t="s">
        <v>733</v>
      </c>
      <c r="V219" s="282">
        <v>0.4</v>
      </c>
      <c r="W219" s="263" t="s">
        <v>734</v>
      </c>
      <c r="X219" s="291">
        <v>2</v>
      </c>
      <c r="Y219" s="87" t="s">
        <v>735</v>
      </c>
      <c r="Z219" s="281">
        <v>3.25</v>
      </c>
      <c r="AA219" s="87" t="s">
        <v>736</v>
      </c>
      <c r="AB219" s="281">
        <v>1.6</v>
      </c>
      <c r="AC219" s="256" t="s">
        <v>737</v>
      </c>
      <c r="AD219" s="294">
        <v>2</v>
      </c>
      <c r="AE219" s="83" t="s">
        <v>738</v>
      </c>
      <c r="AF219" s="284">
        <v>1.1000000000000001</v>
      </c>
      <c r="AG219" s="83"/>
      <c r="AH219" s="284"/>
      <c r="AI219" s="81"/>
      <c r="AJ219" s="279"/>
      <c r="AK219" s="81"/>
      <c r="AL219" s="279"/>
      <c r="AM219" s="81"/>
      <c r="AN219" s="279"/>
      <c r="AO219" s="81"/>
      <c r="AP219" s="279"/>
      <c r="AQ219" s="81"/>
      <c r="AR219" s="279"/>
      <c r="AS219" s="81"/>
      <c r="AT219" s="279"/>
      <c r="AU219" s="81"/>
      <c r="AV219" s="50">
        <f>IFERROR(VLOOKUP(A219,'Site check'!A:Q,14,0),0)</f>
        <v>0</v>
      </c>
    </row>
    <row r="220" spans="1:48">
      <c r="A220" s="37" t="s">
        <v>236</v>
      </c>
      <c r="B220" s="24" t="s">
        <v>17</v>
      </c>
      <c r="C220" s="30" t="s">
        <v>18</v>
      </c>
      <c r="D220" s="30" t="s">
        <v>19</v>
      </c>
      <c r="E220" s="4"/>
      <c r="F220" s="30" t="s">
        <v>321</v>
      </c>
      <c r="G220" s="251">
        <f t="shared" si="18"/>
        <v>16.350000000000001</v>
      </c>
      <c r="H220" s="136">
        <f t="shared" si="19"/>
        <v>300.00000000000006</v>
      </c>
      <c r="I220" s="81" t="s">
        <v>727</v>
      </c>
      <c r="J220" s="279">
        <v>0.9</v>
      </c>
      <c r="K220" s="81" t="s">
        <v>728</v>
      </c>
      <c r="L220" s="279">
        <v>0.5</v>
      </c>
      <c r="M220" s="81" t="s">
        <v>729</v>
      </c>
      <c r="N220" s="279">
        <v>1.5</v>
      </c>
      <c r="O220" s="81" t="s">
        <v>730</v>
      </c>
      <c r="P220" s="279">
        <v>1</v>
      </c>
      <c r="Q220" s="81" t="s">
        <v>731</v>
      </c>
      <c r="R220" s="279">
        <v>1.2</v>
      </c>
      <c r="S220" s="81" t="s">
        <v>732</v>
      </c>
      <c r="T220" s="279">
        <v>0.9</v>
      </c>
      <c r="U220" s="89" t="s">
        <v>733</v>
      </c>
      <c r="V220" s="282">
        <v>0.4</v>
      </c>
      <c r="W220" s="263" t="s">
        <v>734</v>
      </c>
      <c r="X220" s="291">
        <v>2</v>
      </c>
      <c r="Y220" s="87" t="s">
        <v>735</v>
      </c>
      <c r="Z220" s="281">
        <v>3.25</v>
      </c>
      <c r="AA220" s="87" t="s">
        <v>736</v>
      </c>
      <c r="AB220" s="281">
        <v>1.6</v>
      </c>
      <c r="AC220" s="256" t="s">
        <v>737</v>
      </c>
      <c r="AD220" s="294">
        <v>2</v>
      </c>
      <c r="AE220" s="83" t="s">
        <v>738</v>
      </c>
      <c r="AF220" s="284">
        <v>1.1000000000000001</v>
      </c>
      <c r="AG220" s="83"/>
      <c r="AH220" s="284"/>
      <c r="AI220" s="81"/>
      <c r="AJ220" s="279"/>
      <c r="AK220" s="81"/>
      <c r="AL220" s="279"/>
      <c r="AM220" s="81"/>
      <c r="AN220" s="279"/>
      <c r="AO220" s="81"/>
      <c r="AP220" s="279"/>
      <c r="AQ220" s="81"/>
      <c r="AR220" s="279"/>
      <c r="AS220" s="81"/>
      <c r="AT220" s="279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1">
        <f t="shared" si="18"/>
        <v>5.75</v>
      </c>
      <c r="H221" s="136">
        <f t="shared" si="19"/>
        <v>105.50458715596331</v>
      </c>
      <c r="I221" s="260" t="s">
        <v>739</v>
      </c>
      <c r="J221" s="283">
        <v>0.5</v>
      </c>
      <c r="K221" s="87" t="s">
        <v>740</v>
      </c>
      <c r="L221" s="281">
        <v>1.25</v>
      </c>
      <c r="M221" s="87" t="s">
        <v>741</v>
      </c>
      <c r="N221" s="281">
        <v>1.25</v>
      </c>
      <c r="O221" s="83" t="s">
        <v>742</v>
      </c>
      <c r="P221" s="284">
        <v>2.75</v>
      </c>
      <c r="Q221" s="81"/>
      <c r="R221" s="321"/>
      <c r="S221" s="81"/>
      <c r="T221" s="279"/>
      <c r="U221" s="81"/>
      <c r="V221" s="279"/>
      <c r="W221" s="81"/>
      <c r="X221" s="279"/>
      <c r="Y221" s="81"/>
      <c r="Z221" s="279"/>
      <c r="AA221" s="81"/>
      <c r="AB221" s="279"/>
      <c r="AC221" s="81"/>
      <c r="AD221" s="279"/>
      <c r="AE221" s="81"/>
      <c r="AF221" s="279"/>
      <c r="AG221" s="81"/>
      <c r="AH221" s="279"/>
      <c r="AI221" s="81"/>
      <c r="AJ221" s="279"/>
      <c r="AK221" s="81"/>
      <c r="AL221" s="279"/>
      <c r="AM221" s="81"/>
      <c r="AN221" s="279"/>
      <c r="AO221" s="81"/>
      <c r="AP221" s="279"/>
      <c r="AQ221" s="81"/>
      <c r="AR221" s="279"/>
      <c r="AS221" s="81"/>
      <c r="AT221" s="279"/>
      <c r="AU221" s="81"/>
      <c r="AV221" s="50">
        <f>IFERROR(VLOOKUP(A221,'Site check'!A:Q,14,0),0)</f>
        <v>0</v>
      </c>
    </row>
    <row r="222" spans="1:48">
      <c r="A222" s="38" t="s">
        <v>238</v>
      </c>
      <c r="B222" s="24" t="s">
        <v>17</v>
      </c>
      <c r="C222" s="4"/>
      <c r="D222" s="4"/>
      <c r="E222" s="4"/>
      <c r="F222" s="4"/>
      <c r="G222" s="251">
        <f t="shared" si="18"/>
        <v>5.75</v>
      </c>
      <c r="H222" s="136">
        <f t="shared" si="19"/>
        <v>105.50458715596331</v>
      </c>
      <c r="I222" s="260" t="s">
        <v>739</v>
      </c>
      <c r="J222" s="283">
        <v>0.5</v>
      </c>
      <c r="K222" s="87" t="s">
        <v>740</v>
      </c>
      <c r="L222" s="281">
        <v>1.25</v>
      </c>
      <c r="M222" s="87" t="s">
        <v>741</v>
      </c>
      <c r="N222" s="281">
        <v>1.25</v>
      </c>
      <c r="O222" s="83" t="s">
        <v>742</v>
      </c>
      <c r="P222" s="284">
        <v>2.75</v>
      </c>
      <c r="Q222" s="81"/>
      <c r="R222" s="321"/>
      <c r="S222" s="81"/>
      <c r="T222" s="279"/>
      <c r="U222" s="81"/>
      <c r="V222" s="279"/>
      <c r="W222" s="81"/>
      <c r="X222" s="279"/>
      <c r="Y222" s="81"/>
      <c r="Z222" s="279"/>
      <c r="AA222" s="81"/>
      <c r="AB222" s="279"/>
      <c r="AC222" s="81"/>
      <c r="AD222" s="279"/>
      <c r="AE222" s="81"/>
      <c r="AF222" s="279"/>
      <c r="AG222" s="81"/>
      <c r="AH222" s="279"/>
      <c r="AI222" s="81"/>
      <c r="AJ222" s="279"/>
      <c r="AK222" s="81"/>
      <c r="AL222" s="279"/>
      <c r="AM222" s="81"/>
      <c r="AN222" s="279"/>
      <c r="AO222" s="81"/>
      <c r="AP222" s="279"/>
      <c r="AQ222" s="81"/>
      <c r="AR222" s="279"/>
      <c r="AS222" s="81"/>
      <c r="AT222" s="279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1">
        <f t="shared" si="18"/>
        <v>0</v>
      </c>
      <c r="H223" s="136">
        <f t="shared" si="19"/>
        <v>0</v>
      </c>
      <c r="I223" s="81"/>
      <c r="J223" s="279"/>
      <c r="K223" s="81"/>
      <c r="L223" s="279"/>
      <c r="M223" s="81"/>
      <c r="N223" s="279"/>
      <c r="O223" s="81"/>
      <c r="P223" s="279"/>
      <c r="Q223" s="81"/>
      <c r="R223" s="279"/>
      <c r="S223" s="81"/>
      <c r="T223" s="279"/>
      <c r="U223" s="81"/>
      <c r="V223" s="279"/>
      <c r="W223" s="81"/>
      <c r="X223" s="279"/>
      <c r="Y223" s="81"/>
      <c r="Z223" s="279"/>
      <c r="AA223" s="81"/>
      <c r="AB223" s="279"/>
      <c r="AC223" s="81"/>
      <c r="AD223" s="279"/>
      <c r="AE223" s="81"/>
      <c r="AF223" s="279"/>
      <c r="AG223" s="81"/>
      <c r="AH223" s="279"/>
      <c r="AI223" s="81"/>
      <c r="AJ223" s="279"/>
      <c r="AK223" s="81"/>
      <c r="AL223" s="279"/>
      <c r="AM223" s="81"/>
      <c r="AN223" s="279"/>
      <c r="AO223" s="81"/>
      <c r="AP223" s="279"/>
      <c r="AQ223" s="81"/>
      <c r="AR223" s="279"/>
      <c r="AS223" s="81"/>
      <c r="AT223" s="279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4"/>
      <c r="D224" s="4"/>
      <c r="E224" s="4"/>
      <c r="F224" s="4"/>
      <c r="G224" s="251">
        <f t="shared" si="18"/>
        <v>3</v>
      </c>
      <c r="H224" s="136">
        <f t="shared" si="19"/>
        <v>55.045871559633028</v>
      </c>
      <c r="I224" s="81" t="s">
        <v>743</v>
      </c>
      <c r="J224" s="279">
        <v>3</v>
      </c>
      <c r="K224" s="81"/>
      <c r="L224" s="279"/>
      <c r="M224" s="81"/>
      <c r="N224" s="279"/>
      <c r="O224" s="81"/>
      <c r="P224" s="279"/>
      <c r="Q224" s="81"/>
      <c r="R224" s="279"/>
      <c r="S224" s="81"/>
      <c r="T224" s="279"/>
      <c r="U224" s="81"/>
      <c r="V224" s="279"/>
      <c r="W224" s="81"/>
      <c r="X224" s="279"/>
      <c r="Y224" s="81"/>
      <c r="Z224" s="279"/>
      <c r="AA224" s="81"/>
      <c r="AB224" s="279"/>
      <c r="AC224" s="81"/>
      <c r="AD224" s="279"/>
      <c r="AE224" s="81"/>
      <c r="AF224" s="279"/>
      <c r="AG224" s="81"/>
      <c r="AH224" s="279"/>
      <c r="AI224" s="81"/>
      <c r="AJ224" s="279"/>
      <c r="AK224" s="81"/>
      <c r="AL224" s="279"/>
      <c r="AM224" s="81"/>
      <c r="AN224" s="279"/>
      <c r="AO224" s="81"/>
      <c r="AP224" s="279"/>
      <c r="AQ224" s="81"/>
      <c r="AR224" s="279"/>
      <c r="AS224" s="81"/>
      <c r="AT224" s="279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30" t="s">
        <v>18</v>
      </c>
      <c r="D225" s="4"/>
      <c r="E225" s="4"/>
      <c r="F225" s="4"/>
      <c r="G225" s="251">
        <f t="shared" si="18"/>
        <v>3.4</v>
      </c>
      <c r="H225" s="136">
        <f t="shared" si="19"/>
        <v>62.38532110091743</v>
      </c>
      <c r="I225" s="81" t="s">
        <v>744</v>
      </c>
      <c r="J225" s="279">
        <v>2.4</v>
      </c>
      <c r="K225" s="83" t="s">
        <v>745</v>
      </c>
      <c r="L225" s="284">
        <v>1</v>
      </c>
      <c r="M225" s="81"/>
      <c r="N225" s="279"/>
      <c r="O225" s="81"/>
      <c r="P225" s="279"/>
      <c r="Q225" s="81"/>
      <c r="R225" s="279"/>
      <c r="S225" s="81"/>
      <c r="T225" s="279"/>
      <c r="U225" s="81"/>
      <c r="V225" s="279"/>
      <c r="W225" s="81"/>
      <c r="X225" s="279"/>
      <c r="Y225" s="81"/>
      <c r="Z225" s="279"/>
      <c r="AA225" s="81"/>
      <c r="AB225" s="279"/>
      <c r="AC225" s="81"/>
      <c r="AD225" s="279"/>
      <c r="AE225" s="81"/>
      <c r="AF225" s="279"/>
      <c r="AG225" s="81"/>
      <c r="AH225" s="279"/>
      <c r="AI225" s="81"/>
      <c r="AJ225" s="279"/>
      <c r="AK225" s="81"/>
      <c r="AL225" s="279"/>
      <c r="AM225" s="81"/>
      <c r="AN225" s="279"/>
      <c r="AO225" s="81"/>
      <c r="AP225" s="279"/>
      <c r="AQ225" s="81"/>
      <c r="AR225" s="279"/>
      <c r="AS225" s="81"/>
      <c r="AT225" s="279"/>
      <c r="AU225" s="81"/>
      <c r="AV225" s="50">
        <f>IFERROR(VLOOKUP(A225,'Site check'!A:Q,14,0),0)</f>
        <v>0</v>
      </c>
    </row>
    <row r="226" spans="1:48">
      <c r="A226" s="35" t="s">
        <v>242</v>
      </c>
      <c r="B226" s="96"/>
      <c r="C226" s="4"/>
      <c r="D226" s="4"/>
      <c r="E226" s="4"/>
      <c r="F226" s="4"/>
      <c r="G226" s="251">
        <f t="shared" si="18"/>
        <v>3</v>
      </c>
      <c r="H226" s="136">
        <f t="shared" si="19"/>
        <v>55.045871559633028</v>
      </c>
      <c r="I226" s="87" t="s">
        <v>746</v>
      </c>
      <c r="J226" s="281">
        <v>1</v>
      </c>
      <c r="K226" s="85" t="s">
        <v>747</v>
      </c>
      <c r="L226" s="280">
        <v>2</v>
      </c>
      <c r="M226" s="81"/>
      <c r="N226" s="279"/>
      <c r="O226" s="81"/>
      <c r="P226" s="279"/>
      <c r="Q226" s="81"/>
      <c r="R226" s="279"/>
      <c r="S226" s="81"/>
      <c r="T226" s="279"/>
      <c r="U226" s="81"/>
      <c r="V226" s="279"/>
      <c r="W226" s="81"/>
      <c r="X226" s="279"/>
      <c r="Y226" s="81"/>
      <c r="Z226" s="279"/>
      <c r="AA226" s="81"/>
      <c r="AB226" s="279"/>
      <c r="AC226" s="81"/>
      <c r="AD226" s="279"/>
      <c r="AE226" s="81"/>
      <c r="AF226" s="279"/>
      <c r="AG226" s="81"/>
      <c r="AH226" s="279"/>
      <c r="AI226" s="81"/>
      <c r="AJ226" s="279"/>
      <c r="AK226" s="81"/>
      <c r="AL226" s="279"/>
      <c r="AM226" s="81"/>
      <c r="AN226" s="279"/>
      <c r="AO226" s="81"/>
      <c r="AP226" s="279"/>
      <c r="AQ226" s="81"/>
      <c r="AR226" s="279"/>
      <c r="AS226" s="81"/>
      <c r="AT226" s="279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1">
        <f t="shared" si="18"/>
        <v>1.1000000000000001</v>
      </c>
      <c r="H227" s="136">
        <f t="shared" si="19"/>
        <v>20.183486238532112</v>
      </c>
      <c r="I227" s="83" t="s">
        <v>748</v>
      </c>
      <c r="J227" s="284">
        <v>1.1000000000000001</v>
      </c>
      <c r="K227" s="81"/>
      <c r="L227" s="279"/>
      <c r="M227" s="81"/>
      <c r="N227" s="279"/>
      <c r="O227" s="81"/>
      <c r="P227" s="279"/>
      <c r="Q227" s="81"/>
      <c r="R227" s="279"/>
      <c r="S227" s="81"/>
      <c r="T227" s="279"/>
      <c r="U227" s="81"/>
      <c r="V227" s="279"/>
      <c r="W227" s="81"/>
      <c r="X227" s="279"/>
      <c r="Y227" s="81"/>
      <c r="Z227" s="279"/>
      <c r="AA227" s="81"/>
      <c r="AB227" s="279"/>
      <c r="AC227" s="81"/>
      <c r="AD227" s="279"/>
      <c r="AE227" s="81"/>
      <c r="AF227" s="279"/>
      <c r="AG227" s="81"/>
      <c r="AH227" s="279"/>
      <c r="AI227" s="81"/>
      <c r="AJ227" s="279"/>
      <c r="AK227" s="81"/>
      <c r="AL227" s="279"/>
      <c r="AM227" s="81"/>
      <c r="AN227" s="279"/>
      <c r="AO227" s="81"/>
      <c r="AP227" s="279"/>
      <c r="AQ227" s="81"/>
      <c r="AR227" s="279"/>
      <c r="AS227" s="81"/>
      <c r="AT227" s="279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1">
        <f t="shared" si="18"/>
        <v>0</v>
      </c>
      <c r="H228" s="136">
        <f t="shared" si="19"/>
        <v>0</v>
      </c>
      <c r="I228" s="83"/>
      <c r="J228" s="284"/>
      <c r="K228" s="81"/>
      <c r="L228" s="279"/>
      <c r="M228" s="81"/>
      <c r="N228" s="279"/>
      <c r="O228" s="81"/>
      <c r="P228" s="279"/>
      <c r="Q228" s="81"/>
      <c r="R228" s="279"/>
      <c r="S228" s="81"/>
      <c r="T228" s="279"/>
      <c r="U228" s="81"/>
      <c r="V228" s="279"/>
      <c r="W228" s="81"/>
      <c r="X228" s="279"/>
      <c r="Y228" s="81"/>
      <c r="Z228" s="279"/>
      <c r="AA228" s="81"/>
      <c r="AB228" s="279"/>
      <c r="AC228" s="81"/>
      <c r="AD228" s="279"/>
      <c r="AE228" s="81"/>
      <c r="AF228" s="279"/>
      <c r="AG228" s="81"/>
      <c r="AH228" s="279"/>
      <c r="AI228" s="81"/>
      <c r="AJ228" s="279"/>
      <c r="AK228" s="81"/>
      <c r="AL228" s="279"/>
      <c r="AM228" s="81"/>
      <c r="AN228" s="279"/>
      <c r="AO228" s="81"/>
      <c r="AP228" s="279"/>
      <c r="AQ228" s="81"/>
      <c r="AR228" s="279"/>
      <c r="AS228" s="81"/>
      <c r="AT228" s="279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1">
        <f t="shared" si="18"/>
        <v>0</v>
      </c>
      <c r="H229" s="136">
        <f t="shared" si="19"/>
        <v>0</v>
      </c>
      <c r="I229" s="81"/>
      <c r="J229" s="279"/>
      <c r="K229" s="81"/>
      <c r="L229" s="279"/>
      <c r="M229" s="81"/>
      <c r="N229" s="279"/>
      <c r="O229" s="81"/>
      <c r="P229" s="279"/>
      <c r="Q229" s="81"/>
      <c r="R229" s="279"/>
      <c r="S229" s="81"/>
      <c r="T229" s="279"/>
      <c r="U229" s="81"/>
      <c r="V229" s="279"/>
      <c r="W229" s="81"/>
      <c r="X229" s="279"/>
      <c r="Y229" s="81"/>
      <c r="Z229" s="279"/>
      <c r="AA229" s="81"/>
      <c r="AB229" s="279"/>
      <c r="AC229" s="81"/>
      <c r="AD229" s="279"/>
      <c r="AE229" s="81"/>
      <c r="AF229" s="279"/>
      <c r="AG229" s="81"/>
      <c r="AH229" s="279"/>
      <c r="AI229" s="81"/>
      <c r="AJ229" s="279"/>
      <c r="AK229" s="81"/>
      <c r="AL229" s="279"/>
      <c r="AM229" s="81"/>
      <c r="AN229" s="279"/>
      <c r="AO229" s="81"/>
      <c r="AP229" s="279"/>
      <c r="AQ229" s="81"/>
      <c r="AR229" s="279"/>
      <c r="AS229" s="81"/>
      <c r="AT229" s="279"/>
      <c r="AU229" s="81"/>
      <c r="AV229" s="50">
        <f>IFERROR(VLOOKUP(A229,'Site check'!A:Q,14,0),0)</f>
        <v>0</v>
      </c>
    </row>
    <row r="230" spans="1:48">
      <c r="A230" s="40" t="s">
        <v>246</v>
      </c>
      <c r="B230" s="96"/>
      <c r="C230" s="4"/>
      <c r="D230" s="4"/>
      <c r="E230" s="4"/>
      <c r="F230" s="4"/>
      <c r="G230" s="251">
        <f t="shared" si="18"/>
        <v>0</v>
      </c>
      <c r="H230" s="136">
        <f t="shared" si="19"/>
        <v>0</v>
      </c>
      <c r="I230" s="81"/>
      <c r="J230" s="279"/>
      <c r="K230" s="81"/>
      <c r="L230" s="279"/>
      <c r="M230" s="81"/>
      <c r="N230" s="279"/>
      <c r="O230" s="81"/>
      <c r="P230" s="279"/>
      <c r="Q230" s="81"/>
      <c r="R230" s="279"/>
      <c r="S230" s="81"/>
      <c r="T230" s="279"/>
      <c r="U230" s="81"/>
      <c r="V230" s="279"/>
      <c r="W230" s="81"/>
      <c r="X230" s="279"/>
      <c r="Y230" s="81"/>
      <c r="Z230" s="279"/>
      <c r="AA230" s="81"/>
      <c r="AB230" s="279"/>
      <c r="AC230" s="81"/>
      <c r="AD230" s="279"/>
      <c r="AE230" s="81"/>
      <c r="AF230" s="279"/>
      <c r="AG230" s="81"/>
      <c r="AH230" s="279"/>
      <c r="AI230" s="81"/>
      <c r="AJ230" s="279"/>
      <c r="AK230" s="81"/>
      <c r="AL230" s="279"/>
      <c r="AM230" s="81"/>
      <c r="AN230" s="279"/>
      <c r="AO230" s="81"/>
      <c r="AP230" s="279"/>
      <c r="AQ230" s="81"/>
      <c r="AR230" s="279"/>
      <c r="AS230" s="81"/>
      <c r="AT230" s="279"/>
      <c r="AU230" s="81"/>
      <c r="AV230" s="50">
        <f>IFERROR(VLOOKUP(A230,'Site check'!A:Q,14,0),0)</f>
        <v>0</v>
      </c>
    </row>
    <row r="231" spans="1:48">
      <c r="A231" s="35" t="s">
        <v>247</v>
      </c>
      <c r="B231" s="96"/>
      <c r="C231" s="4"/>
      <c r="D231" s="4"/>
      <c r="E231" s="4"/>
      <c r="F231" s="4"/>
      <c r="G231" s="251">
        <f t="shared" si="18"/>
        <v>0</v>
      </c>
      <c r="H231" s="136">
        <f t="shared" si="19"/>
        <v>0</v>
      </c>
      <c r="I231" s="81"/>
      <c r="J231" s="279"/>
      <c r="K231" s="81"/>
      <c r="L231" s="279"/>
      <c r="M231" s="81"/>
      <c r="N231" s="279"/>
      <c r="O231" s="81"/>
      <c r="P231" s="279"/>
      <c r="Q231" s="81"/>
      <c r="R231" s="279"/>
      <c r="S231" s="81"/>
      <c r="T231" s="279"/>
      <c r="U231" s="81"/>
      <c r="V231" s="279"/>
      <c r="W231" s="81"/>
      <c r="X231" s="279"/>
      <c r="Y231" s="81"/>
      <c r="Z231" s="279"/>
      <c r="AA231" s="81"/>
      <c r="AB231" s="279"/>
      <c r="AC231" s="81"/>
      <c r="AD231" s="279"/>
      <c r="AE231" s="81"/>
      <c r="AF231" s="279"/>
      <c r="AG231" s="81"/>
      <c r="AH231" s="279"/>
      <c r="AI231" s="81"/>
      <c r="AJ231" s="279"/>
      <c r="AK231" s="81"/>
      <c r="AL231" s="279"/>
      <c r="AM231" s="81"/>
      <c r="AN231" s="279"/>
      <c r="AO231" s="81"/>
      <c r="AP231" s="279"/>
      <c r="AQ231" s="81"/>
      <c r="AR231" s="279"/>
      <c r="AS231" s="81"/>
      <c r="AT231" s="279"/>
      <c r="AU231" s="81"/>
      <c r="AV231" s="50">
        <f>IFERROR(VLOOKUP(A231,'Site check'!A:Q,14,0),0)</f>
        <v>0</v>
      </c>
    </row>
    <row r="232" spans="1:48">
      <c r="A232" s="37" t="s">
        <v>248</v>
      </c>
      <c r="B232" s="24" t="s">
        <v>17</v>
      </c>
      <c r="C232" s="4"/>
      <c r="D232" s="30" t="s">
        <v>19</v>
      </c>
      <c r="E232" s="4"/>
      <c r="F232" s="30" t="s">
        <v>321</v>
      </c>
      <c r="G232" s="251">
        <f t="shared" si="18"/>
        <v>8.2050000000000001</v>
      </c>
      <c r="H232" s="136">
        <f t="shared" si="19"/>
        <v>150.55045871559633</v>
      </c>
      <c r="I232" s="81" t="s">
        <v>749</v>
      </c>
      <c r="J232" s="279">
        <v>0.9</v>
      </c>
      <c r="K232" s="81" t="s">
        <v>750</v>
      </c>
      <c r="L232" s="279">
        <v>1.855</v>
      </c>
      <c r="M232" s="81" t="s">
        <v>751</v>
      </c>
      <c r="N232" s="279">
        <v>1.45</v>
      </c>
      <c r="O232" s="81" t="s">
        <v>752</v>
      </c>
      <c r="P232" s="279">
        <v>1.9</v>
      </c>
      <c r="Q232" s="87" t="s">
        <v>753</v>
      </c>
      <c r="R232" s="281">
        <v>2.1</v>
      </c>
      <c r="S232" s="83"/>
      <c r="T232" s="284"/>
      <c r="U232" s="81"/>
      <c r="V232" s="279"/>
      <c r="W232" s="81"/>
      <c r="X232" s="279"/>
      <c r="Y232" s="81"/>
      <c r="Z232" s="279"/>
      <c r="AA232" s="81"/>
      <c r="AB232" s="279"/>
      <c r="AC232" s="81"/>
      <c r="AD232" s="279"/>
      <c r="AE232" s="81"/>
      <c r="AF232" s="279"/>
      <c r="AG232" s="81"/>
      <c r="AH232" s="279"/>
      <c r="AI232" s="81"/>
      <c r="AJ232" s="279"/>
      <c r="AK232" s="81"/>
      <c r="AL232" s="279"/>
      <c r="AM232" s="81"/>
      <c r="AN232" s="279"/>
      <c r="AO232" s="81"/>
      <c r="AP232" s="279"/>
      <c r="AQ232" s="81"/>
      <c r="AR232" s="279"/>
      <c r="AS232" s="81"/>
      <c r="AT232" s="279"/>
      <c r="AU232" s="81"/>
      <c r="AV232" s="50">
        <f>IFERROR(VLOOKUP(A232,'Site check'!A:Q,14,0),0)</f>
        <v>0</v>
      </c>
    </row>
    <row r="233" spans="1:48">
      <c r="A233" s="37" t="s">
        <v>249</v>
      </c>
      <c r="B233" s="4"/>
      <c r="C233" s="4"/>
      <c r="D233" s="4"/>
      <c r="E233" s="4"/>
      <c r="F233" s="4"/>
      <c r="G233" s="251">
        <f t="shared" si="18"/>
        <v>8.2050000000000001</v>
      </c>
      <c r="H233" s="136">
        <f t="shared" si="19"/>
        <v>150.55045871559633</v>
      </c>
      <c r="I233" s="81" t="s">
        <v>749</v>
      </c>
      <c r="J233" s="279">
        <v>0.9</v>
      </c>
      <c r="K233" s="81" t="s">
        <v>750</v>
      </c>
      <c r="L233" s="279">
        <v>1.855</v>
      </c>
      <c r="M233" s="81" t="s">
        <v>751</v>
      </c>
      <c r="N233" s="279">
        <v>1.45</v>
      </c>
      <c r="O233" s="81" t="s">
        <v>752</v>
      </c>
      <c r="P233" s="279">
        <v>1.9</v>
      </c>
      <c r="Q233" s="87" t="s">
        <v>753</v>
      </c>
      <c r="R233" s="281">
        <v>2.1</v>
      </c>
      <c r="S233" s="83"/>
      <c r="T233" s="284"/>
      <c r="U233" s="81"/>
      <c r="V233" s="279"/>
      <c r="W233" s="81"/>
      <c r="X233" s="279"/>
      <c r="Y233" s="81"/>
      <c r="Z233" s="279"/>
      <c r="AA233" s="81"/>
      <c r="AB233" s="279"/>
      <c r="AC233" s="81"/>
      <c r="AD233" s="279"/>
      <c r="AE233" s="81"/>
      <c r="AF233" s="279"/>
      <c r="AG233" s="81"/>
      <c r="AH233" s="279"/>
      <c r="AI233" s="81"/>
      <c r="AJ233" s="279"/>
      <c r="AK233" s="81"/>
      <c r="AL233" s="279"/>
      <c r="AM233" s="81"/>
      <c r="AN233" s="279"/>
      <c r="AO233" s="81"/>
      <c r="AP233" s="279"/>
      <c r="AQ233" s="81"/>
      <c r="AR233" s="279"/>
      <c r="AS233" s="81"/>
      <c r="AT233" s="279"/>
      <c r="AU233" s="81"/>
      <c r="AV233" s="50">
        <f>IFERROR(VLOOKUP(A233,'Site check'!A:Q,14,0),0)</f>
        <v>0</v>
      </c>
    </row>
    <row r="234" spans="1:48">
      <c r="A234" s="35" t="s">
        <v>250</v>
      </c>
      <c r="B234" s="96"/>
      <c r="C234" s="4"/>
      <c r="D234" s="4"/>
      <c r="E234" s="4"/>
      <c r="F234" s="4"/>
      <c r="G234" s="251">
        <f t="shared" si="18"/>
        <v>0</v>
      </c>
      <c r="H234" s="136">
        <f t="shared" si="19"/>
        <v>0</v>
      </c>
      <c r="I234" s="81"/>
      <c r="J234" s="279"/>
      <c r="K234" s="81"/>
      <c r="L234" s="279"/>
      <c r="M234" s="81"/>
      <c r="N234" s="279"/>
      <c r="O234" s="81"/>
      <c r="P234" s="279"/>
      <c r="Q234" s="81"/>
      <c r="R234" s="279"/>
      <c r="S234" s="81"/>
      <c r="T234" s="279"/>
      <c r="U234" s="81"/>
      <c r="V234" s="279"/>
      <c r="W234" s="81"/>
      <c r="X234" s="279"/>
      <c r="Y234" s="81"/>
      <c r="Z234" s="279"/>
      <c r="AA234" s="81"/>
      <c r="AB234" s="279"/>
      <c r="AC234" s="81"/>
      <c r="AD234" s="279"/>
      <c r="AE234" s="81"/>
      <c r="AF234" s="279"/>
      <c r="AG234" s="81"/>
      <c r="AH234" s="279"/>
      <c r="AI234" s="81"/>
      <c r="AJ234" s="279"/>
      <c r="AK234" s="81"/>
      <c r="AL234" s="279"/>
      <c r="AM234" s="81"/>
      <c r="AN234" s="279"/>
      <c r="AO234" s="81"/>
      <c r="AP234" s="279"/>
      <c r="AQ234" s="81"/>
      <c r="AR234" s="279"/>
      <c r="AS234" s="81"/>
      <c r="AT234" s="279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1">
        <f t="shared" si="18"/>
        <v>7.5</v>
      </c>
      <c r="H235" s="136">
        <f t="shared" si="19"/>
        <v>137.61467889908258</v>
      </c>
      <c r="I235" s="81" t="s">
        <v>754</v>
      </c>
      <c r="J235" s="279">
        <v>5.9</v>
      </c>
      <c r="K235" s="85" t="s">
        <v>755</v>
      </c>
      <c r="L235" s="280">
        <v>1.6</v>
      </c>
      <c r="M235" s="81"/>
      <c r="N235" s="279"/>
      <c r="O235" s="81"/>
      <c r="P235" s="279"/>
      <c r="Q235" s="81"/>
      <c r="R235" s="279"/>
      <c r="S235" s="81"/>
      <c r="T235" s="279"/>
      <c r="U235" s="81"/>
      <c r="V235" s="279"/>
      <c r="W235" s="81"/>
      <c r="X235" s="279"/>
      <c r="Y235" s="81"/>
      <c r="Z235" s="279"/>
      <c r="AA235" s="81"/>
      <c r="AB235" s="279"/>
      <c r="AC235" s="81"/>
      <c r="AD235" s="279"/>
      <c r="AE235" s="81"/>
      <c r="AF235" s="279"/>
      <c r="AG235" s="81"/>
      <c r="AH235" s="279"/>
      <c r="AI235" s="81"/>
      <c r="AJ235" s="279"/>
      <c r="AK235" s="81"/>
      <c r="AL235" s="279"/>
      <c r="AM235" s="81"/>
      <c r="AN235" s="279"/>
      <c r="AO235" s="81"/>
      <c r="AP235" s="279"/>
      <c r="AQ235" s="81"/>
      <c r="AR235" s="279"/>
      <c r="AS235" s="81"/>
      <c r="AT235" s="279"/>
      <c r="AU235" s="81"/>
      <c r="AV235" s="50">
        <f>IFERROR(VLOOKUP(A235,'Site check'!A:Q,14,0),0)</f>
        <v>0</v>
      </c>
    </row>
    <row r="236" spans="1:48">
      <c r="A236" s="98" t="s">
        <v>252</v>
      </c>
      <c r="B236" s="96"/>
      <c r="C236" s="4"/>
      <c r="D236" s="4"/>
      <c r="E236" s="4"/>
      <c r="F236" s="4"/>
      <c r="G236" s="251">
        <f t="shared" si="18"/>
        <v>7.7</v>
      </c>
      <c r="H236" s="136">
        <f t="shared" si="19"/>
        <v>141.28440366972478</v>
      </c>
      <c r="I236" s="81" t="s">
        <v>754</v>
      </c>
      <c r="J236" s="279">
        <v>5.9</v>
      </c>
      <c r="K236" s="85" t="s">
        <v>755</v>
      </c>
      <c r="L236" s="280">
        <v>1.8</v>
      </c>
      <c r="M236" s="81"/>
      <c r="N236" s="279"/>
      <c r="O236" s="81"/>
      <c r="P236" s="279"/>
      <c r="Q236" s="81"/>
      <c r="R236" s="279"/>
      <c r="S236" s="81"/>
      <c r="T236" s="279"/>
      <c r="U236" s="81"/>
      <c r="V236" s="279"/>
      <c r="W236" s="81"/>
      <c r="X236" s="279"/>
      <c r="Y236" s="81"/>
      <c r="Z236" s="279"/>
      <c r="AA236" s="81"/>
      <c r="AB236" s="279"/>
      <c r="AC236" s="81"/>
      <c r="AD236" s="279"/>
      <c r="AE236" s="81"/>
      <c r="AF236" s="279"/>
      <c r="AG236" s="81"/>
      <c r="AH236" s="279"/>
      <c r="AI236" s="81"/>
      <c r="AJ236" s="279"/>
      <c r="AK236" s="81"/>
      <c r="AL236" s="279"/>
      <c r="AM236" s="81"/>
      <c r="AN236" s="279"/>
      <c r="AO236" s="81"/>
      <c r="AP236" s="279"/>
      <c r="AQ236" s="81"/>
      <c r="AR236" s="279"/>
      <c r="AS236" s="81"/>
      <c r="AT236" s="279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4"/>
      <c r="D237" s="4"/>
      <c r="E237" s="4"/>
      <c r="F237" s="4"/>
      <c r="G237" s="251">
        <f t="shared" si="18"/>
        <v>0</v>
      </c>
      <c r="H237" s="136">
        <f t="shared" si="19"/>
        <v>0</v>
      </c>
      <c r="I237" s="81"/>
      <c r="J237" s="279"/>
      <c r="K237" s="81"/>
      <c r="L237" s="279"/>
      <c r="M237" s="81"/>
      <c r="N237" s="279"/>
      <c r="O237" s="81"/>
      <c r="P237" s="279"/>
      <c r="Q237" s="81"/>
      <c r="R237" s="279"/>
      <c r="S237" s="81"/>
      <c r="T237" s="279"/>
      <c r="U237" s="81"/>
      <c r="V237" s="279"/>
      <c r="W237" s="81"/>
      <c r="X237" s="279"/>
      <c r="Y237" s="81"/>
      <c r="Z237" s="279"/>
      <c r="AA237" s="81"/>
      <c r="AB237" s="279"/>
      <c r="AC237" s="81"/>
      <c r="AD237" s="279"/>
      <c r="AE237" s="81"/>
      <c r="AF237" s="279"/>
      <c r="AG237" s="81"/>
      <c r="AH237" s="279"/>
      <c r="AI237" s="81"/>
      <c r="AJ237" s="279"/>
      <c r="AK237" s="81"/>
      <c r="AL237" s="279"/>
      <c r="AM237" s="81"/>
      <c r="AN237" s="279"/>
      <c r="AO237" s="81"/>
      <c r="AP237" s="279"/>
      <c r="AQ237" s="81"/>
      <c r="AR237" s="279"/>
      <c r="AS237" s="81"/>
      <c r="AT237" s="279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0" t="s">
        <v>18</v>
      </c>
      <c r="D238" s="4"/>
      <c r="E238" s="4"/>
      <c r="F238" s="4"/>
      <c r="G238" s="251">
        <f t="shared" si="18"/>
        <v>7.4</v>
      </c>
      <c r="H238" s="136">
        <f t="shared" si="19"/>
        <v>135.77981651376146</v>
      </c>
      <c r="I238" s="81" t="s">
        <v>756</v>
      </c>
      <c r="J238" s="279">
        <v>2.4</v>
      </c>
      <c r="K238" s="87" t="s">
        <v>757</v>
      </c>
      <c r="L238" s="281">
        <v>2</v>
      </c>
      <c r="M238" s="263" t="s">
        <v>758</v>
      </c>
      <c r="N238" s="283">
        <v>2</v>
      </c>
      <c r="O238" s="87" t="s">
        <v>759</v>
      </c>
      <c r="P238" s="281">
        <v>1</v>
      </c>
      <c r="Q238" s="83"/>
      <c r="R238" s="284"/>
      <c r="S238" s="81"/>
      <c r="T238" s="279"/>
      <c r="U238" s="81"/>
      <c r="V238" s="279"/>
      <c r="W238" s="81"/>
      <c r="X238" s="279"/>
      <c r="Y238" s="81"/>
      <c r="Z238" s="279"/>
      <c r="AA238" s="81"/>
      <c r="AB238" s="279"/>
      <c r="AC238" s="81"/>
      <c r="AD238" s="279"/>
      <c r="AE238" s="81"/>
      <c r="AF238" s="279"/>
      <c r="AG238" s="81"/>
      <c r="AH238" s="279"/>
      <c r="AI238" s="81"/>
      <c r="AJ238" s="279"/>
      <c r="AK238" s="81"/>
      <c r="AL238" s="279"/>
      <c r="AM238" s="81"/>
      <c r="AN238" s="279"/>
      <c r="AO238" s="81"/>
      <c r="AP238" s="279"/>
      <c r="AQ238" s="81"/>
      <c r="AR238" s="279"/>
      <c r="AS238" s="81"/>
      <c r="AT238" s="279"/>
      <c r="AU238" s="81"/>
      <c r="AV238" s="50">
        <f>IFERROR(VLOOKUP(A238,'Site check'!A:Q,14,0),0)</f>
        <v>0</v>
      </c>
    </row>
    <row r="239" spans="1:48">
      <c r="A239" s="35" t="s">
        <v>255</v>
      </c>
      <c r="B239" s="96"/>
      <c r="C239" s="36"/>
      <c r="D239" s="4"/>
      <c r="E239" s="4"/>
      <c r="F239" s="4"/>
      <c r="G239" s="251">
        <f t="shared" si="18"/>
        <v>0</v>
      </c>
      <c r="H239" s="136">
        <f t="shared" si="19"/>
        <v>0</v>
      </c>
      <c r="I239" s="81"/>
      <c r="J239" s="279"/>
      <c r="K239" s="81"/>
      <c r="L239" s="279"/>
      <c r="M239" s="81"/>
      <c r="N239" s="279"/>
      <c r="O239" s="81"/>
      <c r="P239" s="279"/>
      <c r="Q239" s="81"/>
      <c r="R239" s="279"/>
      <c r="S239" s="81"/>
      <c r="T239" s="279"/>
      <c r="U239" s="81"/>
      <c r="V239" s="279"/>
      <c r="W239" s="81"/>
      <c r="X239" s="279"/>
      <c r="Y239" s="81"/>
      <c r="Z239" s="279"/>
      <c r="AA239" s="81"/>
      <c r="AB239" s="279"/>
      <c r="AC239" s="81"/>
      <c r="AD239" s="279"/>
      <c r="AE239" s="81"/>
      <c r="AF239" s="279"/>
      <c r="AG239" s="81"/>
      <c r="AH239" s="279"/>
      <c r="AI239" s="81"/>
      <c r="AJ239" s="279"/>
      <c r="AK239" s="81"/>
      <c r="AL239" s="279"/>
      <c r="AM239" s="81"/>
      <c r="AN239" s="279"/>
      <c r="AO239" s="81"/>
      <c r="AP239" s="279"/>
      <c r="AQ239" s="81"/>
      <c r="AR239" s="279"/>
      <c r="AS239" s="81"/>
      <c r="AT239" s="279"/>
      <c r="AU239" s="81"/>
      <c r="AV239" s="50">
        <f>IFERROR(VLOOKUP(A239,'Site check'!A:Q,14,0),0)</f>
        <v>0</v>
      </c>
    </row>
    <row r="240" spans="1:48">
      <c r="A240" s="37" t="s">
        <v>256</v>
      </c>
      <c r="B240" s="24" t="s">
        <v>17</v>
      </c>
      <c r="C240" s="30" t="s">
        <v>18</v>
      </c>
      <c r="D240" s="30" t="s">
        <v>19</v>
      </c>
      <c r="E240" s="4"/>
      <c r="F240" s="30" t="s">
        <v>321</v>
      </c>
      <c r="G240" s="251">
        <f t="shared" si="18"/>
        <v>10.125</v>
      </c>
      <c r="H240" s="136">
        <f t="shared" si="19"/>
        <v>185.77981651376146</v>
      </c>
      <c r="I240" s="81" t="s">
        <v>760</v>
      </c>
      <c r="J240" s="279">
        <v>1.2</v>
      </c>
      <c r="K240" s="85" t="s">
        <v>761</v>
      </c>
      <c r="L240" s="279">
        <v>1.25</v>
      </c>
      <c r="M240" s="81" t="s">
        <v>762</v>
      </c>
      <c r="N240" s="279">
        <v>1.35</v>
      </c>
      <c r="O240" s="81" t="s">
        <v>763</v>
      </c>
      <c r="P240" s="279">
        <v>0.85</v>
      </c>
      <c r="Q240" s="81" t="s">
        <v>764</v>
      </c>
      <c r="R240" s="279">
        <v>0.3</v>
      </c>
      <c r="S240" s="89" t="s">
        <v>765</v>
      </c>
      <c r="T240" s="282">
        <v>0.67500000000000004</v>
      </c>
      <c r="U240" s="85" t="s">
        <v>766</v>
      </c>
      <c r="V240" s="280">
        <v>1.5</v>
      </c>
      <c r="W240" s="85" t="s">
        <v>767</v>
      </c>
      <c r="X240" s="280">
        <v>1.05</v>
      </c>
      <c r="Y240" s="85" t="s">
        <v>768</v>
      </c>
      <c r="Z240" s="279">
        <v>0.95</v>
      </c>
      <c r="AA240" s="85" t="s">
        <v>769</v>
      </c>
      <c r="AB240" s="279">
        <v>1</v>
      </c>
      <c r="AC240" s="81"/>
      <c r="AD240" s="279"/>
      <c r="AE240" s="81"/>
      <c r="AF240" s="279"/>
      <c r="AG240" s="81"/>
      <c r="AH240" s="279"/>
      <c r="AI240" s="81"/>
      <c r="AJ240" s="279"/>
      <c r="AK240" s="81"/>
      <c r="AL240" s="279"/>
      <c r="AM240" s="81"/>
      <c r="AN240" s="279"/>
      <c r="AO240" s="81"/>
      <c r="AP240" s="279"/>
      <c r="AQ240" s="81"/>
      <c r="AR240" s="279"/>
      <c r="AS240" s="81"/>
      <c r="AT240" s="279"/>
      <c r="AU240" s="81"/>
      <c r="AV240" s="50">
        <f>IFERROR(VLOOKUP(A240,'Site check'!A:Q,14,0),0)</f>
        <v>0</v>
      </c>
    </row>
    <row r="241" spans="1:48">
      <c r="A241" s="37" t="s">
        <v>257</v>
      </c>
      <c r="B241" s="4"/>
      <c r="C241" s="4"/>
      <c r="D241" s="4"/>
      <c r="E241" s="4"/>
      <c r="F241" s="4"/>
      <c r="G241" s="251">
        <f t="shared" si="18"/>
        <v>10.824999999999999</v>
      </c>
      <c r="H241" s="136">
        <f t="shared" si="19"/>
        <v>198.62385321100916</v>
      </c>
      <c r="I241" s="89" t="s">
        <v>760</v>
      </c>
      <c r="J241" s="282">
        <v>1.6</v>
      </c>
      <c r="K241" s="85" t="s">
        <v>761</v>
      </c>
      <c r="L241" s="279">
        <v>1.25</v>
      </c>
      <c r="M241" s="81" t="s">
        <v>762</v>
      </c>
      <c r="N241" s="279">
        <v>1.45</v>
      </c>
      <c r="O241" s="81" t="s">
        <v>763</v>
      </c>
      <c r="P241" s="279">
        <v>0.85</v>
      </c>
      <c r="Q241" s="81" t="s">
        <v>764</v>
      </c>
      <c r="R241" s="279">
        <v>0.5</v>
      </c>
      <c r="S241" s="89" t="s">
        <v>765</v>
      </c>
      <c r="T241" s="282">
        <v>0.67500000000000004</v>
      </c>
      <c r="U241" s="85" t="s">
        <v>766</v>
      </c>
      <c r="V241" s="280">
        <v>1.5</v>
      </c>
      <c r="W241" s="85" t="s">
        <v>767</v>
      </c>
      <c r="X241" s="280">
        <v>1.05</v>
      </c>
      <c r="Y241" s="85" t="s">
        <v>768</v>
      </c>
      <c r="Z241" s="279">
        <v>0.95</v>
      </c>
      <c r="AA241" s="85" t="s">
        <v>769</v>
      </c>
      <c r="AB241" s="279">
        <v>1</v>
      </c>
      <c r="AC241" s="81"/>
      <c r="AD241" s="279"/>
      <c r="AE241" s="81"/>
      <c r="AF241" s="279"/>
      <c r="AG241" s="81"/>
      <c r="AH241" s="279"/>
      <c r="AI241" s="81"/>
      <c r="AJ241" s="279"/>
      <c r="AK241" s="81"/>
      <c r="AL241" s="279"/>
      <c r="AM241" s="81"/>
      <c r="AN241" s="279"/>
      <c r="AO241" s="81"/>
      <c r="AP241" s="279"/>
      <c r="AQ241" s="81"/>
      <c r="AR241" s="279"/>
      <c r="AS241" s="81"/>
      <c r="AT241" s="279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1">
        <f t="shared" si="18"/>
        <v>11.83</v>
      </c>
      <c r="H242" s="136">
        <f t="shared" si="19"/>
        <v>217.06422018348624</v>
      </c>
      <c r="I242" s="87" t="s">
        <v>770</v>
      </c>
      <c r="J242" s="281">
        <v>2</v>
      </c>
      <c r="K242" s="87" t="s">
        <v>771</v>
      </c>
      <c r="L242" s="281">
        <v>2</v>
      </c>
      <c r="M242" s="260" t="s">
        <v>772</v>
      </c>
      <c r="N242" s="283">
        <v>2.73</v>
      </c>
      <c r="O242" s="301" t="s">
        <v>773</v>
      </c>
      <c r="P242" s="327">
        <v>3</v>
      </c>
      <c r="Q242" s="301" t="s">
        <v>774</v>
      </c>
      <c r="R242" s="327">
        <v>2.1</v>
      </c>
      <c r="S242" s="89"/>
      <c r="T242" s="282"/>
      <c r="U242" s="81"/>
      <c r="V242" s="279"/>
      <c r="W242" s="81"/>
      <c r="X242" s="279"/>
      <c r="Y242" s="81"/>
      <c r="Z242" s="279"/>
      <c r="AA242" s="81"/>
      <c r="AB242" s="279"/>
      <c r="AC242" s="81"/>
      <c r="AD242" s="279"/>
      <c r="AE242" s="81"/>
      <c r="AF242" s="279"/>
      <c r="AG242" s="81"/>
      <c r="AH242" s="279"/>
      <c r="AI242" s="81"/>
      <c r="AJ242" s="279"/>
      <c r="AK242" s="81"/>
      <c r="AL242" s="279"/>
      <c r="AM242" s="81"/>
      <c r="AN242" s="279"/>
      <c r="AO242" s="81"/>
      <c r="AP242" s="279"/>
      <c r="AQ242" s="81"/>
      <c r="AR242" s="279"/>
      <c r="AS242" s="81"/>
      <c r="AT242" s="279"/>
      <c r="AU242" s="81"/>
      <c r="AV242" s="50">
        <f>IFERROR(VLOOKUP(A242,'Site check'!A:Q,14,0),0)</f>
        <v>0</v>
      </c>
    </row>
    <row r="243" spans="1:48">
      <c r="A243" s="38" t="s">
        <v>259</v>
      </c>
      <c r="B243" s="96"/>
      <c r="C243" s="4"/>
      <c r="D243" s="4"/>
      <c r="E243" s="4"/>
      <c r="F243" s="4"/>
      <c r="G243" s="251">
        <f t="shared" si="18"/>
        <v>11.83</v>
      </c>
      <c r="H243" s="136">
        <f t="shared" si="19"/>
        <v>217.06422018348624</v>
      </c>
      <c r="I243" s="87" t="s">
        <v>770</v>
      </c>
      <c r="J243" s="281">
        <v>2</v>
      </c>
      <c r="K243" s="87" t="s">
        <v>771</v>
      </c>
      <c r="L243" s="281">
        <v>2</v>
      </c>
      <c r="M243" s="260" t="s">
        <v>772</v>
      </c>
      <c r="N243" s="283">
        <v>2.73</v>
      </c>
      <c r="O243" s="301" t="s">
        <v>773</v>
      </c>
      <c r="P243" s="327">
        <v>3</v>
      </c>
      <c r="Q243" s="301" t="s">
        <v>774</v>
      </c>
      <c r="R243" s="327">
        <v>2.1</v>
      </c>
      <c r="S243" s="81"/>
      <c r="T243" s="279"/>
      <c r="U243" s="81"/>
      <c r="V243" s="279"/>
      <c r="W243" s="81"/>
      <c r="X243" s="279"/>
      <c r="Y243" s="81"/>
      <c r="Z243" s="279"/>
      <c r="AA243" s="81"/>
      <c r="AB243" s="279"/>
      <c r="AC243" s="81"/>
      <c r="AD243" s="279"/>
      <c r="AE243" s="81"/>
      <c r="AF243" s="279"/>
      <c r="AG243" s="81"/>
      <c r="AH243" s="279"/>
      <c r="AI243" s="81"/>
      <c r="AJ243" s="279"/>
      <c r="AK243" s="81"/>
      <c r="AL243" s="279"/>
      <c r="AM243" s="81"/>
      <c r="AN243" s="279"/>
      <c r="AO243" s="81"/>
      <c r="AP243" s="279"/>
      <c r="AQ243" s="81"/>
      <c r="AR243" s="279"/>
      <c r="AS243" s="81"/>
      <c r="AT243" s="279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1">
        <f t="shared" si="18"/>
        <v>0</v>
      </c>
      <c r="H244" s="136">
        <f t="shared" si="19"/>
        <v>0</v>
      </c>
      <c r="I244" s="81"/>
      <c r="J244" s="279"/>
      <c r="K244" s="81"/>
      <c r="L244" s="279"/>
      <c r="M244" s="81"/>
      <c r="N244" s="279"/>
      <c r="O244" s="81"/>
      <c r="P244" s="279"/>
      <c r="Q244" s="81"/>
      <c r="R244" s="279"/>
      <c r="S244" s="81"/>
      <c r="T244" s="279"/>
      <c r="U244" s="81"/>
      <c r="V244" s="279"/>
      <c r="W244" s="81"/>
      <c r="X244" s="279"/>
      <c r="Y244" s="81"/>
      <c r="Z244" s="279"/>
      <c r="AA244" s="81"/>
      <c r="AB244" s="279"/>
      <c r="AC244" s="81"/>
      <c r="AD244" s="279"/>
      <c r="AE244" s="81"/>
      <c r="AF244" s="279"/>
      <c r="AG244" s="81"/>
      <c r="AH244" s="279"/>
      <c r="AI244" s="81"/>
      <c r="AJ244" s="279"/>
      <c r="AK244" s="81"/>
      <c r="AL244" s="279"/>
      <c r="AM244" s="81"/>
      <c r="AN244" s="279"/>
      <c r="AO244" s="81"/>
      <c r="AP244" s="279"/>
      <c r="AQ244" s="81"/>
      <c r="AR244" s="279"/>
      <c r="AS244" s="81"/>
      <c r="AT244" s="279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1">
        <f t="shared" si="18"/>
        <v>1.5</v>
      </c>
      <c r="H245" s="136">
        <f t="shared" si="19"/>
        <v>27.522935779816514</v>
      </c>
      <c r="I245" s="85" t="s">
        <v>775</v>
      </c>
      <c r="J245" s="280">
        <v>1.5</v>
      </c>
      <c r="K245" s="81"/>
      <c r="L245" s="279"/>
      <c r="M245" s="81"/>
      <c r="N245" s="279"/>
      <c r="O245" s="81"/>
      <c r="P245" s="279"/>
      <c r="Q245" s="81"/>
      <c r="R245" s="279"/>
      <c r="S245" s="81"/>
      <c r="T245" s="279"/>
      <c r="U245" s="81"/>
      <c r="V245" s="279"/>
      <c r="W245" s="81"/>
      <c r="X245" s="279"/>
      <c r="Y245" s="81"/>
      <c r="Z245" s="279"/>
      <c r="AA245" s="81"/>
      <c r="AB245" s="279"/>
      <c r="AC245" s="81"/>
      <c r="AD245" s="279"/>
      <c r="AE245" s="81"/>
      <c r="AF245" s="279"/>
      <c r="AG245" s="81"/>
      <c r="AH245" s="279"/>
      <c r="AI245" s="81"/>
      <c r="AJ245" s="279"/>
      <c r="AK245" s="81"/>
      <c r="AL245" s="279"/>
      <c r="AM245" s="81"/>
      <c r="AN245" s="279"/>
      <c r="AO245" s="81"/>
      <c r="AP245" s="279"/>
      <c r="AQ245" s="81"/>
      <c r="AR245" s="279"/>
      <c r="AS245" s="81"/>
      <c r="AT245" s="279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1">
        <f t="shared" si="18"/>
        <v>0</v>
      </c>
      <c r="H246" s="136">
        <f t="shared" si="19"/>
        <v>0</v>
      </c>
      <c r="I246" s="81"/>
      <c r="J246" s="279"/>
      <c r="K246" s="81"/>
      <c r="L246" s="279"/>
      <c r="M246" s="81"/>
      <c r="N246" s="279"/>
      <c r="O246" s="81"/>
      <c r="P246" s="279"/>
      <c r="Q246" s="81"/>
      <c r="R246" s="279"/>
      <c r="S246" s="81"/>
      <c r="T246" s="279"/>
      <c r="U246" s="81"/>
      <c r="V246" s="279"/>
      <c r="W246" s="81"/>
      <c r="X246" s="279"/>
      <c r="Y246" s="81"/>
      <c r="Z246" s="279"/>
      <c r="AA246" s="81"/>
      <c r="AB246" s="279"/>
      <c r="AC246" s="81"/>
      <c r="AD246" s="279"/>
      <c r="AE246" s="81"/>
      <c r="AF246" s="279"/>
      <c r="AG246" s="81"/>
      <c r="AH246" s="279"/>
      <c r="AI246" s="81"/>
      <c r="AJ246" s="279"/>
      <c r="AK246" s="81"/>
      <c r="AL246" s="279"/>
      <c r="AM246" s="81"/>
      <c r="AN246" s="279"/>
      <c r="AO246" s="81"/>
      <c r="AP246" s="279"/>
      <c r="AQ246" s="81"/>
      <c r="AR246" s="279"/>
      <c r="AS246" s="81"/>
      <c r="AT246" s="279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4"/>
      <c r="D247" s="4"/>
      <c r="E247" s="4"/>
      <c r="F247" s="4"/>
      <c r="G247" s="251">
        <f t="shared" si="18"/>
        <v>1</v>
      </c>
      <c r="H247" s="136">
        <f t="shared" si="19"/>
        <v>18.348623853211009</v>
      </c>
      <c r="I247" s="260" t="s">
        <v>776</v>
      </c>
      <c r="J247" s="283">
        <v>1</v>
      </c>
      <c r="K247" s="81"/>
      <c r="L247" s="279"/>
      <c r="M247" s="81"/>
      <c r="N247" s="279"/>
      <c r="O247" s="81"/>
      <c r="P247" s="279"/>
      <c r="Q247" s="81"/>
      <c r="R247" s="279"/>
      <c r="S247" s="81"/>
      <c r="T247" s="279"/>
      <c r="U247" s="81"/>
      <c r="V247" s="279"/>
      <c r="W247" s="81"/>
      <c r="X247" s="279"/>
      <c r="Y247" s="81"/>
      <c r="Z247" s="279"/>
      <c r="AA247" s="81"/>
      <c r="AB247" s="279"/>
      <c r="AC247" s="81"/>
      <c r="AD247" s="279"/>
      <c r="AE247" s="81"/>
      <c r="AF247" s="279"/>
      <c r="AG247" s="81"/>
      <c r="AH247" s="279"/>
      <c r="AI247" s="81"/>
      <c r="AJ247" s="279"/>
      <c r="AK247" s="81"/>
      <c r="AL247" s="279"/>
      <c r="AM247" s="81"/>
      <c r="AN247" s="279"/>
      <c r="AO247" s="81"/>
      <c r="AP247" s="279"/>
      <c r="AQ247" s="81"/>
      <c r="AR247" s="279"/>
      <c r="AS247" s="81"/>
      <c r="AT247" s="279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30" t="s">
        <v>18</v>
      </c>
      <c r="D248" s="4"/>
      <c r="E248" s="4"/>
      <c r="F248" s="4"/>
      <c r="G248" s="251">
        <f t="shared" si="18"/>
        <v>2.4</v>
      </c>
      <c r="H248" s="136">
        <f t="shared" si="19"/>
        <v>44.036697247706421</v>
      </c>
      <c r="I248" s="81" t="s">
        <v>777</v>
      </c>
      <c r="J248" s="279">
        <v>2.4</v>
      </c>
      <c r="K248" s="81"/>
      <c r="L248" s="279"/>
      <c r="M248" s="81"/>
      <c r="N248" s="279"/>
      <c r="O248" s="81"/>
      <c r="P248" s="279"/>
      <c r="Q248" s="81"/>
      <c r="R248" s="279"/>
      <c r="S248" s="81"/>
      <c r="T248" s="279"/>
      <c r="U248" s="81"/>
      <c r="V248" s="279"/>
      <c r="W248" s="81"/>
      <c r="X248" s="279"/>
      <c r="Y248" s="81"/>
      <c r="Z248" s="279"/>
      <c r="AA248" s="81"/>
      <c r="AB248" s="279"/>
      <c r="AC248" s="81"/>
      <c r="AD248" s="279"/>
      <c r="AE248" s="81"/>
      <c r="AF248" s="279"/>
      <c r="AG248" s="81"/>
      <c r="AH248" s="279"/>
      <c r="AI248" s="81"/>
      <c r="AJ248" s="279"/>
      <c r="AK248" s="81"/>
      <c r="AL248" s="279"/>
      <c r="AM248" s="81"/>
      <c r="AN248" s="279"/>
      <c r="AO248" s="81"/>
      <c r="AP248" s="279"/>
      <c r="AQ248" s="81"/>
      <c r="AR248" s="279"/>
      <c r="AS248" s="81"/>
      <c r="AT248" s="279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4"/>
      <c r="D249" s="4"/>
      <c r="E249" s="4"/>
      <c r="F249" s="4"/>
      <c r="G249" s="251">
        <f t="shared" si="18"/>
        <v>0.9</v>
      </c>
      <c r="H249" s="136">
        <f t="shared" si="19"/>
        <v>16.513761467889907</v>
      </c>
      <c r="I249" s="87" t="s">
        <v>778</v>
      </c>
      <c r="J249" s="281">
        <v>0.5</v>
      </c>
      <c r="K249" s="83" t="s">
        <v>779</v>
      </c>
      <c r="L249" s="284">
        <v>0.4</v>
      </c>
      <c r="M249" s="81"/>
      <c r="N249" s="279"/>
      <c r="O249" s="81"/>
      <c r="P249" s="279"/>
      <c r="Q249" s="81"/>
      <c r="R249" s="279"/>
      <c r="S249" s="81"/>
      <c r="T249" s="279"/>
      <c r="U249" s="81"/>
      <c r="V249" s="279"/>
      <c r="W249" s="81"/>
      <c r="X249" s="279"/>
      <c r="Y249" s="81"/>
      <c r="Z249" s="279"/>
      <c r="AA249" s="81"/>
      <c r="AB249" s="279"/>
      <c r="AC249" s="81"/>
      <c r="AD249" s="279"/>
      <c r="AE249" s="81"/>
      <c r="AF249" s="279"/>
      <c r="AG249" s="81"/>
      <c r="AH249" s="279"/>
      <c r="AI249" s="81"/>
      <c r="AJ249" s="279"/>
      <c r="AK249" s="81"/>
      <c r="AL249" s="279"/>
      <c r="AM249" s="81"/>
      <c r="AN249" s="279"/>
      <c r="AO249" s="81"/>
      <c r="AP249" s="279"/>
      <c r="AQ249" s="81"/>
      <c r="AR249" s="279"/>
      <c r="AS249" s="81"/>
      <c r="AT249" s="279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30" t="s">
        <v>18</v>
      </c>
      <c r="D250" s="4"/>
      <c r="E250" s="4"/>
      <c r="F250" s="4"/>
      <c r="G250" s="251">
        <f t="shared" si="18"/>
        <v>2.7</v>
      </c>
      <c r="H250" s="136">
        <f t="shared" si="19"/>
        <v>49.541284403669728</v>
      </c>
      <c r="I250" s="87" t="s">
        <v>780</v>
      </c>
      <c r="J250" s="281">
        <v>1.7</v>
      </c>
      <c r="K250" s="263" t="s">
        <v>781</v>
      </c>
      <c r="L250" s="283">
        <v>1</v>
      </c>
      <c r="M250" s="81"/>
      <c r="N250" s="279"/>
      <c r="O250" s="81"/>
      <c r="P250" s="279"/>
      <c r="Q250" s="81"/>
      <c r="R250" s="279"/>
      <c r="S250" s="81"/>
      <c r="T250" s="279"/>
      <c r="U250" s="81"/>
      <c r="V250" s="279"/>
      <c r="W250" s="81"/>
      <c r="X250" s="279"/>
      <c r="Y250" s="81"/>
      <c r="Z250" s="279"/>
      <c r="AA250" s="81"/>
      <c r="AB250" s="279"/>
      <c r="AC250" s="81"/>
      <c r="AD250" s="279"/>
      <c r="AE250" s="81"/>
      <c r="AF250" s="279"/>
      <c r="AG250" s="81"/>
      <c r="AH250" s="279"/>
      <c r="AI250" s="81"/>
      <c r="AJ250" s="279"/>
      <c r="AK250" s="81"/>
      <c r="AL250" s="279"/>
      <c r="AM250" s="81"/>
      <c r="AN250" s="279"/>
      <c r="AO250" s="81"/>
      <c r="AP250" s="279"/>
      <c r="AQ250" s="81"/>
      <c r="AR250" s="279"/>
      <c r="AS250" s="81"/>
      <c r="AT250" s="279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4"/>
      <c r="D251" s="4"/>
      <c r="E251" s="4"/>
      <c r="F251" s="4"/>
      <c r="G251" s="251">
        <f t="shared" si="18"/>
        <v>1</v>
      </c>
      <c r="H251" s="136">
        <f t="shared" si="19"/>
        <v>18.348623853211009</v>
      </c>
      <c r="I251" s="260" t="s">
        <v>782</v>
      </c>
      <c r="J251" s="283">
        <v>1</v>
      </c>
      <c r="K251" s="87"/>
      <c r="L251" s="281"/>
      <c r="M251" s="81"/>
      <c r="N251" s="279"/>
      <c r="O251" s="81"/>
      <c r="P251" s="279"/>
      <c r="Q251" s="81"/>
      <c r="R251" s="279"/>
      <c r="S251" s="81"/>
      <c r="T251" s="279"/>
      <c r="U251" s="81"/>
      <c r="V251" s="279"/>
      <c r="W251" s="81"/>
      <c r="X251" s="279"/>
      <c r="Y251" s="81"/>
      <c r="Z251" s="279"/>
      <c r="AA251" s="81"/>
      <c r="AB251" s="279"/>
      <c r="AC251" s="81"/>
      <c r="AD251" s="279"/>
      <c r="AE251" s="81"/>
      <c r="AF251" s="279"/>
      <c r="AG251" s="81"/>
      <c r="AH251" s="279"/>
      <c r="AI251" s="81"/>
      <c r="AJ251" s="279"/>
      <c r="AK251" s="81"/>
      <c r="AL251" s="279"/>
      <c r="AM251" s="81"/>
      <c r="AN251" s="279"/>
      <c r="AO251" s="81"/>
      <c r="AP251" s="279"/>
      <c r="AQ251" s="81"/>
      <c r="AR251" s="279"/>
      <c r="AS251" s="81"/>
      <c r="AT251" s="279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30" t="s">
        <v>18</v>
      </c>
      <c r="D252" s="4"/>
      <c r="E252" s="4"/>
      <c r="F252" s="4"/>
      <c r="G252" s="251">
        <f t="shared" si="18"/>
        <v>2.4</v>
      </c>
      <c r="H252" s="136">
        <f t="shared" si="19"/>
        <v>44.036697247706421</v>
      </c>
      <c r="I252" s="87" t="s">
        <v>783</v>
      </c>
      <c r="J252" s="281">
        <v>2.4</v>
      </c>
      <c r="K252" s="87"/>
      <c r="L252" s="281"/>
      <c r="M252" s="81"/>
      <c r="N252" s="279"/>
      <c r="O252" s="81"/>
      <c r="P252" s="279"/>
      <c r="Q252" s="81"/>
      <c r="R252" s="279"/>
      <c r="S252" s="81"/>
      <c r="T252" s="279"/>
      <c r="U252" s="81"/>
      <c r="V252" s="279"/>
      <c r="W252" s="81"/>
      <c r="X252" s="279"/>
      <c r="Y252" s="81"/>
      <c r="Z252" s="279"/>
      <c r="AA252" s="81"/>
      <c r="AB252" s="279"/>
      <c r="AC252" s="81"/>
      <c r="AD252" s="279"/>
      <c r="AE252" s="81"/>
      <c r="AF252" s="279"/>
      <c r="AG252" s="81"/>
      <c r="AH252" s="279"/>
      <c r="AI252" s="81"/>
      <c r="AJ252" s="279"/>
      <c r="AK252" s="81"/>
      <c r="AL252" s="279"/>
      <c r="AM252" s="81"/>
      <c r="AN252" s="279"/>
      <c r="AO252" s="81"/>
      <c r="AP252" s="279"/>
      <c r="AQ252" s="81"/>
      <c r="AR252" s="279"/>
      <c r="AS252" s="81"/>
      <c r="AT252" s="279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1">
        <f t="shared" si="18"/>
        <v>1</v>
      </c>
      <c r="H253" s="136">
        <f t="shared" si="19"/>
        <v>18.348623853211009</v>
      </c>
      <c r="I253" s="260" t="s">
        <v>784</v>
      </c>
      <c r="J253" s="283">
        <v>1</v>
      </c>
      <c r="K253" s="87"/>
      <c r="L253" s="281"/>
      <c r="M253" s="81"/>
      <c r="N253" s="279"/>
      <c r="O253" s="81"/>
      <c r="P253" s="279"/>
      <c r="Q253" s="81"/>
      <c r="R253" s="279"/>
      <c r="S253" s="81"/>
      <c r="T253" s="279"/>
      <c r="U253" s="81"/>
      <c r="V253" s="279"/>
      <c r="W253" s="81"/>
      <c r="X253" s="279"/>
      <c r="Y253" s="81"/>
      <c r="Z253" s="279"/>
      <c r="AA253" s="81"/>
      <c r="AB253" s="279"/>
      <c r="AC253" s="81"/>
      <c r="AD253" s="279"/>
      <c r="AE253" s="81"/>
      <c r="AF253" s="279"/>
      <c r="AG253" s="81"/>
      <c r="AH253" s="279"/>
      <c r="AI253" s="81"/>
      <c r="AJ253" s="279"/>
      <c r="AK253" s="81"/>
      <c r="AL253" s="279"/>
      <c r="AM253" s="81"/>
      <c r="AN253" s="279"/>
      <c r="AO253" s="81"/>
      <c r="AP253" s="279"/>
      <c r="AQ253" s="81"/>
      <c r="AR253" s="279"/>
      <c r="AS253" s="81"/>
      <c r="AT253" s="279"/>
      <c r="AU253" s="81"/>
      <c r="AV253" s="50">
        <f>IFERROR(VLOOKUP(A253,'Site check'!A:Q,14,0),0)</f>
        <v>0</v>
      </c>
    </row>
    <row r="254" spans="1:48">
      <c r="A254" s="35" t="s">
        <v>270</v>
      </c>
      <c r="B254" s="96"/>
      <c r="C254" s="4"/>
      <c r="D254" s="4"/>
      <c r="E254" s="4"/>
      <c r="F254" s="4"/>
      <c r="G254" s="251">
        <f t="shared" si="18"/>
        <v>0</v>
      </c>
      <c r="H254" s="136">
        <f t="shared" si="19"/>
        <v>0</v>
      </c>
      <c r="I254" s="91"/>
      <c r="J254" s="287"/>
      <c r="K254" s="91"/>
      <c r="L254" s="287"/>
      <c r="M254" s="91"/>
      <c r="N254" s="279"/>
      <c r="O254" s="91"/>
      <c r="P254" s="279"/>
      <c r="Q254" s="91"/>
      <c r="R254" s="279"/>
      <c r="S254" s="91"/>
      <c r="T254" s="279"/>
      <c r="U254" s="91"/>
      <c r="V254" s="279"/>
      <c r="W254" s="91"/>
      <c r="X254" s="279"/>
      <c r="Y254" s="91"/>
      <c r="Z254" s="279"/>
      <c r="AA254" s="91"/>
      <c r="AB254" s="279"/>
      <c r="AC254" s="91"/>
      <c r="AD254" s="279"/>
      <c r="AE254" s="91"/>
      <c r="AF254" s="279"/>
      <c r="AG254" s="91"/>
      <c r="AH254" s="279"/>
      <c r="AI254" s="91"/>
      <c r="AJ254" s="279"/>
      <c r="AK254" s="91"/>
      <c r="AL254" s="279"/>
      <c r="AM254" s="91"/>
      <c r="AN254" s="279"/>
      <c r="AO254" s="91"/>
      <c r="AP254" s="279"/>
      <c r="AQ254" s="91"/>
      <c r="AR254" s="279"/>
      <c r="AS254" s="91"/>
      <c r="AT254" s="279"/>
      <c r="AU254" s="91"/>
      <c r="AV254" s="50">
        <f>IFERROR(VLOOKUP(A254,'Site check'!A:Q,14,0),0)</f>
        <v>0</v>
      </c>
    </row>
    <row r="255" spans="1:48">
      <c r="A255" s="35"/>
      <c r="B255" s="25"/>
      <c r="C255" s="25"/>
      <c r="D255" s="25"/>
      <c r="E255" s="25"/>
      <c r="F255" s="25"/>
      <c r="H255" s="136">
        <f t="shared" si="19"/>
        <v>0</v>
      </c>
      <c r="I255" s="81"/>
      <c r="J255" s="279"/>
      <c r="K255" s="81"/>
      <c r="L255" s="279"/>
      <c r="M255" s="81"/>
      <c r="N255" s="279"/>
      <c r="O255" s="81"/>
      <c r="P255" s="279"/>
      <c r="Q255" s="81"/>
      <c r="R255" s="279"/>
      <c r="S255" s="81"/>
      <c r="T255" s="279"/>
      <c r="U255" s="81"/>
      <c r="V255" s="279"/>
      <c r="W255" s="81"/>
      <c r="X255" s="279"/>
      <c r="Y255" s="81"/>
      <c r="Z255" s="279"/>
      <c r="AA255" s="81"/>
      <c r="AB255" s="279"/>
      <c r="AC255" s="81"/>
      <c r="AD255" s="279"/>
      <c r="AE255" s="81"/>
      <c r="AF255" s="279"/>
      <c r="AG255" s="81"/>
      <c r="AH255" s="279"/>
      <c r="AI255" s="81"/>
      <c r="AJ255" s="279"/>
      <c r="AK255" s="81"/>
      <c r="AL255" s="279"/>
      <c r="AM255" s="81"/>
      <c r="AN255" s="279"/>
      <c r="AO255" s="81"/>
      <c r="AP255" s="279"/>
      <c r="AQ255" s="81"/>
      <c r="AR255" s="279"/>
      <c r="AS255" s="81"/>
      <c r="AT255" s="279"/>
      <c r="AU255" s="81"/>
      <c r="AV255" s="50">
        <f>IFERROR(VLOOKUP(A255,'Site check'!A:Q,14,0),0)</f>
        <v>0</v>
      </c>
    </row>
    <row r="256" spans="1:48">
      <c r="A256" s="35"/>
      <c r="H256" s="136">
        <f t="shared" si="19"/>
        <v>0</v>
      </c>
      <c r="I256" s="81"/>
      <c r="J256" s="279"/>
      <c r="K256" s="81"/>
      <c r="L256" s="279"/>
      <c r="M256" s="81"/>
      <c r="N256" s="279"/>
      <c r="O256" s="81"/>
      <c r="P256" s="279"/>
      <c r="Q256" s="81"/>
      <c r="R256" s="279"/>
      <c r="S256" s="81"/>
      <c r="T256" s="279"/>
      <c r="U256" s="81"/>
      <c r="V256" s="279"/>
      <c r="W256" s="81"/>
      <c r="X256" s="279"/>
      <c r="Y256" s="81"/>
      <c r="Z256" s="279"/>
      <c r="AA256" s="81"/>
      <c r="AB256" s="279"/>
      <c r="AC256" s="81"/>
      <c r="AD256" s="279"/>
      <c r="AE256" s="81"/>
      <c r="AF256" s="279"/>
      <c r="AG256" s="81"/>
      <c r="AH256" s="279"/>
      <c r="AI256" s="81"/>
      <c r="AJ256" s="279"/>
      <c r="AK256" s="81"/>
      <c r="AL256" s="279"/>
      <c r="AM256" s="81"/>
      <c r="AN256" s="279"/>
      <c r="AO256" s="81"/>
      <c r="AP256" s="279"/>
      <c r="AQ256" s="81"/>
      <c r="AR256" s="279"/>
      <c r="AS256" s="81"/>
      <c r="AT256" s="279"/>
      <c r="AU256" s="81"/>
      <c r="AV256" s="50">
        <f>IFERROR(VLOOKUP(A256,'Site check'!A:Q,14,0),0)</f>
        <v>0</v>
      </c>
    </row>
    <row r="257" spans="1:48">
      <c r="A257" s="35"/>
      <c r="H257" s="136">
        <f t="shared" si="19"/>
        <v>0</v>
      </c>
      <c r="I257" s="81"/>
      <c r="J257" s="279"/>
      <c r="K257" s="81"/>
      <c r="L257" s="279"/>
      <c r="M257" s="81"/>
      <c r="N257" s="279"/>
      <c r="O257" s="81"/>
      <c r="P257" s="279"/>
      <c r="Q257" s="81"/>
      <c r="R257" s="279"/>
      <c r="S257" s="81"/>
      <c r="T257" s="279"/>
      <c r="U257" s="81"/>
      <c r="V257" s="279"/>
      <c r="W257" s="81"/>
      <c r="X257" s="279"/>
      <c r="Y257" s="81"/>
      <c r="Z257" s="279"/>
      <c r="AA257" s="81"/>
      <c r="AB257" s="279"/>
      <c r="AC257" s="81"/>
      <c r="AD257" s="279"/>
      <c r="AE257" s="81"/>
      <c r="AF257" s="279"/>
      <c r="AG257" s="81"/>
      <c r="AH257" s="279"/>
      <c r="AI257" s="81"/>
      <c r="AJ257" s="279"/>
      <c r="AK257" s="81"/>
      <c r="AL257" s="279"/>
      <c r="AM257" s="81"/>
      <c r="AN257" s="279"/>
      <c r="AO257" s="81"/>
      <c r="AP257" s="279"/>
      <c r="AQ257" s="81"/>
      <c r="AR257" s="279"/>
      <c r="AS257" s="81"/>
      <c r="AT257" s="279"/>
      <c r="AU257" s="81"/>
      <c r="AV257" s="50">
        <f>IFERROR(VLOOKUP(A257,'Site check'!A:Q,14,0),0)</f>
        <v>0</v>
      </c>
    </row>
    <row r="258" spans="1:48">
      <c r="A258" s="35"/>
      <c r="H258" s="136">
        <f t="shared" si="19"/>
        <v>0</v>
      </c>
      <c r="I258" s="81"/>
      <c r="J258" s="279"/>
      <c r="K258" s="81"/>
      <c r="L258" s="279"/>
      <c r="M258" s="81"/>
      <c r="N258" s="279"/>
      <c r="O258" s="81"/>
      <c r="P258" s="279"/>
      <c r="Q258" s="81"/>
      <c r="R258" s="279"/>
      <c r="S258" s="81"/>
      <c r="T258" s="279"/>
      <c r="U258" s="81"/>
      <c r="V258" s="279"/>
      <c r="W258" s="81"/>
      <c r="X258" s="279"/>
      <c r="Y258" s="81"/>
      <c r="Z258" s="279"/>
      <c r="AA258" s="81"/>
      <c r="AB258" s="279"/>
      <c r="AC258" s="81"/>
      <c r="AD258" s="279"/>
      <c r="AE258" s="81"/>
      <c r="AF258" s="279"/>
      <c r="AG258" s="81"/>
      <c r="AH258" s="279"/>
      <c r="AI258" s="81"/>
      <c r="AJ258" s="279"/>
      <c r="AK258" s="81"/>
      <c r="AL258" s="279"/>
      <c r="AM258" s="81"/>
      <c r="AN258" s="279"/>
      <c r="AO258" s="81"/>
      <c r="AP258" s="279"/>
      <c r="AQ258" s="81"/>
      <c r="AR258" s="279"/>
      <c r="AS258" s="81"/>
      <c r="AT258" s="279"/>
      <c r="AU258" s="81"/>
      <c r="AV258" s="50">
        <f>IFERROR(VLOOKUP(A258,'Site check'!A:Q,14,0),0)</f>
        <v>0</v>
      </c>
    </row>
    <row r="259" spans="1:48">
      <c r="A259" s="35"/>
      <c r="H259" s="136">
        <f t="shared" si="19"/>
        <v>0</v>
      </c>
      <c r="I259" s="81"/>
      <c r="J259" s="279"/>
      <c r="K259" s="81"/>
      <c r="L259" s="279"/>
      <c r="M259" s="81"/>
      <c r="N259" s="279"/>
      <c r="O259" s="81"/>
      <c r="P259" s="279"/>
      <c r="Q259" s="81"/>
      <c r="R259" s="279"/>
      <c r="S259" s="81"/>
      <c r="T259" s="279"/>
      <c r="U259" s="81"/>
      <c r="V259" s="279"/>
      <c r="W259" s="81"/>
      <c r="X259" s="279"/>
      <c r="Y259" s="81"/>
      <c r="Z259" s="279"/>
      <c r="AA259" s="81"/>
      <c r="AB259" s="279"/>
      <c r="AC259" s="81"/>
      <c r="AD259" s="279"/>
      <c r="AE259" s="81"/>
      <c r="AF259" s="279"/>
      <c r="AG259" s="81"/>
      <c r="AH259" s="279"/>
      <c r="AI259" s="81"/>
      <c r="AJ259" s="279"/>
      <c r="AK259" s="81"/>
      <c r="AL259" s="279"/>
      <c r="AM259" s="81"/>
      <c r="AN259" s="279"/>
      <c r="AO259" s="81"/>
      <c r="AP259" s="279"/>
      <c r="AQ259" s="81"/>
      <c r="AR259" s="279"/>
      <c r="AS259" s="81"/>
      <c r="AT259" s="279"/>
      <c r="AU259" s="81"/>
      <c r="AV259" s="50">
        <f>IFERROR(VLOOKUP(A259,'Site check'!A:Q,14,0),0)</f>
        <v>0</v>
      </c>
    </row>
    <row r="260" spans="1:48">
      <c r="A260" s="35"/>
      <c r="H260" s="136">
        <f t="shared" si="19"/>
        <v>0</v>
      </c>
      <c r="I260" s="81"/>
      <c r="J260" s="279"/>
      <c r="K260" s="81"/>
      <c r="L260" s="279"/>
      <c r="M260" s="81"/>
      <c r="N260" s="279"/>
      <c r="O260" s="81"/>
      <c r="P260" s="279"/>
      <c r="Q260" s="81"/>
      <c r="R260" s="279"/>
      <c r="S260" s="81"/>
      <c r="T260" s="279"/>
      <c r="U260" s="81"/>
      <c r="V260" s="279"/>
      <c r="W260" s="81"/>
      <c r="X260" s="279"/>
      <c r="Y260" s="81"/>
      <c r="Z260" s="279"/>
      <c r="AA260" s="81"/>
      <c r="AB260" s="279"/>
      <c r="AC260" s="81"/>
      <c r="AD260" s="279"/>
      <c r="AE260" s="81"/>
      <c r="AF260" s="279"/>
      <c r="AG260" s="81"/>
      <c r="AH260" s="279"/>
      <c r="AI260" s="81"/>
      <c r="AJ260" s="279"/>
      <c r="AK260" s="81"/>
      <c r="AL260" s="279"/>
      <c r="AM260" s="81"/>
      <c r="AN260" s="279"/>
      <c r="AO260" s="81"/>
      <c r="AP260" s="279"/>
      <c r="AQ260" s="81"/>
      <c r="AR260" s="279"/>
      <c r="AS260" s="81"/>
      <c r="AT260" s="279"/>
      <c r="AU260" s="81"/>
      <c r="AV260" s="50">
        <f>IFERROR(VLOOKUP(A260,'Site check'!A:Q,14,0),0)</f>
        <v>0</v>
      </c>
    </row>
    <row r="261" spans="1:48">
      <c r="A261" s="35"/>
      <c r="H261" s="136">
        <f t="shared" si="19"/>
        <v>0</v>
      </c>
      <c r="I261" s="81"/>
      <c r="J261" s="279"/>
      <c r="K261" s="81"/>
      <c r="L261" s="279"/>
      <c r="M261" s="81"/>
      <c r="N261" s="279"/>
      <c r="O261" s="81"/>
      <c r="P261" s="279"/>
      <c r="Q261" s="81"/>
      <c r="R261" s="279"/>
      <c r="S261" s="81"/>
      <c r="T261" s="279"/>
      <c r="U261" s="81"/>
      <c r="V261" s="279"/>
      <c r="W261" s="81"/>
      <c r="X261" s="279"/>
      <c r="Y261" s="81"/>
      <c r="Z261" s="279"/>
      <c r="AA261" s="81"/>
      <c r="AB261" s="279"/>
      <c r="AC261" s="81"/>
      <c r="AD261" s="279"/>
      <c r="AE261" s="81"/>
      <c r="AF261" s="279"/>
      <c r="AG261" s="81"/>
      <c r="AH261" s="279"/>
      <c r="AI261" s="81"/>
      <c r="AJ261" s="279"/>
      <c r="AK261" s="81"/>
      <c r="AL261" s="279"/>
      <c r="AM261" s="81"/>
      <c r="AN261" s="279"/>
      <c r="AO261" s="81"/>
      <c r="AP261" s="279"/>
      <c r="AQ261" s="81"/>
      <c r="AR261" s="279"/>
      <c r="AS261" s="81"/>
      <c r="AT261" s="279"/>
      <c r="AU261" s="81"/>
      <c r="AV261" s="50">
        <f>IFERROR(VLOOKUP(A261,'Site check'!A:Q,14,0),0)</f>
        <v>0</v>
      </c>
    </row>
    <row r="262" spans="1:48">
      <c r="A262" s="35"/>
      <c r="H262" s="136">
        <f t="shared" si="19"/>
        <v>0</v>
      </c>
      <c r="I262" s="81"/>
      <c r="J262" s="279"/>
      <c r="K262" s="81"/>
      <c r="L262" s="279"/>
      <c r="M262" s="81"/>
      <c r="N262" s="279"/>
      <c r="O262" s="81"/>
      <c r="P262" s="279"/>
      <c r="Q262" s="81"/>
      <c r="R262" s="279"/>
      <c r="S262" s="81"/>
      <c r="T262" s="279"/>
      <c r="U262" s="81"/>
      <c r="V262" s="279"/>
      <c r="W262" s="81"/>
      <c r="X262" s="279"/>
      <c r="Y262" s="81"/>
      <c r="Z262" s="279"/>
      <c r="AA262" s="81"/>
      <c r="AB262" s="279"/>
      <c r="AC262" s="81"/>
      <c r="AD262" s="279"/>
      <c r="AE262" s="81"/>
      <c r="AF262" s="279"/>
      <c r="AG262" s="81"/>
      <c r="AH262" s="279"/>
      <c r="AI262" s="81"/>
      <c r="AJ262" s="279"/>
      <c r="AK262" s="81"/>
      <c r="AL262" s="279"/>
      <c r="AM262" s="81"/>
      <c r="AN262" s="279"/>
      <c r="AO262" s="81"/>
      <c r="AP262" s="279"/>
      <c r="AQ262" s="81"/>
      <c r="AR262" s="279"/>
      <c r="AS262" s="81"/>
      <c r="AT262" s="279"/>
      <c r="AU262" s="81"/>
      <c r="AV262" s="50">
        <f>IFERROR(VLOOKUP(A262,'Site check'!A:Q,14,0),0)</f>
        <v>0</v>
      </c>
    </row>
    <row r="263" spans="1:48">
      <c r="A263" s="35"/>
      <c r="H263" s="136">
        <f t="shared" si="19"/>
        <v>0</v>
      </c>
      <c r="I263" s="81"/>
      <c r="J263" s="279"/>
      <c r="K263" s="81"/>
      <c r="L263" s="279"/>
      <c r="M263" s="81"/>
      <c r="N263" s="279"/>
      <c r="O263" s="81"/>
      <c r="P263" s="279"/>
      <c r="Q263" s="81"/>
      <c r="R263" s="279"/>
      <c r="S263" s="81"/>
      <c r="T263" s="279"/>
      <c r="U263" s="81"/>
      <c r="V263" s="279"/>
      <c r="W263" s="81"/>
      <c r="X263" s="279"/>
      <c r="Y263" s="81"/>
      <c r="Z263" s="279"/>
      <c r="AA263" s="81"/>
      <c r="AB263" s="279"/>
      <c r="AC263" s="81"/>
      <c r="AD263" s="279"/>
      <c r="AE263" s="81"/>
      <c r="AF263" s="279"/>
      <c r="AG263" s="81"/>
      <c r="AH263" s="279"/>
      <c r="AI263" s="81"/>
      <c r="AJ263" s="279"/>
      <c r="AK263" s="81"/>
      <c r="AL263" s="279"/>
      <c r="AM263" s="81"/>
      <c r="AN263" s="279"/>
      <c r="AO263" s="81"/>
      <c r="AP263" s="279"/>
      <c r="AQ263" s="81"/>
      <c r="AR263" s="279"/>
      <c r="AS263" s="81"/>
      <c r="AT263" s="279"/>
      <c r="AU263" s="81"/>
      <c r="AV263" s="50">
        <f>IFERROR(VLOOKUP(A263,'Site check'!A:Q,14,0),0)</f>
        <v>0</v>
      </c>
    </row>
    <row r="264" spans="1:48">
      <c r="A264" s="35"/>
      <c r="H264" s="136">
        <f t="shared" si="19"/>
        <v>0</v>
      </c>
      <c r="I264" s="81"/>
      <c r="J264" s="279"/>
      <c r="K264" s="81"/>
      <c r="L264" s="279"/>
      <c r="M264" s="81"/>
      <c r="N264" s="279"/>
      <c r="O264" s="81"/>
      <c r="P264" s="279"/>
      <c r="Q264" s="81"/>
      <c r="R264" s="279"/>
      <c r="S264" s="81"/>
      <c r="T264" s="279"/>
      <c r="U264" s="81"/>
      <c r="V264" s="279"/>
      <c r="W264" s="81"/>
      <c r="X264" s="279"/>
      <c r="Y264" s="81"/>
      <c r="Z264" s="279"/>
      <c r="AA264" s="81"/>
      <c r="AB264" s="279"/>
      <c r="AC264" s="81"/>
      <c r="AD264" s="279"/>
      <c r="AE264" s="81"/>
      <c r="AF264" s="279"/>
      <c r="AG264" s="81"/>
      <c r="AH264" s="279"/>
      <c r="AI264" s="81"/>
      <c r="AJ264" s="279"/>
      <c r="AK264" s="81"/>
      <c r="AL264" s="279"/>
      <c r="AM264" s="81"/>
      <c r="AN264" s="279"/>
      <c r="AO264" s="81"/>
      <c r="AP264" s="279"/>
      <c r="AQ264" s="81"/>
      <c r="AR264" s="279"/>
      <c r="AS264" s="81"/>
      <c r="AT264" s="279"/>
      <c r="AU264" s="81"/>
      <c r="AV264" s="50">
        <f>IFERROR(VLOOKUP(A264,'Site check'!A:Q,14,0),0)</f>
        <v>0</v>
      </c>
    </row>
    <row r="265" spans="1:48">
      <c r="A265" s="35"/>
      <c r="H265" s="136">
        <f t="shared" si="19"/>
        <v>0</v>
      </c>
      <c r="I265" s="81"/>
      <c r="J265" s="279"/>
      <c r="K265" s="81"/>
      <c r="L265" s="279"/>
      <c r="M265" s="81"/>
      <c r="N265" s="279"/>
      <c r="O265" s="81"/>
      <c r="P265" s="279"/>
      <c r="Q265" s="81"/>
      <c r="R265" s="279"/>
      <c r="S265" s="81"/>
      <c r="T265" s="279"/>
      <c r="U265" s="81"/>
      <c r="V265" s="279"/>
      <c r="W265" s="81"/>
      <c r="X265" s="279"/>
      <c r="Y265" s="81"/>
      <c r="Z265" s="279"/>
      <c r="AA265" s="81"/>
      <c r="AB265" s="279"/>
      <c r="AC265" s="81"/>
      <c r="AD265" s="279"/>
      <c r="AE265" s="81"/>
      <c r="AF265" s="279"/>
      <c r="AG265" s="81"/>
      <c r="AH265" s="279"/>
      <c r="AI265" s="81"/>
      <c r="AJ265" s="279"/>
      <c r="AK265" s="81"/>
      <c r="AL265" s="279"/>
      <c r="AM265" s="81"/>
      <c r="AN265" s="279"/>
      <c r="AO265" s="81"/>
      <c r="AP265" s="279"/>
      <c r="AQ265" s="81"/>
      <c r="AR265" s="279"/>
      <c r="AS265" s="81"/>
      <c r="AT265" s="279"/>
      <c r="AU265" s="81"/>
      <c r="AV265" s="50">
        <f>IFERROR(VLOOKUP(A265,'Site check'!A:Q,14,0),0)</f>
        <v>0</v>
      </c>
    </row>
    <row r="266" spans="1:48">
      <c r="A266" s="35"/>
      <c r="H266" s="136">
        <f t="shared" si="19"/>
        <v>0</v>
      </c>
      <c r="I266" s="81"/>
      <c r="J266" s="279"/>
      <c r="K266" s="81"/>
      <c r="L266" s="279"/>
      <c r="M266" s="81"/>
      <c r="N266" s="279"/>
      <c r="O266" s="81"/>
      <c r="P266" s="279"/>
      <c r="Q266" s="81"/>
      <c r="R266" s="279"/>
      <c r="S266" s="81"/>
      <c r="T266" s="279"/>
      <c r="U266" s="81"/>
      <c r="V266" s="279"/>
      <c r="W266" s="81"/>
      <c r="X266" s="279"/>
      <c r="Y266" s="81"/>
      <c r="Z266" s="279"/>
      <c r="AA266" s="81"/>
      <c r="AB266" s="279"/>
      <c r="AC266" s="81"/>
      <c r="AD266" s="279"/>
      <c r="AE266" s="81"/>
      <c r="AF266" s="279"/>
      <c r="AG266" s="81"/>
      <c r="AH266" s="279"/>
      <c r="AI266" s="81"/>
      <c r="AJ266" s="279"/>
      <c r="AK266" s="81"/>
      <c r="AL266" s="279"/>
      <c r="AM266" s="81"/>
      <c r="AN266" s="279"/>
      <c r="AO266" s="81"/>
      <c r="AP266" s="279"/>
      <c r="AQ266" s="81"/>
      <c r="AR266" s="279"/>
      <c r="AS266" s="81"/>
      <c r="AT266" s="279"/>
      <c r="AU266" s="81"/>
      <c r="AV266" s="50">
        <f>IFERROR(VLOOKUP(A266,'Site check'!A:Q,14,0),0)</f>
        <v>0</v>
      </c>
    </row>
    <row r="267" spans="1:48">
      <c r="A267" s="35"/>
      <c r="H267" s="136">
        <f t="shared" si="19"/>
        <v>0</v>
      </c>
      <c r="I267" s="81"/>
      <c r="J267" s="279"/>
      <c r="K267" s="81"/>
      <c r="L267" s="279"/>
      <c r="M267" s="81"/>
      <c r="N267" s="279"/>
      <c r="O267" s="81"/>
      <c r="P267" s="279"/>
      <c r="Q267" s="81"/>
      <c r="R267" s="279"/>
      <c r="S267" s="81"/>
      <c r="T267" s="279"/>
      <c r="U267" s="81"/>
      <c r="V267" s="279"/>
      <c r="W267" s="81"/>
      <c r="X267" s="279"/>
      <c r="Y267" s="81"/>
      <c r="Z267" s="279"/>
      <c r="AA267" s="81"/>
      <c r="AB267" s="279"/>
      <c r="AC267" s="81"/>
      <c r="AD267" s="279"/>
      <c r="AE267" s="81"/>
      <c r="AF267" s="279"/>
      <c r="AG267" s="81"/>
      <c r="AH267" s="279"/>
      <c r="AI267" s="81"/>
      <c r="AJ267" s="279"/>
      <c r="AK267" s="81"/>
      <c r="AL267" s="279"/>
      <c r="AM267" s="81"/>
      <c r="AN267" s="279"/>
      <c r="AO267" s="81"/>
      <c r="AP267" s="279"/>
      <c r="AQ267" s="81"/>
      <c r="AR267" s="279"/>
      <c r="AS267" s="81"/>
      <c r="AT267" s="279"/>
      <c r="AU267" s="81"/>
      <c r="AV267" s="50">
        <f>IFERROR(VLOOKUP(A267,'Site check'!A:Q,14,0),0)</f>
        <v>0</v>
      </c>
    </row>
    <row r="268" spans="1:48">
      <c r="A268" s="35"/>
      <c r="H268" s="136">
        <f t="shared" si="19"/>
        <v>0</v>
      </c>
      <c r="I268" s="81"/>
      <c r="J268" s="279"/>
      <c r="K268" s="81"/>
      <c r="L268" s="279"/>
      <c r="M268" s="81"/>
      <c r="N268" s="279"/>
      <c r="O268" s="81"/>
      <c r="P268" s="279"/>
      <c r="Q268" s="81"/>
      <c r="R268" s="279"/>
      <c r="S268" s="81"/>
      <c r="T268" s="279"/>
      <c r="U268" s="81"/>
      <c r="V268" s="279"/>
      <c r="W268" s="81"/>
      <c r="X268" s="279"/>
      <c r="Y268" s="81"/>
      <c r="Z268" s="279"/>
      <c r="AA268" s="81"/>
      <c r="AB268" s="279"/>
      <c r="AC268" s="81"/>
      <c r="AD268" s="279"/>
      <c r="AE268" s="81"/>
      <c r="AF268" s="279"/>
      <c r="AG268" s="81"/>
      <c r="AH268" s="279"/>
      <c r="AI268" s="81"/>
      <c r="AJ268" s="279"/>
      <c r="AK268" s="81"/>
      <c r="AL268" s="279"/>
      <c r="AM268" s="81"/>
      <c r="AN268" s="279"/>
      <c r="AO268" s="81"/>
      <c r="AP268" s="279"/>
      <c r="AQ268" s="81"/>
      <c r="AR268" s="279"/>
      <c r="AS268" s="81"/>
      <c r="AT268" s="279"/>
      <c r="AU268" s="81"/>
      <c r="AV268" s="50">
        <f>IFERROR(VLOOKUP(A268,'Site check'!A:Q,14,0),0)</f>
        <v>0</v>
      </c>
    </row>
    <row r="269" spans="1:48">
      <c r="A269" s="35"/>
      <c r="H269" s="136">
        <f t="shared" si="19"/>
        <v>0</v>
      </c>
      <c r="I269" s="81"/>
      <c r="J269" s="279"/>
      <c r="K269" s="81"/>
      <c r="L269" s="279"/>
      <c r="M269" s="81"/>
      <c r="N269" s="279"/>
      <c r="O269" s="81"/>
      <c r="P269" s="279"/>
      <c r="Q269" s="81"/>
      <c r="R269" s="279"/>
      <c r="S269" s="81"/>
      <c r="T269" s="279"/>
      <c r="U269" s="81"/>
      <c r="V269" s="279"/>
      <c r="W269" s="81"/>
      <c r="X269" s="279"/>
      <c r="Y269" s="81"/>
      <c r="Z269" s="279"/>
      <c r="AA269" s="81"/>
      <c r="AB269" s="279"/>
      <c r="AC269" s="81"/>
      <c r="AD269" s="279"/>
      <c r="AE269" s="81"/>
      <c r="AF269" s="279"/>
      <c r="AG269" s="81"/>
      <c r="AH269" s="279"/>
      <c r="AI269" s="81"/>
      <c r="AJ269" s="279"/>
      <c r="AK269" s="81"/>
      <c r="AL269" s="279"/>
      <c r="AM269" s="81"/>
      <c r="AN269" s="279"/>
      <c r="AO269" s="81"/>
      <c r="AP269" s="279"/>
      <c r="AQ269" s="81"/>
      <c r="AR269" s="279"/>
      <c r="AS269" s="81"/>
      <c r="AT269" s="279"/>
      <c r="AU269" s="81"/>
      <c r="AV269" s="50">
        <f>IFERROR(VLOOKUP(A269,'Site check'!A:Q,14,0),0)</f>
        <v>0</v>
      </c>
    </row>
    <row r="270" spans="1:48">
      <c r="H270" s="136">
        <f t="shared" si="19"/>
        <v>0</v>
      </c>
    </row>
    <row r="271" spans="1:48">
      <c r="A271" s="25"/>
      <c r="B271" s="25"/>
      <c r="C271" s="25"/>
      <c r="D271" s="25"/>
      <c r="E271" s="25"/>
      <c r="F271" s="25"/>
    </row>
  </sheetData>
  <sheetProtection algorithmName="SHA-512" hashValue="KEUkS8pVHBa/TYhKQuh/OGtSnQQ4fmVmdQg6dMYimh1TzBCTVcL72+WkXkY+5dEZkYAyjjOS+tSJEFeUu+aWKQ==" saltValue="3Y0oDO70P7QR46+OBF5ODQ==" spinCount="100000" sheet="1" formatCells="0" autoFilter="0"/>
  <mergeCells count="2">
    <mergeCell ref="J2:L2"/>
    <mergeCell ref="D1:H1"/>
  </mergeCells>
  <phoneticPr fontId="17" type="noConversion"/>
  <conditionalFormatting sqref="I128">
    <cfRule type="expression" dxfId="132" priority="1">
      <formula>$X128="Not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zoomScale="80" zoomScaleNormal="80" workbookViewId="0">
      <pane xSplit="1" ySplit="1" topLeftCell="B58" activePane="bottomRight" state="frozen"/>
      <selection pane="bottomRight" activeCell="A62" sqref="A62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785</v>
      </c>
      <c r="B1" t="s">
        <v>286</v>
      </c>
      <c r="C1" t="s">
        <v>271</v>
      </c>
      <c r="D1" s="52" t="s">
        <v>786</v>
      </c>
      <c r="E1" t="s">
        <v>296</v>
      </c>
      <c r="F1" t="s">
        <v>297</v>
      </c>
      <c r="G1" s="52" t="s">
        <v>289</v>
      </c>
      <c r="H1" s="52" t="s">
        <v>290</v>
      </c>
      <c r="I1" s="52" t="s">
        <v>291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787</v>
      </c>
      <c r="P1" s="11" t="s">
        <v>309</v>
      </c>
      <c r="Q1" s="65" t="s">
        <v>788</v>
      </c>
      <c r="R1" s="9" t="s">
        <v>311</v>
      </c>
      <c r="S1" s="13" t="s">
        <v>788</v>
      </c>
      <c r="T1" s="9" t="s">
        <v>311</v>
      </c>
      <c r="U1" s="13" t="s">
        <v>788</v>
      </c>
      <c r="V1" s="9" t="s">
        <v>311</v>
      </c>
      <c r="W1" s="13" t="s">
        <v>788</v>
      </c>
      <c r="X1" s="9" t="s">
        <v>311</v>
      </c>
      <c r="Y1" s="13" t="s">
        <v>788</v>
      </c>
      <c r="Z1" s="9" t="s">
        <v>311</v>
      </c>
      <c r="AA1" s="13" t="s">
        <v>788</v>
      </c>
      <c r="AB1" s="9" t="s">
        <v>311</v>
      </c>
      <c r="AC1" s="13" t="s">
        <v>788</v>
      </c>
      <c r="AD1" s="9" t="s">
        <v>311</v>
      </c>
      <c r="AE1" s="13" t="s">
        <v>788</v>
      </c>
      <c r="AF1" s="9" t="s">
        <v>311</v>
      </c>
      <c r="AG1" s="13" t="s">
        <v>788</v>
      </c>
      <c r="AH1" s="9" t="s">
        <v>311</v>
      </c>
      <c r="AI1" s="13" t="s">
        <v>788</v>
      </c>
      <c r="AJ1" s="9" t="s">
        <v>311</v>
      </c>
      <c r="AK1" s="13" t="s">
        <v>788</v>
      </c>
      <c r="AL1" s="9" t="s">
        <v>311</v>
      </c>
      <c r="AM1" s="13" t="s">
        <v>788</v>
      </c>
      <c r="AN1" s="9" t="s">
        <v>311</v>
      </c>
      <c r="AO1" s="13" t="s">
        <v>788</v>
      </c>
      <c r="AP1" s="9" t="s">
        <v>311</v>
      </c>
      <c r="AQ1" s="13" t="s">
        <v>788</v>
      </c>
      <c r="AR1" s="9" t="s">
        <v>311</v>
      </c>
      <c r="AS1" s="13" t="s">
        <v>788</v>
      </c>
      <c r="AT1" s="9"/>
      <c r="AU1" s="13" t="s">
        <v>788</v>
      </c>
      <c r="AV1" s="9"/>
      <c r="AW1" s="13" t="s">
        <v>788</v>
      </c>
      <c r="AX1" s="13" t="s">
        <v>789</v>
      </c>
      <c r="AY1" s="13" t="s">
        <v>790</v>
      </c>
      <c r="AZ1" s="49" t="s">
        <v>791</v>
      </c>
      <c r="BA1" s="49" t="s">
        <v>792</v>
      </c>
      <c r="BB1" s="52" t="s">
        <v>793</v>
      </c>
      <c r="BC1" s="52" t="s">
        <v>794</v>
      </c>
    </row>
    <row r="2" spans="1:55" ht="13.15">
      <c r="A2" t="str">
        <f>[2]Sheet1!A2</f>
        <v>CAMN02_SEC_WALL_CBDB_01</v>
      </c>
      <c r="B2" t="str">
        <f>[2]Sheet1!B2</f>
        <v>CAMN02;DC SYS01</v>
      </c>
      <c r="C2" s="52" t="str">
        <f>[2]Sheet1!C2</f>
        <v>CAMN02</v>
      </c>
      <c r="D2" s="52" t="s">
        <v>795</v>
      </c>
      <c r="E2">
        <f>[2]Sheet1!D2</f>
        <v>0</v>
      </c>
      <c r="F2">
        <f>[2]Sheet1!E2</f>
        <v>0</v>
      </c>
      <c r="G2" s="64">
        <f>[2]Sheet1!F2</f>
        <v>0</v>
      </c>
      <c r="H2">
        <f>[2]Sheet1!G2</f>
        <v>300</v>
      </c>
      <c r="I2">
        <f>[2]Sheet1!H2</f>
        <v>300</v>
      </c>
      <c r="J2">
        <f>[2]Sheet1!I2</f>
        <v>0</v>
      </c>
      <c r="K2">
        <f>[2]Sheet1!J2</f>
        <v>1</v>
      </c>
      <c r="L2">
        <f>[2]Sheet1!K2</f>
        <v>0</v>
      </c>
      <c r="M2">
        <f>[2]Sheet1!L2</f>
        <v>0</v>
      </c>
      <c r="N2">
        <f>[2]Sheet1!M2</f>
        <v>0</v>
      </c>
      <c r="O2">
        <f>[2]Sheet1!N2</f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298"/>
      <c r="AU2" s="93"/>
      <c r="AV2" s="298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tr">
        <f>[2]Sheet1!A3</f>
        <v>CAMN02_SEC_WALL_CBDB_02</v>
      </c>
      <c r="B3" t="str">
        <f>[2]Sheet1!B3</f>
        <v>CAMN02;DC SYS01</v>
      </c>
      <c r="C3" s="52" t="str">
        <f>[2]Sheet1!C3</f>
        <v>CAMN02</v>
      </c>
      <c r="D3" s="52" t="s">
        <v>795</v>
      </c>
      <c r="E3">
        <f>[2]Sheet1!D3</f>
        <v>0</v>
      </c>
      <c r="F3">
        <f>[2]Sheet1!E3</f>
        <v>0</v>
      </c>
      <c r="G3" s="64">
        <f>[2]Sheet1!F3</f>
        <v>0</v>
      </c>
      <c r="H3">
        <f>[2]Sheet1!G3</f>
        <v>300</v>
      </c>
      <c r="I3">
        <f>[2]Sheet1!H3</f>
        <v>300</v>
      </c>
      <c r="J3">
        <f>[2]Sheet1!I3</f>
        <v>0</v>
      </c>
      <c r="K3">
        <f>[2]Sheet1!J3</f>
        <v>0</v>
      </c>
      <c r="L3">
        <f>[2]Sheet1!K3</f>
        <v>0</v>
      </c>
      <c r="M3">
        <f>[2]Sheet1!L3</f>
        <v>2</v>
      </c>
      <c r="N3">
        <f>[2]Sheet1!M3</f>
        <v>0</v>
      </c>
      <c r="O3">
        <f>[2]Sheet1!N3</f>
        <v>2</v>
      </c>
      <c r="P3" s="69">
        <f t="shared" ref="P3:P67" si="2">SUM(AY3+BA3)</f>
        <v>20.833333333333332</v>
      </c>
      <c r="Q3" s="101" t="s">
        <v>465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298"/>
      <c r="AU3" s="93"/>
      <c r="AV3" s="298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tr">
        <f>[2]Sheet1!A4</f>
        <v>CAMN02_SYS01_PER_01</v>
      </c>
      <c r="B4" t="str">
        <f>[2]Sheet1!B4</f>
        <v>CAMN02;DC SYS01</v>
      </c>
      <c r="C4" s="52" t="str">
        <f>[2]Sheet1!C4</f>
        <v>CAMN02</v>
      </c>
      <c r="D4" s="52" t="s">
        <v>795</v>
      </c>
      <c r="E4">
        <f>[2]Sheet1!D4</f>
        <v>0</v>
      </c>
      <c r="F4">
        <f>[2]Sheet1!E4</f>
        <v>0</v>
      </c>
      <c r="G4" s="64">
        <f>[2]Sheet1!F4</f>
        <v>0</v>
      </c>
      <c r="H4">
        <f>[2]Sheet1!G4</f>
        <v>300</v>
      </c>
      <c r="I4">
        <f>[2]Sheet1!H4</f>
        <v>300</v>
      </c>
      <c r="J4">
        <f>[2]Sheet1!I4</f>
        <v>0</v>
      </c>
      <c r="K4">
        <f>[2]Sheet1!J4</f>
        <v>8</v>
      </c>
      <c r="L4">
        <f>[2]Sheet1!K4</f>
        <v>0</v>
      </c>
      <c r="M4">
        <f>[2]Sheet1!L4</f>
        <v>0</v>
      </c>
      <c r="N4">
        <f>[2]Sheet1!M4</f>
        <v>0</v>
      </c>
      <c r="O4">
        <f>[2]Sheet1!N4</f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298"/>
      <c r="AU4" s="93"/>
      <c r="AV4" s="298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tr">
        <f>[2]Sheet1!A5</f>
        <v>CAMN41_SEC_CBDB_BC01</v>
      </c>
      <c r="B5" t="str">
        <f>[2]Sheet1!B5</f>
        <v>CAMN41;DC SYS01</v>
      </c>
      <c r="C5" s="52" t="str">
        <f>[2]Sheet1!C5</f>
        <v>CAMN41</v>
      </c>
      <c r="D5" s="52" t="s">
        <v>796</v>
      </c>
      <c r="E5">
        <f>[2]Sheet1!D5</f>
        <v>40</v>
      </c>
      <c r="F5">
        <f>[2]Sheet1!E5</f>
        <v>40</v>
      </c>
      <c r="G5" s="64">
        <f>[2]Sheet1!F5</f>
        <v>44243</v>
      </c>
      <c r="H5">
        <f>[2]Sheet1!G5</f>
        <v>300</v>
      </c>
      <c r="I5">
        <f>[2]Sheet1!H5</f>
        <v>300</v>
      </c>
      <c r="J5">
        <f>[2]Sheet1!I5</f>
        <v>8</v>
      </c>
      <c r="K5">
        <f>[2]Sheet1!J5</f>
        <v>10</v>
      </c>
      <c r="L5">
        <f>[2]Sheet1!K5</f>
        <v>1</v>
      </c>
      <c r="M5">
        <f>[2]Sheet1!L5</f>
        <v>0</v>
      </c>
      <c r="N5">
        <f>[2]Sheet1!M5</f>
        <v>0</v>
      </c>
      <c r="O5">
        <f>[2]Sheet1!N5</f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298"/>
      <c r="AU5" s="93"/>
      <c r="AV5" s="298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tr">
        <f>[2]Sheet1!A6</f>
        <v>CFDTN1_SEC_WALL_CBDB_1</v>
      </c>
      <c r="B6" t="str">
        <f>[2]Sheet1!B6</f>
        <v>CFDTN1;DC SYS01</v>
      </c>
      <c r="C6" s="52" t="str">
        <f>[2]Sheet1!C6</f>
        <v>CFDTN1</v>
      </c>
      <c r="D6" s="52" t="s">
        <v>797</v>
      </c>
      <c r="E6">
        <f>[2]Sheet1!D6</f>
        <v>0</v>
      </c>
      <c r="F6">
        <f>[2]Sheet1!E6</f>
        <v>0</v>
      </c>
      <c r="G6" s="64">
        <f>[2]Sheet1!F6</f>
        <v>45055</v>
      </c>
      <c r="H6">
        <f>[2]Sheet1!G6</f>
        <v>50</v>
      </c>
      <c r="I6">
        <f>[2]Sheet1!H6</f>
        <v>50</v>
      </c>
      <c r="J6">
        <f>[2]Sheet1!I6</f>
        <v>0</v>
      </c>
      <c r="K6">
        <f>[2]Sheet1!J6</f>
        <v>3</v>
      </c>
      <c r="L6">
        <f>[2]Sheet1!K6</f>
        <v>0</v>
      </c>
      <c r="M6">
        <f>[2]Sheet1!L6</f>
        <v>0</v>
      </c>
      <c r="N6">
        <f>[2]Sheet1!M6</f>
        <v>0</v>
      </c>
      <c r="O6">
        <f>[2]Sheet1!N6</f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298"/>
      <c r="AU6" s="93"/>
      <c r="AV6" s="298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tr">
        <f>[2]Sheet1!A7</f>
        <v>CFDTN1_SEC_WALL_CBDB_2</v>
      </c>
      <c r="B7" t="str">
        <f>[2]Sheet1!B7</f>
        <v>CFDTN1;DC SYS01</v>
      </c>
      <c r="C7" s="52" t="str">
        <f>[2]Sheet1!C7</f>
        <v>CFDTN1</v>
      </c>
      <c r="D7" s="52" t="s">
        <v>797</v>
      </c>
      <c r="E7">
        <f>[2]Sheet1!D7</f>
        <v>0</v>
      </c>
      <c r="F7">
        <f>[2]Sheet1!E7</f>
        <v>0</v>
      </c>
      <c r="G7" s="64">
        <f>[2]Sheet1!F7</f>
        <v>45055</v>
      </c>
      <c r="H7">
        <f>[2]Sheet1!G7</f>
        <v>100</v>
      </c>
      <c r="I7">
        <f>[2]Sheet1!H7</f>
        <v>0</v>
      </c>
      <c r="J7">
        <f>[2]Sheet1!I7</f>
        <v>0</v>
      </c>
      <c r="K7">
        <f>[2]Sheet1!J7</f>
        <v>0</v>
      </c>
      <c r="L7">
        <f>[2]Sheet1!K7</f>
        <v>0</v>
      </c>
      <c r="M7">
        <f>[2]Sheet1!L7</f>
        <v>0</v>
      </c>
      <c r="N7">
        <f>[2]Sheet1!M7</f>
        <v>0</v>
      </c>
      <c r="O7">
        <f>[2]Sheet1!N7</f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298"/>
      <c r="AU7" s="93"/>
      <c r="AV7" s="298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tr">
        <f>[2]Sheet1!A8</f>
        <v>CFDTN1_SEC_WALL_CBDB_3</v>
      </c>
      <c r="B8" t="str">
        <f>[2]Sheet1!B8</f>
        <v>CFDTN1;DC SYS01</v>
      </c>
      <c r="C8" s="52" t="str">
        <f>[2]Sheet1!C8</f>
        <v>CFDTN1</v>
      </c>
      <c r="D8" s="52" t="s">
        <v>797</v>
      </c>
      <c r="E8">
        <f>[2]Sheet1!D8</f>
        <v>0</v>
      </c>
      <c r="F8">
        <f>[2]Sheet1!E8</f>
        <v>0</v>
      </c>
      <c r="G8" s="64">
        <f>[2]Sheet1!F8</f>
        <v>45055</v>
      </c>
      <c r="H8">
        <f>[2]Sheet1!G8</f>
        <v>0</v>
      </c>
      <c r="I8">
        <f>[2]Sheet1!H8</f>
        <v>0</v>
      </c>
      <c r="J8">
        <f>[2]Sheet1!I8</f>
        <v>0</v>
      </c>
      <c r="K8">
        <f>[2]Sheet1!J8</f>
        <v>0</v>
      </c>
      <c r="L8">
        <f>[2]Sheet1!K8</f>
        <v>0</v>
      </c>
      <c r="M8">
        <f>[2]Sheet1!L8</f>
        <v>2</v>
      </c>
      <c r="N8">
        <f>[2]Sheet1!M8</f>
        <v>0</v>
      </c>
      <c r="O8">
        <f>[2]Sheet1!N8</f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298"/>
      <c r="AU8" s="93"/>
      <c r="AV8" s="298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tr">
        <f>[2]Sheet1!A9</f>
        <v>CFDTN1_SEC_WALL_CBDB_4</v>
      </c>
      <c r="B9" t="str">
        <f>[2]Sheet1!B9</f>
        <v>CFDTN1;DC SYS01</v>
      </c>
      <c r="C9" s="52" t="str">
        <f>[2]Sheet1!C9</f>
        <v>CFDTN1</v>
      </c>
      <c r="D9" s="52" t="s">
        <v>797</v>
      </c>
      <c r="E9">
        <f>[2]Sheet1!D9</f>
        <v>0</v>
      </c>
      <c r="F9">
        <f>[2]Sheet1!E9</f>
        <v>0</v>
      </c>
      <c r="G9" s="64">
        <f>[2]Sheet1!F9</f>
        <v>45055</v>
      </c>
      <c r="H9">
        <f>[2]Sheet1!G9</f>
        <v>375</v>
      </c>
      <c r="I9">
        <f>[2]Sheet1!H9</f>
        <v>0</v>
      </c>
      <c r="J9">
        <f>[2]Sheet1!I9</f>
        <v>0</v>
      </c>
      <c r="K9">
        <f>[2]Sheet1!J9</f>
        <v>1</v>
      </c>
      <c r="L9">
        <f>[2]Sheet1!K9</f>
        <v>0</v>
      </c>
      <c r="M9">
        <f>[2]Sheet1!L9</f>
        <v>0</v>
      </c>
      <c r="N9">
        <f>[2]Sheet1!M9</f>
        <v>0</v>
      </c>
      <c r="O9">
        <f>[2]Sheet1!N9</f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298"/>
      <c r="AU9" s="93"/>
      <c r="AV9" s="298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tr">
        <f>[2]Sheet1!A10</f>
        <v>CFDTN1_SYS01_PER_01</v>
      </c>
      <c r="B10" t="str">
        <f>[2]Sheet1!B10</f>
        <v>CFDTN1;DC SYS01</v>
      </c>
      <c r="C10" s="52" t="str">
        <f>[2]Sheet1!C10</f>
        <v>CFDTN1</v>
      </c>
      <c r="D10" s="52" t="s">
        <v>797</v>
      </c>
      <c r="E10">
        <f>[2]Sheet1!D10</f>
        <v>0</v>
      </c>
      <c r="F10">
        <f>[2]Sheet1!E10</f>
        <v>0</v>
      </c>
      <c r="G10" s="64">
        <f>[2]Sheet1!F10</f>
        <v>0</v>
      </c>
      <c r="H10">
        <f>[2]Sheet1!G10</f>
        <v>300</v>
      </c>
      <c r="I10">
        <f>[2]Sheet1!H10</f>
        <v>300</v>
      </c>
      <c r="J10">
        <f>[2]Sheet1!I10</f>
        <v>0</v>
      </c>
      <c r="K10">
        <f>[2]Sheet1!J10</f>
        <v>0</v>
      </c>
      <c r="L10">
        <f>[2]Sheet1!K10</f>
        <v>0</v>
      </c>
      <c r="M10">
        <f>[2]Sheet1!L10</f>
        <v>0</v>
      </c>
      <c r="N10">
        <f>[2]Sheet1!M10</f>
        <v>0</v>
      </c>
      <c r="O10">
        <f>[2]Sheet1!N10</f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298"/>
      <c r="AU10" s="93"/>
      <c r="AV10" s="298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tr">
        <f>[2]Sheet1!A11</f>
        <v>KLNN01 DCDB01</v>
      </c>
      <c r="B11" t="str">
        <f>[2]Sheet1!B11</f>
        <v>KLNN01;DC SYS01</v>
      </c>
      <c r="C11" s="52" t="str">
        <f>[2]Sheet1!C11</f>
        <v>KLNN01</v>
      </c>
      <c r="D11" s="52" t="s">
        <v>798</v>
      </c>
      <c r="E11" t="str">
        <f>[2]Sheet1!D11</f>
        <v>EOS ONLY</v>
      </c>
      <c r="F11">
        <f>[2]Sheet1!E11</f>
        <v>0</v>
      </c>
      <c r="G11" s="64">
        <f>[2]Sheet1!F11</f>
        <v>0</v>
      </c>
      <c r="H11">
        <f>[2]Sheet1!G11</f>
        <v>0</v>
      </c>
      <c r="I11">
        <f>[2]Sheet1!H11</f>
        <v>0</v>
      </c>
      <c r="J11">
        <f>[2]Sheet1!I11</f>
        <v>0</v>
      </c>
      <c r="K11">
        <f>[2]Sheet1!J11</f>
        <v>0</v>
      </c>
      <c r="L11">
        <f>[2]Sheet1!K11</f>
        <v>0</v>
      </c>
      <c r="M11">
        <f>[2]Sheet1!L11</f>
        <v>0</v>
      </c>
      <c r="N11">
        <f>[2]Sheet1!M11</f>
        <v>0</v>
      </c>
      <c r="O11">
        <f>[2]Sheet1!N11</f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298"/>
      <c r="AU11" s="93"/>
      <c r="AV11" s="298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tr">
        <f>[2]Sheet1!A12</f>
        <v>NRWN51_SEC_CBDB_BC01</v>
      </c>
      <c r="B12" t="str">
        <f>[2]Sheet1!B12</f>
        <v>NRWN51;DC SYS01</v>
      </c>
      <c r="C12" s="52" t="str">
        <f>[2]Sheet1!C12</f>
        <v>NRWN51</v>
      </c>
      <c r="D12" s="52" t="s">
        <v>799</v>
      </c>
      <c r="E12">
        <f>[2]Sheet1!D12</f>
        <v>20</v>
      </c>
      <c r="F12">
        <f>[2]Sheet1!E12</f>
        <v>20</v>
      </c>
      <c r="G12" s="64">
        <f>[2]Sheet1!F12</f>
        <v>44118</v>
      </c>
      <c r="H12">
        <f>[2]Sheet1!G12</f>
        <v>300</v>
      </c>
      <c r="I12">
        <f>[2]Sheet1!H12</f>
        <v>300</v>
      </c>
      <c r="J12">
        <f>[2]Sheet1!I12</f>
        <v>10</v>
      </c>
      <c r="K12">
        <f>[2]Sheet1!J12</f>
        <v>6</v>
      </c>
      <c r="L12">
        <f>[2]Sheet1!K12</f>
        <v>4</v>
      </c>
      <c r="M12">
        <f>[2]Sheet1!L12</f>
        <v>0</v>
      </c>
      <c r="N12">
        <f>[2]Sheet1!M12</f>
        <v>0</v>
      </c>
      <c r="O12">
        <f>[2]Sheet1!N12</f>
        <v>20</v>
      </c>
      <c r="P12" s="69">
        <f t="shared" si="2"/>
        <v>104.16666666666667</v>
      </c>
      <c r="Q12" s="81" t="s">
        <v>662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298"/>
      <c r="AU12" s="93"/>
      <c r="AV12" s="298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tr">
        <f>[2]Sheet1!A13</f>
        <v>NRW TN1_SEC_CBDB_P01</v>
      </c>
      <c r="B13" t="str">
        <f>[2]Sheet1!B13</f>
        <v>NRWTN1;DC SYS01</v>
      </c>
      <c r="C13" s="52" t="str">
        <f>[2]Sheet1!C13</f>
        <v>NRWTN1</v>
      </c>
      <c r="D13" s="52" t="s">
        <v>800</v>
      </c>
      <c r="E13">
        <f>[2]Sheet1!D13</f>
        <v>0</v>
      </c>
      <c r="F13">
        <f>[2]Sheet1!E13</f>
        <v>0</v>
      </c>
      <c r="G13" s="64">
        <f>[2]Sheet1!F13</f>
        <v>0</v>
      </c>
      <c r="H13">
        <f>[2]Sheet1!G13</f>
        <v>300</v>
      </c>
      <c r="I13">
        <f>[2]Sheet1!H13</f>
        <v>300</v>
      </c>
      <c r="J13">
        <f>[2]Sheet1!I13</f>
        <v>0</v>
      </c>
      <c r="K13">
        <f>[2]Sheet1!J13</f>
        <v>4</v>
      </c>
      <c r="L13">
        <f>[2]Sheet1!K13</f>
        <v>0</v>
      </c>
      <c r="M13">
        <f>[2]Sheet1!L13</f>
        <v>0</v>
      </c>
      <c r="N13">
        <f>[2]Sheet1!M13</f>
        <v>0</v>
      </c>
      <c r="O13">
        <f>[2]Sheet1!N13</f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298"/>
      <c r="AU13" s="93"/>
      <c r="AV13" s="298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tr">
        <f>[2]Sheet1!A14</f>
        <v>NRW TN1_SEC_WALL_CBDB1</v>
      </c>
      <c r="B14" t="str">
        <f>[2]Sheet1!B14</f>
        <v>NRWTN1;DC SYS01</v>
      </c>
      <c r="C14" s="52" t="str">
        <f>[2]Sheet1!C14</f>
        <v>NRWTN1</v>
      </c>
      <c r="D14" s="52" t="s">
        <v>800</v>
      </c>
      <c r="E14">
        <f>[2]Sheet1!D14</f>
        <v>0</v>
      </c>
      <c r="F14">
        <f>[2]Sheet1!E14</f>
        <v>0</v>
      </c>
      <c r="G14" s="64">
        <f>[2]Sheet1!F14</f>
        <v>0</v>
      </c>
      <c r="H14">
        <f>[2]Sheet1!G14</f>
        <v>80</v>
      </c>
      <c r="I14">
        <f>[2]Sheet1!H14</f>
        <v>0</v>
      </c>
      <c r="J14">
        <f>[2]Sheet1!I14</f>
        <v>0</v>
      </c>
      <c r="K14">
        <f>[2]Sheet1!J14</f>
        <v>0</v>
      </c>
      <c r="L14">
        <f>[2]Sheet1!K14</f>
        <v>0</v>
      </c>
      <c r="M14">
        <f>[2]Sheet1!L14</f>
        <v>0</v>
      </c>
      <c r="N14">
        <f>[2]Sheet1!M14</f>
        <v>0</v>
      </c>
      <c r="O14">
        <f>[2]Sheet1!N14</f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298"/>
      <c r="AU14" s="93"/>
      <c r="AV14" s="298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tr">
        <f>[2]Sheet1!A15</f>
        <v>NRW TN1_SEC_WALL_CBDB2</v>
      </c>
      <c r="B15" t="str">
        <f>[2]Sheet1!B15</f>
        <v>NRWTN1;DC SYS01</v>
      </c>
      <c r="C15" s="52" t="str">
        <f>[2]Sheet1!C15</f>
        <v>NRWTN1</v>
      </c>
      <c r="D15" s="52" t="s">
        <v>800</v>
      </c>
      <c r="E15">
        <f>[2]Sheet1!D15</f>
        <v>0</v>
      </c>
      <c r="F15">
        <f>[2]Sheet1!E15</f>
        <v>0</v>
      </c>
      <c r="G15" s="64">
        <f>[2]Sheet1!F15</f>
        <v>0</v>
      </c>
      <c r="H15">
        <f>[2]Sheet1!G15</f>
        <v>300</v>
      </c>
      <c r="I15">
        <f>[2]Sheet1!H15</f>
        <v>300</v>
      </c>
      <c r="J15">
        <f>[2]Sheet1!I15</f>
        <v>0</v>
      </c>
      <c r="K15">
        <f>[2]Sheet1!J15</f>
        <v>0</v>
      </c>
      <c r="L15">
        <f>[2]Sheet1!K15</f>
        <v>0</v>
      </c>
      <c r="M15">
        <f>[2]Sheet1!L15</f>
        <v>0</v>
      </c>
      <c r="N15">
        <f>[2]Sheet1!M15</f>
        <v>0</v>
      </c>
      <c r="O15">
        <f>[2]Sheet1!N15</f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298"/>
      <c r="AU15" s="93"/>
      <c r="AV15" s="298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tr">
        <f>[2]Sheet1!A16</f>
        <v>NRWTN1_SYS01_PER01</v>
      </c>
      <c r="B16" t="str">
        <f>[2]Sheet1!B16</f>
        <v>NRWTN1;DC SYS01</v>
      </c>
      <c r="C16" s="52" t="str">
        <f>[2]Sheet1!C16</f>
        <v>NRWTN1</v>
      </c>
      <c r="D16" s="52" t="s">
        <v>800</v>
      </c>
      <c r="E16">
        <f>[2]Sheet1!D16</f>
        <v>0</v>
      </c>
      <c r="F16">
        <f>[2]Sheet1!E16</f>
        <v>0</v>
      </c>
      <c r="G16" s="64">
        <f>[2]Sheet1!F16</f>
        <v>0</v>
      </c>
      <c r="H16">
        <f>[2]Sheet1!G16</f>
        <v>300</v>
      </c>
      <c r="I16">
        <f>[2]Sheet1!H16</f>
        <v>300</v>
      </c>
      <c r="J16">
        <f>[2]Sheet1!I16</f>
        <v>0</v>
      </c>
      <c r="K16">
        <f>[2]Sheet1!J16</f>
        <v>2</v>
      </c>
      <c r="L16">
        <f>[2]Sheet1!K16</f>
        <v>0</v>
      </c>
      <c r="M16">
        <f>[2]Sheet1!L16</f>
        <v>0</v>
      </c>
      <c r="N16">
        <f>[2]Sheet1!M16</f>
        <v>0</v>
      </c>
      <c r="O16">
        <f>[2]Sheet1!N16</f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298"/>
      <c r="AU16" s="93"/>
      <c r="AV16" s="298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tr">
        <f>[2]Sheet1!A17</f>
        <v>PTBTN1_SEC_DD770_DE16</v>
      </c>
      <c r="B17" t="str">
        <f>[2]Sheet1!B17</f>
        <v>PTBTN1;DC SYS01</v>
      </c>
      <c r="C17" s="52" t="str">
        <f>[2]Sheet1!C17</f>
        <v>PTBTN1</v>
      </c>
      <c r="D17" s="52" t="s">
        <v>801</v>
      </c>
      <c r="E17">
        <f>[2]Sheet1!D17</f>
        <v>85</v>
      </c>
      <c r="F17">
        <f>[2]Sheet1!E17</f>
        <v>85</v>
      </c>
      <c r="G17" s="64">
        <f>[2]Sheet1!F17</f>
        <v>45096</v>
      </c>
      <c r="H17">
        <f>[2]Sheet1!G17</f>
        <v>300</v>
      </c>
      <c r="I17">
        <f>[2]Sheet1!H17</f>
        <v>300</v>
      </c>
      <c r="J17">
        <f>[2]Sheet1!I17</f>
        <v>0</v>
      </c>
      <c r="K17">
        <f>[2]Sheet1!J17</f>
        <v>2</v>
      </c>
      <c r="L17">
        <f>[2]Sheet1!K17</f>
        <v>0</v>
      </c>
      <c r="M17">
        <f>[2]Sheet1!L17</f>
        <v>10</v>
      </c>
      <c r="N17">
        <f>[2]Sheet1!M17</f>
        <v>9</v>
      </c>
      <c r="O17">
        <f>[2]Sheet1!N17</f>
        <v>0</v>
      </c>
      <c r="P17" s="69">
        <f t="shared" si="2"/>
        <v>62.5</v>
      </c>
      <c r="Q17" s="105" t="s">
        <v>688</v>
      </c>
      <c r="R17" s="255">
        <v>2</v>
      </c>
      <c r="S17" s="256" t="s">
        <v>689</v>
      </c>
      <c r="T17" s="255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298"/>
      <c r="AU17" s="93"/>
      <c r="AV17" s="298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tr">
        <f>[2]Sheet1!A18</f>
        <v>PTBTN1_SEC_DD770_JH16</v>
      </c>
      <c r="B18" t="str">
        <f>[2]Sheet1!B18</f>
        <v>PTBTN1;DC SYS01</v>
      </c>
      <c r="C18" s="52" t="str">
        <f>[2]Sheet1!C18</f>
        <v>PTBTN1</v>
      </c>
      <c r="D18" s="52" t="s">
        <v>801</v>
      </c>
      <c r="E18">
        <f>[2]Sheet1!D18</f>
        <v>100</v>
      </c>
      <c r="F18">
        <f>[2]Sheet1!E18</f>
        <v>105</v>
      </c>
      <c r="G18" s="64">
        <f>[2]Sheet1!F18</f>
        <v>45096</v>
      </c>
      <c r="H18">
        <f>[2]Sheet1!G18</f>
        <v>300</v>
      </c>
      <c r="I18">
        <f>[2]Sheet1!H18</f>
        <v>300</v>
      </c>
      <c r="J18">
        <f>[2]Sheet1!I18</f>
        <v>5</v>
      </c>
      <c r="K18">
        <f>[2]Sheet1!J18</f>
        <v>1</v>
      </c>
      <c r="L18">
        <f>[2]Sheet1!K18</f>
        <v>1</v>
      </c>
      <c r="M18">
        <f>[2]Sheet1!L18</f>
        <v>10</v>
      </c>
      <c r="N18">
        <f>[2]Sheet1!M18</f>
        <v>3</v>
      </c>
      <c r="O18">
        <f>[2]Sheet1!N18</f>
        <v>0</v>
      </c>
      <c r="P18" s="69">
        <f t="shared" si="2"/>
        <v>0</v>
      </c>
      <c r="Q18" s="92"/>
      <c r="R18" s="80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298"/>
      <c r="AU18" s="93"/>
      <c r="AV18" s="298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tr">
        <f>[2]Sheet1!A19</f>
        <v>WTT_SEC_CBDB_01 - ignore</v>
      </c>
      <c r="B19" t="str">
        <f>[2]Sheet1!B19</f>
        <v>WTT;DC SYS01</v>
      </c>
      <c r="C19" s="52" t="str">
        <f>[2]Sheet1!C19</f>
        <v>WTT</v>
      </c>
      <c r="D19" s="52" t="s">
        <v>802</v>
      </c>
      <c r="E19">
        <f>[2]Sheet1!D19</f>
        <v>0</v>
      </c>
      <c r="F19">
        <f>[2]Sheet1!E19</f>
        <v>0</v>
      </c>
      <c r="G19" s="64">
        <f>[2]Sheet1!F19</f>
        <v>0</v>
      </c>
      <c r="H19">
        <f>[2]Sheet1!G19</f>
        <v>300</v>
      </c>
      <c r="I19">
        <f>[2]Sheet1!H19</f>
        <v>300</v>
      </c>
      <c r="J19">
        <f>[2]Sheet1!I19</f>
        <v>0</v>
      </c>
      <c r="K19">
        <f>[2]Sheet1!J19</f>
        <v>0</v>
      </c>
      <c r="L19">
        <f>[2]Sheet1!K19</f>
        <v>0</v>
      </c>
      <c r="M19">
        <f>[2]Sheet1!L19</f>
        <v>0</v>
      </c>
      <c r="N19">
        <f>[2]Sheet1!M19</f>
        <v>0</v>
      </c>
      <c r="O19">
        <f>[2]Sheet1!N19</f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298"/>
      <c r="AU19" s="93"/>
      <c r="AV19" s="298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tr">
        <f>[2]Sheet1!A20</f>
        <v>WTT_SEC_CBDB_02 - ignore</v>
      </c>
      <c r="B20" t="str">
        <f>[2]Sheet1!B20</f>
        <v>WTT;DC SYS01</v>
      </c>
      <c r="C20" s="52" t="str">
        <f>[2]Sheet1!C20</f>
        <v>WTT</v>
      </c>
      <c r="D20" s="52" t="s">
        <v>802</v>
      </c>
      <c r="E20">
        <f>[2]Sheet1!D20</f>
        <v>0</v>
      </c>
      <c r="F20">
        <f>[2]Sheet1!E20</f>
        <v>0</v>
      </c>
      <c r="G20" s="64">
        <f>[2]Sheet1!F20</f>
        <v>0</v>
      </c>
      <c r="H20">
        <f>[2]Sheet1!G20</f>
        <v>300</v>
      </c>
      <c r="I20">
        <f>[2]Sheet1!H20</f>
        <v>300</v>
      </c>
      <c r="J20">
        <f>[2]Sheet1!I20</f>
        <v>0</v>
      </c>
      <c r="K20">
        <f>[2]Sheet1!J20</f>
        <v>0</v>
      </c>
      <c r="L20">
        <f>[2]Sheet1!K20</f>
        <v>0</v>
      </c>
      <c r="M20">
        <f>[2]Sheet1!L20</f>
        <v>0</v>
      </c>
      <c r="N20">
        <f>[2]Sheet1!M20</f>
        <v>0</v>
      </c>
      <c r="O20">
        <f>[2]Sheet1!N20</f>
        <v>0</v>
      </c>
      <c r="P20" s="69">
        <f t="shared" si="2"/>
        <v>20.833333333333332</v>
      </c>
      <c r="Q20" s="105" t="s">
        <v>782</v>
      </c>
      <c r="R20" s="255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298"/>
      <c r="AU20" s="93"/>
      <c r="AV20" s="298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tr">
        <f>[2]Sheet1!A21</f>
        <v>WTT_SEC_DCDB_CD10</v>
      </c>
      <c r="B21" t="str">
        <f>[2]Sheet1!B21</f>
        <v>WTT;DC SYS01</v>
      </c>
      <c r="C21" s="52" t="str">
        <f>[2]Sheet1!C21</f>
        <v>WTT</v>
      </c>
      <c r="D21" s="52" t="s">
        <v>802</v>
      </c>
      <c r="E21">
        <f>[2]Sheet1!D21</f>
        <v>25</v>
      </c>
      <c r="F21">
        <f>[2]Sheet1!E21</f>
        <v>25</v>
      </c>
      <c r="G21" s="64">
        <f>[2]Sheet1!F21</f>
        <v>45056</v>
      </c>
      <c r="H21">
        <f>[2]Sheet1!G21</f>
        <v>300</v>
      </c>
      <c r="I21">
        <f>[2]Sheet1!H21</f>
        <v>300</v>
      </c>
      <c r="J21">
        <f>[2]Sheet1!I21</f>
        <v>0</v>
      </c>
      <c r="K21">
        <f>[2]Sheet1!J21</f>
        <v>1</v>
      </c>
      <c r="L21">
        <f>[2]Sheet1!K21</f>
        <v>5</v>
      </c>
      <c r="M21">
        <f>[2]Sheet1!L21</f>
        <v>2</v>
      </c>
      <c r="N21">
        <f>[2]Sheet1!M21</f>
        <v>0</v>
      </c>
      <c r="O21">
        <f>[2]Sheet1!N21</f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298"/>
      <c r="AU21" s="93"/>
      <c r="AV21" s="298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tr">
        <f>[2]Sheet1!A22</f>
        <v xml:space="preserve">BFTN03 - Ignore this line </v>
      </c>
      <c r="B22" t="str">
        <f>[2]Sheet1!B22</f>
        <v>BFTN03;DC SYS01</v>
      </c>
      <c r="C22" s="52" t="str">
        <f>[2]Sheet1!C22</f>
        <v>BFTN03</v>
      </c>
      <c r="D22" s="52" t="s">
        <v>803</v>
      </c>
      <c r="E22" t="str">
        <f>[2]Sheet1!D22</f>
        <v>No records</v>
      </c>
      <c r="F22">
        <f>[2]Sheet1!E22</f>
        <v>0</v>
      </c>
      <c r="G22" s="64">
        <f>[2]Sheet1!F22</f>
        <v>0</v>
      </c>
      <c r="H22">
        <f>[2]Sheet1!G22</f>
        <v>0</v>
      </c>
      <c r="I22">
        <f>[2]Sheet1!H22</f>
        <v>0</v>
      </c>
      <c r="J22">
        <f>[2]Sheet1!I22</f>
        <v>0</v>
      </c>
      <c r="K22">
        <f>[2]Sheet1!J22</f>
        <v>0</v>
      </c>
      <c r="L22">
        <f>[2]Sheet1!K22</f>
        <v>0</v>
      </c>
      <c r="M22">
        <f>[2]Sheet1!L22</f>
        <v>0</v>
      </c>
      <c r="N22">
        <f>[2]Sheet1!M22</f>
        <v>0</v>
      </c>
      <c r="O22">
        <f>[2]Sheet1!N22</f>
        <v>0</v>
      </c>
      <c r="P22" s="69">
        <f t="shared" si="2"/>
        <v>83.333333333333329</v>
      </c>
      <c r="Q22" s="92" t="s">
        <v>804</v>
      </c>
      <c r="R22" s="80">
        <v>4</v>
      </c>
      <c r="S22" s="93"/>
      <c r="T22" s="80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298"/>
      <c r="AU22" s="93"/>
      <c r="AV22" s="298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tr">
        <f>[2]Sheet1!A23</f>
        <v>ACTN01_PDU1A_B</v>
      </c>
      <c r="B23" t="str">
        <f>[2]Sheet1!B23</f>
        <v>ACTN01;DC SYS01</v>
      </c>
      <c r="C23" s="52" t="str">
        <f>[2]Sheet1!C23</f>
        <v>ACTN01</v>
      </c>
      <c r="D23" s="52" t="s">
        <v>805</v>
      </c>
      <c r="E23">
        <f>[2]Sheet1!D23</f>
        <v>61.7</v>
      </c>
      <c r="F23">
        <f>[2]Sheet1!E23</f>
        <v>76.900000000000006</v>
      </c>
      <c r="G23" s="64">
        <f>[2]Sheet1!F23</f>
        <v>45435</v>
      </c>
      <c r="H23">
        <f>[2]Sheet1!G23</f>
        <v>360</v>
      </c>
      <c r="I23">
        <f>[2]Sheet1!H23</f>
        <v>360</v>
      </c>
      <c r="J23">
        <f>[2]Sheet1!I23</f>
        <v>0</v>
      </c>
      <c r="K23">
        <f>[2]Sheet1!J23</f>
        <v>0</v>
      </c>
      <c r="L23">
        <f>[2]Sheet1!K23</f>
        <v>0</v>
      </c>
      <c r="M23">
        <f>[2]Sheet1!L23</f>
        <v>0</v>
      </c>
      <c r="N23">
        <f>[2]Sheet1!M23</f>
        <v>0</v>
      </c>
      <c r="O23">
        <f>[2]Sheet1!N23</f>
        <v>0</v>
      </c>
      <c r="P23" s="69">
        <f t="shared" si="2"/>
        <v>220.83333333333334</v>
      </c>
      <c r="Q23" s="81" t="s">
        <v>322</v>
      </c>
      <c r="R23" s="82">
        <v>1.9</v>
      </c>
      <c r="S23" s="81" t="s">
        <v>323</v>
      </c>
      <c r="T23" s="82">
        <v>5.3</v>
      </c>
      <c r="U23" s="253" t="s">
        <v>324</v>
      </c>
      <c r="V23" s="281">
        <v>1.6</v>
      </c>
      <c r="W23" s="87" t="s">
        <v>325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298"/>
      <c r="AU23" s="93"/>
      <c r="AV23" s="298"/>
      <c r="AW23" s="93"/>
      <c r="AX23" s="66">
        <f t="shared" si="3"/>
        <v>10.6</v>
      </c>
      <c r="AY23" s="78">
        <f t="shared" si="4"/>
        <v>220.83333333333334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172.11666666666667</v>
      </c>
      <c r="BC23" s="53">
        <f t="shared" si="1"/>
        <v>187.31666666666666</v>
      </c>
    </row>
    <row r="24" spans="1:55" ht="13.15">
      <c r="A24" t="str">
        <f>[2]Sheet1!A24</f>
        <v>ACTN01_SEC_CBDB_ALAM1_04 - CAPPED - Do not Allocate</v>
      </c>
      <c r="B24" t="str">
        <f>[2]Sheet1!B24</f>
        <v>ACTN01;DC SYS01</v>
      </c>
      <c r="C24" s="52" t="str">
        <f>[2]Sheet1!C24</f>
        <v>ACTN01</v>
      </c>
      <c r="D24" s="52" t="s">
        <v>805</v>
      </c>
      <c r="E24">
        <f>[2]Sheet1!D24</f>
        <v>260</v>
      </c>
      <c r="F24">
        <f>[2]Sheet1!E24</f>
        <v>250</v>
      </c>
      <c r="G24" s="64">
        <f>[2]Sheet1!F24</f>
        <v>44182</v>
      </c>
      <c r="H24">
        <f>[2]Sheet1!G24</f>
        <v>300</v>
      </c>
      <c r="I24">
        <f>[2]Sheet1!H24</f>
        <v>300</v>
      </c>
      <c r="J24">
        <f>[2]Sheet1!I24</f>
        <v>0</v>
      </c>
      <c r="K24">
        <f>[2]Sheet1!J24</f>
        <v>0</v>
      </c>
      <c r="L24">
        <f>[2]Sheet1!K24</f>
        <v>0</v>
      </c>
      <c r="M24">
        <f>[2]Sheet1!L24</f>
        <v>0</v>
      </c>
      <c r="N24">
        <f>[2]Sheet1!M24</f>
        <v>0</v>
      </c>
      <c r="O24">
        <f>[2]Sheet1!N24</f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298"/>
      <c r="AU24" s="93"/>
      <c r="AV24" s="298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tr">
        <f>[2]Sheet1!A25</f>
        <v>ACTN01_SEC_DD770_ACAD1_01</v>
      </c>
      <c r="B25" t="str">
        <f>[2]Sheet1!B25</f>
        <v>ACTN01;DC SYS01</v>
      </c>
      <c r="C25" s="52" t="str">
        <f>[2]Sheet1!C25</f>
        <v>ACTN01</v>
      </c>
      <c r="D25" s="52" t="s">
        <v>805</v>
      </c>
      <c r="E25">
        <f>[2]Sheet1!D25</f>
        <v>100</v>
      </c>
      <c r="F25">
        <f>[2]Sheet1!E25</f>
        <v>100</v>
      </c>
      <c r="G25" s="64">
        <f>[2]Sheet1!F25</f>
        <v>45078</v>
      </c>
      <c r="H25">
        <f>[2]Sheet1!G25</f>
        <v>300</v>
      </c>
      <c r="I25">
        <f>[2]Sheet1!H25</f>
        <v>300</v>
      </c>
      <c r="J25">
        <f>[2]Sheet1!I25</f>
        <v>1</v>
      </c>
      <c r="K25">
        <f>[2]Sheet1!J25</f>
        <v>0</v>
      </c>
      <c r="L25">
        <f>[2]Sheet1!K25</f>
        <v>0</v>
      </c>
      <c r="M25">
        <f>[2]Sheet1!L25</f>
        <v>17</v>
      </c>
      <c r="N25">
        <f>[2]Sheet1!M25</f>
        <v>8</v>
      </c>
      <c r="O25">
        <f>[2]Sheet1!N25</f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298"/>
      <c r="AU25" s="93"/>
      <c r="AV25" s="298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tr">
        <f>[2]Sheet1!A26</f>
        <v>ACTN01_SEC_DD770_AEAF1_02</v>
      </c>
      <c r="B26" t="str">
        <f>[2]Sheet1!B26</f>
        <v>ACTN01;DC SYS01</v>
      </c>
      <c r="C26" s="52" t="str">
        <f>[2]Sheet1!C26</f>
        <v>ACTN01</v>
      </c>
      <c r="D26" s="52" t="s">
        <v>805</v>
      </c>
      <c r="E26">
        <f>[2]Sheet1!D26</f>
        <v>140</v>
      </c>
      <c r="F26">
        <f>[2]Sheet1!E26</f>
        <v>190</v>
      </c>
      <c r="G26" s="64">
        <f>[2]Sheet1!F26</f>
        <v>45078</v>
      </c>
      <c r="H26">
        <f>[2]Sheet1!G26</f>
        <v>300</v>
      </c>
      <c r="I26">
        <f>[2]Sheet1!H26</f>
        <v>300</v>
      </c>
      <c r="J26">
        <f>[2]Sheet1!I26</f>
        <v>3</v>
      </c>
      <c r="K26">
        <f>[2]Sheet1!J26</f>
        <v>6</v>
      </c>
      <c r="L26">
        <f>[2]Sheet1!K26</f>
        <v>0</v>
      </c>
      <c r="M26">
        <f>[2]Sheet1!L26</f>
        <v>3</v>
      </c>
      <c r="N26">
        <f>[2]Sheet1!M26</f>
        <v>12</v>
      </c>
      <c r="O26">
        <f>[2]Sheet1!N26</f>
        <v>0</v>
      </c>
      <c r="P26" s="69">
        <f t="shared" si="2"/>
        <v>41.666666666666664</v>
      </c>
      <c r="Q26" s="101" t="s">
        <v>326</v>
      </c>
      <c r="R26" s="100">
        <v>1</v>
      </c>
      <c r="S26" s="83" t="s">
        <v>327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298"/>
      <c r="AU26" s="93"/>
      <c r="AV26" s="298"/>
      <c r="AW26" s="93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tr">
        <f>[2]Sheet1!A27</f>
        <v>ACTN01_SEC_DD770_AGAH1_03</v>
      </c>
      <c r="B27" t="str">
        <f>[2]Sheet1!B27</f>
        <v>ACTN01;DC SYS01</v>
      </c>
      <c r="C27" s="52" t="str">
        <f>[2]Sheet1!C27</f>
        <v>ACTN01</v>
      </c>
      <c r="D27" s="52" t="s">
        <v>805</v>
      </c>
      <c r="E27">
        <f>[2]Sheet1!D27</f>
        <v>110</v>
      </c>
      <c r="F27">
        <f>[2]Sheet1!E27</f>
        <v>120</v>
      </c>
      <c r="G27" s="64">
        <f>[2]Sheet1!F27</f>
        <v>45084</v>
      </c>
      <c r="H27">
        <f>[2]Sheet1!G27</f>
        <v>300</v>
      </c>
      <c r="I27">
        <f>[2]Sheet1!H27</f>
        <v>300</v>
      </c>
      <c r="J27">
        <f>[2]Sheet1!I27</f>
        <v>5</v>
      </c>
      <c r="K27">
        <f>[2]Sheet1!J27</f>
        <v>6</v>
      </c>
      <c r="L27">
        <f>[2]Sheet1!K27</f>
        <v>0</v>
      </c>
      <c r="M27">
        <f>[2]Sheet1!L27</f>
        <v>2</v>
      </c>
      <c r="N27">
        <f>[2]Sheet1!M27</f>
        <v>10</v>
      </c>
      <c r="O27">
        <f>[2]Sheet1!N27</f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298"/>
      <c r="AU27" s="93"/>
      <c r="AV27" s="298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tr">
        <f>[2]Sheet1!A28</f>
        <v>ACTN01_SEC_DD770_ATAS1_05</v>
      </c>
      <c r="B28" t="str">
        <f>[2]Sheet1!B28</f>
        <v>ACTN01;DC SYS01</v>
      </c>
      <c r="C28" s="52" t="str">
        <f>[2]Sheet1!C28</f>
        <v>ACTN01</v>
      </c>
      <c r="D28" s="52" t="s">
        <v>805</v>
      </c>
      <c r="E28">
        <f>[2]Sheet1!D28</f>
        <v>74</v>
      </c>
      <c r="F28">
        <f>[2]Sheet1!E28</f>
        <v>73</v>
      </c>
      <c r="G28" s="64">
        <f>[2]Sheet1!F28</f>
        <v>45078</v>
      </c>
      <c r="H28">
        <f>[2]Sheet1!G28</f>
        <v>200</v>
      </c>
      <c r="I28">
        <f>[2]Sheet1!H28</f>
        <v>200</v>
      </c>
      <c r="J28">
        <f>[2]Sheet1!I28</f>
        <v>0</v>
      </c>
      <c r="K28">
        <f>[2]Sheet1!J28</f>
        <v>0</v>
      </c>
      <c r="L28">
        <f>[2]Sheet1!K28</f>
        <v>4</v>
      </c>
      <c r="M28">
        <f>[2]Sheet1!L28</f>
        <v>0</v>
      </c>
      <c r="N28">
        <f>[2]Sheet1!M28</f>
        <v>0</v>
      </c>
      <c r="O28">
        <f>[2]Sheet1!N28</f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298"/>
      <c r="AU28" s="93"/>
      <c r="AV28" s="298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tr">
        <f>[2]Sheet1!A29</f>
        <v>BHWCN1_SYS_DCDB_WALL</v>
      </c>
      <c r="B29" t="str">
        <f>[2]Sheet1!B29</f>
        <v>BHWCN1;DC SYS01</v>
      </c>
      <c r="C29" s="52" t="str">
        <f>[2]Sheet1!C29</f>
        <v>BHWCN1</v>
      </c>
      <c r="D29" s="52" t="s">
        <v>806</v>
      </c>
      <c r="E29" t="str">
        <f>[2]Sheet1!D29</f>
        <v>90A</v>
      </c>
      <c r="F29" t="str">
        <f>[2]Sheet1!E29</f>
        <v>90A</v>
      </c>
      <c r="G29" s="64">
        <f>[2]Sheet1!F29</f>
        <v>42816</v>
      </c>
      <c r="H29">
        <f>[2]Sheet1!G29</f>
        <v>375</v>
      </c>
      <c r="I29">
        <f>[2]Sheet1!H29</f>
        <v>375</v>
      </c>
      <c r="J29">
        <f>[2]Sheet1!I29</f>
        <v>0</v>
      </c>
      <c r="K29">
        <f>[2]Sheet1!J29</f>
        <v>7</v>
      </c>
      <c r="L29">
        <f>[2]Sheet1!K29</f>
        <v>1</v>
      </c>
      <c r="M29">
        <f>[2]Sheet1!L29</f>
        <v>0</v>
      </c>
      <c r="N29">
        <f>[2]Sheet1!M29</f>
        <v>1</v>
      </c>
      <c r="O29">
        <f>[2]Sheet1!N29</f>
        <v>0</v>
      </c>
      <c r="P29" s="69">
        <f t="shared" si="2"/>
        <v>20.833333333333332</v>
      </c>
      <c r="Q29" s="83" t="s">
        <v>370</v>
      </c>
      <c r="R29" s="284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298"/>
      <c r="AU29" s="93"/>
      <c r="AV29" s="298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tr">
        <f>[2]Sheet1!A30</f>
        <v>BTFTB1_PDU1A_B</v>
      </c>
      <c r="B30" t="str">
        <f>[2]Sheet1!B30</f>
        <v>BTFTB1;DC SYS02</v>
      </c>
      <c r="C30" s="52" t="str">
        <f>[2]Sheet1!C30</f>
        <v>BTFTB1</v>
      </c>
      <c r="D30" s="52" t="s">
        <v>807</v>
      </c>
      <c r="E30">
        <f>[2]Sheet1!D30</f>
        <v>310.60000000000002</v>
      </c>
      <c r="F30">
        <f>[2]Sheet1!E30</f>
        <v>284.60000000000002</v>
      </c>
      <c r="G30" s="64">
        <f>[2]Sheet1!F30</f>
        <v>45399</v>
      </c>
      <c r="H30">
        <f>[2]Sheet1!G30</f>
        <v>600</v>
      </c>
      <c r="I30">
        <f>[2]Sheet1!H30</f>
        <v>600</v>
      </c>
      <c r="J30">
        <f>[2]Sheet1!I30</f>
        <v>0</v>
      </c>
      <c r="K30">
        <f>[2]Sheet1!J30</f>
        <v>0</v>
      </c>
      <c r="L30">
        <f>[2]Sheet1!K30</f>
        <v>0</v>
      </c>
      <c r="M30">
        <f>[2]Sheet1!L30</f>
        <v>0</v>
      </c>
      <c r="N30">
        <f>[2]Sheet1!M30</f>
        <v>0</v>
      </c>
      <c r="O30">
        <f>[2]Sheet1!N30</f>
        <v>0</v>
      </c>
      <c r="P30" s="69">
        <f t="shared" si="2"/>
        <v>736.45833333333314</v>
      </c>
      <c r="Q30" s="81" t="s">
        <v>430</v>
      </c>
      <c r="R30" s="279">
        <v>1</v>
      </c>
      <c r="S30" s="81" t="s">
        <v>431</v>
      </c>
      <c r="T30" s="279">
        <v>1.8</v>
      </c>
      <c r="U30" s="81" t="s">
        <v>432</v>
      </c>
      <c r="V30" s="279">
        <v>1.3</v>
      </c>
      <c r="W30" s="81" t="s">
        <v>433</v>
      </c>
      <c r="X30" s="279">
        <v>10.9</v>
      </c>
      <c r="Y30" s="89" t="s">
        <v>435</v>
      </c>
      <c r="Z30" s="90">
        <v>1.8</v>
      </c>
      <c r="AA30" s="89" t="s">
        <v>436</v>
      </c>
      <c r="AB30" s="282">
        <v>2.65</v>
      </c>
      <c r="AC30" s="87" t="s">
        <v>439</v>
      </c>
      <c r="AD30" s="281">
        <v>2.2000000000000002</v>
      </c>
      <c r="AE30" s="112" t="s">
        <v>437</v>
      </c>
      <c r="AF30" s="113">
        <v>2</v>
      </c>
      <c r="AG30" s="85" t="s">
        <v>808</v>
      </c>
      <c r="AH30" s="86">
        <v>2.4</v>
      </c>
      <c r="AI30" s="85" t="s">
        <v>441</v>
      </c>
      <c r="AJ30" s="86">
        <v>2.9</v>
      </c>
      <c r="AK30" s="81" t="s">
        <v>429</v>
      </c>
      <c r="AL30" s="279">
        <v>2.5</v>
      </c>
      <c r="AM30" s="87" t="s">
        <v>809</v>
      </c>
      <c r="AN30" s="281">
        <v>3.9</v>
      </c>
      <c r="AO30" s="92"/>
      <c r="AP30" s="80"/>
      <c r="AQ30" s="93"/>
      <c r="AR30" s="80"/>
      <c r="AS30" s="93"/>
      <c r="AT30" s="298"/>
      <c r="AU30" s="93"/>
      <c r="AV30" s="298"/>
      <c r="AW30" s="93"/>
      <c r="AX30" s="66">
        <f t="shared" si="3"/>
        <v>35.349999999999994</v>
      </c>
      <c r="AY30" s="78">
        <f t="shared" si="4"/>
        <v>736.45833333333314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678.82916666666665</v>
      </c>
      <c r="BC30" s="53">
        <f t="shared" si="1"/>
        <v>652.82916666666665</v>
      </c>
    </row>
    <row r="31" spans="1:55" ht="13.15">
      <c r="A31" t="str">
        <f>[2]Sheet1!A31</f>
        <v>Capped_BTFTB1_SEC_DCDB_C11</v>
      </c>
      <c r="B31" t="str">
        <f>[2]Sheet1!B31</f>
        <v>BTFTB1;DC SYS01</v>
      </c>
      <c r="C31" s="52" t="str">
        <f>[2]Sheet1!C31</f>
        <v>BTFTB1</v>
      </c>
      <c r="D31" s="52" t="s">
        <v>807</v>
      </c>
      <c r="E31">
        <f>[2]Sheet1!D31</f>
        <v>250</v>
      </c>
      <c r="F31">
        <f>[2]Sheet1!E31</f>
        <v>250</v>
      </c>
      <c r="G31" s="64">
        <f>[2]Sheet1!F31</f>
        <v>44258</v>
      </c>
      <c r="H31">
        <f>[2]Sheet1!G31</f>
        <v>300</v>
      </c>
      <c r="I31">
        <f>[2]Sheet1!H31</f>
        <v>300</v>
      </c>
      <c r="J31">
        <f>[2]Sheet1!I31</f>
        <v>0</v>
      </c>
      <c r="K31">
        <f>[2]Sheet1!J31</f>
        <v>0</v>
      </c>
      <c r="L31">
        <f>[2]Sheet1!K31</f>
        <v>0</v>
      </c>
      <c r="M31">
        <f>[2]Sheet1!L31</f>
        <v>0</v>
      </c>
      <c r="N31">
        <f>[2]Sheet1!M31</f>
        <v>6</v>
      </c>
      <c r="O31">
        <f>[2]Sheet1!N31</f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298"/>
      <c r="AU31" s="93"/>
      <c r="AV31" s="298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tr">
        <f>[2]Sheet1!A32</f>
        <v>Capped_BTFTB1_SEC_DCDB_Suite K14</v>
      </c>
      <c r="B32" t="str">
        <f>[2]Sheet1!B32</f>
        <v>BTFTB1;DC SYS01</v>
      </c>
      <c r="C32" s="52" t="str">
        <f>[2]Sheet1!C32</f>
        <v>BTFTB1</v>
      </c>
      <c r="D32" s="52" t="s">
        <v>807</v>
      </c>
      <c r="E32">
        <f>[2]Sheet1!D32</f>
        <v>250</v>
      </c>
      <c r="F32">
        <f>[2]Sheet1!E32</f>
        <v>250</v>
      </c>
      <c r="G32" s="64">
        <f>[2]Sheet1!F32</f>
        <v>44258</v>
      </c>
      <c r="H32">
        <f>[2]Sheet1!G32</f>
        <v>300</v>
      </c>
      <c r="I32">
        <f>[2]Sheet1!H32</f>
        <v>300</v>
      </c>
      <c r="J32">
        <f>[2]Sheet1!I32</f>
        <v>0</v>
      </c>
      <c r="K32">
        <f>[2]Sheet1!J32</f>
        <v>0</v>
      </c>
      <c r="L32">
        <f>[2]Sheet1!K32</f>
        <v>0</v>
      </c>
      <c r="M32">
        <f>[2]Sheet1!L32</f>
        <v>0</v>
      </c>
      <c r="N32">
        <f>[2]Sheet1!M32</f>
        <v>0</v>
      </c>
      <c r="O32">
        <f>[2]Sheet1!N32</f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298"/>
      <c r="AU32" s="93"/>
      <c r="AV32" s="298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tr">
        <f>[2]Sheet1!A33</f>
        <v>CHTN07_SEC_DD770_00_AB09</v>
      </c>
      <c r="B33" t="str">
        <f>[2]Sheet1!B33</f>
        <v>CHTN07;DC SYS01</v>
      </c>
      <c r="C33" s="52" t="str">
        <f>[2]Sheet1!C33</f>
        <v>CHTN07</v>
      </c>
      <c r="D33" s="52" t="s">
        <v>810</v>
      </c>
      <c r="E33">
        <f>[2]Sheet1!D33</f>
        <v>50</v>
      </c>
      <c r="F33">
        <f>[2]Sheet1!E33</f>
        <v>50</v>
      </c>
      <c r="G33" s="64">
        <f>[2]Sheet1!F33</f>
        <v>44966</v>
      </c>
      <c r="H33">
        <f>[2]Sheet1!G33</f>
        <v>300</v>
      </c>
      <c r="I33">
        <f>[2]Sheet1!H33</f>
        <v>300</v>
      </c>
      <c r="J33">
        <f>[2]Sheet1!I33</f>
        <v>5</v>
      </c>
      <c r="K33">
        <f>[2]Sheet1!J33</f>
        <v>0</v>
      </c>
      <c r="L33">
        <f>[2]Sheet1!K33</f>
        <v>6</v>
      </c>
      <c r="M33">
        <f>[2]Sheet1!L33</f>
        <v>14</v>
      </c>
      <c r="N33">
        <f>[2]Sheet1!M33</f>
        <v>12</v>
      </c>
      <c r="O33">
        <f>[2]Sheet1!N33</f>
        <v>0</v>
      </c>
      <c r="P33" s="69">
        <f t="shared" si="2"/>
        <v>52.083333333333336</v>
      </c>
      <c r="Q33" s="81" t="s">
        <v>471</v>
      </c>
      <c r="R33" s="82">
        <v>1</v>
      </c>
      <c r="S33" s="81" t="s">
        <v>480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298"/>
      <c r="AU33" s="93"/>
      <c r="AV33" s="298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tr">
        <f>[2]Sheet1!A34</f>
        <v>CHTN07_SEC_DD770_01_CD09</v>
      </c>
      <c r="B34" t="str">
        <f>[2]Sheet1!B34</f>
        <v>CHTN07;DC SYS01</v>
      </c>
      <c r="C34" s="52" t="str">
        <f>[2]Sheet1!C34</f>
        <v>CHTN07</v>
      </c>
      <c r="D34" s="52" t="s">
        <v>810</v>
      </c>
      <c r="E34">
        <f>[2]Sheet1!D34</f>
        <v>90</v>
      </c>
      <c r="F34">
        <f>[2]Sheet1!E34</f>
        <v>100</v>
      </c>
      <c r="G34" s="64">
        <f>[2]Sheet1!F34</f>
        <v>45071</v>
      </c>
      <c r="H34">
        <f>[2]Sheet1!G34</f>
        <v>300</v>
      </c>
      <c r="I34">
        <f>[2]Sheet1!H34</f>
        <v>300</v>
      </c>
      <c r="J34">
        <f>[2]Sheet1!I34</f>
        <v>1</v>
      </c>
      <c r="K34">
        <f>[2]Sheet1!J34</f>
        <v>2</v>
      </c>
      <c r="L34">
        <f>[2]Sheet1!K34</f>
        <v>0</v>
      </c>
      <c r="M34">
        <f>[2]Sheet1!L34</f>
        <v>20</v>
      </c>
      <c r="N34">
        <f>[2]Sheet1!M34</f>
        <v>12</v>
      </c>
      <c r="O34">
        <f>[2]Sheet1!N34</f>
        <v>0</v>
      </c>
      <c r="P34" s="69">
        <f t="shared" si="2"/>
        <v>291.66666666666669</v>
      </c>
      <c r="Q34" s="81" t="s">
        <v>473</v>
      </c>
      <c r="R34" s="261">
        <v>2</v>
      </c>
      <c r="S34" s="263" t="s">
        <v>474</v>
      </c>
      <c r="T34" s="261">
        <v>2</v>
      </c>
      <c r="U34" s="263" t="s">
        <v>476</v>
      </c>
      <c r="V34" s="261">
        <v>2</v>
      </c>
      <c r="W34" s="99" t="s">
        <v>474</v>
      </c>
      <c r="X34" s="100">
        <v>2</v>
      </c>
      <c r="Y34" s="263" t="s">
        <v>475</v>
      </c>
      <c r="Z34" s="80">
        <v>2</v>
      </c>
      <c r="AA34" s="263" t="s">
        <v>811</v>
      </c>
      <c r="AB34" s="80">
        <v>2</v>
      </c>
      <c r="AC34" s="263" t="s">
        <v>475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298"/>
      <c r="AU34" s="93"/>
      <c r="AV34" s="298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tr">
        <f>[2]Sheet1!A35</f>
        <v>CHTN07_SEC_DD770_02_JK01</v>
      </c>
      <c r="B35" t="str">
        <f>[2]Sheet1!B35</f>
        <v>CHTN07;DC SYS01</v>
      </c>
      <c r="C35" s="52" t="str">
        <f>[2]Sheet1!C35</f>
        <v>CHTN07</v>
      </c>
      <c r="D35" s="52" t="s">
        <v>810</v>
      </c>
      <c r="E35">
        <f>[2]Sheet1!D35</f>
        <v>80</v>
      </c>
      <c r="F35">
        <f>[2]Sheet1!E35</f>
        <v>80</v>
      </c>
      <c r="G35" s="64">
        <f>[2]Sheet1!F35</f>
        <v>44966</v>
      </c>
      <c r="H35">
        <f>[2]Sheet1!G35</f>
        <v>300</v>
      </c>
      <c r="I35">
        <f>[2]Sheet1!H35</f>
        <v>300</v>
      </c>
      <c r="J35">
        <f>[2]Sheet1!I35</f>
        <v>4</v>
      </c>
      <c r="K35">
        <f>[2]Sheet1!J35</f>
        <v>0</v>
      </c>
      <c r="L35">
        <f>[2]Sheet1!K35</f>
        <v>0</v>
      </c>
      <c r="M35">
        <f>[2]Sheet1!L35</f>
        <v>4</v>
      </c>
      <c r="N35">
        <f>[2]Sheet1!M35</f>
        <v>11</v>
      </c>
      <c r="O35">
        <f>[2]Sheet1!N35</f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298"/>
      <c r="AU35" s="93"/>
      <c r="AV35" s="298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tr">
        <f>[2]Sheet1!A36</f>
        <v>CHTN07_SEC_DD770_03_YZ01</v>
      </c>
      <c r="B36" t="str">
        <f>[2]Sheet1!B36</f>
        <v>CHTN07;DC SYS01</v>
      </c>
      <c r="C36" s="52" t="str">
        <f>[2]Sheet1!C36</f>
        <v>CHTN07</v>
      </c>
      <c r="D36" s="52" t="s">
        <v>810</v>
      </c>
      <c r="E36">
        <f>[2]Sheet1!D36</f>
        <v>60</v>
      </c>
      <c r="F36">
        <f>[2]Sheet1!E36</f>
        <v>60</v>
      </c>
      <c r="G36" s="64">
        <f>[2]Sheet1!F36</f>
        <v>44966</v>
      </c>
      <c r="H36">
        <f>[2]Sheet1!G36</f>
        <v>300</v>
      </c>
      <c r="I36">
        <f>[2]Sheet1!H36</f>
        <v>300</v>
      </c>
      <c r="J36">
        <f>[2]Sheet1!I36</f>
        <v>4</v>
      </c>
      <c r="K36">
        <f>[2]Sheet1!J36</f>
        <v>4</v>
      </c>
      <c r="L36">
        <f>[2]Sheet1!K36</f>
        <v>3</v>
      </c>
      <c r="M36">
        <f>[2]Sheet1!L36</f>
        <v>6</v>
      </c>
      <c r="N36">
        <f>[2]Sheet1!M36</f>
        <v>0</v>
      </c>
      <c r="O36">
        <f>[2]Sheet1!N36</f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298"/>
      <c r="AU36" s="93"/>
      <c r="AV36" s="298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tr">
        <f>[2]Sheet1!A37</f>
        <v>CHTN07_SEC_DD770_06_WALL_AM AN</v>
      </c>
      <c r="B37" t="str">
        <f>[2]Sheet1!B37</f>
        <v>CHTN07;DC SYS01</v>
      </c>
      <c r="C37" s="52" t="str">
        <f>[2]Sheet1!C37</f>
        <v>CHTN07</v>
      </c>
      <c r="D37" s="52" t="s">
        <v>810</v>
      </c>
      <c r="E37">
        <f>[2]Sheet1!D37</f>
        <v>10</v>
      </c>
      <c r="F37">
        <f>[2]Sheet1!E37</f>
        <v>10</v>
      </c>
      <c r="G37" s="64">
        <f>[2]Sheet1!F37</f>
        <v>44966</v>
      </c>
      <c r="H37">
        <f>[2]Sheet1!G37</f>
        <v>250</v>
      </c>
      <c r="I37">
        <f>[2]Sheet1!H37</f>
        <v>250</v>
      </c>
      <c r="J37">
        <f>[2]Sheet1!I37</f>
        <v>0</v>
      </c>
      <c r="K37">
        <f>[2]Sheet1!J37</f>
        <v>0</v>
      </c>
      <c r="L37">
        <f>[2]Sheet1!K37</f>
        <v>4</v>
      </c>
      <c r="M37">
        <f>[2]Sheet1!L37</f>
        <v>4</v>
      </c>
      <c r="N37">
        <f>[2]Sheet1!M37</f>
        <v>6</v>
      </c>
      <c r="O37">
        <f>[2]Sheet1!N37</f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298"/>
      <c r="AU37" s="93"/>
      <c r="AV37" s="298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tr">
        <f>[2]Sheet1!A38</f>
        <v>CHTN07_SEC_DD770_AA AB01</v>
      </c>
      <c r="B38" t="str">
        <f>[2]Sheet1!B38</f>
        <v>CHTN07;DC SYS01</v>
      </c>
      <c r="C38" s="52" t="str">
        <f>[2]Sheet1!C38</f>
        <v>CHTN07</v>
      </c>
      <c r="D38" s="52" t="s">
        <v>810</v>
      </c>
      <c r="E38">
        <f>[2]Sheet1!D38</f>
        <v>180</v>
      </c>
      <c r="F38">
        <f>[2]Sheet1!E38</f>
        <v>180</v>
      </c>
      <c r="G38" s="64">
        <f>[2]Sheet1!F38</f>
        <v>44966</v>
      </c>
      <c r="H38">
        <f>[2]Sheet1!G38</f>
        <v>300</v>
      </c>
      <c r="I38">
        <f>[2]Sheet1!H38</f>
        <v>300</v>
      </c>
      <c r="J38">
        <f>[2]Sheet1!I38</f>
        <v>7</v>
      </c>
      <c r="K38">
        <f>[2]Sheet1!J38</f>
        <v>0</v>
      </c>
      <c r="L38">
        <f>[2]Sheet1!K38</f>
        <v>5</v>
      </c>
      <c r="M38">
        <f>[2]Sheet1!L38</f>
        <v>0</v>
      </c>
      <c r="N38">
        <f>[2]Sheet1!M38</f>
        <v>0</v>
      </c>
      <c r="O38">
        <f>[2]Sheet1!N38</f>
        <v>17</v>
      </c>
      <c r="P38" s="69">
        <f t="shared" si="2"/>
        <v>22.916666666666668</v>
      </c>
      <c r="Q38" s="92" t="s">
        <v>477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298"/>
      <c r="AU38" s="93"/>
      <c r="AV38" s="298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tr">
        <f>[2]Sheet1!A39</f>
        <v>CHTN07_SEC_DD770_AK00</v>
      </c>
      <c r="B39" t="str">
        <f>[2]Sheet1!B39</f>
        <v>CHTN07;DC SYS01</v>
      </c>
      <c r="C39" s="52" t="str">
        <f>[2]Sheet1!C39</f>
        <v>CHTN07</v>
      </c>
      <c r="D39" s="52" t="s">
        <v>810</v>
      </c>
      <c r="E39">
        <f>[2]Sheet1!D39</f>
        <v>320</v>
      </c>
      <c r="F39">
        <f>[2]Sheet1!E39</f>
        <v>320</v>
      </c>
      <c r="G39" s="64">
        <f>[2]Sheet1!F39</f>
        <v>44966</v>
      </c>
      <c r="H39">
        <f>[2]Sheet1!G39</f>
        <v>300</v>
      </c>
      <c r="I39">
        <f>[2]Sheet1!H39</f>
        <v>300</v>
      </c>
      <c r="J39">
        <f>[2]Sheet1!I39</f>
        <v>3</v>
      </c>
      <c r="K39">
        <f>[2]Sheet1!J39</f>
        <v>2</v>
      </c>
      <c r="L39">
        <f>[2]Sheet1!K39</f>
        <v>0</v>
      </c>
      <c r="M39">
        <f>[2]Sheet1!L39</f>
        <v>0</v>
      </c>
      <c r="N39">
        <f>[2]Sheet1!M39</f>
        <v>5</v>
      </c>
      <c r="O39">
        <f>[2]Sheet1!N39</f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298"/>
      <c r="AU39" s="93"/>
      <c r="AV39" s="298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tr">
        <f>[2]Sheet1!A40</f>
        <v>CHTN07_SEC_DD770_NP01</v>
      </c>
      <c r="B40" t="str">
        <f>[2]Sheet1!B40</f>
        <v>CHTN07;DC SYS01</v>
      </c>
      <c r="C40" s="52" t="str">
        <f>[2]Sheet1!C40</f>
        <v>CHTN07</v>
      </c>
      <c r="D40" s="52" t="s">
        <v>810</v>
      </c>
      <c r="E40">
        <f>[2]Sheet1!D40</f>
        <v>50</v>
      </c>
      <c r="F40">
        <f>[2]Sheet1!E40</f>
        <v>40</v>
      </c>
      <c r="G40" s="64">
        <f>[2]Sheet1!F40</f>
        <v>44469</v>
      </c>
      <c r="H40">
        <f>[2]Sheet1!G40</f>
        <v>300</v>
      </c>
      <c r="I40">
        <f>[2]Sheet1!H40</f>
        <v>300</v>
      </c>
      <c r="J40">
        <f>[2]Sheet1!I40</f>
        <v>1</v>
      </c>
      <c r="K40">
        <f>[2]Sheet1!J40</f>
        <v>0</v>
      </c>
      <c r="L40">
        <f>[2]Sheet1!K40</f>
        <v>0</v>
      </c>
      <c r="M40">
        <f>[2]Sheet1!L40</f>
        <v>0</v>
      </c>
      <c r="N40">
        <f>[2]Sheet1!M40</f>
        <v>4</v>
      </c>
      <c r="O40">
        <f>[2]Sheet1!N40</f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298"/>
      <c r="AU40" s="93"/>
      <c r="AV40" s="298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tr">
        <f>[2]Sheet1!A41</f>
        <v>CHTN07_SEC_DD770_UV01</v>
      </c>
      <c r="B41" t="str">
        <f>[2]Sheet1!B41</f>
        <v>CHTN07;DC SYS01</v>
      </c>
      <c r="C41" s="52" t="str">
        <f>[2]Sheet1!C41</f>
        <v>CHTN07</v>
      </c>
      <c r="D41" s="52" t="s">
        <v>810</v>
      </c>
      <c r="E41">
        <f>[2]Sheet1!D41</f>
        <v>120</v>
      </c>
      <c r="F41">
        <f>[2]Sheet1!E41</f>
        <v>120</v>
      </c>
      <c r="G41" s="64">
        <f>[2]Sheet1!F41</f>
        <v>44966</v>
      </c>
      <c r="H41">
        <f>[2]Sheet1!G41</f>
        <v>300</v>
      </c>
      <c r="I41">
        <f>[2]Sheet1!H41</f>
        <v>300</v>
      </c>
      <c r="J41">
        <f>[2]Sheet1!I41</f>
        <v>0</v>
      </c>
      <c r="K41">
        <f>[2]Sheet1!J41</f>
        <v>0</v>
      </c>
      <c r="L41">
        <f>[2]Sheet1!K41</f>
        <v>11</v>
      </c>
      <c r="M41">
        <f>[2]Sheet1!L41</f>
        <v>0</v>
      </c>
      <c r="N41">
        <f>[2]Sheet1!M41</f>
        <v>3</v>
      </c>
      <c r="O41">
        <f>[2]Sheet1!N41</f>
        <v>31</v>
      </c>
      <c r="P41" s="69">
        <f t="shared" si="2"/>
        <v>20.833333333333332</v>
      </c>
      <c r="Q41" s="81" t="s">
        <v>472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298"/>
      <c r="AU41" s="93"/>
      <c r="AV41" s="298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tr">
        <f>[2]Sheet1!A42</f>
        <v>CHTN07_SEC_DD770_WX01</v>
      </c>
      <c r="B42" t="str">
        <f>[2]Sheet1!B42</f>
        <v>CHTN07;DC SYS01</v>
      </c>
      <c r="C42" s="52" t="str">
        <f>[2]Sheet1!C42</f>
        <v>CHTN07</v>
      </c>
      <c r="D42" s="52" t="s">
        <v>810</v>
      </c>
      <c r="E42">
        <f>[2]Sheet1!D42</f>
        <v>100</v>
      </c>
      <c r="F42">
        <f>[2]Sheet1!E42</f>
        <v>100</v>
      </c>
      <c r="G42" s="64">
        <f>[2]Sheet1!F42</f>
        <v>44966</v>
      </c>
      <c r="H42">
        <f>[2]Sheet1!G42</f>
        <v>300</v>
      </c>
      <c r="I42">
        <f>[2]Sheet1!H42</f>
        <v>300</v>
      </c>
      <c r="J42">
        <f>[2]Sheet1!I42</f>
        <v>3</v>
      </c>
      <c r="K42">
        <f>[2]Sheet1!J42</f>
        <v>0</v>
      </c>
      <c r="L42">
        <f>[2]Sheet1!K42</f>
        <v>0</v>
      </c>
      <c r="M42">
        <f>[2]Sheet1!L42</f>
        <v>0</v>
      </c>
      <c r="N42">
        <f>[2]Sheet1!M42</f>
        <v>3</v>
      </c>
      <c r="O42">
        <f>[2]Sheet1!N42</f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298"/>
      <c r="AU42" s="93"/>
      <c r="AV42" s="298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tr">
        <f>[2]Sheet1!A43</f>
        <v>CHTN07_SEC_WALL_Eaton_AG AH</v>
      </c>
      <c r="B43" t="str">
        <f>[2]Sheet1!B43</f>
        <v>CHTN07;DC SYS01</v>
      </c>
      <c r="C43" s="52" t="str">
        <f>[2]Sheet1!C43</f>
        <v>CHTN07</v>
      </c>
      <c r="D43" s="52" t="s">
        <v>810</v>
      </c>
      <c r="E43" t="str">
        <f>[2]Sheet1!D43</f>
        <v>N/A</v>
      </c>
      <c r="F43" t="str">
        <f>[2]Sheet1!E43</f>
        <v>N/A</v>
      </c>
      <c r="G43" s="64">
        <f>[2]Sheet1!F43</f>
        <v>44966</v>
      </c>
      <c r="H43">
        <f>[2]Sheet1!G43</f>
        <v>300</v>
      </c>
      <c r="I43">
        <f>[2]Sheet1!H43</f>
        <v>300</v>
      </c>
      <c r="J43">
        <f>[2]Sheet1!I43</f>
        <v>8</v>
      </c>
      <c r="K43">
        <f>[2]Sheet1!J43</f>
        <v>0</v>
      </c>
      <c r="L43">
        <f>[2]Sheet1!K43</f>
        <v>30</v>
      </c>
      <c r="M43">
        <f>[2]Sheet1!L43</f>
        <v>0</v>
      </c>
      <c r="N43">
        <f>[2]Sheet1!M43</f>
        <v>0</v>
      </c>
      <c r="O43">
        <f>[2]Sheet1!N43</f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298"/>
      <c r="AU43" s="93"/>
      <c r="AV43" s="298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tr">
        <f>[2]Sheet1!A44</f>
        <v>CHTTN3_PDU1A_B</v>
      </c>
      <c r="B44" t="str">
        <f>[2]Sheet1!B44</f>
        <v>CHTTN3;DC SYS01A</v>
      </c>
      <c r="C44" s="52" t="str">
        <f>[2]Sheet1!C44</f>
        <v>CHTTN3</v>
      </c>
      <c r="D44" s="52" t="s">
        <v>812</v>
      </c>
      <c r="E44">
        <f>[2]Sheet1!D44</f>
        <v>243.29999999999998</v>
      </c>
      <c r="F44">
        <f>[2]Sheet1!E44</f>
        <v>224.6</v>
      </c>
      <c r="G44" s="64">
        <f>[2]Sheet1!F44</f>
        <v>45422</v>
      </c>
      <c r="H44">
        <f>[2]Sheet1!G44</f>
        <v>600</v>
      </c>
      <c r="I44">
        <f>[2]Sheet1!H44</f>
        <v>600</v>
      </c>
      <c r="J44">
        <f>[2]Sheet1!I44</f>
        <v>0</v>
      </c>
      <c r="K44">
        <f>[2]Sheet1!J44</f>
        <v>0</v>
      </c>
      <c r="L44">
        <f>[2]Sheet1!K44</f>
        <v>0</v>
      </c>
      <c r="M44">
        <f>[2]Sheet1!L44</f>
        <v>0</v>
      </c>
      <c r="N44">
        <f>[2]Sheet1!M44</f>
        <v>0</v>
      </c>
      <c r="O44">
        <f>[2]Sheet1!N44</f>
        <v>0</v>
      </c>
      <c r="P44" s="69">
        <f t="shared" si="2"/>
        <v>172.91666666666666</v>
      </c>
      <c r="Q44" s="87"/>
      <c r="R44" s="88"/>
      <c r="S44" s="81" t="s">
        <v>481</v>
      </c>
      <c r="T44" s="82">
        <v>1.3</v>
      </c>
      <c r="U44" s="81" t="s">
        <v>482</v>
      </c>
      <c r="V44" s="82">
        <v>2.8</v>
      </c>
      <c r="W44" s="81" t="s">
        <v>483</v>
      </c>
      <c r="X44" s="82">
        <v>0.9</v>
      </c>
      <c r="Y44" s="81" t="s">
        <v>484</v>
      </c>
      <c r="Z44" s="82">
        <v>2.4</v>
      </c>
      <c r="AA44" s="89" t="s">
        <v>485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298"/>
      <c r="AU44" s="93"/>
      <c r="AV44" s="298"/>
      <c r="AW44" s="93"/>
      <c r="AX44" s="66">
        <f t="shared" si="3"/>
        <v>8.3000000000000007</v>
      </c>
      <c r="AY44" s="78">
        <f t="shared" si="4"/>
        <v>172.91666666666666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329.75833333333333</v>
      </c>
      <c r="BC44" s="53">
        <f t="shared" si="1"/>
        <v>311.05833333333334</v>
      </c>
    </row>
    <row r="45" spans="1:55" ht="13.15">
      <c r="A45" t="str">
        <f>[2]Sheet1!A45</f>
        <v>CHTTN3_SEC_WALL_DCDB_ 02</v>
      </c>
      <c r="B45" t="str">
        <f>[2]Sheet1!B45</f>
        <v>CHTTN3;DC SYS01A</v>
      </c>
      <c r="C45" s="52" t="str">
        <f>[2]Sheet1!C45</f>
        <v>CHTTN3</v>
      </c>
      <c r="D45" s="52" t="s">
        <v>812</v>
      </c>
      <c r="E45">
        <f>[2]Sheet1!D45</f>
        <v>0</v>
      </c>
      <c r="F45">
        <f>[2]Sheet1!E45</f>
        <v>0</v>
      </c>
      <c r="G45" s="64">
        <f>[2]Sheet1!F45</f>
        <v>0</v>
      </c>
      <c r="H45">
        <f>[2]Sheet1!G45</f>
        <v>300</v>
      </c>
      <c r="I45">
        <f>[2]Sheet1!H45</f>
        <v>300</v>
      </c>
      <c r="J45">
        <f>[2]Sheet1!I45</f>
        <v>0</v>
      </c>
      <c r="K45">
        <f>[2]Sheet1!J45</f>
        <v>2</v>
      </c>
      <c r="L45">
        <f>[2]Sheet1!K45</f>
        <v>0</v>
      </c>
      <c r="M45">
        <f>[2]Sheet1!L45</f>
        <v>0</v>
      </c>
      <c r="N45">
        <f>[2]Sheet1!M45</f>
        <v>0</v>
      </c>
      <c r="O45">
        <f>[2]Sheet1!N45</f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298"/>
      <c r="AU45" s="93"/>
      <c r="AV45" s="298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tr">
        <f>[2]Sheet1!A46</f>
        <v>CHTTN3_SEC_WALL_DCDB_ 04</v>
      </c>
      <c r="B46" t="str">
        <f>[2]Sheet1!B46</f>
        <v>CHTTN3;DC SYS01A</v>
      </c>
      <c r="C46" s="52" t="str">
        <f>[2]Sheet1!C46</f>
        <v>CHTTN3</v>
      </c>
      <c r="D46" s="52" t="s">
        <v>812</v>
      </c>
      <c r="E46">
        <f>[2]Sheet1!D46</f>
        <v>65</v>
      </c>
      <c r="F46">
        <f>[2]Sheet1!E46</f>
        <v>75</v>
      </c>
      <c r="G46" s="64">
        <f>[2]Sheet1!F46</f>
        <v>44967</v>
      </c>
      <c r="H46">
        <f>[2]Sheet1!G46</f>
        <v>300</v>
      </c>
      <c r="I46">
        <f>[2]Sheet1!H46</f>
        <v>300</v>
      </c>
      <c r="J46">
        <f>[2]Sheet1!I46</f>
        <v>0</v>
      </c>
      <c r="K46">
        <f>[2]Sheet1!J46</f>
        <v>0</v>
      </c>
      <c r="L46">
        <f>[2]Sheet1!K46</f>
        <v>1</v>
      </c>
      <c r="M46">
        <f>[2]Sheet1!L46</f>
        <v>1</v>
      </c>
      <c r="N46">
        <f>[2]Sheet1!M46</f>
        <v>0</v>
      </c>
      <c r="O46">
        <f>[2]Sheet1!N46</f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298"/>
      <c r="AU46" s="93"/>
      <c r="AV46" s="298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tr">
        <f>[2]Sheet1!A47</f>
        <v>CYNTN2_SEC_DD770_BE08_DB1</v>
      </c>
      <c r="B47" t="str">
        <f>[2]Sheet1!B47</f>
        <v>CYNTN2;DC SYS01</v>
      </c>
      <c r="C47" s="52" t="str">
        <f>[2]Sheet1!C47</f>
        <v>CYNTN2</v>
      </c>
      <c r="D47" s="52" t="s">
        <v>813</v>
      </c>
      <c r="E47">
        <f>[2]Sheet1!D47</f>
        <v>125</v>
      </c>
      <c r="F47">
        <f>[2]Sheet1!E47</f>
        <v>125</v>
      </c>
      <c r="G47" s="64">
        <f>[2]Sheet1!F47</f>
        <v>45110</v>
      </c>
      <c r="H47">
        <f>[2]Sheet1!G47</f>
        <v>300</v>
      </c>
      <c r="I47">
        <f>[2]Sheet1!H47</f>
        <v>300</v>
      </c>
      <c r="J47">
        <f>[2]Sheet1!I47</f>
        <v>0</v>
      </c>
      <c r="K47">
        <f>[2]Sheet1!J47</f>
        <v>0</v>
      </c>
      <c r="L47">
        <f>[2]Sheet1!K47</f>
        <v>0</v>
      </c>
      <c r="M47">
        <f>[2]Sheet1!L47</f>
        <v>3</v>
      </c>
      <c r="N47">
        <f>[2]Sheet1!M47</f>
        <v>4</v>
      </c>
      <c r="O47">
        <f>[2]Sheet1!N47</f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298"/>
      <c r="AU47" s="93"/>
      <c r="AV47" s="298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tr">
        <f>[2]Sheet1!A48</f>
        <v>CYNTN2_SEC_DD770_BG08_DB2</v>
      </c>
      <c r="B48" t="str">
        <f>[2]Sheet1!B48</f>
        <v>CYNTN2;DC SYS01</v>
      </c>
      <c r="C48" s="52" t="str">
        <f>[2]Sheet1!C48</f>
        <v>CYNTN2</v>
      </c>
      <c r="D48" s="52" t="s">
        <v>813</v>
      </c>
      <c r="E48">
        <f>[2]Sheet1!D48</f>
        <v>125</v>
      </c>
      <c r="F48">
        <f>[2]Sheet1!E48</f>
        <v>126</v>
      </c>
      <c r="G48" s="64">
        <f>[2]Sheet1!F48</f>
        <v>45110</v>
      </c>
      <c r="H48">
        <f>[2]Sheet1!G48</f>
        <v>300</v>
      </c>
      <c r="I48">
        <f>[2]Sheet1!H48</f>
        <v>300</v>
      </c>
      <c r="J48">
        <f>[2]Sheet1!I48</f>
        <v>0</v>
      </c>
      <c r="K48">
        <f>[2]Sheet1!J48</f>
        <v>1</v>
      </c>
      <c r="L48">
        <f>[2]Sheet1!K48</f>
        <v>3</v>
      </c>
      <c r="M48">
        <f>[2]Sheet1!L48</f>
        <v>6</v>
      </c>
      <c r="N48">
        <f>[2]Sheet1!M48</f>
        <v>8</v>
      </c>
      <c r="O48">
        <f>[2]Sheet1!N48</f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298"/>
      <c r="AU48" s="93"/>
      <c r="AV48" s="298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tr">
        <f>[2]Sheet1!A49</f>
        <v>CYNTN2_SEC_DD770_BM02_DB5</v>
      </c>
      <c r="B49" t="str">
        <f>[2]Sheet1!B49</f>
        <v>CYNTN2;DC SYS01</v>
      </c>
      <c r="C49" s="52" t="str">
        <f>[2]Sheet1!C49</f>
        <v>CYNTN2</v>
      </c>
      <c r="D49" s="52" t="s">
        <v>813</v>
      </c>
      <c r="E49">
        <f>[2]Sheet1!D49</f>
        <v>150</v>
      </c>
      <c r="F49">
        <f>[2]Sheet1!E49</f>
        <v>150</v>
      </c>
      <c r="G49" s="64">
        <f>[2]Sheet1!F49</f>
        <v>45110</v>
      </c>
      <c r="H49">
        <f>[2]Sheet1!G49</f>
        <v>300</v>
      </c>
      <c r="I49">
        <f>[2]Sheet1!H49</f>
        <v>300</v>
      </c>
      <c r="J49">
        <f>[2]Sheet1!I49</f>
        <v>0</v>
      </c>
      <c r="K49">
        <f>[2]Sheet1!J49</f>
        <v>2</v>
      </c>
      <c r="L49">
        <f>[2]Sheet1!K49</f>
        <v>1</v>
      </c>
      <c r="M49">
        <f>[2]Sheet1!L49</f>
        <v>9</v>
      </c>
      <c r="N49">
        <f>[2]Sheet1!M49</f>
        <v>8</v>
      </c>
      <c r="O49">
        <f>[2]Sheet1!N49</f>
        <v>0</v>
      </c>
      <c r="P49" s="69">
        <f t="shared" si="2"/>
        <v>62.5</v>
      </c>
      <c r="Q49" s="81" t="s">
        <v>499</v>
      </c>
      <c r="R49" s="82">
        <v>2</v>
      </c>
      <c r="S49" s="105" t="s">
        <v>500</v>
      </c>
      <c r="T49" s="255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298"/>
      <c r="AU49" s="93"/>
      <c r="AV49" s="298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tr">
        <f>[2]Sheet1!A50</f>
        <v>CYNTN2_SEC_DD770_J01_DB3</v>
      </c>
      <c r="B50" t="str">
        <f>[2]Sheet1!B50</f>
        <v>CYNTN2;DC SYS01</v>
      </c>
      <c r="C50" s="52" t="str">
        <f>[2]Sheet1!C50</f>
        <v>CYNTN2</v>
      </c>
      <c r="D50" s="52" t="s">
        <v>813</v>
      </c>
      <c r="E50">
        <f>[2]Sheet1!D50</f>
        <v>90</v>
      </c>
      <c r="F50">
        <f>[2]Sheet1!E50</f>
        <v>90</v>
      </c>
      <c r="G50" s="64">
        <f>[2]Sheet1!F50</f>
        <v>45110</v>
      </c>
      <c r="H50">
        <f>[2]Sheet1!G50</f>
        <v>250</v>
      </c>
      <c r="I50">
        <f>[2]Sheet1!H50</f>
        <v>250</v>
      </c>
      <c r="J50">
        <f>[2]Sheet1!I50</f>
        <v>0</v>
      </c>
      <c r="K50">
        <f>[2]Sheet1!J50</f>
        <v>1</v>
      </c>
      <c r="L50">
        <f>[2]Sheet1!K50</f>
        <v>0</v>
      </c>
      <c r="M50">
        <f>[2]Sheet1!L50</f>
        <v>0</v>
      </c>
      <c r="N50">
        <f>[2]Sheet1!M50</f>
        <v>0</v>
      </c>
      <c r="O50">
        <f>[2]Sheet1!N50</f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298"/>
      <c r="AU50" s="93"/>
      <c r="AV50" s="298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tr">
        <f>[2]Sheet1!A51</f>
        <v>Waddon_DCDB</v>
      </c>
      <c r="B51" t="str">
        <f>[2]Sheet1!B51</f>
        <v>WADN01;DC SYS01</v>
      </c>
      <c r="C51" s="52" t="str">
        <f>[2]Sheet1!C51</f>
        <v>WADN01</v>
      </c>
      <c r="D51" s="52" t="s">
        <v>814</v>
      </c>
      <c r="E51">
        <f>[2]Sheet1!D51</f>
        <v>22</v>
      </c>
      <c r="F51">
        <f>[2]Sheet1!E51</f>
        <v>22</v>
      </c>
      <c r="G51" s="64">
        <f>[2]Sheet1!F51</f>
        <v>42422</v>
      </c>
      <c r="H51">
        <f>[2]Sheet1!G51</f>
        <v>300</v>
      </c>
      <c r="I51">
        <f>[2]Sheet1!H51</f>
        <v>300</v>
      </c>
      <c r="J51">
        <f>[2]Sheet1!I51</f>
        <v>0</v>
      </c>
      <c r="K51">
        <f>[2]Sheet1!J51</f>
        <v>0</v>
      </c>
      <c r="L51">
        <f>[2]Sheet1!K51</f>
        <v>0</v>
      </c>
      <c r="M51">
        <f>[2]Sheet1!L51</f>
        <v>0</v>
      </c>
      <c r="N51">
        <f>[2]Sheet1!M51</f>
        <v>0</v>
      </c>
      <c r="O51">
        <f>[2]Sheet1!N51</f>
        <v>58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298"/>
      <c r="AU51" s="93"/>
      <c r="AV51" s="298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22</v>
      </c>
      <c r="BC51" s="53">
        <f t="shared" si="1"/>
        <v>22</v>
      </c>
    </row>
    <row r="52" spans="1:55" ht="13.15">
      <c r="A52" t="str">
        <f>[2]Sheet1!A52</f>
        <v>DKTN08_SEC_DD770_CD01_01</v>
      </c>
      <c r="B52" t="str">
        <f>[2]Sheet1!B52</f>
        <v>DKTN08; DC SYS01</v>
      </c>
      <c r="C52" s="52" t="str">
        <f>[2]Sheet1!C52</f>
        <v>DKTN08</v>
      </c>
      <c r="D52" s="52" t="s">
        <v>815</v>
      </c>
      <c r="E52">
        <f>[2]Sheet1!D52</f>
        <v>120</v>
      </c>
      <c r="F52">
        <f>[2]Sheet1!E52</f>
        <v>140</v>
      </c>
      <c r="G52" s="64">
        <f>[2]Sheet1!F52</f>
        <v>44105</v>
      </c>
      <c r="H52">
        <f>[2]Sheet1!G52</f>
        <v>300</v>
      </c>
      <c r="I52">
        <f>[2]Sheet1!H52</f>
        <v>300</v>
      </c>
      <c r="J52">
        <f>[2]Sheet1!I52</f>
        <v>5</v>
      </c>
      <c r="K52">
        <f>[2]Sheet1!J52</f>
        <v>6</v>
      </c>
      <c r="L52">
        <f>[2]Sheet1!K52</f>
        <v>9</v>
      </c>
      <c r="M52">
        <f>[2]Sheet1!L52</f>
        <v>4</v>
      </c>
      <c r="N52">
        <f>[2]Sheet1!M52</f>
        <v>9</v>
      </c>
      <c r="O52">
        <f>[2]Sheet1!N52</f>
        <v>0</v>
      </c>
      <c r="P52" s="69">
        <f t="shared" si="2"/>
        <v>20.833333333333332</v>
      </c>
      <c r="Q52" s="101" t="s">
        <v>507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298"/>
      <c r="AU52" s="93"/>
      <c r="AV52" s="298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tr">
        <f>[2]Sheet1!A53</f>
        <v>DKTN08_SEC_DD770_EF01_02</v>
      </c>
      <c r="B53" t="str">
        <f>[2]Sheet1!B53</f>
        <v>DKTN08; DC SYS01</v>
      </c>
      <c r="C53" s="52" t="str">
        <f>[2]Sheet1!C53</f>
        <v>DKTN08</v>
      </c>
      <c r="D53" s="52" t="s">
        <v>815</v>
      </c>
      <c r="E53">
        <f>[2]Sheet1!D53</f>
        <v>80</v>
      </c>
      <c r="F53">
        <f>[2]Sheet1!E53</f>
        <v>80</v>
      </c>
      <c r="G53" s="64">
        <f>[2]Sheet1!F53</f>
        <v>44105</v>
      </c>
      <c r="H53">
        <f>[2]Sheet1!G53</f>
        <v>300</v>
      </c>
      <c r="I53">
        <f>[2]Sheet1!H53</f>
        <v>300</v>
      </c>
      <c r="J53">
        <f>[2]Sheet1!I53</f>
        <v>6</v>
      </c>
      <c r="K53">
        <f>[2]Sheet1!J53</f>
        <v>6</v>
      </c>
      <c r="L53">
        <f>[2]Sheet1!K53</f>
        <v>11</v>
      </c>
      <c r="M53">
        <f>[2]Sheet1!L53</f>
        <v>8</v>
      </c>
      <c r="N53">
        <f>[2]Sheet1!M53</f>
        <v>11</v>
      </c>
      <c r="O53">
        <f>[2]Sheet1!N53</f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298"/>
      <c r="AU53" s="93"/>
      <c r="AV53" s="298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tr">
        <f>[2]Sheet1!A54</f>
        <v>DKTN08_SEC_DD770_JK01_03</v>
      </c>
      <c r="B54" t="str">
        <f>[2]Sheet1!B54</f>
        <v>DKTN08; DC SYS01</v>
      </c>
      <c r="C54" s="52" t="str">
        <f>[2]Sheet1!C54</f>
        <v>DKTN08</v>
      </c>
      <c r="D54" s="52" t="s">
        <v>815</v>
      </c>
      <c r="E54">
        <f>[2]Sheet1!D54</f>
        <v>50</v>
      </c>
      <c r="F54">
        <f>[2]Sheet1!E54</f>
        <v>60</v>
      </c>
      <c r="G54" s="64">
        <f>[2]Sheet1!F54</f>
        <v>44105</v>
      </c>
      <c r="H54">
        <f>[2]Sheet1!G54</f>
        <v>300</v>
      </c>
      <c r="I54">
        <f>[2]Sheet1!H54</f>
        <v>300</v>
      </c>
      <c r="J54">
        <f>[2]Sheet1!I54</f>
        <v>5</v>
      </c>
      <c r="K54">
        <f>[2]Sheet1!J54</f>
        <v>5</v>
      </c>
      <c r="L54">
        <f>[2]Sheet1!K54</f>
        <v>12</v>
      </c>
      <c r="M54">
        <f>[2]Sheet1!L54</f>
        <v>14</v>
      </c>
      <c r="N54">
        <f>[2]Sheet1!M54</f>
        <v>11</v>
      </c>
      <c r="O54">
        <f>[2]Sheet1!N54</f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298"/>
      <c r="AU54" s="93"/>
      <c r="AV54" s="298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tr">
        <f>[2]Sheet1!A55</f>
        <v>DKTN08_SEC_DD770_LM01_04</v>
      </c>
      <c r="B55" t="str">
        <f>[2]Sheet1!B55</f>
        <v>DKTN08; DC SYS01</v>
      </c>
      <c r="C55" s="52" t="str">
        <f>[2]Sheet1!C55</f>
        <v>DKTN08</v>
      </c>
      <c r="D55" s="52" t="s">
        <v>815</v>
      </c>
      <c r="E55">
        <f>[2]Sheet1!D55</f>
        <v>150</v>
      </c>
      <c r="F55">
        <f>[2]Sheet1!E55</f>
        <v>170</v>
      </c>
      <c r="G55" s="64">
        <f>[2]Sheet1!F55</f>
        <v>44105</v>
      </c>
      <c r="H55">
        <f>[2]Sheet1!G55</f>
        <v>300</v>
      </c>
      <c r="I55">
        <f>[2]Sheet1!H55</f>
        <v>300</v>
      </c>
      <c r="J55">
        <f>[2]Sheet1!I55</f>
        <v>6</v>
      </c>
      <c r="K55">
        <f>[2]Sheet1!J55</f>
        <v>4</v>
      </c>
      <c r="L55">
        <f>[2]Sheet1!K55</f>
        <v>0</v>
      </c>
      <c r="M55">
        <f>[2]Sheet1!L55</f>
        <v>1</v>
      </c>
      <c r="N55">
        <f>[2]Sheet1!M55</f>
        <v>12</v>
      </c>
      <c r="O55">
        <f>[2]Sheet1!N55</f>
        <v>0</v>
      </c>
      <c r="P55" s="69">
        <f t="shared" si="2"/>
        <v>125</v>
      </c>
      <c r="Q55" s="101" t="s">
        <v>505</v>
      </c>
      <c r="R55" s="100">
        <v>2</v>
      </c>
      <c r="S55" s="99" t="s">
        <v>505</v>
      </c>
      <c r="T55" s="100">
        <v>2</v>
      </c>
      <c r="U55" s="101" t="s">
        <v>506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298"/>
      <c r="AU55" s="93"/>
      <c r="AV55" s="298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tr">
        <f>[2]Sheet1!A56</f>
        <v>DKTN08_SEC_DD770_QR01_05</v>
      </c>
      <c r="B56" t="str">
        <f>[2]Sheet1!B56</f>
        <v>DKTN08; DC SYS01</v>
      </c>
      <c r="C56" s="52" t="str">
        <f>[2]Sheet1!C56</f>
        <v>DKTN08</v>
      </c>
      <c r="D56" s="52" t="s">
        <v>815</v>
      </c>
      <c r="E56">
        <f>[2]Sheet1!D56</f>
        <v>150</v>
      </c>
      <c r="F56">
        <f>[2]Sheet1!E56</f>
        <v>130</v>
      </c>
      <c r="G56" s="64">
        <f>[2]Sheet1!F56</f>
        <v>44105</v>
      </c>
      <c r="H56">
        <f>[2]Sheet1!G56</f>
        <v>300</v>
      </c>
      <c r="I56">
        <f>[2]Sheet1!H56</f>
        <v>300</v>
      </c>
      <c r="J56">
        <f>[2]Sheet1!I56</f>
        <v>4</v>
      </c>
      <c r="K56">
        <f>[2]Sheet1!J56</f>
        <v>0</v>
      </c>
      <c r="L56">
        <f>[2]Sheet1!K56</f>
        <v>0</v>
      </c>
      <c r="M56">
        <f>[2]Sheet1!L56</f>
        <v>21</v>
      </c>
      <c r="N56">
        <f>[2]Sheet1!M56</f>
        <v>11</v>
      </c>
      <c r="O56">
        <f>[2]Sheet1!N56</f>
        <v>0</v>
      </c>
      <c r="P56" s="69">
        <f t="shared" si="2"/>
        <v>104.16666666666667</v>
      </c>
      <c r="Q56" s="81" t="s">
        <v>504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298"/>
      <c r="AU56" s="93"/>
      <c r="AV56" s="298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tr">
        <f>[2]Sheet1!A57</f>
        <v>HRWN02_SEC_DD770_CD01</v>
      </c>
      <c r="B57" t="str">
        <f>[2]Sheet1!B57</f>
        <v>HRWN02;DC SYS01</v>
      </c>
      <c r="C57" s="52" t="str">
        <f>[2]Sheet1!C57</f>
        <v>HRWN02</v>
      </c>
      <c r="D57" s="52" t="s">
        <v>816</v>
      </c>
      <c r="E57">
        <f>[2]Sheet1!D57</f>
        <v>40</v>
      </c>
      <c r="F57">
        <f>[2]Sheet1!E57</f>
        <v>30</v>
      </c>
      <c r="G57" s="64">
        <f>[2]Sheet1!F57</f>
        <v>44105</v>
      </c>
      <c r="H57">
        <f>[2]Sheet1!G57</f>
        <v>300</v>
      </c>
      <c r="I57">
        <f>[2]Sheet1!H57</f>
        <v>300</v>
      </c>
      <c r="J57">
        <f>[2]Sheet1!I57</f>
        <v>6</v>
      </c>
      <c r="K57">
        <f>[2]Sheet1!J57</f>
        <v>2</v>
      </c>
      <c r="L57">
        <f>[2]Sheet1!K57</f>
        <v>5</v>
      </c>
      <c r="M57">
        <f>[2]Sheet1!L57</f>
        <v>10</v>
      </c>
      <c r="N57">
        <f>[2]Sheet1!M57</f>
        <v>11</v>
      </c>
      <c r="O57">
        <f>[2]Sheet1!N57</f>
        <v>0</v>
      </c>
      <c r="P57" s="69">
        <f t="shared" si="2"/>
        <v>156.25</v>
      </c>
      <c r="Q57" s="81" t="s">
        <v>570</v>
      </c>
      <c r="R57" s="82">
        <v>5</v>
      </c>
      <c r="S57" s="99" t="s">
        <v>572</v>
      </c>
      <c r="T57" s="100">
        <v>1</v>
      </c>
      <c r="U57" s="99" t="s">
        <v>572</v>
      </c>
      <c r="V57" s="100">
        <v>1</v>
      </c>
      <c r="W57" s="99" t="s">
        <v>573</v>
      </c>
      <c r="X57" s="289">
        <v>0.5</v>
      </c>
      <c r="Y57" s="92"/>
      <c r="Z57" s="80"/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298"/>
      <c r="AU57" s="93"/>
      <c r="AV57" s="298"/>
      <c r="AW57" s="93"/>
      <c r="AX57" s="66">
        <f t="shared" si="3"/>
        <v>7.5</v>
      </c>
      <c r="AY57" s="78">
        <f t="shared" si="4"/>
        <v>156.25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118.125</v>
      </c>
      <c r="BC57" s="53">
        <f t="shared" si="1"/>
        <v>108.125</v>
      </c>
    </row>
    <row r="58" spans="1:55" ht="13.15">
      <c r="A58" t="str">
        <f>[2]Sheet1!A58</f>
        <v>HRWN02_SEC_DD770_GH01</v>
      </c>
      <c r="B58" t="str">
        <f>[2]Sheet1!B58</f>
        <v>HRWN02;DC SYS01</v>
      </c>
      <c r="C58" s="52" t="str">
        <f>[2]Sheet1!C58</f>
        <v>HRWN02</v>
      </c>
      <c r="D58" s="52" t="s">
        <v>816</v>
      </c>
      <c r="E58">
        <f>[2]Sheet1!D58</f>
        <v>80</v>
      </c>
      <c r="F58">
        <f>[2]Sheet1!E58</f>
        <v>100</v>
      </c>
      <c r="G58" s="64">
        <f>[2]Sheet1!F58</f>
        <v>44105</v>
      </c>
      <c r="H58">
        <f>[2]Sheet1!G58</f>
        <v>300</v>
      </c>
      <c r="I58">
        <f>[2]Sheet1!H58</f>
        <v>300</v>
      </c>
      <c r="J58">
        <f>[2]Sheet1!I58</f>
        <v>1</v>
      </c>
      <c r="K58">
        <f>[2]Sheet1!J58</f>
        <v>0</v>
      </c>
      <c r="L58">
        <f>[2]Sheet1!K58</f>
        <v>0</v>
      </c>
      <c r="M58">
        <f>[2]Sheet1!L58</f>
        <v>11</v>
      </c>
      <c r="N58">
        <f>[2]Sheet1!M58</f>
        <v>9</v>
      </c>
      <c r="O58">
        <f>[2]Sheet1!N58</f>
        <v>0</v>
      </c>
      <c r="P58" s="69">
        <f t="shared" si="2"/>
        <v>41.666666666666664</v>
      </c>
      <c r="Q58" s="81" t="s">
        <v>571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298"/>
      <c r="AU58" s="93"/>
      <c r="AV58" s="298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tr">
        <f>[2]Sheet1!A59</f>
        <v>DCDB _C4.</v>
      </c>
      <c r="B59" t="str">
        <f>[2]Sheet1!B59</f>
        <v>IODN01;DC SYS01</v>
      </c>
      <c r="C59" s="52" t="str">
        <f>[2]Sheet1!C59</f>
        <v>IODN01</v>
      </c>
      <c r="D59" s="52" t="s">
        <v>817</v>
      </c>
      <c r="E59">
        <f>[2]Sheet1!D59</f>
        <v>105</v>
      </c>
      <c r="F59">
        <f>[2]Sheet1!E59</f>
        <v>95</v>
      </c>
      <c r="G59" s="64">
        <f>[2]Sheet1!F59</f>
        <v>44217</v>
      </c>
      <c r="H59">
        <f>[2]Sheet1!G59</f>
        <v>300</v>
      </c>
      <c r="I59">
        <f>[2]Sheet1!H59</f>
        <v>300</v>
      </c>
      <c r="J59">
        <f>[2]Sheet1!I59</f>
        <v>2</v>
      </c>
      <c r="K59">
        <f>[2]Sheet1!J59</f>
        <v>0</v>
      </c>
      <c r="L59">
        <f>[2]Sheet1!K59</f>
        <v>0</v>
      </c>
      <c r="M59">
        <f>[2]Sheet1!L59</f>
        <v>0</v>
      </c>
      <c r="N59">
        <f>[2]Sheet1!M59</f>
        <v>2</v>
      </c>
      <c r="O59">
        <f>[2]Sheet1!N59</f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298"/>
      <c r="AU59" s="93"/>
      <c r="AV59" s="298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tr">
        <f>[2]Sheet1!A60</f>
        <v>DCDB _E04</v>
      </c>
      <c r="B60" t="str">
        <f>[2]Sheet1!B60</f>
        <v>IODN01;DC SYS01</v>
      </c>
      <c r="C60" s="52" t="str">
        <f>[2]Sheet1!C60</f>
        <v>IODN01</v>
      </c>
      <c r="D60" s="52" t="s">
        <v>817</v>
      </c>
      <c r="E60">
        <f>[2]Sheet1!D60</f>
        <v>25</v>
      </c>
      <c r="F60">
        <f>[2]Sheet1!E60</f>
        <v>25</v>
      </c>
      <c r="G60" s="64">
        <f>[2]Sheet1!F60</f>
        <v>44161</v>
      </c>
      <c r="H60">
        <f>[2]Sheet1!G60</f>
        <v>300</v>
      </c>
      <c r="I60">
        <f>[2]Sheet1!H60</f>
        <v>300</v>
      </c>
      <c r="J60">
        <f>[2]Sheet1!I60</f>
        <v>2</v>
      </c>
      <c r="K60">
        <f>[2]Sheet1!J60</f>
        <v>0</v>
      </c>
      <c r="L60">
        <f>[2]Sheet1!K60</f>
        <v>0</v>
      </c>
      <c r="M60">
        <f>[2]Sheet1!L60</f>
        <v>2</v>
      </c>
      <c r="N60">
        <f>[2]Sheet1!M60</f>
        <v>2</v>
      </c>
      <c r="O60">
        <f>[2]Sheet1!N60</f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298"/>
      <c r="AU60" s="93"/>
      <c r="AV60" s="298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tr">
        <f>[2]Sheet1!A61</f>
        <v>DCDB _G04</v>
      </c>
      <c r="B61" t="str">
        <f>[2]Sheet1!B61</f>
        <v>IODN01;DC SYS01</v>
      </c>
      <c r="C61" s="52" t="str">
        <f>[2]Sheet1!C61</f>
        <v>IODN01</v>
      </c>
      <c r="D61" s="52" t="s">
        <v>818</v>
      </c>
      <c r="E61">
        <f>[2]Sheet1!D61</f>
        <v>125</v>
      </c>
      <c r="F61">
        <f>[2]Sheet1!E61</f>
        <v>120</v>
      </c>
      <c r="G61" s="64">
        <f>[2]Sheet1!F61</f>
        <v>44161</v>
      </c>
      <c r="H61">
        <f>[2]Sheet1!G61</f>
        <v>300</v>
      </c>
      <c r="I61">
        <f>[2]Sheet1!H61</f>
        <v>300</v>
      </c>
      <c r="J61">
        <f>[2]Sheet1!I61</f>
        <v>2</v>
      </c>
      <c r="K61">
        <f>[2]Sheet1!J61</f>
        <v>0</v>
      </c>
      <c r="L61">
        <f>[2]Sheet1!K61</f>
        <v>0</v>
      </c>
      <c r="M61">
        <f>[2]Sheet1!L61</f>
        <v>1</v>
      </c>
      <c r="N61">
        <f>[2]Sheet1!M61</f>
        <v>2</v>
      </c>
      <c r="O61">
        <f>[2]Sheet1!N61</f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298"/>
      <c r="AU61" s="93"/>
      <c r="AV61" s="298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tr">
        <f>[2]Sheet1!A62</f>
        <v>DCDB _J04</v>
      </c>
      <c r="B62" t="str">
        <f>[2]Sheet1!B62</f>
        <v>IODN01;DC SYS01</v>
      </c>
      <c r="C62" s="52" t="str">
        <f>[2]Sheet1!C62</f>
        <v>IODN01</v>
      </c>
      <c r="D62" s="52" t="s">
        <v>817</v>
      </c>
      <c r="E62">
        <f>[2]Sheet1!D62</f>
        <v>5</v>
      </c>
      <c r="F62">
        <f>[2]Sheet1!E62</f>
        <v>25</v>
      </c>
      <c r="G62" s="64">
        <f>[2]Sheet1!F62</f>
        <v>44161</v>
      </c>
      <c r="H62">
        <f>[2]Sheet1!G62</f>
        <v>300</v>
      </c>
      <c r="I62">
        <f>[2]Sheet1!H62</f>
        <v>300</v>
      </c>
      <c r="J62">
        <f>[2]Sheet1!I62</f>
        <v>0</v>
      </c>
      <c r="K62">
        <f>[2]Sheet1!J62</f>
        <v>0</v>
      </c>
      <c r="L62">
        <f>[2]Sheet1!K62</f>
        <v>0</v>
      </c>
      <c r="M62">
        <f>[2]Sheet1!L62</f>
        <v>1</v>
      </c>
      <c r="N62">
        <f>[2]Sheet1!M62</f>
        <v>2</v>
      </c>
      <c r="O62">
        <f>[2]Sheet1!N62</f>
        <v>49</v>
      </c>
      <c r="P62" s="69">
        <f t="shared" si="2"/>
        <v>416.66666666666669</v>
      </c>
      <c r="Q62" s="81" t="s">
        <v>581</v>
      </c>
      <c r="R62" s="82">
        <v>5</v>
      </c>
      <c r="S62" s="81" t="s">
        <v>582</v>
      </c>
      <c r="T62" s="82">
        <v>4.5</v>
      </c>
      <c r="U62" s="81" t="s">
        <v>819</v>
      </c>
      <c r="V62" s="82">
        <v>4.5</v>
      </c>
      <c r="W62" s="99" t="s">
        <v>583</v>
      </c>
      <c r="X62" s="100">
        <v>1</v>
      </c>
      <c r="Y62" s="301" t="s">
        <v>820</v>
      </c>
      <c r="Z62" s="302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298"/>
      <c r="AU62" s="93"/>
      <c r="AV62" s="298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tr">
        <f>[2]Sheet1!A63</f>
        <v>IGNN01_SEC_CBDB_EF11</v>
      </c>
      <c r="B63" t="str">
        <f>[2]Sheet1!B63</f>
        <v>IGNN01;DC SYS01</v>
      </c>
      <c r="C63" s="52" t="str">
        <f>[2]Sheet1!C63</f>
        <v>IGNN01</v>
      </c>
      <c r="D63" s="52" t="s">
        <v>821</v>
      </c>
      <c r="E63">
        <f>[2]Sheet1!D63</f>
        <v>97</v>
      </c>
      <c r="F63">
        <f>[2]Sheet1!E63</f>
        <v>103</v>
      </c>
      <c r="G63" s="64">
        <f>[2]Sheet1!F63</f>
        <v>44229</v>
      </c>
      <c r="H63">
        <f>[2]Sheet1!G63</f>
        <v>300</v>
      </c>
      <c r="I63">
        <f>[2]Sheet1!H63</f>
        <v>300</v>
      </c>
      <c r="J63">
        <f>[2]Sheet1!I63</f>
        <v>0</v>
      </c>
      <c r="K63">
        <f>[2]Sheet1!J63</f>
        <v>0</v>
      </c>
      <c r="L63">
        <f>[2]Sheet1!K63</f>
        <v>0</v>
      </c>
      <c r="M63">
        <f>[2]Sheet1!L63</f>
        <v>0</v>
      </c>
      <c r="N63">
        <f>[2]Sheet1!M63</f>
        <v>3</v>
      </c>
      <c r="O63">
        <f>[2]Sheet1!N63</f>
        <v>0</v>
      </c>
      <c r="P63" s="69">
        <f t="shared" si="2"/>
        <v>125</v>
      </c>
      <c r="Q63" s="81" t="s">
        <v>575</v>
      </c>
      <c r="R63" s="82">
        <v>5</v>
      </c>
      <c r="S63" s="99" t="s">
        <v>577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298"/>
      <c r="AU63" s="93"/>
      <c r="AV63" s="298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tr">
        <f>[2]Sheet1!A64</f>
        <v>IGNN01_SEC_DD770_ CD01</v>
      </c>
      <c r="B64" t="str">
        <f>[2]Sheet1!B64</f>
        <v>IGNN01;DC SYS01</v>
      </c>
      <c r="C64" s="52" t="str">
        <f>[2]Sheet1!C64</f>
        <v>IGNN01</v>
      </c>
      <c r="D64" s="52" t="s">
        <v>821</v>
      </c>
      <c r="E64">
        <f>[2]Sheet1!D64</f>
        <v>75</v>
      </c>
      <c r="F64">
        <f>[2]Sheet1!E64</f>
        <v>50</v>
      </c>
      <c r="G64" s="64">
        <f>[2]Sheet1!F64</f>
        <v>44384</v>
      </c>
      <c r="H64">
        <f>[2]Sheet1!G64</f>
        <v>300</v>
      </c>
      <c r="I64">
        <f>[2]Sheet1!H64</f>
        <v>300</v>
      </c>
      <c r="J64">
        <f>[2]Sheet1!I64</f>
        <v>6</v>
      </c>
      <c r="K64">
        <f>[2]Sheet1!J64</f>
        <v>6</v>
      </c>
      <c r="L64">
        <f>[2]Sheet1!K64</f>
        <v>0</v>
      </c>
      <c r="M64">
        <f>[2]Sheet1!L64</f>
        <v>12</v>
      </c>
      <c r="N64">
        <f>[2]Sheet1!M64</f>
        <v>12</v>
      </c>
      <c r="O64">
        <f>[2]Sheet1!N64</f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298"/>
      <c r="AU64" s="93"/>
      <c r="AV64" s="298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tr">
        <f>[2]Sheet1!A65</f>
        <v>IGNN01_SEC_DD770_ CD23</v>
      </c>
      <c r="B65" t="str">
        <f>[2]Sheet1!B65</f>
        <v>IGNN01;DC SYS01</v>
      </c>
      <c r="C65" s="52" t="str">
        <f>[2]Sheet1!C65</f>
        <v>IGNN01</v>
      </c>
      <c r="D65" s="52" t="s">
        <v>821</v>
      </c>
      <c r="E65">
        <f>[2]Sheet1!D65</f>
        <v>60</v>
      </c>
      <c r="F65">
        <f>[2]Sheet1!E65</f>
        <v>40</v>
      </c>
      <c r="G65" s="64">
        <f>[2]Sheet1!F65</f>
        <v>44229</v>
      </c>
      <c r="H65">
        <f>[2]Sheet1!G65</f>
        <v>300</v>
      </c>
      <c r="I65">
        <f>[2]Sheet1!H65</f>
        <v>300</v>
      </c>
      <c r="J65">
        <f>[2]Sheet1!I65</f>
        <v>6</v>
      </c>
      <c r="K65">
        <f>[2]Sheet1!J65</f>
        <v>4</v>
      </c>
      <c r="L65">
        <f>[2]Sheet1!K65</f>
        <v>4</v>
      </c>
      <c r="M65">
        <f>[2]Sheet1!L65</f>
        <v>20</v>
      </c>
      <c r="N65">
        <f>[2]Sheet1!M65</f>
        <v>12</v>
      </c>
      <c r="O65">
        <f>[2]Sheet1!N65</f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298"/>
      <c r="AU65" s="93"/>
      <c r="AV65" s="298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tr">
        <f>[2]Sheet1!A66</f>
        <v>IGNN01_SEC_DD770_ GH01</v>
      </c>
      <c r="B66" t="str">
        <f>[2]Sheet1!B66</f>
        <v>IGNN01;DC SYS01</v>
      </c>
      <c r="C66" s="52" t="str">
        <f>[2]Sheet1!C66</f>
        <v>IGNN01</v>
      </c>
      <c r="D66" s="52" t="s">
        <v>821</v>
      </c>
      <c r="E66">
        <f>[2]Sheet1!D66</f>
        <v>110</v>
      </c>
      <c r="F66">
        <f>[2]Sheet1!E66</f>
        <v>150</v>
      </c>
      <c r="G66" s="64">
        <f>[2]Sheet1!F66</f>
        <v>44229</v>
      </c>
      <c r="H66">
        <f>[2]Sheet1!G66</f>
        <v>300</v>
      </c>
      <c r="I66">
        <f>[2]Sheet1!H66</f>
        <v>300</v>
      </c>
      <c r="J66">
        <f>[2]Sheet1!I66</f>
        <v>6</v>
      </c>
      <c r="K66">
        <f>[2]Sheet1!J66</f>
        <v>0</v>
      </c>
      <c r="L66">
        <f>[2]Sheet1!K66</f>
        <v>1</v>
      </c>
      <c r="M66">
        <f>[2]Sheet1!L66</f>
        <v>9</v>
      </c>
      <c r="N66">
        <f>[2]Sheet1!M66</f>
        <v>12</v>
      </c>
      <c r="O66">
        <f>[2]Sheet1!N66</f>
        <v>0</v>
      </c>
      <c r="P66" s="69">
        <f t="shared" si="2"/>
        <v>20.833333333333332</v>
      </c>
      <c r="Q66" s="81" t="s">
        <v>576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298"/>
      <c r="AU66" s="93"/>
      <c r="AV66" s="298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tr">
        <f>[2]Sheet1!A67</f>
        <v>LSWN01_SEC_DD770_DE01_03</v>
      </c>
      <c r="B67" t="str">
        <f>[2]Sheet1!B67</f>
        <v>LSWN01;DC SYS01</v>
      </c>
      <c r="C67" s="52" t="str">
        <f>[2]Sheet1!C67</f>
        <v>LSWN01</v>
      </c>
      <c r="D67" s="52" t="s">
        <v>822</v>
      </c>
      <c r="E67">
        <f>[2]Sheet1!D67</f>
        <v>160</v>
      </c>
      <c r="F67">
        <f>[2]Sheet1!E67</f>
        <v>150</v>
      </c>
      <c r="G67" s="64">
        <f>[2]Sheet1!F67</f>
        <v>44294</v>
      </c>
      <c r="H67">
        <f>[2]Sheet1!G67</f>
        <v>300</v>
      </c>
      <c r="I67">
        <f>[2]Sheet1!H67</f>
        <v>300</v>
      </c>
      <c r="J67">
        <f>[2]Sheet1!I67</f>
        <v>2</v>
      </c>
      <c r="K67">
        <f>[2]Sheet1!J67</f>
        <v>3</v>
      </c>
      <c r="L67">
        <f>[2]Sheet1!K67</f>
        <v>0</v>
      </c>
      <c r="M67">
        <f>[2]Sheet1!L67</f>
        <v>19</v>
      </c>
      <c r="N67">
        <f>[2]Sheet1!M67</f>
        <v>9</v>
      </c>
      <c r="O67">
        <f>[2]Sheet1!N67</f>
        <v>0</v>
      </c>
      <c r="P67" s="69">
        <f t="shared" si="2"/>
        <v>41.666666666666664</v>
      </c>
      <c r="Q67" s="105" t="s">
        <v>622</v>
      </c>
      <c r="R67" s="255">
        <v>1</v>
      </c>
      <c r="S67" s="105" t="s">
        <v>622</v>
      </c>
      <c r="T67" s="255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298"/>
      <c r="AU67" s="93"/>
      <c r="AV67" s="298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tr">
        <f>[2]Sheet1!A68</f>
        <v>LSWN01_SEC_DD770_FG01_02</v>
      </c>
      <c r="B68" t="str">
        <f>[2]Sheet1!B68</f>
        <v>LSWN01;DC SYS01</v>
      </c>
      <c r="C68" s="52" t="str">
        <f>[2]Sheet1!C68</f>
        <v>LSWN01</v>
      </c>
      <c r="D68" s="52" t="s">
        <v>822</v>
      </c>
      <c r="E68">
        <f>[2]Sheet1!D68</f>
        <v>40</v>
      </c>
      <c r="F68">
        <f>[2]Sheet1!E68</f>
        <v>40</v>
      </c>
      <c r="G68" s="64">
        <f>[2]Sheet1!F68</f>
        <v>45328</v>
      </c>
      <c r="H68">
        <f>[2]Sheet1!G68</f>
        <v>300</v>
      </c>
      <c r="I68">
        <f>[2]Sheet1!H68</f>
        <v>300</v>
      </c>
      <c r="J68">
        <f>[2]Sheet1!I68</f>
        <v>1</v>
      </c>
      <c r="K68">
        <f>[2]Sheet1!J68</f>
        <v>1</v>
      </c>
      <c r="L68">
        <f>[2]Sheet1!K68</f>
        <v>0</v>
      </c>
      <c r="M68">
        <f>[2]Sheet1!L68</f>
        <v>21</v>
      </c>
      <c r="N68">
        <f>[2]Sheet1!M68</f>
        <v>12</v>
      </c>
      <c r="O68">
        <f>[2]Sheet1!N68</f>
        <v>0</v>
      </c>
      <c r="P68" s="69">
        <f t="shared" ref="P68:P131" si="15">SUM(AY68+BA68)</f>
        <v>135.41666666666666</v>
      </c>
      <c r="Q68" s="92" t="s">
        <v>823</v>
      </c>
      <c r="R68" s="80">
        <v>1</v>
      </c>
      <c r="S68" s="89" t="s">
        <v>624</v>
      </c>
      <c r="T68" s="282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298"/>
      <c r="AU68" s="93"/>
      <c r="AV68" s="298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tr">
        <f>[2]Sheet1!A69</f>
        <v>LSWN01_SEC_DD770_JH01_01</v>
      </c>
      <c r="B69" t="str">
        <f>[2]Sheet1!B69</f>
        <v>LSWN01;DC SYS01</v>
      </c>
      <c r="C69" s="52" t="str">
        <f>[2]Sheet1!C69</f>
        <v>LSWN01</v>
      </c>
      <c r="D69" s="52" t="s">
        <v>822</v>
      </c>
      <c r="E69">
        <f>[2]Sheet1!D69</f>
        <v>65</v>
      </c>
      <c r="F69">
        <f>[2]Sheet1!E69</f>
        <v>70</v>
      </c>
      <c r="G69" s="64">
        <f>[2]Sheet1!F69</f>
        <v>44294</v>
      </c>
      <c r="H69">
        <f>[2]Sheet1!G69</f>
        <v>300</v>
      </c>
      <c r="I69">
        <f>[2]Sheet1!H69</f>
        <v>300</v>
      </c>
      <c r="J69">
        <f>[2]Sheet1!I69</f>
        <v>6</v>
      </c>
      <c r="K69">
        <f>[2]Sheet1!J69</f>
        <v>0</v>
      </c>
      <c r="L69">
        <f>[2]Sheet1!K69</f>
        <v>0</v>
      </c>
      <c r="M69">
        <f>[2]Sheet1!L69</f>
        <v>16</v>
      </c>
      <c r="N69">
        <f>[2]Sheet1!M69</f>
        <v>6</v>
      </c>
      <c r="O69">
        <f>[2]Sheet1!N69</f>
        <v>0</v>
      </c>
      <c r="P69" s="69">
        <f t="shared" si="15"/>
        <v>83.333333333333329</v>
      </c>
      <c r="Q69" s="101" t="s">
        <v>824</v>
      </c>
      <c r="R69" s="116">
        <v>2</v>
      </c>
      <c r="S69" s="99" t="s">
        <v>620</v>
      </c>
      <c r="T69" s="116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298"/>
      <c r="AU69" s="93"/>
      <c r="AV69" s="298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tr">
        <f>[2]Sheet1!A70</f>
        <v>LSWN01_SEC_DD770_PQ01_04</v>
      </c>
      <c r="B70" t="str">
        <f>[2]Sheet1!B70</f>
        <v>LSWN01;DC SYS01</v>
      </c>
      <c r="C70" s="52" t="str">
        <f>[2]Sheet1!C70</f>
        <v>LSWN01</v>
      </c>
      <c r="D70" s="52" t="s">
        <v>822</v>
      </c>
      <c r="E70">
        <f>[2]Sheet1!D70</f>
        <v>140</v>
      </c>
      <c r="F70">
        <f>[2]Sheet1!E70</f>
        <v>140</v>
      </c>
      <c r="G70" s="64">
        <f>[2]Sheet1!F70</f>
        <v>44294</v>
      </c>
      <c r="H70">
        <f>[2]Sheet1!G70</f>
        <v>300</v>
      </c>
      <c r="I70">
        <f>[2]Sheet1!H70</f>
        <v>300</v>
      </c>
      <c r="J70">
        <f>[2]Sheet1!I70</f>
        <v>0</v>
      </c>
      <c r="K70">
        <f>[2]Sheet1!J70</f>
        <v>0</v>
      </c>
      <c r="L70">
        <f>[2]Sheet1!K70</f>
        <v>0</v>
      </c>
      <c r="M70">
        <f>[2]Sheet1!L70</f>
        <v>3</v>
      </c>
      <c r="N70">
        <f>[2]Sheet1!M70</f>
        <v>7</v>
      </c>
      <c r="O70">
        <f>[2]Sheet1!N70</f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298"/>
      <c r="AU70" s="93"/>
      <c r="AV70" s="298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tr">
        <f>[2]Sheet1!A71</f>
        <v>LSWN02_SEC_DCDB_DC01</v>
      </c>
      <c r="B71" t="str">
        <f>[2]Sheet1!B71</f>
        <v>LSWN01;DC SYS01</v>
      </c>
      <c r="C71" s="52" t="str">
        <f>[2]Sheet1!C71</f>
        <v>LSWN02</v>
      </c>
      <c r="D71" s="52" t="s">
        <v>825</v>
      </c>
      <c r="E71">
        <f>[2]Sheet1!D71</f>
        <v>0</v>
      </c>
      <c r="F71">
        <f>[2]Sheet1!E71</f>
        <v>0</v>
      </c>
      <c r="G71" s="64">
        <f>[2]Sheet1!F71</f>
        <v>0</v>
      </c>
      <c r="H71">
        <f>[2]Sheet1!G71</f>
        <v>300</v>
      </c>
      <c r="I71">
        <f>[2]Sheet1!H71</f>
        <v>300</v>
      </c>
      <c r="J71">
        <f>[2]Sheet1!I71</f>
        <v>0</v>
      </c>
      <c r="K71">
        <f>[2]Sheet1!J71</f>
        <v>0</v>
      </c>
      <c r="L71">
        <f>[2]Sheet1!K71</f>
        <v>0</v>
      </c>
      <c r="M71">
        <f>[2]Sheet1!L71</f>
        <v>6</v>
      </c>
      <c r="N71">
        <f>[2]Sheet1!M71</f>
        <v>6</v>
      </c>
      <c r="O71">
        <f>[2]Sheet1!N71</f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298"/>
      <c r="AU71" s="93"/>
      <c r="AV71" s="298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tr">
        <f>[2]Sheet1!A72</f>
        <v>LSWN02_SEC_DCDB_EF01</v>
      </c>
      <c r="B72" t="str">
        <f>[2]Sheet1!B72</f>
        <v>LSWN01;DC SYS01</v>
      </c>
      <c r="C72" s="52" t="str">
        <f>[2]Sheet1!C72</f>
        <v>LSWN02</v>
      </c>
      <c r="D72" s="52" t="s">
        <v>825</v>
      </c>
      <c r="E72">
        <f>[2]Sheet1!D72</f>
        <v>0</v>
      </c>
      <c r="F72">
        <f>[2]Sheet1!E72</f>
        <v>0</v>
      </c>
      <c r="G72" s="64">
        <f>[2]Sheet1!F72</f>
        <v>0</v>
      </c>
      <c r="H72">
        <f>[2]Sheet1!G72</f>
        <v>300</v>
      </c>
      <c r="I72">
        <f>[2]Sheet1!H72</f>
        <v>300</v>
      </c>
      <c r="J72">
        <f>[2]Sheet1!I72</f>
        <v>0</v>
      </c>
      <c r="K72">
        <f>[2]Sheet1!J72</f>
        <v>0</v>
      </c>
      <c r="L72">
        <f>[2]Sheet1!K72</f>
        <v>3</v>
      </c>
      <c r="M72">
        <f>[2]Sheet1!L72</f>
        <v>6</v>
      </c>
      <c r="N72">
        <f>[2]Sheet1!M72</f>
        <v>6</v>
      </c>
      <c r="O72">
        <f>[2]Sheet1!N72</f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298"/>
      <c r="AU72" s="93"/>
      <c r="AV72" s="298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tr">
        <f>[2]Sheet1!A73</f>
        <v>PRLN02;DC DB;SUITE G</v>
      </c>
      <c r="B73" t="str">
        <f>[2]Sheet1!B73</f>
        <v>PRLN02;DC SYS01</v>
      </c>
      <c r="C73" s="52" t="str">
        <f>[2]Sheet1!C73</f>
        <v>PRLN02</v>
      </c>
      <c r="D73" s="52" t="s">
        <v>826</v>
      </c>
      <c r="E73">
        <f>[2]Sheet1!D73</f>
        <v>35</v>
      </c>
      <c r="F73">
        <f>[2]Sheet1!E73</f>
        <v>35</v>
      </c>
      <c r="G73" s="64">
        <f>[2]Sheet1!F73</f>
        <v>44042</v>
      </c>
      <c r="H73">
        <f>[2]Sheet1!G73</f>
        <v>0</v>
      </c>
      <c r="I73">
        <f>[2]Sheet1!H73</f>
        <v>0</v>
      </c>
      <c r="J73">
        <f>[2]Sheet1!I73</f>
        <v>0</v>
      </c>
      <c r="K73">
        <f>[2]Sheet1!J73</f>
        <v>0</v>
      </c>
      <c r="L73">
        <f>[2]Sheet1!K73</f>
        <v>0</v>
      </c>
      <c r="M73">
        <f>[2]Sheet1!L73</f>
        <v>0</v>
      </c>
      <c r="N73">
        <f>[2]Sheet1!M73</f>
        <v>0</v>
      </c>
      <c r="O73">
        <f>[2]Sheet1!N73</f>
        <v>23</v>
      </c>
      <c r="P73" s="69" t="e">
        <f t="shared" si="15"/>
        <v>#VALUE!</v>
      </c>
      <c r="Q73" s="81" t="s">
        <v>686</v>
      </c>
      <c r="R73" s="82">
        <v>4</v>
      </c>
      <c r="S73" s="83" t="s">
        <v>687</v>
      </c>
      <c r="T73" s="284" t="s">
        <v>827</v>
      </c>
      <c r="U73" s="92"/>
      <c r="V73" s="80"/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298"/>
      <c r="AU73" s="93"/>
      <c r="AV73" s="298"/>
      <c r="AW73" s="93"/>
      <c r="AX73" s="66" t="e">
        <f t="shared" si="11"/>
        <v>#VALUE!</v>
      </c>
      <c r="AY73" s="78" t="e">
        <f t="shared" si="12"/>
        <v>#VALUE!</v>
      </c>
      <c r="AZ73" s="67">
        <f>IFERROR(VLOOKUP(A73,'Site check'!$A$14:$O$47,15,0),0)</f>
        <v>0</v>
      </c>
      <c r="BA73" s="68">
        <f t="shared" si="16"/>
        <v>0</v>
      </c>
      <c r="BB73" s="53" t="e">
        <f t="shared" si="13"/>
        <v>#VALUE!</v>
      </c>
      <c r="BC73" s="53" t="e">
        <f t="shared" si="14"/>
        <v>#VALUE!</v>
      </c>
    </row>
    <row r="74" spans="1:55" ht="13.15">
      <c r="A74" t="str">
        <f>[2]Sheet1!A74</f>
        <v>RFDN11_SEC_CBDB_ CD01</v>
      </c>
      <c r="B74" t="str">
        <f>[2]Sheet1!B74</f>
        <v>RFDN11;DC SYS01</v>
      </c>
      <c r="C74" s="52" t="str">
        <f>[2]Sheet1!C74</f>
        <v>RFDN11</v>
      </c>
      <c r="D74" s="52" t="s">
        <v>828</v>
      </c>
      <c r="E74">
        <f>[2]Sheet1!D74</f>
        <v>16</v>
      </c>
      <c r="F74">
        <f>[2]Sheet1!E74</f>
        <v>14</v>
      </c>
      <c r="G74" s="64">
        <f>[2]Sheet1!F74</f>
        <v>44111</v>
      </c>
      <c r="H74">
        <f>[2]Sheet1!G74</f>
        <v>300</v>
      </c>
      <c r="I74">
        <f>[2]Sheet1!H74</f>
        <v>300</v>
      </c>
      <c r="J74">
        <f>[2]Sheet1!I74</f>
        <v>8</v>
      </c>
      <c r="K74">
        <f>[2]Sheet1!J74</f>
        <v>12</v>
      </c>
      <c r="L74">
        <f>[2]Sheet1!K74</f>
        <v>1</v>
      </c>
      <c r="M74">
        <f>[2]Sheet1!L74</f>
        <v>0</v>
      </c>
      <c r="N74">
        <f>[2]Sheet1!M74</f>
        <v>0</v>
      </c>
      <c r="O74">
        <f>[2]Sheet1!N74</f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298"/>
      <c r="AU74" s="93"/>
      <c r="AV74" s="298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tr">
        <f>[2]Sheet1!A75</f>
        <v>SMHN02_SEC_DD770_JK01_02</v>
      </c>
      <c r="B75" t="str">
        <f>[2]Sheet1!B75</f>
        <v>SMHN02;DC SYS01</v>
      </c>
      <c r="C75" s="52" t="str">
        <f>[2]Sheet1!C75</f>
        <v>SMHN02</v>
      </c>
      <c r="D75" s="52" t="s">
        <v>829</v>
      </c>
      <c r="E75">
        <f>[2]Sheet1!D75</f>
        <v>140</v>
      </c>
      <c r="F75">
        <f>[2]Sheet1!E75</f>
        <v>140</v>
      </c>
      <c r="G75" s="64">
        <f>[2]Sheet1!F75</f>
        <v>44251</v>
      </c>
      <c r="H75">
        <f>[2]Sheet1!G75</f>
        <v>300</v>
      </c>
      <c r="I75">
        <f>[2]Sheet1!H75</f>
        <v>300</v>
      </c>
      <c r="J75">
        <f>[2]Sheet1!I75</f>
        <v>5</v>
      </c>
      <c r="K75">
        <f>[2]Sheet1!J75</f>
        <v>6</v>
      </c>
      <c r="L75">
        <f>[2]Sheet1!K75</f>
        <v>9</v>
      </c>
      <c r="M75">
        <f>[2]Sheet1!L75</f>
        <v>0</v>
      </c>
      <c r="N75">
        <f>[2]Sheet1!M75</f>
        <v>8</v>
      </c>
      <c r="O75">
        <f>[2]Sheet1!N75</f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298"/>
      <c r="AU75" s="93"/>
      <c r="AV75" s="298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tr">
        <f>[2]Sheet1!A76</f>
        <v>SMHN02_SEC_DD770_LM01_01</v>
      </c>
      <c r="B76" t="str">
        <f>[2]Sheet1!B76</f>
        <v>SMHN02;DC SYS01</v>
      </c>
      <c r="C76" s="52" t="str">
        <f>[2]Sheet1!C76</f>
        <v>SMHN02</v>
      </c>
      <c r="D76" s="52" t="s">
        <v>829</v>
      </c>
      <c r="E76">
        <f>[2]Sheet1!D76</f>
        <v>140</v>
      </c>
      <c r="F76">
        <f>[2]Sheet1!E76</f>
        <v>140</v>
      </c>
      <c r="G76" s="64">
        <f>[2]Sheet1!F76</f>
        <v>44251</v>
      </c>
      <c r="H76">
        <f>[2]Sheet1!G76</f>
        <v>300</v>
      </c>
      <c r="I76">
        <f>[2]Sheet1!H76</f>
        <v>300</v>
      </c>
      <c r="J76">
        <f>[2]Sheet1!I76</f>
        <v>5</v>
      </c>
      <c r="K76">
        <f>[2]Sheet1!J76</f>
        <v>2</v>
      </c>
      <c r="L76">
        <f>[2]Sheet1!K76</f>
        <v>12</v>
      </c>
      <c r="M76">
        <f>[2]Sheet1!L76</f>
        <v>2</v>
      </c>
      <c r="N76">
        <f>[2]Sheet1!M76</f>
        <v>11</v>
      </c>
      <c r="O76">
        <f>[2]Sheet1!N76</f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298"/>
      <c r="AU76" s="93"/>
      <c r="AV76" s="298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tr">
        <f>[2]Sheet1!A77</f>
        <v>SQYN01_SEC_DD770_BC1</v>
      </c>
      <c r="B77" t="str">
        <f>[2]Sheet1!B77</f>
        <v>SQYN01;DC SYS02</v>
      </c>
      <c r="C77" s="52" t="str">
        <f>[2]Sheet1!C77</f>
        <v>SQYN01</v>
      </c>
      <c r="D77" s="52" t="s">
        <v>830</v>
      </c>
      <c r="E77">
        <f>[2]Sheet1!D77</f>
        <v>200</v>
      </c>
      <c r="F77">
        <f>[2]Sheet1!E77</f>
        <v>250</v>
      </c>
      <c r="G77" s="64">
        <f>[2]Sheet1!F77</f>
        <v>44980</v>
      </c>
      <c r="H77">
        <f>[2]Sheet1!G77</f>
        <v>300</v>
      </c>
      <c r="I77">
        <f>[2]Sheet1!H77</f>
        <v>300</v>
      </c>
      <c r="J77">
        <f>[2]Sheet1!I77</f>
        <v>2</v>
      </c>
      <c r="K77">
        <f>[2]Sheet1!J77</f>
        <v>1</v>
      </c>
      <c r="L77">
        <f>[2]Sheet1!K77</f>
        <v>0</v>
      </c>
      <c r="M77">
        <f>[2]Sheet1!L77</f>
        <v>4</v>
      </c>
      <c r="N77">
        <f>[2]Sheet1!M77</f>
        <v>7</v>
      </c>
      <c r="O77">
        <f>[2]Sheet1!N77</f>
        <v>0</v>
      </c>
      <c r="P77" s="69">
        <f t="shared" si="15"/>
        <v>83.333333333333329</v>
      </c>
      <c r="Q77" s="301" t="s">
        <v>725</v>
      </c>
      <c r="R77" s="302">
        <v>2</v>
      </c>
      <c r="S77" s="301" t="s">
        <v>726</v>
      </c>
      <c r="T77" s="302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298"/>
      <c r="AU77" s="93"/>
      <c r="AV77" s="298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tr">
        <f>[2]Sheet1!A78</f>
        <v>SQYN01_SEC_DD770_BL1</v>
      </c>
      <c r="B78" t="str">
        <f>[2]Sheet1!B78</f>
        <v>SQYN01;DC SYS03</v>
      </c>
      <c r="C78" s="52" t="str">
        <f>[2]Sheet1!C78</f>
        <v>SQYN01</v>
      </c>
      <c r="D78" s="52" t="s">
        <v>830</v>
      </c>
      <c r="E78">
        <f>[2]Sheet1!D78</f>
        <v>80</v>
      </c>
      <c r="F78">
        <f>[2]Sheet1!E78</f>
        <v>80</v>
      </c>
      <c r="G78" s="64">
        <f>[2]Sheet1!F78</f>
        <v>44980</v>
      </c>
      <c r="H78">
        <f>[2]Sheet1!G78</f>
        <v>300</v>
      </c>
      <c r="I78">
        <f>[2]Sheet1!H78</f>
        <v>300</v>
      </c>
      <c r="J78">
        <f>[2]Sheet1!I78</f>
        <v>6</v>
      </c>
      <c r="K78">
        <f>[2]Sheet1!J78</f>
        <v>6</v>
      </c>
      <c r="L78">
        <f>[2]Sheet1!K78</f>
        <v>0</v>
      </c>
      <c r="M78">
        <f>[2]Sheet1!L78</f>
        <v>6</v>
      </c>
      <c r="N78">
        <f>[2]Sheet1!M78</f>
        <v>11</v>
      </c>
      <c r="O78">
        <f>[2]Sheet1!N78</f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298"/>
      <c r="AU78" s="93"/>
      <c r="AV78" s="298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tr">
        <f>[2]Sheet1!A79</f>
        <v>SQYN01_SEC_DD770_BN1</v>
      </c>
      <c r="B79" t="str">
        <f>[2]Sheet1!B79</f>
        <v>SQYN01;DC SYS03</v>
      </c>
      <c r="C79" s="52" t="str">
        <f>[2]Sheet1!C79</f>
        <v>SQYN01</v>
      </c>
      <c r="D79" s="52" t="s">
        <v>830</v>
      </c>
      <c r="E79">
        <f>[2]Sheet1!D79</f>
        <v>80</v>
      </c>
      <c r="F79">
        <f>[2]Sheet1!E79</f>
        <v>80</v>
      </c>
      <c r="G79" s="64">
        <f>[2]Sheet1!F79</f>
        <v>44980</v>
      </c>
      <c r="H79">
        <f>[2]Sheet1!G79</f>
        <v>300</v>
      </c>
      <c r="I79">
        <f>[2]Sheet1!H79</f>
        <v>300</v>
      </c>
      <c r="J79">
        <f>[2]Sheet1!I79</f>
        <v>6</v>
      </c>
      <c r="K79">
        <f>[2]Sheet1!J79</f>
        <v>6</v>
      </c>
      <c r="L79">
        <f>[2]Sheet1!K79</f>
        <v>0</v>
      </c>
      <c r="M79">
        <f>[2]Sheet1!L79</f>
        <v>12</v>
      </c>
      <c r="N79">
        <f>[2]Sheet1!M79</f>
        <v>11</v>
      </c>
      <c r="O79">
        <f>[2]Sheet1!N79</f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298"/>
      <c r="AU79" s="93"/>
      <c r="AV79" s="298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tr">
        <f>[2]Sheet1!A80</f>
        <v>SQYN01_SEC_DD770_BQ1</v>
      </c>
      <c r="B80" t="str">
        <f>[2]Sheet1!B80</f>
        <v>SQYN01;DC SYS02</v>
      </c>
      <c r="C80" s="52" t="str">
        <f>[2]Sheet1!C80</f>
        <v>SQYN01</v>
      </c>
      <c r="D80" s="52" t="s">
        <v>830</v>
      </c>
      <c r="E80">
        <f>[2]Sheet1!D80</f>
        <v>180</v>
      </c>
      <c r="F80">
        <f>[2]Sheet1!E80</f>
        <v>180</v>
      </c>
      <c r="G80" s="64">
        <f>[2]Sheet1!F80</f>
        <v>44980</v>
      </c>
      <c r="H80">
        <f>[2]Sheet1!G80</f>
        <v>300</v>
      </c>
      <c r="I80">
        <f>[2]Sheet1!H80</f>
        <v>300</v>
      </c>
      <c r="J80">
        <f>[2]Sheet1!I80</f>
        <v>6</v>
      </c>
      <c r="K80">
        <f>[2]Sheet1!J80</f>
        <v>7</v>
      </c>
      <c r="L80">
        <f>[2]Sheet1!K80</f>
        <v>0</v>
      </c>
      <c r="M80">
        <f>[2]Sheet1!L80</f>
        <v>6</v>
      </c>
      <c r="N80">
        <f>[2]Sheet1!M80</f>
        <v>11</v>
      </c>
      <c r="O80">
        <f>[2]Sheet1!N80</f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298"/>
      <c r="AU80" s="93"/>
      <c r="AV80" s="298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tr">
        <f>[2]Sheet1!A81</f>
        <v>SQYN01_SEC_DD770_BS1</v>
      </c>
      <c r="B81" t="str">
        <f>[2]Sheet1!B81</f>
        <v>SQYN01;DC SYS02</v>
      </c>
      <c r="C81" s="52" t="str">
        <f>[2]Sheet1!C81</f>
        <v>SQYN01</v>
      </c>
      <c r="D81" s="52" t="s">
        <v>830</v>
      </c>
      <c r="E81">
        <f>[2]Sheet1!D81</f>
        <v>20</v>
      </c>
      <c r="F81">
        <f>[2]Sheet1!E81</f>
        <v>20</v>
      </c>
      <c r="G81" s="64">
        <f>[2]Sheet1!F81</f>
        <v>44980</v>
      </c>
      <c r="H81">
        <f>[2]Sheet1!G81</f>
        <v>300</v>
      </c>
      <c r="I81">
        <f>[2]Sheet1!H81</f>
        <v>300</v>
      </c>
      <c r="J81">
        <f>[2]Sheet1!I81</f>
        <v>6</v>
      </c>
      <c r="K81">
        <f>[2]Sheet1!J81</f>
        <v>12</v>
      </c>
      <c r="L81">
        <f>[2]Sheet1!K81</f>
        <v>0</v>
      </c>
      <c r="M81">
        <f>[2]Sheet1!L81</f>
        <v>20</v>
      </c>
      <c r="N81">
        <f>[2]Sheet1!M81</f>
        <v>8</v>
      </c>
      <c r="O81">
        <f>[2]Sheet1!N81</f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298"/>
      <c r="AU81" s="93"/>
      <c r="AV81" s="298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tr">
        <f>[2]Sheet1!A82</f>
        <v>SQYN01_SEC_DD770_BV1</v>
      </c>
      <c r="B82" t="str">
        <f>[2]Sheet1!B82</f>
        <v>SQYN01;DC SYS03</v>
      </c>
      <c r="C82" s="52" t="str">
        <f>[2]Sheet1!C82</f>
        <v>SQYN01</v>
      </c>
      <c r="D82" s="52" t="s">
        <v>830</v>
      </c>
      <c r="E82">
        <f>[2]Sheet1!D82</f>
        <v>80</v>
      </c>
      <c r="F82">
        <f>[2]Sheet1!E82</f>
        <v>80</v>
      </c>
      <c r="G82" s="64">
        <f>[2]Sheet1!F82</f>
        <v>44980</v>
      </c>
      <c r="H82">
        <f>[2]Sheet1!G82</f>
        <v>300</v>
      </c>
      <c r="I82">
        <f>[2]Sheet1!H82</f>
        <v>300</v>
      </c>
      <c r="J82">
        <f>[2]Sheet1!I82</f>
        <v>4</v>
      </c>
      <c r="K82">
        <f>[2]Sheet1!J82</f>
        <v>8</v>
      </c>
      <c r="L82">
        <f>[2]Sheet1!K82</f>
        <v>0</v>
      </c>
      <c r="M82">
        <f>[2]Sheet1!L82</f>
        <v>9</v>
      </c>
      <c r="N82">
        <f>[2]Sheet1!M82</f>
        <v>5</v>
      </c>
      <c r="O82">
        <f>[2]Sheet1!N82</f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298"/>
      <c r="AU82" s="93"/>
      <c r="AV82" s="298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tr">
        <f>[2]Sheet1!A83</f>
        <v>SQYN01_SEC_DD770_BW1</v>
      </c>
      <c r="B83" t="str">
        <f>[2]Sheet1!B83</f>
        <v>SQYN01;DC SYS01</v>
      </c>
      <c r="C83" s="52" t="str">
        <f>[2]Sheet1!C83</f>
        <v>SQYN01</v>
      </c>
      <c r="D83" s="52" t="s">
        <v>830</v>
      </c>
      <c r="E83">
        <f>[2]Sheet1!D83</f>
        <v>40</v>
      </c>
      <c r="F83">
        <f>[2]Sheet1!E83</f>
        <v>40</v>
      </c>
      <c r="G83" s="64">
        <f>[2]Sheet1!F83</f>
        <v>44980</v>
      </c>
      <c r="H83">
        <f>[2]Sheet1!G83</f>
        <v>300</v>
      </c>
      <c r="I83">
        <f>[2]Sheet1!H83</f>
        <v>300</v>
      </c>
      <c r="J83">
        <f>[2]Sheet1!I83</f>
        <v>4</v>
      </c>
      <c r="K83">
        <f>[2]Sheet1!J83</f>
        <v>10</v>
      </c>
      <c r="L83">
        <f>[2]Sheet1!K83</f>
        <v>0</v>
      </c>
      <c r="M83">
        <f>[2]Sheet1!L83</f>
        <v>19</v>
      </c>
      <c r="N83">
        <f>[2]Sheet1!M83</f>
        <v>10</v>
      </c>
      <c r="O83">
        <f>[2]Sheet1!N83</f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298"/>
      <c r="AU83" s="93"/>
      <c r="AV83" s="298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tr">
        <f>[2]Sheet1!A84</f>
        <v>SQYN01_SEC_DD770_BY1</v>
      </c>
      <c r="B84" t="str">
        <f>[2]Sheet1!B84</f>
        <v>SQYN01;DC SYS01</v>
      </c>
      <c r="C84" s="52" t="str">
        <f>[2]Sheet1!C84</f>
        <v>SQYN01</v>
      </c>
      <c r="D84" s="52" t="s">
        <v>830</v>
      </c>
      <c r="E84">
        <f>[2]Sheet1!D84</f>
        <v>40</v>
      </c>
      <c r="F84">
        <f>[2]Sheet1!E84</f>
        <v>0</v>
      </c>
      <c r="G84" s="64">
        <f>[2]Sheet1!F84</f>
        <v>44980</v>
      </c>
      <c r="H84">
        <f>[2]Sheet1!G84</f>
        <v>300</v>
      </c>
      <c r="I84">
        <f>[2]Sheet1!H84</f>
        <v>300</v>
      </c>
      <c r="J84">
        <f>[2]Sheet1!I84</f>
        <v>3</v>
      </c>
      <c r="K84">
        <f>[2]Sheet1!J84</f>
        <v>4</v>
      </c>
      <c r="L84">
        <f>[2]Sheet1!K84</f>
        <v>0</v>
      </c>
      <c r="M84">
        <f>[2]Sheet1!L84</f>
        <v>10</v>
      </c>
      <c r="N84">
        <f>[2]Sheet1!M84</f>
        <v>12</v>
      </c>
      <c r="O84">
        <f>[2]Sheet1!N84</f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298"/>
      <c r="AU84" s="93"/>
      <c r="AV84" s="298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tr">
        <f>[2]Sheet1!A85</f>
        <v>SQYN01_SEC_DD770_DE1</v>
      </c>
      <c r="B85" t="str">
        <f>[2]Sheet1!B85</f>
        <v>SQYN01;DC SYS03</v>
      </c>
      <c r="C85" s="52" t="str">
        <f>[2]Sheet1!C85</f>
        <v>SQYN01</v>
      </c>
      <c r="D85" s="52" t="s">
        <v>830</v>
      </c>
      <c r="E85">
        <f>[2]Sheet1!D85</f>
        <v>210</v>
      </c>
      <c r="F85">
        <f>[2]Sheet1!E85</f>
        <v>210</v>
      </c>
      <c r="G85" s="64">
        <f>[2]Sheet1!F85</f>
        <v>44980</v>
      </c>
      <c r="H85">
        <f>[2]Sheet1!G85</f>
        <v>300</v>
      </c>
      <c r="I85">
        <f>[2]Sheet1!H85</f>
        <v>300</v>
      </c>
      <c r="J85">
        <f>[2]Sheet1!I85</f>
        <v>2</v>
      </c>
      <c r="K85">
        <f>[2]Sheet1!J85</f>
        <v>0</v>
      </c>
      <c r="L85">
        <f>[2]Sheet1!K85</f>
        <v>0</v>
      </c>
      <c r="M85">
        <f>[2]Sheet1!L85</f>
        <v>2</v>
      </c>
      <c r="N85">
        <f>[2]Sheet1!M85</f>
        <v>10</v>
      </c>
      <c r="O85">
        <f>[2]Sheet1!N85</f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298"/>
      <c r="AU85" s="93"/>
      <c r="AV85" s="298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tr">
        <f>[2]Sheet1!A86</f>
        <v>SQYN01_SEC_DD770_DN1</v>
      </c>
      <c r="B86" t="str">
        <f>[2]Sheet1!B86</f>
        <v>SQYN01;DC SYS01</v>
      </c>
      <c r="C86" s="52" t="str">
        <f>[2]Sheet1!C86</f>
        <v>SQYN01</v>
      </c>
      <c r="D86" s="52" t="s">
        <v>830</v>
      </c>
      <c r="E86">
        <f>[2]Sheet1!D86</f>
        <v>60</v>
      </c>
      <c r="F86">
        <f>[2]Sheet1!E86</f>
        <v>60</v>
      </c>
      <c r="G86" s="64">
        <f>[2]Sheet1!F86</f>
        <v>44980</v>
      </c>
      <c r="H86">
        <f>[2]Sheet1!G86</f>
        <v>300</v>
      </c>
      <c r="I86">
        <f>[2]Sheet1!H86</f>
        <v>300</v>
      </c>
      <c r="J86">
        <f>[2]Sheet1!I86</f>
        <v>6</v>
      </c>
      <c r="K86">
        <f>[2]Sheet1!J86</f>
        <v>4</v>
      </c>
      <c r="L86">
        <f>[2]Sheet1!K86</f>
        <v>6</v>
      </c>
      <c r="M86">
        <f>[2]Sheet1!L86</f>
        <v>22</v>
      </c>
      <c r="N86">
        <f>[2]Sheet1!M86</f>
        <v>2</v>
      </c>
      <c r="O86">
        <f>[2]Sheet1!N86</f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298"/>
      <c r="AU86" s="93"/>
      <c r="AV86" s="298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tr">
        <f>[2]Sheet1!A87</f>
        <v>SQYN02_PDU1A_B</v>
      </c>
      <c r="B87" t="str">
        <f>[2]Sheet1!B87</f>
        <v>SQYN02;DC SYS08A</v>
      </c>
      <c r="C87" s="52" t="str">
        <f>[2]Sheet1!C87</f>
        <v>SQYN02</v>
      </c>
      <c r="D87" s="52" t="s">
        <v>831</v>
      </c>
      <c r="E87">
        <f>[2]Sheet1!D87</f>
        <v>242.99999999999997</v>
      </c>
      <c r="F87">
        <f>[2]Sheet1!E87</f>
        <v>256.2</v>
      </c>
      <c r="G87" s="64">
        <f>[2]Sheet1!F87</f>
        <v>45365</v>
      </c>
      <c r="H87">
        <f>[2]Sheet1!G87</f>
        <v>600</v>
      </c>
      <c r="I87">
        <f>[2]Sheet1!H87</f>
        <v>600</v>
      </c>
      <c r="J87">
        <f>[2]Sheet1!I87</f>
        <v>0</v>
      </c>
      <c r="K87">
        <f>[2]Sheet1!J87</f>
        <v>0</v>
      </c>
      <c r="L87">
        <f>[2]Sheet1!K87</f>
        <v>0</v>
      </c>
      <c r="M87">
        <f>[2]Sheet1!L87</f>
        <v>0</v>
      </c>
      <c r="N87">
        <f>[2]Sheet1!M87</f>
        <v>0</v>
      </c>
      <c r="O87">
        <f>[2]Sheet1!N87</f>
        <v>0</v>
      </c>
      <c r="P87" s="69">
        <f t="shared" si="15"/>
        <v>425.00000000000006</v>
      </c>
      <c r="Q87" s="81" t="s">
        <v>727</v>
      </c>
      <c r="R87" s="82">
        <v>2.2000000000000002</v>
      </c>
      <c r="S87" s="81" t="s">
        <v>728</v>
      </c>
      <c r="T87" s="82">
        <v>0.9</v>
      </c>
      <c r="U87" s="81" t="s">
        <v>729</v>
      </c>
      <c r="V87" s="82">
        <v>3</v>
      </c>
      <c r="W87" s="81" t="s">
        <v>731</v>
      </c>
      <c r="X87" s="82">
        <v>2.4</v>
      </c>
      <c r="Y87" s="81" t="s">
        <v>732</v>
      </c>
      <c r="Z87" s="82">
        <v>1.9</v>
      </c>
      <c r="AA87" s="89" t="s">
        <v>733</v>
      </c>
      <c r="AB87" s="90">
        <v>0.8</v>
      </c>
      <c r="AC87" s="92" t="s">
        <v>736</v>
      </c>
      <c r="AD87" s="80">
        <v>3.2</v>
      </c>
      <c r="AE87" s="303" t="s">
        <v>734</v>
      </c>
      <c r="AF87" s="305">
        <v>4</v>
      </c>
      <c r="AG87" s="105" t="s">
        <v>832</v>
      </c>
      <c r="AH87" s="268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298"/>
      <c r="AU87" s="93"/>
      <c r="AV87" s="298"/>
      <c r="AW87" s="93"/>
      <c r="AX87" s="66">
        <f>SUM(R87+T87+V87+X87+Z87+AB87+AD87+AF87+AH87+AJ87+AL87+AN87+AP87+AR87)</f>
        <v>20.400000000000002</v>
      </c>
      <c r="AY87" s="78">
        <f t="shared" si="12"/>
        <v>425.00000000000006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455.5</v>
      </c>
      <c r="BC87" s="53">
        <f t="shared" si="14"/>
        <v>468.70000000000005</v>
      </c>
    </row>
    <row r="88" spans="1:55" ht="13.15">
      <c r="A88" t="str">
        <f>[2]Sheet1!A88</f>
        <v>SQYN02_SEC_DCDB_JJJK07</v>
      </c>
      <c r="B88" t="str">
        <f>[2]Sheet1!B88</f>
        <v>SQYN02;DC SYS07</v>
      </c>
      <c r="C88" s="52" t="str">
        <f>[2]Sheet1!C88</f>
        <v>SQYN02</v>
      </c>
      <c r="D88" s="52" t="s">
        <v>831</v>
      </c>
      <c r="E88">
        <f>[2]Sheet1!D88</f>
        <v>284</v>
      </c>
      <c r="F88">
        <f>[2]Sheet1!E88</f>
        <v>275</v>
      </c>
      <c r="G88" s="64">
        <f>[2]Sheet1!F88</f>
        <v>45078</v>
      </c>
      <c r="H88">
        <f>[2]Sheet1!G88</f>
        <v>300</v>
      </c>
      <c r="I88">
        <f>[2]Sheet1!H88</f>
        <v>300</v>
      </c>
      <c r="J88">
        <f>[2]Sheet1!I88</f>
        <v>0</v>
      </c>
      <c r="K88">
        <f>[2]Sheet1!J88</f>
        <v>1</v>
      </c>
      <c r="L88">
        <f>[2]Sheet1!K88</f>
        <v>1</v>
      </c>
      <c r="M88">
        <f>[2]Sheet1!L88</f>
        <v>1</v>
      </c>
      <c r="N88">
        <f>[2]Sheet1!M88</f>
        <v>0</v>
      </c>
      <c r="O88">
        <f>[2]Sheet1!N88</f>
        <v>24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298"/>
      <c r="AU88" s="93"/>
      <c r="AV88" s="298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tr">
        <f>[2]Sheet1!A89</f>
        <v>SQYN02_SEC_DD770_FA1</v>
      </c>
      <c r="B89" t="str">
        <f>[2]Sheet1!B89</f>
        <v>SQYN02;DC SYS08A</v>
      </c>
      <c r="C89" s="52" t="str">
        <f>[2]Sheet1!C89</f>
        <v>SQYN02</v>
      </c>
      <c r="D89" s="52" t="s">
        <v>831</v>
      </c>
      <c r="E89">
        <f>[2]Sheet1!D89</f>
        <v>70</v>
      </c>
      <c r="F89">
        <f>[2]Sheet1!E89</f>
        <v>100</v>
      </c>
      <c r="G89" s="64">
        <f>[2]Sheet1!F89</f>
        <v>45034</v>
      </c>
      <c r="H89">
        <f>[2]Sheet1!G89</f>
        <v>300</v>
      </c>
      <c r="I89">
        <f>[2]Sheet1!H89</f>
        <v>300</v>
      </c>
      <c r="J89">
        <f>[2]Sheet1!I89</f>
        <v>6</v>
      </c>
      <c r="K89">
        <f>[2]Sheet1!J89</f>
        <v>2</v>
      </c>
      <c r="L89">
        <f>[2]Sheet1!K89</f>
        <v>0</v>
      </c>
      <c r="M89">
        <f>[2]Sheet1!L89</f>
        <v>19</v>
      </c>
      <c r="N89">
        <f>[2]Sheet1!M89</f>
        <v>11</v>
      </c>
      <c r="O89">
        <f>[2]Sheet1!N89</f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298"/>
      <c r="AU89" s="93"/>
      <c r="AV89" s="298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tr">
        <f>[2]Sheet1!A90</f>
        <v>SQYN02_SEC_DD770_FE1</v>
      </c>
      <c r="B90" t="str">
        <f>[2]Sheet1!B90</f>
        <v>SQYN02;DC SYS08A</v>
      </c>
      <c r="C90" s="52" t="str">
        <f>[2]Sheet1!C90</f>
        <v>SQYN02</v>
      </c>
      <c r="D90" s="52" t="s">
        <v>831</v>
      </c>
      <c r="E90">
        <f>[2]Sheet1!D90</f>
        <v>145</v>
      </c>
      <c r="F90">
        <f>[2]Sheet1!E90</f>
        <v>165</v>
      </c>
      <c r="G90" s="64">
        <f>[2]Sheet1!F90</f>
        <v>45034</v>
      </c>
      <c r="H90">
        <f>[2]Sheet1!G90</f>
        <v>300</v>
      </c>
      <c r="I90">
        <f>[2]Sheet1!H90</f>
        <v>300</v>
      </c>
      <c r="J90">
        <f>[2]Sheet1!I90</f>
        <v>6</v>
      </c>
      <c r="K90">
        <f>[2]Sheet1!J90</f>
        <v>0</v>
      </c>
      <c r="L90">
        <f>[2]Sheet1!K90</f>
        <v>0</v>
      </c>
      <c r="M90">
        <f>[2]Sheet1!L90</f>
        <v>19</v>
      </c>
      <c r="N90">
        <f>[2]Sheet1!M90</f>
        <v>11</v>
      </c>
      <c r="O90">
        <f>[2]Sheet1!N90</f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298"/>
      <c r="AU90" s="93"/>
      <c r="AV90" s="298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tr">
        <f>[2]Sheet1!A91</f>
        <v>SQYN02_SEC_DD770_GL1</v>
      </c>
      <c r="B91" t="str">
        <f>[2]Sheet1!B91</f>
        <v>SQYN02;DC SYS08A</v>
      </c>
      <c r="C91" s="52" t="str">
        <f>[2]Sheet1!C91</f>
        <v>SQYN02</v>
      </c>
      <c r="D91" s="52" t="s">
        <v>831</v>
      </c>
      <c r="E91">
        <f>[2]Sheet1!D91</f>
        <v>90</v>
      </c>
      <c r="F91">
        <f>[2]Sheet1!E91</f>
        <v>90</v>
      </c>
      <c r="G91" s="64">
        <f>[2]Sheet1!F91</f>
        <v>45034</v>
      </c>
      <c r="H91">
        <f>[2]Sheet1!G91</f>
        <v>300</v>
      </c>
      <c r="I91">
        <f>[2]Sheet1!H91</f>
        <v>300</v>
      </c>
      <c r="J91">
        <f>[2]Sheet1!I91</f>
        <v>6</v>
      </c>
      <c r="K91">
        <f>[2]Sheet1!J91</f>
        <v>5</v>
      </c>
      <c r="L91">
        <f>[2]Sheet1!K91</f>
        <v>0</v>
      </c>
      <c r="M91">
        <f>[2]Sheet1!L91</f>
        <v>17</v>
      </c>
      <c r="N91">
        <f>[2]Sheet1!M91</f>
        <v>11</v>
      </c>
      <c r="O91">
        <f>[2]Sheet1!N91</f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298"/>
      <c r="AU91" s="93"/>
      <c r="AV91" s="298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tr">
        <f>[2]Sheet1!A92</f>
        <v>SQYN02_SEC_DD770_GR1</v>
      </c>
      <c r="B92" t="str">
        <f>[2]Sheet1!B92</f>
        <v>SQYN02;DC SYS08A</v>
      </c>
      <c r="C92" s="52" t="str">
        <f>[2]Sheet1!C92</f>
        <v>SQYN02</v>
      </c>
      <c r="D92" s="52" t="s">
        <v>831</v>
      </c>
      <c r="E92">
        <f>[2]Sheet1!D92</f>
        <v>130</v>
      </c>
      <c r="F92">
        <f>[2]Sheet1!E92</f>
        <v>140</v>
      </c>
      <c r="G92" s="64">
        <f>[2]Sheet1!F92</f>
        <v>45034</v>
      </c>
      <c r="H92">
        <f>[2]Sheet1!G92</f>
        <v>300</v>
      </c>
      <c r="I92">
        <f>[2]Sheet1!H92</f>
        <v>300</v>
      </c>
      <c r="J92">
        <f>[2]Sheet1!I92</f>
        <v>0</v>
      </c>
      <c r="K92">
        <f>[2]Sheet1!J92</f>
        <v>6</v>
      </c>
      <c r="L92">
        <f>[2]Sheet1!K92</f>
        <v>0</v>
      </c>
      <c r="M92">
        <f>[2]Sheet1!L92</f>
        <v>16</v>
      </c>
      <c r="N92">
        <f>[2]Sheet1!M92</f>
        <v>0</v>
      </c>
      <c r="O92">
        <f>[2]Sheet1!N92</f>
        <v>0</v>
      </c>
      <c r="P92" s="69">
        <f t="shared" si="15"/>
        <v>83.333333333333329</v>
      </c>
      <c r="Q92" s="92" t="s">
        <v>737</v>
      </c>
      <c r="R92" s="80">
        <v>4</v>
      </c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298"/>
      <c r="AU92" s="93"/>
      <c r="AV92" s="298"/>
      <c r="AW92" s="93"/>
      <c r="AX92" s="66">
        <f t="shared" si="11"/>
        <v>4</v>
      </c>
      <c r="AY92" s="78">
        <f t="shared" si="12"/>
        <v>83.333333333333329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171.66666666666666</v>
      </c>
      <c r="BC92" s="53">
        <f t="shared" si="14"/>
        <v>181.66666666666666</v>
      </c>
    </row>
    <row r="93" spans="1:55" ht="13.15">
      <c r="A93" t="str">
        <f>[2]Sheet1!A93</f>
        <v>SQYN02_SEC_DD770_HM13</v>
      </c>
      <c r="B93" t="str">
        <f>[2]Sheet1!B93</f>
        <v>SQYN02;DC SYS06</v>
      </c>
      <c r="C93" s="52" t="str">
        <f>[2]Sheet1!C93</f>
        <v>SQYN02</v>
      </c>
      <c r="D93" s="52" t="s">
        <v>831</v>
      </c>
      <c r="E93">
        <f>[2]Sheet1!D93</f>
        <v>260</v>
      </c>
      <c r="F93">
        <f>[2]Sheet1!E93</f>
        <v>290</v>
      </c>
      <c r="G93" s="64">
        <f>[2]Sheet1!F93</f>
        <v>45034</v>
      </c>
      <c r="H93">
        <f>[2]Sheet1!G93</f>
        <v>300</v>
      </c>
      <c r="I93">
        <f>[2]Sheet1!H93</f>
        <v>300</v>
      </c>
      <c r="J93">
        <f>[2]Sheet1!I93</f>
        <v>4</v>
      </c>
      <c r="K93">
        <f>[2]Sheet1!J93</f>
        <v>4</v>
      </c>
      <c r="L93">
        <f>[2]Sheet1!K93</f>
        <v>0</v>
      </c>
      <c r="M93">
        <f>[2]Sheet1!L93</f>
        <v>8</v>
      </c>
      <c r="N93">
        <f>[2]Sheet1!M93</f>
        <v>8</v>
      </c>
      <c r="O93">
        <f>[2]Sheet1!N93</f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298"/>
      <c r="AU93" s="93"/>
      <c r="AV93" s="298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tr">
        <f>[2]Sheet1!A94</f>
        <v>SQYN02_SEC_DD770_HP1</v>
      </c>
      <c r="B94" t="str">
        <f>[2]Sheet1!B94</f>
        <v>SQYN02;DC SYS06</v>
      </c>
      <c r="C94" s="52" t="str">
        <f>[2]Sheet1!C94</f>
        <v>SQYN02</v>
      </c>
      <c r="D94" s="52" t="s">
        <v>831</v>
      </c>
      <c r="E94">
        <f>[2]Sheet1!D94</f>
        <v>180</v>
      </c>
      <c r="F94">
        <f>[2]Sheet1!E94</f>
        <v>60</v>
      </c>
      <c r="G94" s="64">
        <f>[2]Sheet1!F94</f>
        <v>45034</v>
      </c>
      <c r="H94">
        <f>[2]Sheet1!G94</f>
        <v>300</v>
      </c>
      <c r="I94">
        <f>[2]Sheet1!H94</f>
        <v>300</v>
      </c>
      <c r="J94">
        <f>[2]Sheet1!I94</f>
        <v>2</v>
      </c>
      <c r="K94">
        <f>[2]Sheet1!J94</f>
        <v>0</v>
      </c>
      <c r="L94">
        <f>[2]Sheet1!K94</f>
        <v>0</v>
      </c>
      <c r="M94">
        <f>[2]Sheet1!L94</f>
        <v>22</v>
      </c>
      <c r="N94">
        <f>[2]Sheet1!M94</f>
        <v>8</v>
      </c>
      <c r="O94">
        <f>[2]Sheet1!N94</f>
        <v>0</v>
      </c>
      <c r="P94" s="69">
        <f t="shared" si="15"/>
        <v>66.666666666666671</v>
      </c>
      <c r="Q94" s="101" t="s">
        <v>739</v>
      </c>
      <c r="R94" s="100">
        <v>1</v>
      </c>
      <c r="S94" s="101" t="s">
        <v>833</v>
      </c>
      <c r="T94" s="100">
        <v>2.2000000000000002</v>
      </c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298"/>
      <c r="AU94" s="93"/>
      <c r="AV94" s="298"/>
      <c r="AW94" s="93"/>
      <c r="AX94" s="66">
        <f t="shared" si="11"/>
        <v>3.2</v>
      </c>
      <c r="AY94" s="78">
        <f t="shared" si="12"/>
        <v>66.666666666666671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213.33333333333334</v>
      </c>
      <c r="BC94" s="53">
        <f t="shared" si="14"/>
        <v>93.333333333333343</v>
      </c>
    </row>
    <row r="95" spans="1:55" ht="13.15">
      <c r="A95" t="str">
        <f>[2]Sheet1!A95</f>
        <v>SQYN02_SEC_DD770_HS1</v>
      </c>
      <c r="B95" t="str">
        <f>[2]Sheet1!B95</f>
        <v>SQYN02;DC SYS06</v>
      </c>
      <c r="C95" s="52" t="str">
        <f>[2]Sheet1!C95</f>
        <v>SQYN02</v>
      </c>
      <c r="D95" s="52" t="s">
        <v>831</v>
      </c>
      <c r="E95">
        <f>[2]Sheet1!D95</f>
        <v>190</v>
      </c>
      <c r="F95">
        <f>[2]Sheet1!E95</f>
        <v>200</v>
      </c>
      <c r="G95" s="64">
        <f>[2]Sheet1!F95</f>
        <v>45034</v>
      </c>
      <c r="H95">
        <f>[2]Sheet1!G95</f>
        <v>300</v>
      </c>
      <c r="I95">
        <f>[2]Sheet1!H95</f>
        <v>300</v>
      </c>
      <c r="J95">
        <f>[2]Sheet1!I95</f>
        <v>1</v>
      </c>
      <c r="K95">
        <f>[2]Sheet1!J95</f>
        <v>0</v>
      </c>
      <c r="L95">
        <f>[2]Sheet1!K95</f>
        <v>0</v>
      </c>
      <c r="M95">
        <f>[2]Sheet1!L95</f>
        <v>19</v>
      </c>
      <c r="N95">
        <f>[2]Sheet1!M95</f>
        <v>10</v>
      </c>
      <c r="O95">
        <f>[2]Sheet1!N95</f>
        <v>0</v>
      </c>
      <c r="P95" s="69">
        <f t="shared" si="15"/>
        <v>0</v>
      </c>
      <c r="Q95" s="101"/>
      <c r="R95" s="10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298"/>
      <c r="AU95" s="93"/>
      <c r="AV95" s="298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tr">
        <f>[2]Sheet1!A96</f>
        <v>DCDB PER A.</v>
      </c>
      <c r="B96" t="str">
        <f>[2]Sheet1!B96</f>
        <v>TELHS2;DC SYS01</v>
      </c>
      <c r="C96" s="52" t="str">
        <f>[2]Sheet1!C96</f>
        <v>TELHS2</v>
      </c>
      <c r="D96" s="52" t="s">
        <v>834</v>
      </c>
      <c r="E96">
        <f>[2]Sheet1!D96</f>
        <v>100</v>
      </c>
      <c r="F96">
        <f>[2]Sheet1!E96</f>
        <v>0</v>
      </c>
      <c r="G96" s="64">
        <f>[2]Sheet1!F96</f>
        <v>44271</v>
      </c>
      <c r="H96">
        <f>[2]Sheet1!G96</f>
        <v>100</v>
      </c>
      <c r="I96">
        <f>[2]Sheet1!H96</f>
        <v>0</v>
      </c>
      <c r="J96">
        <f>[2]Sheet1!I96</f>
        <v>0</v>
      </c>
      <c r="K96">
        <f>[2]Sheet1!J96</f>
        <v>0</v>
      </c>
      <c r="L96">
        <f>[2]Sheet1!K96</f>
        <v>0</v>
      </c>
      <c r="M96">
        <f>[2]Sheet1!L96</f>
        <v>0</v>
      </c>
      <c r="N96">
        <f>[2]Sheet1!M96</f>
        <v>0</v>
      </c>
      <c r="O96">
        <f>[2]Sheet1!N96</f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298"/>
      <c r="AU96" s="93"/>
      <c r="AV96" s="298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tr">
        <f>[2]Sheet1!A97</f>
        <v>DCDB PER B.</v>
      </c>
      <c r="B97" t="str">
        <f>[2]Sheet1!B97</f>
        <v>TELHS2;DC SYS01</v>
      </c>
      <c r="C97" s="52" t="str">
        <f>[2]Sheet1!C97</f>
        <v>TELHS2</v>
      </c>
      <c r="D97" s="52" t="s">
        <v>834</v>
      </c>
      <c r="E97">
        <f>[2]Sheet1!D97</f>
        <v>100</v>
      </c>
      <c r="F97">
        <f>[2]Sheet1!E97</f>
        <v>0</v>
      </c>
      <c r="G97" s="64">
        <f>[2]Sheet1!F97</f>
        <v>44271</v>
      </c>
      <c r="H97">
        <f>[2]Sheet1!G97</f>
        <v>100</v>
      </c>
      <c r="I97">
        <f>[2]Sheet1!H97</f>
        <v>0</v>
      </c>
      <c r="J97">
        <f>[2]Sheet1!I97</f>
        <v>0</v>
      </c>
      <c r="K97">
        <f>[2]Sheet1!J97</f>
        <v>0</v>
      </c>
      <c r="L97">
        <f>[2]Sheet1!K97</f>
        <v>0</v>
      </c>
      <c r="M97">
        <f>[2]Sheet1!L97</f>
        <v>0</v>
      </c>
      <c r="N97">
        <f>[2]Sheet1!M97</f>
        <v>0</v>
      </c>
      <c r="O97">
        <f>[2]Sheet1!N97</f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298"/>
      <c r="AU97" s="93"/>
      <c r="AV97" s="298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tr">
        <f>[2]Sheet1!A98</f>
        <v>TELHS1_EXP_SEC_DCDB_14_15_D</v>
      </c>
      <c r="B98" t="str">
        <f>[2]Sheet1!B98</f>
        <v>TELHS1;DC SYS A;EXT ROOM</v>
      </c>
      <c r="C98" s="52" t="str">
        <f>[2]Sheet1!C98</f>
        <v>TELHS1</v>
      </c>
      <c r="D98" s="52" t="s">
        <v>835</v>
      </c>
      <c r="E98">
        <f>[2]Sheet1!D98</f>
        <v>140</v>
      </c>
      <c r="F98">
        <f>[2]Sheet1!E98</f>
        <v>89</v>
      </c>
      <c r="G98" s="64">
        <f>[2]Sheet1!F98</f>
        <v>45040</v>
      </c>
      <c r="H98">
        <f>[2]Sheet1!G98</f>
        <v>200</v>
      </c>
      <c r="I98">
        <f>[2]Sheet1!H98</f>
        <v>200</v>
      </c>
      <c r="J98">
        <f>[2]Sheet1!I98</f>
        <v>0</v>
      </c>
      <c r="K98">
        <f>[2]Sheet1!J98</f>
        <v>0</v>
      </c>
      <c r="L98">
        <f>[2]Sheet1!K98</f>
        <v>0</v>
      </c>
      <c r="M98">
        <f>[2]Sheet1!L98</f>
        <v>1</v>
      </c>
      <c r="N98">
        <f>[2]Sheet1!M98</f>
        <v>9</v>
      </c>
      <c r="O98">
        <f>[2]Sheet1!N98</f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298"/>
      <c r="AU98" s="93"/>
      <c r="AV98" s="298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tr">
        <f>[2]Sheet1!A99</f>
        <v>TELHS1_DCDB Wallbox.  - ignore</v>
      </c>
      <c r="B99" t="str">
        <f>[2]Sheet1!B99</f>
        <v>TELHS1;DC SYS A;EXT ROOM</v>
      </c>
      <c r="C99" s="52" t="str">
        <f>[2]Sheet1!C99</f>
        <v>TELHS1</v>
      </c>
      <c r="D99" s="52" t="s">
        <v>835</v>
      </c>
      <c r="E99" t="str">
        <f>[2]Sheet1!D99</f>
        <v>n/a</v>
      </c>
      <c r="F99" t="str">
        <f>[2]Sheet1!E99</f>
        <v>n/a</v>
      </c>
      <c r="G99" s="64">
        <f>[2]Sheet1!F99</f>
        <v>44267</v>
      </c>
      <c r="H99">
        <f>[2]Sheet1!G99</f>
        <v>0</v>
      </c>
      <c r="I99">
        <f>[2]Sheet1!H99</f>
        <v>0</v>
      </c>
      <c r="J99">
        <f>[2]Sheet1!I99</f>
        <v>0</v>
      </c>
      <c r="K99">
        <f>[2]Sheet1!J99</f>
        <v>0</v>
      </c>
      <c r="L99">
        <f>[2]Sheet1!K99</f>
        <v>0</v>
      </c>
      <c r="M99">
        <f>[2]Sheet1!L99</f>
        <v>0</v>
      </c>
      <c r="N99">
        <f>[2]Sheet1!M99</f>
        <v>0</v>
      </c>
      <c r="O99">
        <f>[2]Sheet1!N99</f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298"/>
      <c r="AU99" s="93"/>
      <c r="AV99" s="298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tr">
        <f>[2]Sheet1!A100</f>
        <v>TELHS1_SEC_DCDB_14_15_H.</v>
      </c>
      <c r="B100" t="str">
        <f>[2]Sheet1!B100</f>
        <v>TELHS1;DC SYS A;EXT ROOM</v>
      </c>
      <c r="C100" s="52" t="str">
        <f>[2]Sheet1!C100</f>
        <v>TELHS1</v>
      </c>
      <c r="D100" s="52" t="s">
        <v>835</v>
      </c>
      <c r="E100">
        <f>[2]Sheet1!D100</f>
        <v>55</v>
      </c>
      <c r="F100">
        <f>[2]Sheet1!E100</f>
        <v>40</v>
      </c>
      <c r="G100" s="64">
        <f>[2]Sheet1!F100</f>
        <v>45040</v>
      </c>
      <c r="H100">
        <f>[2]Sheet1!G100</f>
        <v>200</v>
      </c>
      <c r="I100">
        <f>[2]Sheet1!H100</f>
        <v>200</v>
      </c>
      <c r="J100">
        <f>[2]Sheet1!I100</f>
        <v>0</v>
      </c>
      <c r="K100">
        <f>[2]Sheet1!J100</f>
        <v>0</v>
      </c>
      <c r="L100">
        <f>[2]Sheet1!K100</f>
        <v>3</v>
      </c>
      <c r="M100">
        <f>[2]Sheet1!L100</f>
        <v>2</v>
      </c>
      <c r="N100">
        <f>[2]Sheet1!M100</f>
        <v>0</v>
      </c>
      <c r="O100">
        <f>[2]Sheet1!N100</f>
        <v>21</v>
      </c>
      <c r="P100" s="69">
        <f t="shared" si="15"/>
        <v>0</v>
      </c>
      <c r="Q100" s="83"/>
      <c r="R100" s="284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298"/>
      <c r="AU100" s="93"/>
      <c r="AV100" s="298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tr">
        <f>[2]Sheet1!A101</f>
        <v>VHXN02_SEC_DD770_CD1</v>
      </c>
      <c r="B101" t="str">
        <f>[2]Sheet1!B101</f>
        <v>VHXN02;DC SYS01</v>
      </c>
      <c r="C101" s="52" t="str">
        <f>[2]Sheet1!C101</f>
        <v>VHXN02</v>
      </c>
      <c r="D101" s="52" t="s">
        <v>836</v>
      </c>
      <c r="E101">
        <f>[2]Sheet1!D101</f>
        <v>140</v>
      </c>
      <c r="F101">
        <f>[2]Sheet1!E101</f>
        <v>135</v>
      </c>
      <c r="G101" s="64">
        <f>[2]Sheet1!F101</f>
        <v>45033</v>
      </c>
      <c r="H101">
        <f>[2]Sheet1!G101</f>
        <v>300</v>
      </c>
      <c r="I101">
        <f>[2]Sheet1!H101</f>
        <v>300</v>
      </c>
      <c r="J101">
        <f>[2]Sheet1!I101</f>
        <v>4</v>
      </c>
      <c r="K101">
        <f>[2]Sheet1!J101</f>
        <v>2</v>
      </c>
      <c r="L101">
        <f>[2]Sheet1!K101</f>
        <v>5</v>
      </c>
      <c r="M101">
        <f>[2]Sheet1!L101</f>
        <v>0</v>
      </c>
      <c r="N101">
        <f>[2]Sheet1!M101</f>
        <v>7</v>
      </c>
      <c r="O101">
        <f>[2]Sheet1!N101</f>
        <v>0</v>
      </c>
      <c r="P101" s="69">
        <f t="shared" si="15"/>
        <v>62.5</v>
      </c>
      <c r="Q101" s="101" t="s">
        <v>757</v>
      </c>
      <c r="R101" s="100">
        <v>2</v>
      </c>
      <c r="S101" s="99" t="s">
        <v>759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298"/>
      <c r="AU101" s="93"/>
      <c r="AV101" s="298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tr">
        <f>[2]Sheet1!A102</f>
        <v>VHXN02_SEC_DD770_GH1</v>
      </c>
      <c r="B102" t="str">
        <f>[2]Sheet1!B102</f>
        <v>VHXN02;DC SYS01</v>
      </c>
      <c r="C102" s="52" t="str">
        <f>[2]Sheet1!C102</f>
        <v>VHXN02</v>
      </c>
      <c r="D102" s="52" t="s">
        <v>836</v>
      </c>
      <c r="E102">
        <f>[2]Sheet1!D102</f>
        <v>50</v>
      </c>
      <c r="F102">
        <f>[2]Sheet1!E102</f>
        <v>60</v>
      </c>
      <c r="G102" s="64">
        <f>[2]Sheet1!F102</f>
        <v>45033</v>
      </c>
      <c r="H102">
        <f>[2]Sheet1!G102</f>
        <v>300</v>
      </c>
      <c r="I102">
        <f>[2]Sheet1!H102</f>
        <v>300</v>
      </c>
      <c r="J102">
        <f>[2]Sheet1!I102</f>
        <v>6</v>
      </c>
      <c r="K102">
        <f>[2]Sheet1!J102</f>
        <v>6</v>
      </c>
      <c r="L102">
        <f>[2]Sheet1!K102</f>
        <v>5</v>
      </c>
      <c r="M102">
        <f>[2]Sheet1!L102</f>
        <v>13</v>
      </c>
      <c r="N102">
        <f>[2]Sheet1!M102</f>
        <v>12</v>
      </c>
      <c r="O102">
        <f>[2]Sheet1!N102</f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298"/>
      <c r="AU102" s="93"/>
      <c r="AV102" s="298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tr">
        <f>[2]Sheet1!A103</f>
        <v>VXHINT_SEC_Eaton_BA11</v>
      </c>
      <c r="B103" t="str">
        <f>[2]Sheet1!B103</f>
        <v>VHXN02;DC SYS01</v>
      </c>
      <c r="C103" s="52" t="str">
        <f>[2]Sheet1!C103</f>
        <v>VXHINT</v>
      </c>
      <c r="D103" s="52" t="s">
        <v>837</v>
      </c>
      <c r="E103">
        <f>[2]Sheet1!D103</f>
        <v>160</v>
      </c>
      <c r="F103">
        <f>[2]Sheet1!E103</f>
        <v>160</v>
      </c>
      <c r="G103" s="64">
        <f>[2]Sheet1!F103</f>
        <v>45033</v>
      </c>
      <c r="H103">
        <f>[2]Sheet1!G103</f>
        <v>300</v>
      </c>
      <c r="I103">
        <f>[2]Sheet1!H103</f>
        <v>300</v>
      </c>
      <c r="J103">
        <f>[2]Sheet1!I103</f>
        <v>0</v>
      </c>
      <c r="K103">
        <f>[2]Sheet1!J103</f>
        <v>0</v>
      </c>
      <c r="L103">
        <f>[2]Sheet1!K103</f>
        <v>1</v>
      </c>
      <c r="M103">
        <f>[2]Sheet1!L103</f>
        <v>0</v>
      </c>
      <c r="N103">
        <f>[2]Sheet1!M103</f>
        <v>5</v>
      </c>
      <c r="O103">
        <f>[2]Sheet1!N103</f>
        <v>24</v>
      </c>
      <c r="P103" s="69">
        <f t="shared" si="15"/>
        <v>145.83333333333334</v>
      </c>
      <c r="Q103" s="81" t="s">
        <v>756</v>
      </c>
      <c r="R103" s="82">
        <v>5</v>
      </c>
      <c r="S103" s="303" t="s">
        <v>758</v>
      </c>
      <c r="T103" s="302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298"/>
      <c r="AU103" s="93"/>
      <c r="AV103" s="298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tr">
        <f>[2]Sheet1!A104</f>
        <v>WAHP03_SEC_CBDB_10_11_A</v>
      </c>
      <c r="B104" t="str">
        <f>[2]Sheet1!B104</f>
        <v>WAHP;DC SYS A Tx</v>
      </c>
      <c r="C104" s="52" t="str">
        <f>[2]Sheet1!C104</f>
        <v>WAHP03</v>
      </c>
      <c r="D104" s="52" t="s">
        <v>838</v>
      </c>
      <c r="E104">
        <f>[2]Sheet1!D104</f>
        <v>0</v>
      </c>
      <c r="F104">
        <f>[2]Sheet1!E104</f>
        <v>0</v>
      </c>
      <c r="G104" s="64">
        <f>[2]Sheet1!F104</f>
        <v>0</v>
      </c>
      <c r="H104">
        <f>[2]Sheet1!G104</f>
        <v>300</v>
      </c>
      <c r="I104">
        <f>[2]Sheet1!H104</f>
        <v>300</v>
      </c>
      <c r="J104">
        <f>[2]Sheet1!I104</f>
        <v>0</v>
      </c>
      <c r="K104">
        <f>[2]Sheet1!J104</f>
        <v>0</v>
      </c>
      <c r="L104">
        <f>[2]Sheet1!K104</f>
        <v>0</v>
      </c>
      <c r="M104">
        <f>[2]Sheet1!L104</f>
        <v>0</v>
      </c>
      <c r="N104">
        <f>[2]Sheet1!M104</f>
        <v>0</v>
      </c>
      <c r="O104">
        <f>[2]Sheet1!N104</f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298"/>
      <c r="AU104" s="93"/>
      <c r="AV104" s="298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tr">
        <f>[2]Sheet1!A105</f>
        <v>WAHP03_SEC_CBDB_12_13_A</v>
      </c>
      <c r="B105" t="str">
        <f>[2]Sheet1!B105</f>
        <v>WAHP;DC SYS A Tx</v>
      </c>
      <c r="C105" s="52" t="str">
        <f>[2]Sheet1!C105</f>
        <v>WAHP03</v>
      </c>
      <c r="D105" s="52" t="s">
        <v>838</v>
      </c>
      <c r="E105">
        <f>[2]Sheet1!D105</f>
        <v>0</v>
      </c>
      <c r="F105">
        <f>[2]Sheet1!E105</f>
        <v>0</v>
      </c>
      <c r="G105" s="64">
        <f>[2]Sheet1!F105</f>
        <v>0</v>
      </c>
      <c r="H105">
        <f>[2]Sheet1!G105</f>
        <v>300</v>
      </c>
      <c r="I105">
        <f>[2]Sheet1!H105</f>
        <v>300</v>
      </c>
      <c r="J105">
        <f>[2]Sheet1!I105</f>
        <v>0</v>
      </c>
      <c r="K105">
        <f>[2]Sheet1!J105</f>
        <v>0</v>
      </c>
      <c r="L105">
        <f>[2]Sheet1!K105</f>
        <v>0</v>
      </c>
      <c r="M105">
        <f>[2]Sheet1!L105</f>
        <v>0</v>
      </c>
      <c r="N105">
        <f>[2]Sheet1!M105</f>
        <v>0</v>
      </c>
      <c r="O105">
        <f>[2]Sheet1!N105</f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298"/>
      <c r="AU105" s="93"/>
      <c r="AV105" s="298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tr">
        <f>[2]Sheet1!A106</f>
        <v>WAHP03_SEC_CBDB_16_17_A</v>
      </c>
      <c r="B106" t="str">
        <f>[2]Sheet1!B106</f>
        <v>WAHP;DC SYS A Tx</v>
      </c>
      <c r="C106" s="52" t="str">
        <f>[2]Sheet1!C106</f>
        <v>WAHP03</v>
      </c>
      <c r="D106" s="52" t="s">
        <v>838</v>
      </c>
      <c r="E106">
        <f>[2]Sheet1!D106</f>
        <v>0</v>
      </c>
      <c r="F106">
        <f>[2]Sheet1!E106</f>
        <v>0</v>
      </c>
      <c r="G106" s="64">
        <f>[2]Sheet1!F106</f>
        <v>0</v>
      </c>
      <c r="H106">
        <f>[2]Sheet1!G106</f>
        <v>300</v>
      </c>
      <c r="I106">
        <f>[2]Sheet1!H106</f>
        <v>300</v>
      </c>
      <c r="J106">
        <f>[2]Sheet1!I106</f>
        <v>0</v>
      </c>
      <c r="K106">
        <f>[2]Sheet1!J106</f>
        <v>4</v>
      </c>
      <c r="L106">
        <f>[2]Sheet1!K106</f>
        <v>0</v>
      </c>
      <c r="M106">
        <f>[2]Sheet1!L106</f>
        <v>0</v>
      </c>
      <c r="N106">
        <f>[2]Sheet1!M106</f>
        <v>0</v>
      </c>
      <c r="O106">
        <f>[2]Sheet1!N106</f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298"/>
      <c r="AU106" s="93"/>
      <c r="AV106" s="298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tr">
        <f>[2]Sheet1!A107</f>
        <v>WAHP03_SEC_CBDB_18_19_A</v>
      </c>
      <c r="B107" t="str">
        <f>[2]Sheet1!B107</f>
        <v>WAHP;DC SYS A Tx</v>
      </c>
      <c r="C107" s="52" t="str">
        <f>[2]Sheet1!C107</f>
        <v>WAHP03</v>
      </c>
      <c r="D107" s="52" t="s">
        <v>838</v>
      </c>
      <c r="E107">
        <f>[2]Sheet1!D107</f>
        <v>0</v>
      </c>
      <c r="F107">
        <f>[2]Sheet1!E107</f>
        <v>0</v>
      </c>
      <c r="G107" s="64">
        <f>[2]Sheet1!F107</f>
        <v>0</v>
      </c>
      <c r="H107">
        <f>[2]Sheet1!G107</f>
        <v>300</v>
      </c>
      <c r="I107">
        <f>[2]Sheet1!H107</f>
        <v>300</v>
      </c>
      <c r="J107">
        <f>[2]Sheet1!I107</f>
        <v>0</v>
      </c>
      <c r="K107">
        <f>[2]Sheet1!J107</f>
        <v>0</v>
      </c>
      <c r="L107">
        <f>[2]Sheet1!K107</f>
        <v>0</v>
      </c>
      <c r="M107">
        <f>[2]Sheet1!L107</f>
        <v>0</v>
      </c>
      <c r="N107">
        <f>[2]Sheet1!M107</f>
        <v>0</v>
      </c>
      <c r="O107">
        <f>[2]Sheet1!N107</f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298"/>
      <c r="AU107" s="93"/>
      <c r="AV107" s="298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tr">
        <f>[2]Sheet1!A108</f>
        <v>WAHP03_SEC_CBDB_2_3_A</v>
      </c>
      <c r="B108" t="str">
        <f>[2]Sheet1!B108</f>
        <v>WAHP;DC SYS A Tx</v>
      </c>
      <c r="C108" s="52" t="str">
        <f>[2]Sheet1!C108</f>
        <v>WAHP03</v>
      </c>
      <c r="D108" s="52" t="s">
        <v>838</v>
      </c>
      <c r="E108">
        <f>[2]Sheet1!D108</f>
        <v>24</v>
      </c>
      <c r="F108">
        <f>[2]Sheet1!E108</f>
        <v>35</v>
      </c>
      <c r="G108" s="64">
        <f>[2]Sheet1!F108</f>
        <v>42829</v>
      </c>
      <c r="H108">
        <f>[2]Sheet1!G108</f>
        <v>300</v>
      </c>
      <c r="I108">
        <f>[2]Sheet1!H108</f>
        <v>300</v>
      </c>
      <c r="J108">
        <f>[2]Sheet1!I108</f>
        <v>0</v>
      </c>
      <c r="K108">
        <f>[2]Sheet1!J108</f>
        <v>0</v>
      </c>
      <c r="L108">
        <f>[2]Sheet1!K108</f>
        <v>0</v>
      </c>
      <c r="M108">
        <f>[2]Sheet1!L108</f>
        <v>0</v>
      </c>
      <c r="N108">
        <f>[2]Sheet1!M108</f>
        <v>0</v>
      </c>
      <c r="O108">
        <f>[2]Sheet1!N108</f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298"/>
      <c r="AU108" s="93"/>
      <c r="AV108" s="298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tr">
        <f>[2]Sheet1!A109</f>
        <v>WAHP03_SEC_CBDB_20_21_A</v>
      </c>
      <c r="B109" t="str">
        <f>[2]Sheet1!B109</f>
        <v>WAHP;DC SYS A Tx</v>
      </c>
      <c r="C109" s="52" t="str">
        <f>[2]Sheet1!C109</f>
        <v>WAHP03</v>
      </c>
      <c r="D109" s="52" t="s">
        <v>838</v>
      </c>
      <c r="E109">
        <f>[2]Sheet1!D109</f>
        <v>0</v>
      </c>
      <c r="F109">
        <f>[2]Sheet1!E109</f>
        <v>0</v>
      </c>
      <c r="G109" s="64">
        <f>[2]Sheet1!F109</f>
        <v>0</v>
      </c>
      <c r="H109">
        <f>[2]Sheet1!G109</f>
        <v>300</v>
      </c>
      <c r="I109">
        <f>[2]Sheet1!H109</f>
        <v>300</v>
      </c>
      <c r="J109">
        <f>[2]Sheet1!I109</f>
        <v>0</v>
      </c>
      <c r="K109">
        <f>[2]Sheet1!J109</f>
        <v>0</v>
      </c>
      <c r="L109">
        <f>[2]Sheet1!K109</f>
        <v>0</v>
      </c>
      <c r="M109">
        <f>[2]Sheet1!L109</f>
        <v>0</v>
      </c>
      <c r="N109">
        <f>[2]Sheet1!M109</f>
        <v>0</v>
      </c>
      <c r="O109">
        <f>[2]Sheet1!N109</f>
        <v>0</v>
      </c>
      <c r="P109" s="69">
        <f t="shared" si="15"/>
        <v>352.70833333333331</v>
      </c>
      <c r="Q109" s="101" t="s">
        <v>770</v>
      </c>
      <c r="R109" s="100">
        <v>2</v>
      </c>
      <c r="S109" s="101" t="s">
        <v>771</v>
      </c>
      <c r="T109" s="100">
        <v>2</v>
      </c>
      <c r="U109" s="301" t="s">
        <v>772</v>
      </c>
      <c r="V109" s="302">
        <v>2.73</v>
      </c>
      <c r="W109" s="99" t="s">
        <v>773</v>
      </c>
      <c r="X109" s="100">
        <v>6</v>
      </c>
      <c r="Y109" s="89" t="s">
        <v>839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298"/>
      <c r="AU109" s="93"/>
      <c r="AV109" s="298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tr">
        <f>[2]Sheet1!A110</f>
        <v>WAHP03_SEC_CBDB_22_23_A</v>
      </c>
      <c r="B110" t="str">
        <f>[2]Sheet1!B110</f>
        <v>WAHP;DC SYS A Tx</v>
      </c>
      <c r="C110" s="52" t="str">
        <f>[2]Sheet1!C110</f>
        <v>WAHP03</v>
      </c>
      <c r="D110" s="52" t="s">
        <v>838</v>
      </c>
      <c r="E110">
        <f>[2]Sheet1!D110</f>
        <v>0</v>
      </c>
      <c r="F110">
        <f>[2]Sheet1!E110</f>
        <v>0</v>
      </c>
      <c r="G110" s="64">
        <f>[2]Sheet1!F110</f>
        <v>0</v>
      </c>
      <c r="H110">
        <f>[2]Sheet1!G110</f>
        <v>300</v>
      </c>
      <c r="I110">
        <f>[2]Sheet1!H110</f>
        <v>300</v>
      </c>
      <c r="J110">
        <f>[2]Sheet1!I110</f>
        <v>0</v>
      </c>
      <c r="K110">
        <f>[2]Sheet1!J110</f>
        <v>0</v>
      </c>
      <c r="L110">
        <f>[2]Sheet1!K110</f>
        <v>1</v>
      </c>
      <c r="M110">
        <f>[2]Sheet1!L110</f>
        <v>1</v>
      </c>
      <c r="N110">
        <f>[2]Sheet1!M110</f>
        <v>0</v>
      </c>
      <c r="O110">
        <f>[2]Sheet1!N110</f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298"/>
      <c r="AU110" s="93"/>
      <c r="AV110" s="298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tr">
        <f>[2]Sheet1!A111</f>
        <v>WAHP03_SEC_CBDB_4_5_A</v>
      </c>
      <c r="B111" t="str">
        <f>[2]Sheet1!B111</f>
        <v>WAHP;DC SYS A Tx</v>
      </c>
      <c r="C111" s="52" t="str">
        <f>[2]Sheet1!C111</f>
        <v>WAHP03</v>
      </c>
      <c r="D111" s="52" t="s">
        <v>838</v>
      </c>
      <c r="E111">
        <f>[2]Sheet1!D111</f>
        <v>0</v>
      </c>
      <c r="F111">
        <f>[2]Sheet1!E111</f>
        <v>0</v>
      </c>
      <c r="G111" s="64">
        <f>[2]Sheet1!F111</f>
        <v>0</v>
      </c>
      <c r="H111">
        <f>[2]Sheet1!G111</f>
        <v>300</v>
      </c>
      <c r="I111">
        <f>[2]Sheet1!H111</f>
        <v>300</v>
      </c>
      <c r="J111">
        <f>[2]Sheet1!I111</f>
        <v>0</v>
      </c>
      <c r="K111">
        <f>[2]Sheet1!J111</f>
        <v>0</v>
      </c>
      <c r="L111">
        <f>[2]Sheet1!K111</f>
        <v>0</v>
      </c>
      <c r="M111">
        <f>[2]Sheet1!L111</f>
        <v>0</v>
      </c>
      <c r="N111">
        <f>[2]Sheet1!M111</f>
        <v>0</v>
      </c>
      <c r="O111">
        <f>[2]Sheet1!N111</f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298"/>
      <c r="AU111" s="93"/>
      <c r="AV111" s="298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tr">
        <f>[2]Sheet1!A112</f>
        <v>WAHP03_SEC_CBDB_6_7_A</v>
      </c>
      <c r="B112" t="str">
        <f>[2]Sheet1!B112</f>
        <v>WAHP;DC SYS A Tx</v>
      </c>
      <c r="C112" s="52" t="str">
        <f>[2]Sheet1!C112</f>
        <v>WAHP03</v>
      </c>
      <c r="D112" s="52" t="s">
        <v>838</v>
      </c>
      <c r="E112">
        <f>[2]Sheet1!D112</f>
        <v>0</v>
      </c>
      <c r="F112">
        <f>[2]Sheet1!E112</f>
        <v>0</v>
      </c>
      <c r="G112" s="64">
        <f>[2]Sheet1!F112</f>
        <v>0</v>
      </c>
      <c r="H112">
        <f>[2]Sheet1!G112</f>
        <v>300</v>
      </c>
      <c r="I112">
        <f>[2]Sheet1!H112</f>
        <v>300</v>
      </c>
      <c r="J112">
        <f>[2]Sheet1!I112</f>
        <v>0</v>
      </c>
      <c r="K112">
        <f>[2]Sheet1!J112</f>
        <v>0</v>
      </c>
      <c r="L112">
        <f>[2]Sheet1!K112</f>
        <v>0</v>
      </c>
      <c r="M112">
        <f>[2]Sheet1!L112</f>
        <v>0</v>
      </c>
      <c r="N112">
        <f>[2]Sheet1!M112</f>
        <v>0</v>
      </c>
      <c r="O112">
        <f>[2]Sheet1!N112</f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298"/>
      <c r="AU112" s="93"/>
      <c r="AV112" s="298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tr">
        <f>[2]Sheet1!A113</f>
        <v>WAHP03_SEC_CBDB_8_9_A</v>
      </c>
      <c r="B113" t="str">
        <f>[2]Sheet1!B113</f>
        <v>WAHP;DC SYS A Tx</v>
      </c>
      <c r="C113" s="52" t="str">
        <f>[2]Sheet1!C113</f>
        <v>WAHP03</v>
      </c>
      <c r="D113" s="52" t="s">
        <v>838</v>
      </c>
      <c r="E113">
        <f>[2]Sheet1!D113</f>
        <v>0</v>
      </c>
      <c r="F113">
        <f>[2]Sheet1!E113</f>
        <v>0</v>
      </c>
      <c r="G113" s="64">
        <f>[2]Sheet1!F113</f>
        <v>0</v>
      </c>
      <c r="H113">
        <f>[2]Sheet1!G113</f>
        <v>300</v>
      </c>
      <c r="I113">
        <f>[2]Sheet1!H113</f>
        <v>300</v>
      </c>
      <c r="J113">
        <f>[2]Sheet1!I113</f>
        <v>0</v>
      </c>
      <c r="K113">
        <f>[2]Sheet1!J113</f>
        <v>0</v>
      </c>
      <c r="L113">
        <f>[2]Sheet1!K113</f>
        <v>0</v>
      </c>
      <c r="M113">
        <f>[2]Sheet1!L113</f>
        <v>0</v>
      </c>
      <c r="N113">
        <f>[2]Sheet1!M113</f>
        <v>0</v>
      </c>
      <c r="O113">
        <f>[2]Sheet1!N113</f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298"/>
      <c r="AU113" s="93"/>
      <c r="AV113" s="298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tr">
        <f>[2]Sheet1!A114</f>
        <v>CAPPED_WAHP06_SEC_CBDB00_1_2_D</v>
      </c>
      <c r="B114" t="str">
        <f>[2]Sheet1!B114</f>
        <v>WAHP; DC SYS A (Feeds WAHP06)</v>
      </c>
      <c r="C114" s="52" t="str">
        <f>[2]Sheet1!C114</f>
        <v>WAHP06</v>
      </c>
      <c r="D114" s="52" t="s">
        <v>840</v>
      </c>
      <c r="E114">
        <f>[2]Sheet1!D114</f>
        <v>183</v>
      </c>
      <c r="F114">
        <f>[2]Sheet1!E114</f>
        <v>175</v>
      </c>
      <c r="G114" s="64" t="str">
        <f>[2]Sheet1!F114</f>
        <v>04/04/2024 (Clamp meter readings)</v>
      </c>
      <c r="H114">
        <f>[2]Sheet1!G114</f>
        <v>300</v>
      </c>
      <c r="I114">
        <f>[2]Sheet1!H114</f>
        <v>300</v>
      </c>
      <c r="J114">
        <f>[2]Sheet1!I114</f>
        <v>0</v>
      </c>
      <c r="K114">
        <f>[2]Sheet1!J114</f>
        <v>0</v>
      </c>
      <c r="L114">
        <f>[2]Sheet1!K114</f>
        <v>11</v>
      </c>
      <c r="M114">
        <f>[2]Sheet1!L114</f>
        <v>3</v>
      </c>
      <c r="N114">
        <f>[2]Sheet1!M114</f>
        <v>4</v>
      </c>
      <c r="O114">
        <f>[2]Sheet1!N114</f>
        <v>0</v>
      </c>
      <c r="P114" s="69">
        <f t="shared" si="15"/>
        <v>125</v>
      </c>
      <c r="Q114" s="89" t="s">
        <v>765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298"/>
      <c r="AU114" s="93"/>
      <c r="AV114" s="298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tr">
        <f>[2]Sheet1!A115</f>
        <v>CAPPED_WAHP06_SEC_CBDB01_1_2_P</v>
      </c>
      <c r="B115" t="str">
        <f>[2]Sheet1!B115</f>
        <v>WAHP; DC SYS A (Feeds WAHP06)</v>
      </c>
      <c r="C115" s="52" t="str">
        <f>[2]Sheet1!C115</f>
        <v>WAHP06</v>
      </c>
      <c r="D115" s="52" t="s">
        <v>840</v>
      </c>
      <c r="E115">
        <f>[2]Sheet1!D115</f>
        <v>275</v>
      </c>
      <c r="F115">
        <f>[2]Sheet1!E115</f>
        <v>275</v>
      </c>
      <c r="G115" s="64">
        <f>[2]Sheet1!F115</f>
        <v>44420</v>
      </c>
      <c r="H115">
        <f>[2]Sheet1!G115</f>
        <v>300</v>
      </c>
      <c r="I115">
        <f>[2]Sheet1!H115</f>
        <v>300</v>
      </c>
      <c r="J115">
        <f>[2]Sheet1!I115</f>
        <v>2</v>
      </c>
      <c r="K115">
        <f>[2]Sheet1!J115</f>
        <v>0</v>
      </c>
      <c r="L115">
        <f>[2]Sheet1!K115</f>
        <v>6</v>
      </c>
      <c r="M115">
        <f>[2]Sheet1!L115</f>
        <v>3</v>
      </c>
      <c r="N115">
        <f>[2]Sheet1!M115</f>
        <v>3</v>
      </c>
      <c r="O115">
        <f>[2]Sheet1!N115</f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298"/>
      <c r="AU115" s="93"/>
      <c r="AV115" s="298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tr">
        <f>[2]Sheet1!A116</f>
        <v>WAHP06_PDU1_A_B</v>
      </c>
      <c r="B116" t="str">
        <f>[2]Sheet1!B116</f>
        <v>WAHP; DC SYS A (Feeds WAHP06)</v>
      </c>
      <c r="C116" s="52" t="str">
        <f>[2]Sheet1!C116</f>
        <v>WAHP06</v>
      </c>
      <c r="D116" s="52" t="s">
        <v>840</v>
      </c>
      <c r="E116">
        <f>[2]Sheet1!D116</f>
        <v>180.7</v>
      </c>
      <c r="F116">
        <f>[2]Sheet1!E116</f>
        <v>164.9</v>
      </c>
      <c r="G116" s="64">
        <f>[2]Sheet1!F116</f>
        <v>45365</v>
      </c>
      <c r="H116">
        <f>[2]Sheet1!G116</f>
        <v>360</v>
      </c>
      <c r="I116">
        <f>[2]Sheet1!H116</f>
        <v>360</v>
      </c>
      <c r="J116">
        <f>[2]Sheet1!I116</f>
        <v>0</v>
      </c>
      <c r="K116">
        <f>[2]Sheet1!J116</f>
        <v>0</v>
      </c>
      <c r="L116">
        <f>[2]Sheet1!K116</f>
        <v>0</v>
      </c>
      <c r="M116">
        <f>[2]Sheet1!L116</f>
        <v>0</v>
      </c>
      <c r="N116">
        <f>[2]Sheet1!M116</f>
        <v>0</v>
      </c>
      <c r="O116">
        <f>[2]Sheet1!N116</f>
        <v>0</v>
      </c>
      <c r="P116" s="69">
        <f t="shared" si="15"/>
        <v>308.33333333333331</v>
      </c>
      <c r="Q116" s="81" t="s">
        <v>760</v>
      </c>
      <c r="R116" s="82">
        <v>2.5</v>
      </c>
      <c r="S116" s="81" t="s">
        <v>841</v>
      </c>
      <c r="T116" s="82">
        <v>7.2</v>
      </c>
      <c r="U116" s="81" t="s">
        <v>842</v>
      </c>
      <c r="V116" s="82">
        <v>2.6</v>
      </c>
      <c r="W116" s="81" t="s">
        <v>764</v>
      </c>
      <c r="X116" s="82">
        <v>0.8</v>
      </c>
      <c r="Y116" s="81" t="s">
        <v>763</v>
      </c>
      <c r="Z116" s="279">
        <v>1.7</v>
      </c>
      <c r="AA116" s="81"/>
      <c r="AB116" s="82"/>
      <c r="AC116" s="81"/>
      <c r="AD116" s="279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298"/>
      <c r="AU116" s="93"/>
      <c r="AV116" s="298"/>
      <c r="AW116" s="93"/>
      <c r="AX116" s="66">
        <f t="shared" si="11"/>
        <v>14.799999999999999</v>
      </c>
      <c r="AY116" s="78">
        <f t="shared" si="12"/>
        <v>308.33333333333331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334.86666666666667</v>
      </c>
      <c r="BC116" s="53">
        <f t="shared" si="14"/>
        <v>319.06666666666666</v>
      </c>
    </row>
    <row r="117" spans="1:55" ht="13.15">
      <c r="A117" t="str">
        <f>[2]Sheet1!A117</f>
        <v>WAHP06_SEC_CBDB00_3_4_N</v>
      </c>
      <c r="B117" t="str">
        <f>[2]Sheet1!B117</f>
        <v>WAHP; DC SYS A (Feeds WAHP06)</v>
      </c>
      <c r="C117" s="52" t="str">
        <f>[2]Sheet1!C117</f>
        <v>WAHP06</v>
      </c>
      <c r="D117" s="52" t="s">
        <v>840</v>
      </c>
      <c r="E117">
        <f>[2]Sheet1!D117</f>
        <v>328</v>
      </c>
      <c r="F117">
        <f>[2]Sheet1!E117</f>
        <v>252</v>
      </c>
      <c r="G117" s="64">
        <f>[2]Sheet1!F117</f>
        <v>44599</v>
      </c>
      <c r="H117">
        <f>[2]Sheet1!G117</f>
        <v>300</v>
      </c>
      <c r="I117">
        <f>[2]Sheet1!H117</f>
        <v>300</v>
      </c>
      <c r="J117">
        <f>[2]Sheet1!I117</f>
        <v>1</v>
      </c>
      <c r="K117">
        <f>[2]Sheet1!J117</f>
        <v>0</v>
      </c>
      <c r="L117">
        <f>[2]Sheet1!K117</f>
        <v>0</v>
      </c>
      <c r="M117">
        <f>[2]Sheet1!L117</f>
        <v>0</v>
      </c>
      <c r="N117">
        <f>[2]Sheet1!M117</f>
        <v>0</v>
      </c>
      <c r="O117">
        <f>[2]Sheet1!N117</f>
        <v>19</v>
      </c>
      <c r="P117" s="69">
        <f t="shared" si="15"/>
        <v>135.41666666666666</v>
      </c>
      <c r="Q117" s="105" t="s">
        <v>766</v>
      </c>
      <c r="R117" s="80">
        <v>3</v>
      </c>
      <c r="S117" s="85" t="s">
        <v>761</v>
      </c>
      <c r="T117" s="82">
        <v>2.5</v>
      </c>
      <c r="U117" s="85" t="s">
        <v>769</v>
      </c>
      <c r="V117" s="279">
        <v>1</v>
      </c>
      <c r="W117" s="81"/>
      <c r="X117" s="82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298"/>
      <c r="AU117" s="93"/>
      <c r="AV117" s="298"/>
      <c r="AW117" s="93"/>
      <c r="AX117" s="66">
        <f t="shared" si="11"/>
        <v>6.5</v>
      </c>
      <c r="AY117" s="78">
        <f t="shared" si="12"/>
        <v>135.41666666666666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395.70833333333331</v>
      </c>
      <c r="BC117" s="53">
        <f t="shared" si="14"/>
        <v>319.70833333333331</v>
      </c>
    </row>
    <row r="118" spans="1:55" ht="13.15">
      <c r="A118" t="str">
        <f>[2]Sheet1!A118</f>
        <v>DCDB Details WAIP06.</v>
      </c>
      <c r="B118" t="str">
        <f>[2]Sheet1!B118</f>
        <v>WAIP;DC SYS01;GND</v>
      </c>
      <c r="C118" s="52" t="str">
        <f>[2]Sheet1!C118</f>
        <v>WAIP06</v>
      </c>
      <c r="D118" s="52" t="s">
        <v>843</v>
      </c>
      <c r="E118">
        <f>[2]Sheet1!D118</f>
        <v>0</v>
      </c>
      <c r="F118">
        <f>[2]Sheet1!E118</f>
        <v>0</v>
      </c>
      <c r="G118" s="64">
        <f>[2]Sheet1!F118</f>
        <v>44125</v>
      </c>
      <c r="H118">
        <f>[2]Sheet1!G118</f>
        <v>300</v>
      </c>
      <c r="I118">
        <f>[2]Sheet1!H118</f>
        <v>300</v>
      </c>
      <c r="J118">
        <f>[2]Sheet1!I118</f>
        <v>4</v>
      </c>
      <c r="K118">
        <f>[2]Sheet1!J118</f>
        <v>0</v>
      </c>
      <c r="L118">
        <f>[2]Sheet1!K118</f>
        <v>0</v>
      </c>
      <c r="M118">
        <f>[2]Sheet1!L118</f>
        <v>2</v>
      </c>
      <c r="N118">
        <f>[2]Sheet1!M118</f>
        <v>4</v>
      </c>
      <c r="O118">
        <f>[2]Sheet1!N118</f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298"/>
      <c r="AU118" s="93"/>
      <c r="AV118" s="298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tr">
        <f>[2]Sheet1!A119</f>
        <v>DCDB_BTNW01- ADVANCE DC 600  Suite 2D.</v>
      </c>
      <c r="B119" t="str">
        <f>[2]Sheet1!B119</f>
        <v>BTNW01;DC SYS01</v>
      </c>
      <c r="C119" s="52" t="str">
        <f>[2]Sheet1!C119</f>
        <v>BTNW01</v>
      </c>
      <c r="D119" s="52" t="s">
        <v>844</v>
      </c>
      <c r="E119">
        <f>[2]Sheet1!D119</f>
        <v>40</v>
      </c>
      <c r="F119">
        <f>[2]Sheet1!E119</f>
        <v>30</v>
      </c>
      <c r="G119" s="64">
        <f>[2]Sheet1!F119</f>
        <v>44161</v>
      </c>
      <c r="H119">
        <f>[2]Sheet1!G119</f>
        <v>300</v>
      </c>
      <c r="I119">
        <f>[2]Sheet1!H119</f>
        <v>300</v>
      </c>
      <c r="J119">
        <f>[2]Sheet1!I119</f>
        <v>0</v>
      </c>
      <c r="K119">
        <f>[2]Sheet1!J119</f>
        <v>0</v>
      </c>
      <c r="L119">
        <f>[2]Sheet1!K119</f>
        <v>0</v>
      </c>
      <c r="M119">
        <f>[2]Sheet1!L119</f>
        <v>0</v>
      </c>
      <c r="N119">
        <f>[2]Sheet1!M119</f>
        <v>0</v>
      </c>
      <c r="O119">
        <f>[2]Sheet1!N119</f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298"/>
      <c r="AU119" s="93"/>
      <c r="AV119" s="298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tr">
        <f>[2]Sheet1!A120</f>
        <v>DCDB_BTNW01- ADVANCE DC 600  Suite 3D.</v>
      </c>
      <c r="B120" t="str">
        <f>[2]Sheet1!B120</f>
        <v>BTNW01;DC SYS01</v>
      </c>
      <c r="C120" s="52" t="str">
        <f>[2]Sheet1!C120</f>
        <v>BTNW01</v>
      </c>
      <c r="D120" s="52" t="s">
        <v>845</v>
      </c>
      <c r="E120">
        <f>[2]Sheet1!D120</f>
        <v>40</v>
      </c>
      <c r="F120">
        <f>[2]Sheet1!E120</f>
        <v>30</v>
      </c>
      <c r="G120" s="64">
        <f>[2]Sheet1!F120</f>
        <v>44161</v>
      </c>
      <c r="H120">
        <f>[2]Sheet1!G120</f>
        <v>300</v>
      </c>
      <c r="I120">
        <f>[2]Sheet1!H120</f>
        <v>300</v>
      </c>
      <c r="J120">
        <f>[2]Sheet1!I120</f>
        <v>0</v>
      </c>
      <c r="K120">
        <f>[2]Sheet1!J120</f>
        <v>0</v>
      </c>
      <c r="L120">
        <f>[2]Sheet1!K120</f>
        <v>0</v>
      </c>
      <c r="M120">
        <f>[2]Sheet1!L120</f>
        <v>0</v>
      </c>
      <c r="N120">
        <f>[2]Sheet1!M120</f>
        <v>0</v>
      </c>
      <c r="O120">
        <f>[2]Sheet1!N120</f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298"/>
      <c r="AU120" s="93"/>
      <c r="AV120" s="298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tr">
        <f>[2]Sheet1!A121</f>
        <v>BCT - DCDB-Suite IJ01</v>
      </c>
      <c r="B121" t="str">
        <f>[2]Sheet1!B121</f>
        <v>BCT;DC SYS01</v>
      </c>
      <c r="C121" s="52" t="str">
        <f>[2]Sheet1!C121</f>
        <v>BCT</v>
      </c>
      <c r="D121" s="52" t="s">
        <v>846</v>
      </c>
      <c r="E121">
        <f>[2]Sheet1!D121</f>
        <v>30</v>
      </c>
      <c r="F121">
        <f>[2]Sheet1!E121</f>
        <v>29</v>
      </c>
      <c r="G121" s="64">
        <f>[2]Sheet1!F121</f>
        <v>45082</v>
      </c>
      <c r="H121">
        <f>[2]Sheet1!G121</f>
        <v>300</v>
      </c>
      <c r="I121">
        <f>[2]Sheet1!H121</f>
        <v>300</v>
      </c>
      <c r="J121">
        <f>[2]Sheet1!I121</f>
        <v>5</v>
      </c>
      <c r="K121">
        <f>[2]Sheet1!J121</f>
        <v>0</v>
      </c>
      <c r="L121">
        <f>[2]Sheet1!K121</f>
        <v>3</v>
      </c>
      <c r="M121">
        <f>[2]Sheet1!L121</f>
        <v>0</v>
      </c>
      <c r="N121">
        <f>[2]Sheet1!M121</f>
        <v>0</v>
      </c>
      <c r="O121">
        <f>[2]Sheet1!N121</f>
        <v>41</v>
      </c>
      <c r="P121" s="69">
        <f t="shared" si="15"/>
        <v>62.5</v>
      </c>
      <c r="Q121" s="101" t="s">
        <v>847</v>
      </c>
      <c r="R121" s="100">
        <v>1</v>
      </c>
      <c r="S121" s="256" t="s">
        <v>335</v>
      </c>
      <c r="T121" s="255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298"/>
      <c r="AU121" s="93"/>
      <c r="AV121" s="298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tr">
        <f>[2]Sheet1!A122</f>
        <v>BCT_SEC_DCDB_WALL</v>
      </c>
      <c r="B122" t="str">
        <f>[2]Sheet1!B122</f>
        <v>BCT;DC SYS01</v>
      </c>
      <c r="C122" s="52" t="str">
        <f>[2]Sheet1!C122</f>
        <v>BCT</v>
      </c>
      <c r="D122" s="52" t="s">
        <v>846</v>
      </c>
      <c r="E122">
        <f>[2]Sheet1!D122</f>
        <v>0</v>
      </c>
      <c r="F122">
        <f>[2]Sheet1!E122</f>
        <v>0</v>
      </c>
      <c r="G122" s="64">
        <f>[2]Sheet1!F122</f>
        <v>45082</v>
      </c>
      <c r="H122">
        <f>[2]Sheet1!G122</f>
        <v>100</v>
      </c>
      <c r="I122">
        <f>[2]Sheet1!H122</f>
        <v>0</v>
      </c>
      <c r="J122">
        <f>[2]Sheet1!I122</f>
        <v>0</v>
      </c>
      <c r="K122">
        <f>[2]Sheet1!J122</f>
        <v>0</v>
      </c>
      <c r="L122">
        <f>[2]Sheet1!K122</f>
        <v>0</v>
      </c>
      <c r="M122">
        <f>[2]Sheet1!L122</f>
        <v>0</v>
      </c>
      <c r="N122">
        <f>[2]Sheet1!M122</f>
        <v>0</v>
      </c>
      <c r="O122">
        <f>[2]Sheet1!N122</f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298"/>
      <c r="AU122" s="93"/>
      <c r="AV122" s="298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tr">
        <f>[2]Sheet1!A123</f>
        <v>BCT_SYS_DCDB_WALL - Ignore</v>
      </c>
      <c r="B123" t="str">
        <f>[2]Sheet1!B123</f>
        <v>BCT;DC SYS01</v>
      </c>
      <c r="C123" s="52" t="str">
        <f>[2]Sheet1!C123</f>
        <v>BCT</v>
      </c>
      <c r="D123" s="52" t="s">
        <v>846</v>
      </c>
      <c r="E123">
        <f>[2]Sheet1!D123</f>
        <v>0</v>
      </c>
      <c r="F123">
        <f>[2]Sheet1!E123</f>
        <v>0</v>
      </c>
      <c r="G123" s="64">
        <f>[2]Sheet1!F123</f>
        <v>0</v>
      </c>
      <c r="H123">
        <f>[2]Sheet1!G123</f>
        <v>300</v>
      </c>
      <c r="I123">
        <f>[2]Sheet1!H123</f>
        <v>300</v>
      </c>
      <c r="J123">
        <f>[2]Sheet1!I123</f>
        <v>0</v>
      </c>
      <c r="K123">
        <f>[2]Sheet1!J123</f>
        <v>1</v>
      </c>
      <c r="L123">
        <f>[2]Sheet1!K123</f>
        <v>0</v>
      </c>
      <c r="M123">
        <f>[2]Sheet1!L123</f>
        <v>0</v>
      </c>
      <c r="N123">
        <f>[2]Sheet1!M123</f>
        <v>0</v>
      </c>
      <c r="O123">
        <f>[2]Sheet1!N123</f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298"/>
      <c r="AU123" s="93"/>
      <c r="AV123" s="298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tr">
        <f>[2]Sheet1!A124</f>
        <v>BHMTF1 - DCDB.A - Suite.A-B Rack.10A</v>
      </c>
      <c r="B124" t="str">
        <f>[2]Sheet1!B124</f>
        <v>BHMTF1;DC SYS A</v>
      </c>
      <c r="C124" s="52" t="str">
        <f>[2]Sheet1!C124</f>
        <v>BHMTF1</v>
      </c>
      <c r="D124" s="52" t="s">
        <v>848</v>
      </c>
      <c r="E124">
        <f>[2]Sheet1!D124</f>
        <v>163</v>
      </c>
      <c r="F124" t="str">
        <f>[2]Sheet1!E124</f>
        <v>N/A</v>
      </c>
      <c r="G124" s="64">
        <f>[2]Sheet1!F124</f>
        <v>44965</v>
      </c>
      <c r="H124">
        <f>[2]Sheet1!G124</f>
        <v>300</v>
      </c>
      <c r="I124" t="str">
        <f>[2]Sheet1!H124</f>
        <v>N/A</v>
      </c>
      <c r="J124">
        <f>[2]Sheet1!I124</f>
        <v>0</v>
      </c>
      <c r="K124">
        <f>[2]Sheet1!J124</f>
        <v>0</v>
      </c>
      <c r="L124">
        <f>[2]Sheet1!K124</f>
        <v>0</v>
      </c>
      <c r="M124">
        <f>[2]Sheet1!L124</f>
        <v>0</v>
      </c>
      <c r="N124">
        <f>[2]Sheet1!M124</f>
        <v>0</v>
      </c>
      <c r="O124">
        <f>[2]Sheet1!N124</f>
        <v>43</v>
      </c>
      <c r="P124" s="69">
        <f t="shared" si="15"/>
        <v>104.16666666666667</v>
      </c>
      <c r="Q124" s="81" t="s">
        <v>369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298"/>
      <c r="AU124" s="93"/>
      <c r="AV124" s="298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tr">
        <f>[2]Sheet1!A125</f>
        <v>BHMTF1 - DCDB.B - Suite.A-B Rack.9A</v>
      </c>
      <c r="B125" t="str">
        <f>[2]Sheet1!B125</f>
        <v>BHMTF1;DC SYS B</v>
      </c>
      <c r="C125" s="52" t="str">
        <f>[2]Sheet1!C125</f>
        <v>BHMTF1</v>
      </c>
      <c r="D125" s="52" t="s">
        <v>848</v>
      </c>
      <c r="E125" t="str">
        <f>[2]Sheet1!D125</f>
        <v>N/A</v>
      </c>
      <c r="F125">
        <f>[2]Sheet1!E125</f>
        <v>164</v>
      </c>
      <c r="G125" s="64">
        <f>[2]Sheet1!F125</f>
        <v>44965</v>
      </c>
      <c r="H125" t="str">
        <f>[2]Sheet1!G125</f>
        <v>N/A</v>
      </c>
      <c r="I125">
        <f>[2]Sheet1!H125</f>
        <v>300</v>
      </c>
      <c r="J125">
        <f>[2]Sheet1!I125</f>
        <v>0</v>
      </c>
      <c r="K125">
        <f>[2]Sheet1!J125</f>
        <v>0</v>
      </c>
      <c r="L125">
        <f>[2]Sheet1!K125</f>
        <v>0</v>
      </c>
      <c r="M125">
        <f>[2]Sheet1!L125</f>
        <v>0</v>
      </c>
      <c r="N125">
        <f>[2]Sheet1!M125</f>
        <v>0</v>
      </c>
      <c r="O125">
        <f>[2]Sheet1!N125</f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298"/>
      <c r="AU125" s="93"/>
      <c r="AV125" s="298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tr">
        <f>[2]Sheet1!A126</f>
        <v>BMGV02_SEC_CBDB00_2_3_A</v>
      </c>
      <c r="B126">
        <f>[2]Sheet1!B126</f>
        <v>0</v>
      </c>
      <c r="C126" s="52" t="str">
        <f>[2]Sheet1!C126</f>
        <v>BMGV02</v>
      </c>
      <c r="D126" s="52" t="s">
        <v>849</v>
      </c>
      <c r="E126">
        <f>[2]Sheet1!D126</f>
        <v>0</v>
      </c>
      <c r="F126">
        <f>[2]Sheet1!E126</f>
        <v>0</v>
      </c>
      <c r="G126" s="64">
        <f>[2]Sheet1!F126</f>
        <v>0</v>
      </c>
      <c r="H126">
        <f>[2]Sheet1!G126</f>
        <v>300</v>
      </c>
      <c r="I126">
        <f>[2]Sheet1!H126</f>
        <v>300</v>
      </c>
      <c r="J126">
        <f>[2]Sheet1!I126</f>
        <v>0</v>
      </c>
      <c r="K126">
        <f>[2]Sheet1!J126</f>
        <v>0</v>
      </c>
      <c r="L126">
        <f>[2]Sheet1!K126</f>
        <v>0</v>
      </c>
      <c r="M126">
        <f>[2]Sheet1!L126</f>
        <v>0</v>
      </c>
      <c r="N126">
        <f>[2]Sheet1!M126</f>
        <v>5</v>
      </c>
      <c r="O126">
        <f>[2]Sheet1!N126</f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298"/>
      <c r="AU126" s="93"/>
      <c r="AV126" s="298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tr">
        <f>[2]Sheet1!A127</f>
        <v>BMGV02_SEC_CBDB01_6_7_A</v>
      </c>
      <c r="B127">
        <f>[2]Sheet1!B127</f>
        <v>0</v>
      </c>
      <c r="C127" s="52" t="str">
        <f>[2]Sheet1!C127</f>
        <v>BMGV02</v>
      </c>
      <c r="D127" s="52" t="s">
        <v>849</v>
      </c>
      <c r="E127">
        <f>[2]Sheet1!D127</f>
        <v>0</v>
      </c>
      <c r="F127">
        <f>[2]Sheet1!E127</f>
        <v>0</v>
      </c>
      <c r="G127" s="64">
        <f>[2]Sheet1!F127</f>
        <v>0</v>
      </c>
      <c r="H127">
        <f>[2]Sheet1!G127</f>
        <v>300</v>
      </c>
      <c r="I127">
        <f>[2]Sheet1!H127</f>
        <v>300</v>
      </c>
      <c r="J127">
        <f>[2]Sheet1!I127</f>
        <v>0</v>
      </c>
      <c r="K127">
        <f>[2]Sheet1!J127</f>
        <v>0</v>
      </c>
      <c r="L127">
        <f>[2]Sheet1!K127</f>
        <v>0</v>
      </c>
      <c r="M127">
        <f>[2]Sheet1!L127</f>
        <v>0</v>
      </c>
      <c r="N127">
        <f>[2]Sheet1!M127</f>
        <v>9</v>
      </c>
      <c r="O127">
        <f>[2]Sheet1!N127</f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298"/>
      <c r="AU127" s="93"/>
      <c r="AV127" s="298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tr">
        <f>[2]Sheet1!A128</f>
        <v>BMGV02_SEC_CBDB02_8_9_A</v>
      </c>
      <c r="B128">
        <f>[2]Sheet1!B128</f>
        <v>0</v>
      </c>
      <c r="C128" s="52" t="str">
        <f>[2]Sheet1!C128</f>
        <v>BMGV02</v>
      </c>
      <c r="D128" s="52" t="s">
        <v>849</v>
      </c>
      <c r="E128">
        <f>[2]Sheet1!D128</f>
        <v>0</v>
      </c>
      <c r="F128">
        <f>[2]Sheet1!E128</f>
        <v>0</v>
      </c>
      <c r="G128" s="64">
        <f>[2]Sheet1!F128</f>
        <v>0</v>
      </c>
      <c r="H128">
        <f>[2]Sheet1!G128</f>
        <v>300</v>
      </c>
      <c r="I128">
        <f>[2]Sheet1!H128</f>
        <v>300</v>
      </c>
      <c r="J128">
        <f>[2]Sheet1!I128</f>
        <v>0</v>
      </c>
      <c r="K128">
        <f>[2]Sheet1!J128</f>
        <v>0</v>
      </c>
      <c r="L128">
        <f>[2]Sheet1!K128</f>
        <v>0</v>
      </c>
      <c r="M128">
        <f>[2]Sheet1!L128</f>
        <v>0</v>
      </c>
      <c r="N128">
        <f>[2]Sheet1!M128</f>
        <v>0</v>
      </c>
      <c r="O128">
        <f>[2]Sheet1!N128</f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298"/>
      <c r="AU128" s="93"/>
      <c r="AV128" s="298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tr">
        <f>[2]Sheet1!A129</f>
        <v>BMGV02_SEC_CBDB03_10_11_A</v>
      </c>
      <c r="B129">
        <f>[2]Sheet1!B129</f>
        <v>0</v>
      </c>
      <c r="C129" s="52" t="str">
        <f>[2]Sheet1!C129</f>
        <v>BMGV02</v>
      </c>
      <c r="D129" s="52" t="s">
        <v>849</v>
      </c>
      <c r="E129">
        <f>[2]Sheet1!D129</f>
        <v>0</v>
      </c>
      <c r="F129">
        <f>[2]Sheet1!E129</f>
        <v>0</v>
      </c>
      <c r="G129" s="64">
        <f>[2]Sheet1!F129</f>
        <v>0</v>
      </c>
      <c r="H129">
        <f>[2]Sheet1!G129</f>
        <v>300</v>
      </c>
      <c r="I129">
        <f>[2]Sheet1!H129</f>
        <v>300</v>
      </c>
      <c r="J129">
        <f>[2]Sheet1!I129</f>
        <v>0</v>
      </c>
      <c r="K129">
        <f>[2]Sheet1!J129</f>
        <v>0</v>
      </c>
      <c r="L129">
        <f>[2]Sheet1!K129</f>
        <v>0</v>
      </c>
      <c r="M129">
        <f>[2]Sheet1!L129</f>
        <v>0</v>
      </c>
      <c r="N129">
        <f>[2]Sheet1!M129</f>
        <v>0</v>
      </c>
      <c r="O129">
        <f>[2]Sheet1!N129</f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298"/>
      <c r="AU129" s="93"/>
      <c r="AV129" s="298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tr">
        <f>[2]Sheet1!A130</f>
        <v>BMGV02_SEC_CBDB04_12_13_A</v>
      </c>
      <c r="B130">
        <f>[2]Sheet1!B130</f>
        <v>0</v>
      </c>
      <c r="C130" s="52" t="str">
        <f>[2]Sheet1!C130</f>
        <v>BMGV02</v>
      </c>
      <c r="D130" s="52" t="s">
        <v>849</v>
      </c>
      <c r="E130">
        <f>[2]Sheet1!D130</f>
        <v>0</v>
      </c>
      <c r="F130">
        <f>[2]Sheet1!E130</f>
        <v>0</v>
      </c>
      <c r="G130" s="64">
        <f>[2]Sheet1!F130</f>
        <v>0</v>
      </c>
      <c r="H130">
        <f>[2]Sheet1!G130</f>
        <v>300</v>
      </c>
      <c r="I130">
        <f>[2]Sheet1!H130</f>
        <v>300</v>
      </c>
      <c r="J130">
        <f>[2]Sheet1!I130</f>
        <v>0</v>
      </c>
      <c r="K130">
        <f>[2]Sheet1!J130</f>
        <v>0</v>
      </c>
      <c r="L130">
        <f>[2]Sheet1!K130</f>
        <v>0</v>
      </c>
      <c r="M130">
        <f>[2]Sheet1!L130</f>
        <v>0</v>
      </c>
      <c r="N130">
        <f>[2]Sheet1!M130</f>
        <v>0</v>
      </c>
      <c r="O130">
        <f>[2]Sheet1!N130</f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298"/>
      <c r="AU130" s="93"/>
      <c r="AV130" s="298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tr">
        <f>[2]Sheet1!A131</f>
        <v>BMGV02_SEC_CBDB05_14_15_A</v>
      </c>
      <c r="B131">
        <f>[2]Sheet1!B131</f>
        <v>0</v>
      </c>
      <c r="C131" s="52" t="str">
        <f>[2]Sheet1!C131</f>
        <v>BMGV02</v>
      </c>
      <c r="D131" s="52" t="s">
        <v>849</v>
      </c>
      <c r="E131">
        <f>[2]Sheet1!D131</f>
        <v>0</v>
      </c>
      <c r="F131">
        <f>[2]Sheet1!E131</f>
        <v>0</v>
      </c>
      <c r="G131" s="64">
        <f>[2]Sheet1!F131</f>
        <v>0</v>
      </c>
      <c r="H131">
        <f>[2]Sheet1!G131</f>
        <v>300</v>
      </c>
      <c r="I131">
        <f>[2]Sheet1!H131</f>
        <v>300</v>
      </c>
      <c r="J131">
        <f>[2]Sheet1!I131</f>
        <v>0</v>
      </c>
      <c r="K131">
        <f>[2]Sheet1!J131</f>
        <v>0</v>
      </c>
      <c r="L131">
        <f>[2]Sheet1!K131</f>
        <v>0</v>
      </c>
      <c r="M131">
        <f>[2]Sheet1!L131</f>
        <v>0</v>
      </c>
      <c r="N131">
        <f>[2]Sheet1!M131</f>
        <v>0</v>
      </c>
      <c r="O131">
        <f>[2]Sheet1!N131</f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298"/>
      <c r="AU131" s="93"/>
      <c r="AV131" s="298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tr">
        <f>[2]Sheet1!A132</f>
        <v>BMGV02_SEC_CBDB06_16_17_A</v>
      </c>
      <c r="B132">
        <f>[2]Sheet1!B132</f>
        <v>0</v>
      </c>
      <c r="C132" s="52" t="str">
        <f>[2]Sheet1!C132</f>
        <v>BMGV02</v>
      </c>
      <c r="D132" s="52" t="s">
        <v>849</v>
      </c>
      <c r="E132">
        <f>[2]Sheet1!D132</f>
        <v>0</v>
      </c>
      <c r="F132">
        <f>[2]Sheet1!E132</f>
        <v>0</v>
      </c>
      <c r="G132" s="64">
        <f>[2]Sheet1!F132</f>
        <v>0</v>
      </c>
      <c r="H132">
        <f>[2]Sheet1!G132</f>
        <v>300</v>
      </c>
      <c r="I132">
        <f>[2]Sheet1!H132</f>
        <v>300</v>
      </c>
      <c r="J132">
        <f>[2]Sheet1!I132</f>
        <v>0</v>
      </c>
      <c r="K132">
        <f>[2]Sheet1!J132</f>
        <v>0</v>
      </c>
      <c r="L132">
        <f>[2]Sheet1!K132</f>
        <v>0</v>
      </c>
      <c r="M132">
        <f>[2]Sheet1!L132</f>
        <v>0</v>
      </c>
      <c r="N132">
        <f>[2]Sheet1!M132</f>
        <v>0</v>
      </c>
      <c r="O132">
        <f>[2]Sheet1!N132</f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298"/>
      <c r="AU132" s="93"/>
      <c r="AV132" s="298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tr">
        <f>[2]Sheet1!A133</f>
        <v>BMGV03_SEC_CBDB_10_11_B</v>
      </c>
      <c r="B133" t="str">
        <f>[2]Sheet1!B133</f>
        <v>BMGV03; DC SYS A</v>
      </c>
      <c r="C133" s="52" t="str">
        <f>[2]Sheet1!C133</f>
        <v>BMGV03</v>
      </c>
      <c r="D133" s="52" t="s">
        <v>850</v>
      </c>
      <c r="E133" t="str">
        <f>[2]Sheet1!D133</f>
        <v>NO PANEL TO READ</v>
      </c>
      <c r="F133" t="str">
        <f>[2]Sheet1!E133</f>
        <v>NO PANEL TO READ</v>
      </c>
      <c r="G133" s="64" t="str">
        <f>[2]Sheet1!F133</f>
        <v>12th Novemeber 2020</v>
      </c>
      <c r="H133">
        <f>[2]Sheet1!G133</f>
        <v>300</v>
      </c>
      <c r="I133">
        <f>[2]Sheet1!H133</f>
        <v>300</v>
      </c>
      <c r="J133">
        <f>[2]Sheet1!I133</f>
        <v>0</v>
      </c>
      <c r="K133">
        <f>[2]Sheet1!J133</f>
        <v>1</v>
      </c>
      <c r="L133">
        <f>[2]Sheet1!K133</f>
        <v>2</v>
      </c>
      <c r="M133">
        <f>[2]Sheet1!L133</f>
        <v>0</v>
      </c>
      <c r="N133">
        <f>[2]Sheet1!M133</f>
        <v>22</v>
      </c>
      <c r="O133">
        <f>[2]Sheet1!N133</f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298"/>
      <c r="AU133" s="93"/>
      <c r="AV133" s="298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tr">
        <f>[2]Sheet1!A134</f>
        <v>BMGV03_SEC_CBDB_12_13_B</v>
      </c>
      <c r="B134" t="str">
        <f>[2]Sheet1!B134</f>
        <v>BMGV03; DC SYS A</v>
      </c>
      <c r="C134" s="52" t="str">
        <f>[2]Sheet1!C134</f>
        <v>BMGV03</v>
      </c>
      <c r="D134" s="52" t="s">
        <v>850</v>
      </c>
      <c r="E134" t="str">
        <f>[2]Sheet1!D134</f>
        <v>NO PANEL TO READ</v>
      </c>
      <c r="F134" t="str">
        <f>[2]Sheet1!E134</f>
        <v>NO PANEL TO READ</v>
      </c>
      <c r="G134" s="64" t="str">
        <f>[2]Sheet1!F134</f>
        <v>12th Novemeber 2020</v>
      </c>
      <c r="H134">
        <f>[2]Sheet1!G134</f>
        <v>300</v>
      </c>
      <c r="I134">
        <f>[2]Sheet1!H134</f>
        <v>300</v>
      </c>
      <c r="J134">
        <f>[2]Sheet1!I134</f>
        <v>0</v>
      </c>
      <c r="K134">
        <f>[2]Sheet1!J134</f>
        <v>1</v>
      </c>
      <c r="L134">
        <f>[2]Sheet1!K134</f>
        <v>0</v>
      </c>
      <c r="M134">
        <f>[2]Sheet1!L134</f>
        <v>0</v>
      </c>
      <c r="N134">
        <f>[2]Sheet1!M134</f>
        <v>35</v>
      </c>
      <c r="O134">
        <f>[2]Sheet1!N134</f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298"/>
      <c r="AU134" s="93"/>
      <c r="AV134" s="298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tr">
        <f>[2]Sheet1!A135</f>
        <v>BMGV03_SEC_CBDB_2_3_B</v>
      </c>
      <c r="B135" t="str">
        <f>[2]Sheet1!B135</f>
        <v>BMGV03; DC SYS A</v>
      </c>
      <c r="C135" s="52" t="str">
        <f>[2]Sheet1!C135</f>
        <v>BMGV03</v>
      </c>
      <c r="D135" s="52" t="s">
        <v>850</v>
      </c>
      <c r="E135" t="str">
        <f>[2]Sheet1!D135</f>
        <v>NO PANEL TO READ</v>
      </c>
      <c r="F135" t="str">
        <f>[2]Sheet1!E135</f>
        <v>NO PANEL TO READ</v>
      </c>
      <c r="G135" s="64" t="str">
        <f>[2]Sheet1!F135</f>
        <v>12th Novemeber 2020</v>
      </c>
      <c r="H135">
        <f>[2]Sheet1!G135</f>
        <v>300</v>
      </c>
      <c r="I135">
        <f>[2]Sheet1!H135</f>
        <v>300</v>
      </c>
      <c r="J135">
        <f>[2]Sheet1!I135</f>
        <v>0</v>
      </c>
      <c r="K135">
        <f>[2]Sheet1!J135</f>
        <v>0</v>
      </c>
      <c r="L135">
        <f>[2]Sheet1!K135</f>
        <v>0</v>
      </c>
      <c r="M135">
        <f>[2]Sheet1!L135</f>
        <v>0</v>
      </c>
      <c r="N135">
        <f>[2]Sheet1!M135</f>
        <v>5</v>
      </c>
      <c r="O135">
        <f>[2]Sheet1!N135</f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298"/>
      <c r="AU135" s="93"/>
      <c r="AV135" s="298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tr">
        <f>[2]Sheet1!A136</f>
        <v>BMGV03_SEC_CBDB_6_7_B</v>
      </c>
      <c r="B136" t="str">
        <f>[2]Sheet1!B136</f>
        <v>BMGV03; DC SYS A</v>
      </c>
      <c r="C136" s="52" t="str">
        <f>[2]Sheet1!C136</f>
        <v>BMGV03</v>
      </c>
      <c r="D136" s="52" t="s">
        <v>850</v>
      </c>
      <c r="E136" t="str">
        <f>[2]Sheet1!D136</f>
        <v>NO PANEL TO READ</v>
      </c>
      <c r="F136" t="str">
        <f>[2]Sheet1!E136</f>
        <v>NO PANEL TO READ</v>
      </c>
      <c r="G136" s="64" t="str">
        <f>[2]Sheet1!F136</f>
        <v>12th Novemeber 2020</v>
      </c>
      <c r="H136">
        <f>[2]Sheet1!G136</f>
        <v>300</v>
      </c>
      <c r="I136">
        <f>[2]Sheet1!H136</f>
        <v>300</v>
      </c>
      <c r="J136">
        <f>[2]Sheet1!I136</f>
        <v>0</v>
      </c>
      <c r="K136">
        <f>[2]Sheet1!J136</f>
        <v>0</v>
      </c>
      <c r="L136">
        <f>[2]Sheet1!K136</f>
        <v>1</v>
      </c>
      <c r="M136">
        <f>[2]Sheet1!L136</f>
        <v>5</v>
      </c>
      <c r="N136">
        <f>[2]Sheet1!M136</f>
        <v>19</v>
      </c>
      <c r="O136">
        <f>[2]Sheet1!N136</f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298"/>
      <c r="AU136" s="93"/>
      <c r="AV136" s="298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tr">
        <f>[2]Sheet1!A137</f>
        <v>BMGV03_SEC_CBDB_8_9_B</v>
      </c>
      <c r="B137" t="str">
        <f>[2]Sheet1!B137</f>
        <v>BMGV03; DC SYS A</v>
      </c>
      <c r="C137" s="52" t="str">
        <f>[2]Sheet1!C137</f>
        <v>BMGV03</v>
      </c>
      <c r="D137" s="52" t="s">
        <v>850</v>
      </c>
      <c r="E137" t="str">
        <f>[2]Sheet1!D137</f>
        <v>NO PANEL TO READ</v>
      </c>
      <c r="F137" t="str">
        <f>[2]Sheet1!E137</f>
        <v>NO PANEL TO READ</v>
      </c>
      <c r="G137" s="64" t="str">
        <f>[2]Sheet1!F137</f>
        <v>12th Novemeber 2020</v>
      </c>
      <c r="H137">
        <f>[2]Sheet1!G137</f>
        <v>300</v>
      </c>
      <c r="I137">
        <f>[2]Sheet1!H137</f>
        <v>300</v>
      </c>
      <c r="J137">
        <f>[2]Sheet1!I137</f>
        <v>0</v>
      </c>
      <c r="K137">
        <f>[2]Sheet1!J137</f>
        <v>0</v>
      </c>
      <c r="L137">
        <f>[2]Sheet1!K137</f>
        <v>0</v>
      </c>
      <c r="M137">
        <f>[2]Sheet1!L137</f>
        <v>2</v>
      </c>
      <c r="N137">
        <f>[2]Sheet1!M137</f>
        <v>15</v>
      </c>
      <c r="O137">
        <f>[2]Sheet1!N137</f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298"/>
      <c r="AU137" s="93"/>
      <c r="AV137" s="298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tr">
        <f>[2]Sheet1!A138</f>
        <v>BHMN05_SEC_DCDB_AG01</v>
      </c>
      <c r="B138" t="str">
        <f>[2]Sheet1!B138</f>
        <v>BHMN05;DC SYS A</v>
      </c>
      <c r="C138" s="52" t="str">
        <f>[2]Sheet1!C138</f>
        <v>BHMN05</v>
      </c>
      <c r="D138" s="52" t="s">
        <v>851</v>
      </c>
      <c r="E138">
        <f>[2]Sheet1!D138</f>
        <v>260</v>
      </c>
      <c r="F138">
        <f>[2]Sheet1!E138</f>
        <v>280</v>
      </c>
      <c r="G138" s="64">
        <f>[2]Sheet1!F138</f>
        <v>44958</v>
      </c>
      <c r="H138">
        <f>[2]Sheet1!G138</f>
        <v>300</v>
      </c>
      <c r="I138">
        <f>[2]Sheet1!H138</f>
        <v>300</v>
      </c>
      <c r="J138">
        <f>[2]Sheet1!I138</f>
        <v>0</v>
      </c>
      <c r="K138">
        <f>[2]Sheet1!J138</f>
        <v>0</v>
      </c>
      <c r="L138">
        <f>[2]Sheet1!K138</f>
        <v>0</v>
      </c>
      <c r="M138">
        <f>[2]Sheet1!L138</f>
        <v>5</v>
      </c>
      <c r="N138">
        <f>[2]Sheet1!M138</f>
        <v>6</v>
      </c>
      <c r="O138">
        <f>[2]Sheet1!N138</f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298"/>
      <c r="AU138" s="93"/>
      <c r="AV138" s="298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tr">
        <f>[2]Sheet1!A139</f>
        <v>BHMN05_SEC_WALL_DCDB_A</v>
      </c>
      <c r="B139" t="str">
        <f>[2]Sheet1!B139</f>
        <v>BHMN05;DC SYS A</v>
      </c>
      <c r="C139" s="52" t="str">
        <f>[2]Sheet1!C139</f>
        <v>BHMN05</v>
      </c>
      <c r="D139" s="52" t="s">
        <v>851</v>
      </c>
      <c r="E139">
        <f>[2]Sheet1!D139</f>
        <v>120</v>
      </c>
      <c r="F139">
        <f>[2]Sheet1!E139</f>
        <v>120</v>
      </c>
      <c r="G139" s="64">
        <f>[2]Sheet1!F139</f>
        <v>44958</v>
      </c>
      <c r="H139">
        <f>[2]Sheet1!G139</f>
        <v>200</v>
      </c>
      <c r="I139">
        <f>[2]Sheet1!H139</f>
        <v>200</v>
      </c>
      <c r="J139">
        <f>[2]Sheet1!I139</f>
        <v>4</v>
      </c>
      <c r="K139">
        <f>[2]Sheet1!J139</f>
        <v>1</v>
      </c>
      <c r="L139">
        <f>[2]Sheet1!K139</f>
        <v>1</v>
      </c>
      <c r="M139">
        <f>[2]Sheet1!L139</f>
        <v>0</v>
      </c>
      <c r="N139">
        <f>[2]Sheet1!M139</f>
        <v>3</v>
      </c>
      <c r="O139">
        <f>[2]Sheet1!N139</f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298"/>
      <c r="AU139" s="93"/>
      <c r="AV139" s="298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tr">
        <f>[2]Sheet1!A140</f>
        <v>BHMN05_SEC_WALL_DCDB_B</v>
      </c>
      <c r="B140" t="str">
        <f>[2]Sheet1!B140</f>
        <v>BHMN05;DC SYS A</v>
      </c>
      <c r="C140" s="52" t="str">
        <f>[2]Sheet1!C140</f>
        <v>BHMN05</v>
      </c>
      <c r="D140" s="52" t="s">
        <v>851</v>
      </c>
      <c r="E140">
        <f>[2]Sheet1!D140</f>
        <v>95</v>
      </c>
      <c r="F140">
        <f>[2]Sheet1!E140</f>
        <v>95</v>
      </c>
      <c r="G140" s="64">
        <f>[2]Sheet1!F140</f>
        <v>44958</v>
      </c>
      <c r="H140">
        <f>[2]Sheet1!G140</f>
        <v>200</v>
      </c>
      <c r="I140">
        <f>[2]Sheet1!H140</f>
        <v>200</v>
      </c>
      <c r="J140">
        <f>[2]Sheet1!I140</f>
        <v>6</v>
      </c>
      <c r="K140">
        <f>[2]Sheet1!J140</f>
        <v>0</v>
      </c>
      <c r="L140">
        <f>[2]Sheet1!K140</f>
        <v>0</v>
      </c>
      <c r="M140">
        <f>[2]Sheet1!L140</f>
        <v>0</v>
      </c>
      <c r="N140">
        <f>[2]Sheet1!M140</f>
        <v>7</v>
      </c>
      <c r="O140">
        <f>[2]Sheet1!N140</f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298"/>
      <c r="AU140" s="93"/>
      <c r="AV140" s="298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tr">
        <f>[2]Sheet1!A141</f>
        <v>BHMN05_SEC_WALL_DCDB_C</v>
      </c>
      <c r="B141" t="str">
        <f>[2]Sheet1!B141</f>
        <v>BHMN05;DC SYS A</v>
      </c>
      <c r="C141" s="52" t="str">
        <f>[2]Sheet1!C141</f>
        <v>BHMN05</v>
      </c>
      <c r="D141" s="52" t="s">
        <v>851</v>
      </c>
      <c r="E141">
        <f>[2]Sheet1!D141</f>
        <v>90</v>
      </c>
      <c r="F141">
        <f>[2]Sheet1!E141</f>
        <v>105</v>
      </c>
      <c r="G141" s="64">
        <f>[2]Sheet1!F141</f>
        <v>44958</v>
      </c>
      <c r="H141">
        <f>[2]Sheet1!G141</f>
        <v>200</v>
      </c>
      <c r="I141">
        <f>[2]Sheet1!H141</f>
        <v>200</v>
      </c>
      <c r="J141">
        <f>[2]Sheet1!I141</f>
        <v>6</v>
      </c>
      <c r="K141">
        <f>[2]Sheet1!J141</f>
        <v>1</v>
      </c>
      <c r="L141">
        <f>[2]Sheet1!K141</f>
        <v>0</v>
      </c>
      <c r="M141">
        <f>[2]Sheet1!L141</f>
        <v>1</v>
      </c>
      <c r="N141">
        <f>[2]Sheet1!M141</f>
        <v>2</v>
      </c>
      <c r="O141">
        <f>[2]Sheet1!N141</f>
        <v>0</v>
      </c>
      <c r="P141" s="69">
        <f t="shared" si="30"/>
        <v>41.666666666666664</v>
      </c>
      <c r="Q141" s="85" t="s">
        <v>361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298"/>
      <c r="AU141" s="93"/>
      <c r="AV141" s="298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tr">
        <f>[2]Sheet1!A142</f>
        <v>BHMN05_SEC_WALL_DCDB_D</v>
      </c>
      <c r="B142" t="str">
        <f>[2]Sheet1!B142</f>
        <v>BHMN05;DC SYS A</v>
      </c>
      <c r="C142" s="52" t="str">
        <f>[2]Sheet1!C142</f>
        <v>BHMN05</v>
      </c>
      <c r="D142" s="52" t="s">
        <v>851</v>
      </c>
      <c r="E142">
        <f>[2]Sheet1!D142</f>
        <v>100</v>
      </c>
      <c r="F142">
        <f>[2]Sheet1!E142</f>
        <v>120</v>
      </c>
      <c r="G142" s="64">
        <f>[2]Sheet1!F142</f>
        <v>44958</v>
      </c>
      <c r="H142">
        <f>[2]Sheet1!G142</f>
        <v>200</v>
      </c>
      <c r="I142">
        <f>[2]Sheet1!H142</f>
        <v>200</v>
      </c>
      <c r="J142">
        <f>[2]Sheet1!I142</f>
        <v>0</v>
      </c>
      <c r="K142">
        <f>[2]Sheet1!J142</f>
        <v>1</v>
      </c>
      <c r="L142">
        <f>[2]Sheet1!K142</f>
        <v>0</v>
      </c>
      <c r="M142">
        <f>[2]Sheet1!L142</f>
        <v>0</v>
      </c>
      <c r="N142">
        <f>[2]Sheet1!M142</f>
        <v>9</v>
      </c>
      <c r="O142">
        <f>[2]Sheet1!N142</f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298"/>
      <c r="AU142" s="93"/>
      <c r="AV142" s="298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tr">
        <f>[2]Sheet1!A143</f>
        <v>BHMN08_PDU1A_B.</v>
      </c>
      <c r="B143" t="str">
        <f>[2]Sheet1!B143</f>
        <v>BHMN08;DCSYS03B</v>
      </c>
      <c r="C143" s="52" t="str">
        <f>[2]Sheet1!C143</f>
        <v>BHMN08</v>
      </c>
      <c r="D143" s="52" t="s">
        <v>852</v>
      </c>
      <c r="E143">
        <f>[2]Sheet1!D143</f>
        <v>144.9</v>
      </c>
      <c r="F143">
        <f>[2]Sheet1!E143</f>
        <v>134.10000000000002</v>
      </c>
      <c r="G143" s="64">
        <f>[2]Sheet1!F143</f>
        <v>45435</v>
      </c>
      <c r="H143">
        <f>[2]Sheet1!G143</f>
        <v>360</v>
      </c>
      <c r="I143">
        <f>[2]Sheet1!H143</f>
        <v>360</v>
      </c>
      <c r="J143">
        <f>[2]Sheet1!I143</f>
        <v>0</v>
      </c>
      <c r="K143">
        <f>[2]Sheet1!J143</f>
        <v>0</v>
      </c>
      <c r="L143">
        <f>[2]Sheet1!K143</f>
        <v>0</v>
      </c>
      <c r="M143">
        <f>[2]Sheet1!L143</f>
        <v>0</v>
      </c>
      <c r="N143">
        <f>[2]Sheet1!M143</f>
        <v>0</v>
      </c>
      <c r="O143">
        <f>[2]Sheet1!N143</f>
        <v>0</v>
      </c>
      <c r="P143" s="69">
        <f t="shared" si="30"/>
        <v>339.58333333333331</v>
      </c>
      <c r="Q143" s="85" t="s">
        <v>362</v>
      </c>
      <c r="R143" s="86">
        <v>0.9</v>
      </c>
      <c r="S143" s="81" t="s">
        <v>363</v>
      </c>
      <c r="T143" s="82">
        <v>2.6</v>
      </c>
      <c r="U143" s="81" t="s">
        <v>364</v>
      </c>
      <c r="V143" s="82">
        <v>1.8</v>
      </c>
      <c r="W143" s="81" t="s">
        <v>365</v>
      </c>
      <c r="X143" s="82">
        <v>3.2</v>
      </c>
      <c r="Y143" s="81" t="s">
        <v>366</v>
      </c>
      <c r="Z143" s="82">
        <v>1.6</v>
      </c>
      <c r="AA143" s="81" t="s">
        <v>367</v>
      </c>
      <c r="AB143" s="82">
        <v>2.6</v>
      </c>
      <c r="AC143" s="81" t="s">
        <v>853</v>
      </c>
      <c r="AD143" s="82">
        <v>3.6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298"/>
      <c r="AU143" s="93"/>
      <c r="AV143" s="298"/>
      <c r="AW143" s="93"/>
      <c r="AX143" s="66">
        <f t="shared" si="26"/>
        <v>16.3</v>
      </c>
      <c r="AY143" s="78">
        <f t="shared" si="27"/>
        <v>339.58333333333331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314.69166666666666</v>
      </c>
      <c r="BC143" s="53">
        <f t="shared" si="29"/>
        <v>303.89166666666665</v>
      </c>
    </row>
    <row r="144" spans="1:55" ht="13.15">
      <c r="A144" t="str">
        <f>[2]Sheet1!A144</f>
        <v>NECCD1 (EATON RACKS)_Suite G 1&amp;2.</v>
      </c>
      <c r="B144" t="str">
        <f>[2]Sheet1!B144</f>
        <v>NECCD1;DC SYS01</v>
      </c>
      <c r="C144" s="52" t="str">
        <f>[2]Sheet1!C144</f>
        <v>NECCD1</v>
      </c>
      <c r="D144" s="52" t="s">
        <v>854</v>
      </c>
      <c r="E144" t="str">
        <f>[2]Sheet1!D144</f>
        <v>NONE</v>
      </c>
      <c r="F144" t="str">
        <f>[2]Sheet1!E144</f>
        <v>NONE</v>
      </c>
      <c r="G144" s="64" t="str">
        <f>[2]Sheet1!F144</f>
        <v>21ST OCTOBER 2020</v>
      </c>
      <c r="H144">
        <f>[2]Sheet1!G144</f>
        <v>200</v>
      </c>
      <c r="I144">
        <f>[2]Sheet1!H144</f>
        <v>200</v>
      </c>
      <c r="J144">
        <f>[2]Sheet1!I144</f>
        <v>0</v>
      </c>
      <c r="K144">
        <f>[2]Sheet1!J144</f>
        <v>0</v>
      </c>
      <c r="L144">
        <f>[2]Sheet1!K144</f>
        <v>0</v>
      </c>
      <c r="M144">
        <f>[2]Sheet1!L144</f>
        <v>0</v>
      </c>
      <c r="N144">
        <f>[2]Sheet1!M144</f>
        <v>0</v>
      </c>
      <c r="O144">
        <f>[2]Sheet1!N144</f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298"/>
      <c r="AU144" s="93"/>
      <c r="AV144" s="298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tr">
        <f>[2]Sheet1!A145</f>
        <v>NECCD1_DC-DB (Wall Mounted ).</v>
      </c>
      <c r="B145" t="str">
        <f>[2]Sheet1!B145</f>
        <v>NECCD1;DC SYS01</v>
      </c>
      <c r="C145" s="52" t="str">
        <f>[2]Sheet1!C145</f>
        <v>NECCD1</v>
      </c>
      <c r="D145" s="52" t="s">
        <v>854</v>
      </c>
      <c r="E145" t="str">
        <f>[2]Sheet1!D145</f>
        <v>NONE</v>
      </c>
      <c r="F145" t="str">
        <f>[2]Sheet1!E145</f>
        <v>NONE</v>
      </c>
      <c r="G145" s="64" t="str">
        <f>[2]Sheet1!F145</f>
        <v>21ST OCTOBER 2020</v>
      </c>
      <c r="H145">
        <f>[2]Sheet1!G145</f>
        <v>200</v>
      </c>
      <c r="I145">
        <f>[2]Sheet1!H145</f>
        <v>200</v>
      </c>
      <c r="J145">
        <f>[2]Sheet1!I145</f>
        <v>0</v>
      </c>
      <c r="K145">
        <f>[2]Sheet1!J145</f>
        <v>0</v>
      </c>
      <c r="L145">
        <f>[2]Sheet1!K145</f>
        <v>8</v>
      </c>
      <c r="M145">
        <f>[2]Sheet1!L145</f>
        <v>0</v>
      </c>
      <c r="N145">
        <f>[2]Sheet1!M145</f>
        <v>0</v>
      </c>
      <c r="O145">
        <f>[2]Sheet1!N145</f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298"/>
      <c r="AU145" s="93"/>
      <c r="AV145" s="298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tr">
        <f>[2]Sheet1!A146</f>
        <v>CELL01 - ADVANCE DC 600  Suite 2C.</v>
      </c>
      <c r="B146" t="str">
        <f>[2]Sheet1!B146</f>
        <v>CELL01;DC SYS01</v>
      </c>
      <c r="C146" s="52" t="str">
        <f>[2]Sheet1!C146</f>
        <v>CELL01</v>
      </c>
      <c r="D146" s="52" t="s">
        <v>855</v>
      </c>
      <c r="E146">
        <f>[2]Sheet1!D146</f>
        <v>20</v>
      </c>
      <c r="F146">
        <f>[2]Sheet1!E146</f>
        <v>20</v>
      </c>
      <c r="G146" s="64" t="str">
        <f>[2]Sheet1!F146</f>
        <v>17th December 2020</v>
      </c>
      <c r="H146">
        <f>[2]Sheet1!G146</f>
        <v>300</v>
      </c>
      <c r="I146">
        <f>[2]Sheet1!H146</f>
        <v>300</v>
      </c>
      <c r="J146">
        <f>[2]Sheet1!I146</f>
        <v>0</v>
      </c>
      <c r="K146">
        <f>[2]Sheet1!J146</f>
        <v>0</v>
      </c>
      <c r="L146">
        <f>[2]Sheet1!K146</f>
        <v>0</v>
      </c>
      <c r="M146">
        <f>[2]Sheet1!L146</f>
        <v>0</v>
      </c>
      <c r="N146">
        <f>[2]Sheet1!M146</f>
        <v>0</v>
      </c>
      <c r="O146">
        <f>[2]Sheet1!N146</f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298"/>
      <c r="AU146" s="93"/>
      <c r="AV146" s="298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tr">
        <f>[2]Sheet1!A147</f>
        <v>CELL01 - ADVANCE DC 600  Suite 3C.</v>
      </c>
      <c r="B147" t="str">
        <f>[2]Sheet1!B147</f>
        <v>CELL01;DC SYS01</v>
      </c>
      <c r="C147" s="52" t="str">
        <f>[2]Sheet1!C147</f>
        <v>CELL01</v>
      </c>
      <c r="D147" s="52" t="s">
        <v>856</v>
      </c>
      <c r="E147">
        <f>[2]Sheet1!D147</f>
        <v>20</v>
      </c>
      <c r="F147">
        <f>[2]Sheet1!E147</f>
        <v>20</v>
      </c>
      <c r="G147" s="64" t="str">
        <f>[2]Sheet1!F147</f>
        <v>17th December 2020</v>
      </c>
      <c r="H147">
        <f>[2]Sheet1!G147</f>
        <v>300</v>
      </c>
      <c r="I147">
        <f>[2]Sheet1!H147</f>
        <v>300</v>
      </c>
      <c r="J147">
        <f>[2]Sheet1!I147</f>
        <v>0</v>
      </c>
      <c r="K147">
        <f>[2]Sheet1!J147</f>
        <v>0</v>
      </c>
      <c r="L147">
        <f>[2]Sheet1!K147</f>
        <v>0</v>
      </c>
      <c r="M147">
        <f>[2]Sheet1!L147</f>
        <v>1</v>
      </c>
      <c r="N147">
        <f>[2]Sheet1!M147</f>
        <v>0</v>
      </c>
      <c r="O147">
        <f>[2]Sheet1!N147</f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298"/>
      <c r="AU147" s="93"/>
      <c r="AV147" s="298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tr">
        <f>[2]Sheet1!A148</f>
        <v>COV_SEC_DD770_AC01</v>
      </c>
      <c r="B148" s="35" t="s">
        <v>92</v>
      </c>
      <c r="C148" s="52" t="str">
        <f>[2]Sheet1!C148</f>
        <v>COV</v>
      </c>
      <c r="D148" s="52" t="s">
        <v>857</v>
      </c>
      <c r="E148">
        <f>[2]Sheet1!D148</f>
        <v>100</v>
      </c>
      <c r="F148">
        <f>[2]Sheet1!E148</f>
        <v>100</v>
      </c>
      <c r="G148" s="64">
        <f>[2]Sheet1!F148</f>
        <v>44998</v>
      </c>
      <c r="H148">
        <f>[2]Sheet1!G148</f>
        <v>300</v>
      </c>
      <c r="I148">
        <f>[2]Sheet1!H148</f>
        <v>300</v>
      </c>
      <c r="J148">
        <f>[2]Sheet1!I148</f>
        <v>2</v>
      </c>
      <c r="K148">
        <f>[2]Sheet1!J148</f>
        <v>9</v>
      </c>
      <c r="L148">
        <f>[2]Sheet1!K148</f>
        <v>0</v>
      </c>
      <c r="M148">
        <f>[2]Sheet1!L148</f>
        <v>6</v>
      </c>
      <c r="N148">
        <f>[2]Sheet1!M148</f>
        <v>12</v>
      </c>
      <c r="O148">
        <f>[2]Sheet1!N148</f>
        <v>0</v>
      </c>
      <c r="P148" s="69">
        <f t="shared" si="30"/>
        <v>327.08333333333331</v>
      </c>
      <c r="Q148" s="81" t="s">
        <v>488</v>
      </c>
      <c r="R148" s="82">
        <v>4.5</v>
      </c>
      <c r="S148" s="81" t="s">
        <v>489</v>
      </c>
      <c r="T148" s="82">
        <v>4.5</v>
      </c>
      <c r="U148" s="81" t="s">
        <v>490</v>
      </c>
      <c r="V148" s="82">
        <v>4.5</v>
      </c>
      <c r="W148" s="83" t="s">
        <v>493</v>
      </c>
      <c r="X148" s="284">
        <v>2.2000000000000002</v>
      </c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298"/>
      <c r="AU148" s="93"/>
      <c r="AV148" s="298"/>
      <c r="AW148" s="93"/>
      <c r="AX148" s="66">
        <f t="shared" si="26"/>
        <v>15.7</v>
      </c>
      <c r="AY148" s="78">
        <f t="shared" si="27"/>
        <v>327.08333333333331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263.54166666666663</v>
      </c>
      <c r="BC148" s="53">
        <f t="shared" si="29"/>
        <v>263.54166666666663</v>
      </c>
    </row>
    <row r="149" spans="1:55" ht="13.15">
      <c r="A149" t="str">
        <f>[2]Sheet1!A149</f>
        <v>COV_SEC_DD770_AJ01</v>
      </c>
      <c r="B149" s="35" t="s">
        <v>92</v>
      </c>
      <c r="C149" s="52" t="str">
        <f>[2]Sheet1!C149</f>
        <v>COV</v>
      </c>
      <c r="D149" s="52" t="s">
        <v>857</v>
      </c>
      <c r="E149">
        <f>[2]Sheet1!D149</f>
        <v>100</v>
      </c>
      <c r="F149">
        <f>[2]Sheet1!E149</f>
        <v>100</v>
      </c>
      <c r="G149" s="64" t="str">
        <f>[2]Sheet1!F149</f>
        <v>22nd October 2020</v>
      </c>
      <c r="H149">
        <f>[2]Sheet1!G149</f>
        <v>300</v>
      </c>
      <c r="I149">
        <f>[2]Sheet1!H149</f>
        <v>300</v>
      </c>
      <c r="J149">
        <f>[2]Sheet1!I149</f>
        <v>2</v>
      </c>
      <c r="K149">
        <f>[2]Sheet1!J149</f>
        <v>1</v>
      </c>
      <c r="L149">
        <f>[2]Sheet1!K149</f>
        <v>0</v>
      </c>
      <c r="M149">
        <f>[2]Sheet1!L149</f>
        <v>12</v>
      </c>
      <c r="N149">
        <f>[2]Sheet1!M149</f>
        <v>9</v>
      </c>
      <c r="O149">
        <f>[2]Sheet1!N149</f>
        <v>0</v>
      </c>
      <c r="P149" s="69">
        <f t="shared" si="30"/>
        <v>20.833333333333332</v>
      </c>
      <c r="Q149" s="101" t="s">
        <v>492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298"/>
      <c r="AU149" s="93"/>
      <c r="AV149" s="298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tr">
        <f>[2]Sheet1!A150</f>
        <v>COV_SEC_DD770_RS04</v>
      </c>
      <c r="B150" s="35" t="s">
        <v>92</v>
      </c>
      <c r="C150" s="52" t="str">
        <f>[2]Sheet1!C150</f>
        <v>COV</v>
      </c>
      <c r="D150" s="52" t="s">
        <v>857</v>
      </c>
      <c r="E150">
        <f>[2]Sheet1!D150</f>
        <v>200</v>
      </c>
      <c r="F150">
        <f>[2]Sheet1!E150</f>
        <v>200</v>
      </c>
      <c r="G150" s="64" t="str">
        <f>[2]Sheet1!F150</f>
        <v>22nd October 2020</v>
      </c>
      <c r="H150">
        <f>[2]Sheet1!G150</f>
        <v>300</v>
      </c>
      <c r="I150">
        <f>[2]Sheet1!H150</f>
        <v>300</v>
      </c>
      <c r="J150">
        <f>[2]Sheet1!I150</f>
        <v>6</v>
      </c>
      <c r="K150">
        <f>[2]Sheet1!J150</f>
        <v>4</v>
      </c>
      <c r="L150">
        <f>[2]Sheet1!K150</f>
        <v>0</v>
      </c>
      <c r="M150">
        <f>[2]Sheet1!L150</f>
        <v>20</v>
      </c>
      <c r="N150">
        <f>[2]Sheet1!M150</f>
        <v>6</v>
      </c>
      <c r="O150">
        <f>[2]Sheet1!N150</f>
        <v>0</v>
      </c>
      <c r="P150" s="69">
        <f t="shared" si="30"/>
        <v>41.666666666666664</v>
      </c>
      <c r="Q150" s="101" t="s">
        <v>491</v>
      </c>
      <c r="R150" s="100">
        <v>1</v>
      </c>
      <c r="S150" s="101" t="s">
        <v>491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298"/>
      <c r="AU150" s="93"/>
      <c r="AV150" s="298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tr">
        <f>[2]Sheet1!A151</f>
        <v>DBY_SEC_DD770_PQ1</v>
      </c>
      <c r="B151" t="str">
        <f>[2]Sheet1!B151</f>
        <v>DBY;DC SYS01</v>
      </c>
      <c r="C151" s="52" t="str">
        <f>[2]Sheet1!C151</f>
        <v>DBY</v>
      </c>
      <c r="D151" s="52" t="s">
        <v>858</v>
      </c>
      <c r="E151">
        <f>[2]Sheet1!D151</f>
        <v>100</v>
      </c>
      <c r="F151">
        <f>[2]Sheet1!E151</f>
        <v>100</v>
      </c>
      <c r="G151" s="64">
        <f>[2]Sheet1!F151</f>
        <v>45105</v>
      </c>
      <c r="H151">
        <f>[2]Sheet1!G151</f>
        <v>300</v>
      </c>
      <c r="I151">
        <f>[2]Sheet1!H151</f>
        <v>300</v>
      </c>
      <c r="J151">
        <f>[2]Sheet1!I151</f>
        <v>5</v>
      </c>
      <c r="K151">
        <f>[2]Sheet1!J151</f>
        <v>3</v>
      </c>
      <c r="L151">
        <f>[2]Sheet1!K151</f>
        <v>0</v>
      </c>
      <c r="M151">
        <f>[2]Sheet1!L151</f>
        <v>11</v>
      </c>
      <c r="N151">
        <f>[2]Sheet1!M151</f>
        <v>6</v>
      </c>
      <c r="O151">
        <f>[2]Sheet1!N151</f>
        <v>0</v>
      </c>
      <c r="P151" s="69">
        <f t="shared" si="30"/>
        <v>20.833333333333332</v>
      </c>
      <c r="Q151" s="81" t="s">
        <v>501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298"/>
      <c r="AU151" s="93"/>
      <c r="AV151" s="298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tr">
        <f>[2]Sheet1!A152</f>
        <v>EVMN01_DCDIST_GH04</v>
      </c>
      <c r="B152" t="str">
        <f>[2]Sheet1!B152</f>
        <v>EVMN01;DC SYS01</v>
      </c>
      <c r="C152" s="52" t="str">
        <f>[2]Sheet1!C152</f>
        <v>EVMN01</v>
      </c>
      <c r="D152" s="52" t="s">
        <v>859</v>
      </c>
      <c r="E152">
        <f>[2]Sheet1!D152</f>
        <v>0</v>
      </c>
      <c r="F152">
        <f>[2]Sheet1!E152</f>
        <v>0</v>
      </c>
      <c r="G152" s="64" t="str">
        <f>[2]Sheet1!F152</f>
        <v>5th November 2020</v>
      </c>
      <c r="H152">
        <f>[2]Sheet1!G152</f>
        <v>300</v>
      </c>
      <c r="I152">
        <f>[2]Sheet1!H152</f>
        <v>300</v>
      </c>
      <c r="J152">
        <f>[2]Sheet1!I152</f>
        <v>10</v>
      </c>
      <c r="K152">
        <f>[2]Sheet1!J152</f>
        <v>10</v>
      </c>
      <c r="L152">
        <f>[2]Sheet1!K152</f>
        <v>6</v>
      </c>
      <c r="M152">
        <f>[2]Sheet1!L152</f>
        <v>0</v>
      </c>
      <c r="N152">
        <f>[2]Sheet1!M152</f>
        <v>0</v>
      </c>
      <c r="O152">
        <f>[2]Sheet1!N152</f>
        <v>15</v>
      </c>
      <c r="P152" s="69">
        <f t="shared" si="30"/>
        <v>20.833333333333332</v>
      </c>
      <c r="Q152" s="101" t="s">
        <v>860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298"/>
      <c r="AU152" s="93"/>
      <c r="AV152" s="298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tr">
        <f>[2]Sheet1!A153</f>
        <v>EVMN01_SEC_DCDIST_GH02</v>
      </c>
      <c r="B153" t="str">
        <f>[2]Sheet1!B153</f>
        <v>EVMN01;DC SYS01</v>
      </c>
      <c r="C153" s="52" t="str">
        <f>[2]Sheet1!C153</f>
        <v>EVMN01</v>
      </c>
      <c r="D153" s="52" t="s">
        <v>859</v>
      </c>
      <c r="E153">
        <f>[2]Sheet1!D153</f>
        <v>15</v>
      </c>
      <c r="F153">
        <f>[2]Sheet1!E153</f>
        <v>15</v>
      </c>
      <c r="G153" s="64">
        <f>[2]Sheet1!F153</f>
        <v>42720</v>
      </c>
      <c r="H153">
        <f>[2]Sheet1!G153</f>
        <v>300</v>
      </c>
      <c r="I153">
        <f>[2]Sheet1!H153</f>
        <v>300</v>
      </c>
      <c r="J153">
        <f>[2]Sheet1!I153</f>
        <v>0</v>
      </c>
      <c r="K153">
        <f>[2]Sheet1!J153</f>
        <v>0</v>
      </c>
      <c r="L153">
        <f>[2]Sheet1!K153</f>
        <v>0</v>
      </c>
      <c r="M153">
        <f>[2]Sheet1!L153</f>
        <v>0</v>
      </c>
      <c r="N153">
        <f>[2]Sheet1!M153</f>
        <v>0</v>
      </c>
      <c r="O153">
        <f>[2]Sheet1!N153</f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298"/>
      <c r="AU153" s="93"/>
      <c r="AV153" s="298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tr">
        <f>[2]Sheet1!A154</f>
        <v>LMSCN2 - DCDB - Suite D and E - Wall Mounted.</v>
      </c>
      <c r="B154" t="str">
        <f>[2]Sheet1!B154</f>
        <v>LMSCN2;DC SYS01</v>
      </c>
      <c r="C154" s="52" t="str">
        <f>[2]Sheet1!C154</f>
        <v>LMSCN2</v>
      </c>
      <c r="D154" s="52" t="s">
        <v>861</v>
      </c>
      <c r="E154">
        <f>[2]Sheet1!D154</f>
        <v>5</v>
      </c>
      <c r="F154" t="str">
        <f>[2]Sheet1!E154</f>
        <v>NONE</v>
      </c>
      <c r="G154" s="64">
        <f>[2]Sheet1!F154</f>
        <v>44119</v>
      </c>
      <c r="H154">
        <f>[2]Sheet1!G154</f>
        <v>32</v>
      </c>
      <c r="I154">
        <f>[2]Sheet1!H154</f>
        <v>0</v>
      </c>
      <c r="J154">
        <f>[2]Sheet1!I154</f>
        <v>0</v>
      </c>
      <c r="K154">
        <f>[2]Sheet1!J154</f>
        <v>0</v>
      </c>
      <c r="L154">
        <f>[2]Sheet1!K154</f>
        <v>0</v>
      </c>
      <c r="M154">
        <f>[2]Sheet1!L154</f>
        <v>0</v>
      </c>
      <c r="N154">
        <f>[2]Sheet1!M154</f>
        <v>2</v>
      </c>
      <c r="O154">
        <f>[2]Sheet1!N154</f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298"/>
      <c r="AU154" s="93"/>
      <c r="AV154" s="298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tr">
        <f>[2]Sheet1!A155</f>
        <v>LMSCN2 - DCDB - Suite G - Wall Mounted.</v>
      </c>
      <c r="B155" t="str">
        <f>[2]Sheet1!B155</f>
        <v>LMSCN2;DC SYS01</v>
      </c>
      <c r="C155" s="52" t="str">
        <f>[2]Sheet1!C155</f>
        <v>LMSCN2</v>
      </c>
      <c r="D155" s="52" t="s">
        <v>861</v>
      </c>
      <c r="E155" t="str">
        <f>[2]Sheet1!D155</f>
        <v>NO METER ON PANEL</v>
      </c>
      <c r="F155" t="str">
        <f>[2]Sheet1!E155</f>
        <v>NO METER ON PANEL</v>
      </c>
      <c r="G155" s="64">
        <f>[2]Sheet1!F155</f>
        <v>44119</v>
      </c>
      <c r="H155">
        <f>[2]Sheet1!G155</f>
        <v>63</v>
      </c>
      <c r="I155">
        <f>[2]Sheet1!H155</f>
        <v>63</v>
      </c>
      <c r="J155">
        <f>[2]Sheet1!I155</f>
        <v>0</v>
      </c>
      <c r="K155">
        <f>[2]Sheet1!J155</f>
        <v>0</v>
      </c>
      <c r="L155">
        <f>[2]Sheet1!K155</f>
        <v>0</v>
      </c>
      <c r="M155">
        <f>[2]Sheet1!L155</f>
        <v>0</v>
      </c>
      <c r="N155">
        <f>[2]Sheet1!M155</f>
        <v>0</v>
      </c>
      <c r="O155">
        <f>[2]Sheet1!N155</f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298"/>
      <c r="AU155" s="93"/>
      <c r="AV155" s="298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tr">
        <f>[2]Sheet1!A156</f>
        <v>LCT_PDU1A_B</v>
      </c>
      <c r="B156" t="str">
        <f>[2]Sheet1!B156</f>
        <v>LCT;DC SYS01</v>
      </c>
      <c r="C156" s="52" t="str">
        <f>[2]Sheet1!C156</f>
        <v>LCT</v>
      </c>
      <c r="D156" s="52" t="s">
        <v>862</v>
      </c>
      <c r="E156">
        <f>[2]Sheet1!D156</f>
        <v>37.5</v>
      </c>
      <c r="F156">
        <f>[2]Sheet1!E156</f>
        <v>35.900000000000006</v>
      </c>
      <c r="G156" s="64">
        <f>[2]Sheet1!F156</f>
        <v>45429</v>
      </c>
      <c r="H156">
        <f>[2]Sheet1!G156</f>
        <v>360</v>
      </c>
      <c r="I156">
        <f>[2]Sheet1!H156</f>
        <v>360</v>
      </c>
      <c r="J156">
        <f>[2]Sheet1!I156</f>
        <v>0</v>
      </c>
      <c r="K156">
        <f>[2]Sheet1!J156</f>
        <v>0</v>
      </c>
      <c r="L156">
        <f>[2]Sheet1!K156</f>
        <v>0</v>
      </c>
      <c r="M156">
        <f>[2]Sheet1!L156</f>
        <v>0</v>
      </c>
      <c r="N156">
        <f>[2]Sheet1!M156</f>
        <v>0</v>
      </c>
      <c r="O156">
        <f>[2]Sheet1!N156</f>
        <v>0</v>
      </c>
      <c r="P156" s="69">
        <f t="shared" si="30"/>
        <v>239.58333333333334</v>
      </c>
      <c r="Q156" s="81" t="s">
        <v>514</v>
      </c>
      <c r="R156" s="279">
        <v>1.1000000000000001</v>
      </c>
      <c r="S156" s="81" t="s">
        <v>590</v>
      </c>
      <c r="T156" s="82">
        <v>4.9000000000000004</v>
      </c>
      <c r="U156" s="101" t="s">
        <v>863</v>
      </c>
      <c r="V156" s="100">
        <v>5.5</v>
      </c>
      <c r="W156" s="93"/>
      <c r="X156" s="80"/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298"/>
      <c r="AU156" s="93"/>
      <c r="AV156" s="298"/>
      <c r="AW156" s="93"/>
      <c r="AX156" s="66">
        <f t="shared" si="26"/>
        <v>11.5</v>
      </c>
      <c r="AY156" s="78">
        <f t="shared" si="27"/>
        <v>239.58333333333334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157.29166666666669</v>
      </c>
      <c r="BC156" s="53">
        <f t="shared" si="29"/>
        <v>155.69166666666666</v>
      </c>
    </row>
    <row r="157" spans="1:55" ht="13.15">
      <c r="A157" t="str">
        <f>[2]Sheet1!A157</f>
        <v>LCT_SEC_CBDB#02_NN01</v>
      </c>
      <c r="B157" t="str">
        <f>[2]Sheet1!B157</f>
        <v>LCT;DC SYS01</v>
      </c>
      <c r="C157" s="52" t="str">
        <f>[2]Sheet1!C157</f>
        <v>LCT</v>
      </c>
      <c r="D157" s="52" t="s">
        <v>862</v>
      </c>
      <c r="E157">
        <f>[2]Sheet1!D157</f>
        <v>100</v>
      </c>
      <c r="F157">
        <f>[2]Sheet1!E157</f>
        <v>100</v>
      </c>
      <c r="G157" s="64">
        <f>[2]Sheet1!F157</f>
        <v>45014</v>
      </c>
      <c r="H157">
        <f>[2]Sheet1!G157</f>
        <v>300</v>
      </c>
      <c r="I157">
        <f>[2]Sheet1!H157</f>
        <v>300</v>
      </c>
      <c r="J157">
        <f>[2]Sheet1!I157</f>
        <v>3</v>
      </c>
      <c r="K157">
        <f>[2]Sheet1!J157</f>
        <v>0</v>
      </c>
      <c r="L157">
        <f>[2]Sheet1!K157</f>
        <v>0</v>
      </c>
      <c r="M157">
        <f>[2]Sheet1!L157</f>
        <v>0</v>
      </c>
      <c r="N157">
        <f>[2]Sheet1!M157</f>
        <v>0</v>
      </c>
      <c r="O157">
        <f>[2]Sheet1!N157</f>
        <v>42</v>
      </c>
      <c r="P157" s="69">
        <f t="shared" si="30"/>
        <v>20.833333333333332</v>
      </c>
      <c r="Q157" s="101" t="s">
        <v>592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298"/>
      <c r="AU157" s="93"/>
      <c r="AV157" s="298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tr">
        <f>[2]Sheet1!A158</f>
        <v>LCT_SEC_DD770_Q5</v>
      </c>
      <c r="B158" t="str">
        <f>[2]Sheet1!B158</f>
        <v>LCT;DC SYS01</v>
      </c>
      <c r="C158" s="52" t="str">
        <f>[2]Sheet1!C158</f>
        <v>LCT</v>
      </c>
      <c r="D158" s="52" t="s">
        <v>862</v>
      </c>
      <c r="E158">
        <f>[2]Sheet1!D158</f>
        <v>265</v>
      </c>
      <c r="F158">
        <f>[2]Sheet1!E158</f>
        <v>245</v>
      </c>
      <c r="G158" s="64">
        <f>[2]Sheet1!F158</f>
        <v>45014</v>
      </c>
      <c r="H158">
        <f>[2]Sheet1!G158</f>
        <v>300</v>
      </c>
      <c r="I158">
        <f>[2]Sheet1!H158</f>
        <v>300</v>
      </c>
      <c r="J158">
        <f>[2]Sheet1!I158</f>
        <v>1</v>
      </c>
      <c r="K158">
        <f>[2]Sheet1!J158</f>
        <v>3</v>
      </c>
      <c r="L158">
        <f>[2]Sheet1!K158</f>
        <v>0</v>
      </c>
      <c r="M158">
        <f>[2]Sheet1!L158</f>
        <v>1</v>
      </c>
      <c r="N158">
        <f>[2]Sheet1!M158</f>
        <v>7</v>
      </c>
      <c r="O158">
        <f>[2]Sheet1!N158</f>
        <v>0</v>
      </c>
      <c r="P158" s="69">
        <f t="shared" si="30"/>
        <v>20.833333333333332</v>
      </c>
      <c r="Q158" s="101" t="s">
        <v>591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298"/>
      <c r="AU158" s="93"/>
      <c r="AV158" s="298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tr">
        <f>[2]Sheet1!A159</f>
        <v>NGM_SEC _DD770_NN07</v>
      </c>
      <c r="B159" t="str">
        <f>[2]Sheet1!B159</f>
        <v>NGM;DC SYS03</v>
      </c>
      <c r="C159" s="52" t="str">
        <f>[2]Sheet1!C159</f>
        <v>NGM</v>
      </c>
      <c r="D159" s="52" t="s">
        <v>864</v>
      </c>
      <c r="E159">
        <f>[2]Sheet1!D159</f>
        <v>140</v>
      </c>
      <c r="F159">
        <f>[2]Sheet1!E159</f>
        <v>140</v>
      </c>
      <c r="G159" s="64">
        <f>[2]Sheet1!F159</f>
        <v>45005</v>
      </c>
      <c r="H159">
        <f>[2]Sheet1!G159</f>
        <v>300</v>
      </c>
      <c r="I159">
        <f>[2]Sheet1!H159</f>
        <v>300</v>
      </c>
      <c r="J159">
        <f>[2]Sheet1!I159</f>
        <v>5</v>
      </c>
      <c r="K159">
        <f>[2]Sheet1!J159</f>
        <v>0</v>
      </c>
      <c r="L159">
        <f>[2]Sheet1!K159</f>
        <v>3</v>
      </c>
      <c r="M159">
        <f>[2]Sheet1!L159</f>
        <v>8</v>
      </c>
      <c r="N159">
        <f>[2]Sheet1!M159</f>
        <v>6</v>
      </c>
      <c r="O159">
        <f>[2]Sheet1!N159</f>
        <v>0</v>
      </c>
      <c r="P159" s="69">
        <f t="shared" si="30"/>
        <v>20.833333333333332</v>
      </c>
      <c r="Q159" s="260" t="s">
        <v>661</v>
      </c>
      <c r="R159" s="261">
        <v>1</v>
      </c>
      <c r="S159" s="93" t="s">
        <v>865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298"/>
      <c r="AU159" s="93"/>
      <c r="AV159" s="298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tr">
        <f>[2]Sheet1!A160</f>
        <v>NGM_SEC_DD770_U</v>
      </c>
      <c r="B160" t="str">
        <f>[2]Sheet1!B160</f>
        <v>NGM;DC SYS03</v>
      </c>
      <c r="C160" s="52" t="str">
        <f>[2]Sheet1!C160</f>
        <v>NGM</v>
      </c>
      <c r="D160" s="52" t="s">
        <v>864</v>
      </c>
      <c r="E160">
        <f>[2]Sheet1!D160</f>
        <v>120</v>
      </c>
      <c r="F160">
        <f>[2]Sheet1!E160</f>
        <v>120</v>
      </c>
      <c r="G160" s="64">
        <f>[2]Sheet1!F160</f>
        <v>45005</v>
      </c>
      <c r="H160">
        <f>[2]Sheet1!G160</f>
        <v>300</v>
      </c>
      <c r="I160">
        <f>[2]Sheet1!H160</f>
        <v>300</v>
      </c>
      <c r="J160">
        <f>[2]Sheet1!I160</f>
        <v>6</v>
      </c>
      <c r="K160">
        <f>[2]Sheet1!J160</f>
        <v>0</v>
      </c>
      <c r="L160">
        <f>[2]Sheet1!K160</f>
        <v>1</v>
      </c>
      <c r="M160">
        <f>[2]Sheet1!L160</f>
        <v>8</v>
      </c>
      <c r="N160">
        <f>[2]Sheet1!M160</f>
        <v>6</v>
      </c>
      <c r="O160">
        <f>[2]Sheet1!N160</f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298"/>
      <c r="AU160" s="93"/>
      <c r="AV160" s="298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tr">
        <f>[2]Sheet1!A161</f>
        <v>NGMTL1_SEC_ L16</v>
      </c>
      <c r="B161" t="str">
        <f>[2]Sheet1!B161</f>
        <v>NGMTL1;DC SYS01</v>
      </c>
      <c r="C161" s="52" t="str">
        <f>[2]Sheet1!C161</f>
        <v>NGMTL1</v>
      </c>
      <c r="D161" s="52" t="s">
        <v>866</v>
      </c>
      <c r="E161">
        <f>[2]Sheet1!D161</f>
        <v>25</v>
      </c>
      <c r="F161">
        <f>[2]Sheet1!E161</f>
        <v>25</v>
      </c>
      <c r="G161" s="64" t="str">
        <f>[2]Sheet1!F161</f>
        <v>Supply cable size
(sq mm)</v>
      </c>
      <c r="H161">
        <f>[2]Sheet1!G161</f>
        <v>300</v>
      </c>
      <c r="I161">
        <f>[2]Sheet1!H161</f>
        <v>300</v>
      </c>
      <c r="J161">
        <f>[2]Sheet1!I161</f>
        <v>0</v>
      </c>
      <c r="K161">
        <f>[2]Sheet1!J161</f>
        <v>0</v>
      </c>
      <c r="L161">
        <f>[2]Sheet1!K161</f>
        <v>0</v>
      </c>
      <c r="M161">
        <f>[2]Sheet1!L161</f>
        <v>0</v>
      </c>
      <c r="N161">
        <f>[2]Sheet1!M161</f>
        <v>6</v>
      </c>
      <c r="O161">
        <f>[2]Sheet1!N161</f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298"/>
      <c r="AU161" s="93"/>
      <c r="AV161" s="298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tr">
        <f>[2]Sheet1!A162</f>
        <v>BSHN03_SEC_CBDB_CA11</v>
      </c>
      <c r="B162" t="str">
        <f>[2]Sheet1!B162</f>
        <v>BSHN03;DC SYS A</v>
      </c>
      <c r="C162" s="52" t="str">
        <f>[2]Sheet1!C162</f>
        <v>BSHN03</v>
      </c>
      <c r="D162" s="52" t="s">
        <v>867</v>
      </c>
      <c r="E162">
        <f>[2]Sheet1!D162</f>
        <v>100</v>
      </c>
      <c r="F162">
        <f>[2]Sheet1!E162</f>
        <v>110</v>
      </c>
      <c r="G162" s="64">
        <f>[2]Sheet1!F162</f>
        <v>44959</v>
      </c>
      <c r="H162">
        <f>[2]Sheet1!G162</f>
        <v>300</v>
      </c>
      <c r="I162">
        <f>[2]Sheet1!H162</f>
        <v>300</v>
      </c>
      <c r="J162">
        <f>[2]Sheet1!I162</f>
        <v>0</v>
      </c>
      <c r="K162">
        <f>[2]Sheet1!J162</f>
        <v>2</v>
      </c>
      <c r="L162">
        <f>[2]Sheet1!K162</f>
        <v>10</v>
      </c>
      <c r="M162">
        <f>[2]Sheet1!L162</f>
        <v>5</v>
      </c>
      <c r="N162">
        <f>[2]Sheet1!M162</f>
        <v>0</v>
      </c>
      <c r="O162">
        <f>[2]Sheet1!N162</f>
        <v>25</v>
      </c>
      <c r="P162" s="69">
        <f t="shared" si="30"/>
        <v>41.666666666666664</v>
      </c>
      <c r="Q162" s="85" t="s">
        <v>423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298"/>
      <c r="AU162" s="93"/>
      <c r="AV162" s="298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tr">
        <f>[2]Sheet1!A163</f>
        <v>BSHN03_SEC_DD770_AA01</v>
      </c>
      <c r="B163" t="str">
        <f>[2]Sheet1!B163</f>
        <v>BSHN03;DC SYS A</v>
      </c>
      <c r="C163" s="52" t="str">
        <f>[2]Sheet1!C163</f>
        <v>BSHN03</v>
      </c>
      <c r="D163" s="52" t="s">
        <v>867</v>
      </c>
      <c r="E163">
        <f>[2]Sheet1!D163</f>
        <v>170</v>
      </c>
      <c r="F163">
        <f>[2]Sheet1!E163</f>
        <v>180</v>
      </c>
      <c r="G163" s="64">
        <f>[2]Sheet1!F163</f>
        <v>44959</v>
      </c>
      <c r="H163">
        <f>[2]Sheet1!G163</f>
        <v>300</v>
      </c>
      <c r="I163">
        <f>[2]Sheet1!H163</f>
        <v>300</v>
      </c>
      <c r="J163">
        <f>[2]Sheet1!I163</f>
        <v>0</v>
      </c>
      <c r="K163">
        <f>[2]Sheet1!J163</f>
        <v>1</v>
      </c>
      <c r="L163">
        <f>[2]Sheet1!K163</f>
        <v>0</v>
      </c>
      <c r="M163">
        <f>[2]Sheet1!L163</f>
        <v>5</v>
      </c>
      <c r="N163">
        <f>[2]Sheet1!M163</f>
        <v>0</v>
      </c>
      <c r="O163">
        <f>[2]Sheet1!N163</f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298"/>
      <c r="AU163" s="93"/>
      <c r="AV163" s="298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tr">
        <f>[2]Sheet1!A164</f>
        <v>BSHN03_SEC_DD770_AC01</v>
      </c>
      <c r="B164" t="str">
        <f>[2]Sheet1!B164</f>
        <v>BSHN03;DC SYS A</v>
      </c>
      <c r="C164" s="52" t="str">
        <f>[2]Sheet1!C164</f>
        <v>BSHN03</v>
      </c>
      <c r="D164" s="52" t="s">
        <v>867</v>
      </c>
      <c r="E164">
        <f>[2]Sheet1!D164</f>
        <v>42</v>
      </c>
      <c r="F164">
        <f>[2]Sheet1!E164</f>
        <v>43</v>
      </c>
      <c r="G164" s="64">
        <f>[2]Sheet1!F164</f>
        <v>45296</v>
      </c>
      <c r="H164">
        <f>[2]Sheet1!G164</f>
        <v>300</v>
      </c>
      <c r="I164">
        <f>[2]Sheet1!H164</f>
        <v>300</v>
      </c>
      <c r="J164">
        <f>[2]Sheet1!I164</f>
        <v>3</v>
      </c>
      <c r="K164">
        <f>[2]Sheet1!J164</f>
        <v>0</v>
      </c>
      <c r="L164">
        <f>[2]Sheet1!K164</f>
        <v>12</v>
      </c>
      <c r="M164">
        <f>[2]Sheet1!L164</f>
        <v>11</v>
      </c>
      <c r="N164">
        <f>[2]Sheet1!M164</f>
        <v>11</v>
      </c>
      <c r="O164">
        <f>[2]Sheet1!N164</f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298"/>
      <c r="AU164" s="93"/>
      <c r="AV164" s="298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tr">
        <f>[2]Sheet1!A165</f>
        <v>BSHN03_SEC_DD770_AE01</v>
      </c>
      <c r="B165" t="str">
        <f>[2]Sheet1!B165</f>
        <v>BSHN03;DC SYS A</v>
      </c>
      <c r="C165" s="52" t="str">
        <f>[2]Sheet1!C165</f>
        <v>BSHN03</v>
      </c>
      <c r="D165" s="52" t="s">
        <v>867</v>
      </c>
      <c r="E165">
        <f>[2]Sheet1!D165</f>
        <v>160</v>
      </c>
      <c r="F165">
        <f>[2]Sheet1!E165</f>
        <v>180</v>
      </c>
      <c r="G165" s="64">
        <f>[2]Sheet1!F165</f>
        <v>44959</v>
      </c>
      <c r="H165">
        <f>[2]Sheet1!G165</f>
        <v>300</v>
      </c>
      <c r="I165">
        <f>[2]Sheet1!H165</f>
        <v>300</v>
      </c>
      <c r="J165">
        <f>[2]Sheet1!I165</f>
        <v>0</v>
      </c>
      <c r="K165">
        <f>[2]Sheet1!J165</f>
        <v>0</v>
      </c>
      <c r="L165">
        <f>[2]Sheet1!K165</f>
        <v>2</v>
      </c>
      <c r="M165">
        <f>[2]Sheet1!L165</f>
        <v>8</v>
      </c>
      <c r="N165">
        <f>[2]Sheet1!M165</f>
        <v>12</v>
      </c>
      <c r="O165">
        <f>[2]Sheet1!N165</f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298"/>
      <c r="AU165" s="93"/>
      <c r="AV165" s="298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tr">
        <f>[2]Sheet1!A166</f>
        <v>BSHN03_SEC_DD770_AG01</v>
      </c>
      <c r="B166" t="str">
        <f>[2]Sheet1!B166</f>
        <v>BSHN03;DC SYS A</v>
      </c>
      <c r="C166" s="52" t="str">
        <f>[2]Sheet1!C166</f>
        <v>BSHN03</v>
      </c>
      <c r="D166" s="52" t="s">
        <v>867</v>
      </c>
      <c r="E166">
        <f>[2]Sheet1!D166</f>
        <v>110</v>
      </c>
      <c r="F166">
        <f>[2]Sheet1!E166</f>
        <v>130</v>
      </c>
      <c r="G166" s="64">
        <f>[2]Sheet1!F166</f>
        <v>44959</v>
      </c>
      <c r="H166">
        <f>[2]Sheet1!G166</f>
        <v>300</v>
      </c>
      <c r="I166">
        <f>[2]Sheet1!H166</f>
        <v>300</v>
      </c>
      <c r="J166">
        <f>[2]Sheet1!I166</f>
        <v>0</v>
      </c>
      <c r="K166">
        <f>[2]Sheet1!J166</f>
        <v>0</v>
      </c>
      <c r="L166">
        <f>[2]Sheet1!K166</f>
        <v>3</v>
      </c>
      <c r="M166">
        <f>[2]Sheet1!L166</f>
        <v>20</v>
      </c>
      <c r="N166">
        <f>[2]Sheet1!M166</f>
        <v>10</v>
      </c>
      <c r="O166">
        <f>[2]Sheet1!N166</f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298"/>
      <c r="AU166" s="93"/>
      <c r="AV166" s="298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tr">
        <f>[2]Sheet1!A167</f>
        <v>BSHN03_SEC_DD770_BA01</v>
      </c>
      <c r="B167" t="str">
        <f>[2]Sheet1!B167</f>
        <v>BSHN03;DC SYS A</v>
      </c>
      <c r="C167" s="52" t="str">
        <f>[2]Sheet1!C167</f>
        <v>BSHN03</v>
      </c>
      <c r="D167" s="52" t="s">
        <v>867</v>
      </c>
      <c r="E167">
        <f>[2]Sheet1!D167</f>
        <v>20</v>
      </c>
      <c r="F167">
        <f>[2]Sheet1!E167</f>
        <v>20</v>
      </c>
      <c r="G167" s="64">
        <f>[2]Sheet1!F167</f>
        <v>44959</v>
      </c>
      <c r="H167">
        <f>[2]Sheet1!G167</f>
        <v>300</v>
      </c>
      <c r="I167">
        <f>[2]Sheet1!H167</f>
        <v>300</v>
      </c>
      <c r="J167">
        <f>[2]Sheet1!I167</f>
        <v>0</v>
      </c>
      <c r="K167">
        <f>[2]Sheet1!J167</f>
        <v>0</v>
      </c>
      <c r="L167">
        <f>[2]Sheet1!K167</f>
        <v>0</v>
      </c>
      <c r="M167">
        <f>[2]Sheet1!L167</f>
        <v>18</v>
      </c>
      <c r="N167">
        <f>[2]Sheet1!M167</f>
        <v>0</v>
      </c>
      <c r="O167">
        <f>[2]Sheet1!N167</f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298"/>
      <c r="AU167" s="93"/>
      <c r="AV167" s="298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tr">
        <f>[2]Sheet1!A168</f>
        <v>BSHN03_SEC_DD770_BC01</v>
      </c>
      <c r="B168" t="str">
        <f>[2]Sheet1!B168</f>
        <v>BSHN03;DC SYS A</v>
      </c>
      <c r="C168" s="52" t="str">
        <f>[2]Sheet1!C168</f>
        <v>BSHN03</v>
      </c>
      <c r="D168" s="52" t="s">
        <v>867</v>
      </c>
      <c r="E168">
        <f>[2]Sheet1!D168</f>
        <v>20</v>
      </c>
      <c r="F168">
        <f>[2]Sheet1!E168</f>
        <v>20</v>
      </c>
      <c r="G168" s="64">
        <f>[2]Sheet1!F168</f>
        <v>44959</v>
      </c>
      <c r="H168">
        <f>[2]Sheet1!G168</f>
        <v>300</v>
      </c>
      <c r="I168">
        <f>[2]Sheet1!H168</f>
        <v>300</v>
      </c>
      <c r="J168">
        <f>[2]Sheet1!I168</f>
        <v>0</v>
      </c>
      <c r="K168">
        <f>[2]Sheet1!J168</f>
        <v>2</v>
      </c>
      <c r="L168">
        <f>[2]Sheet1!K168</f>
        <v>0</v>
      </c>
      <c r="M168">
        <f>[2]Sheet1!L168</f>
        <v>3</v>
      </c>
      <c r="N168">
        <f>[2]Sheet1!M168</f>
        <v>0</v>
      </c>
      <c r="O168">
        <f>[2]Sheet1!N168</f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298"/>
      <c r="AU168" s="93"/>
      <c r="AV168" s="298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tr">
        <f>[2]Sheet1!A169</f>
        <v>BSHN03_SEC_DD770_BE01</v>
      </c>
      <c r="B169" t="str">
        <f>[2]Sheet1!B169</f>
        <v>BSHN03;DC SYS A</v>
      </c>
      <c r="C169" s="52" t="str">
        <f>[2]Sheet1!C169</f>
        <v>BSHN03</v>
      </c>
      <c r="D169" s="52" t="s">
        <v>867</v>
      </c>
      <c r="E169">
        <f>[2]Sheet1!D169</f>
        <v>10</v>
      </c>
      <c r="F169">
        <f>[2]Sheet1!E169</f>
        <v>20</v>
      </c>
      <c r="G169" s="64">
        <f>[2]Sheet1!F169</f>
        <v>44959</v>
      </c>
      <c r="H169">
        <f>[2]Sheet1!G169</f>
        <v>300</v>
      </c>
      <c r="I169">
        <f>[2]Sheet1!H169</f>
        <v>300</v>
      </c>
      <c r="J169">
        <f>[2]Sheet1!I169</f>
        <v>6</v>
      </c>
      <c r="K169">
        <f>[2]Sheet1!J169</f>
        <v>4</v>
      </c>
      <c r="L169">
        <f>[2]Sheet1!K169</f>
        <v>6</v>
      </c>
      <c r="M169">
        <f>[2]Sheet1!L169</f>
        <v>21</v>
      </c>
      <c r="N169">
        <f>[2]Sheet1!M169</f>
        <v>12</v>
      </c>
      <c r="O169">
        <f>[2]Sheet1!N169</f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298"/>
      <c r="AU169" s="93"/>
      <c r="AV169" s="298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tr">
        <f>[2]Sheet1!A170</f>
        <v>BSHN03_SEC_DD770_BG01</v>
      </c>
      <c r="B170" t="str">
        <f>[2]Sheet1!B170</f>
        <v>BSHN03;DC SYS A</v>
      </c>
      <c r="C170" s="52" t="str">
        <f>[2]Sheet1!C170</f>
        <v>BSHN03</v>
      </c>
      <c r="D170" s="52" t="s">
        <v>867</v>
      </c>
      <c r="E170">
        <f>[2]Sheet1!D170</f>
        <v>85</v>
      </c>
      <c r="F170">
        <f>[2]Sheet1!E170</f>
        <v>80</v>
      </c>
      <c r="G170" s="64">
        <f>[2]Sheet1!F170</f>
        <v>44959</v>
      </c>
      <c r="H170">
        <f>[2]Sheet1!G170</f>
        <v>300</v>
      </c>
      <c r="I170">
        <f>[2]Sheet1!H170</f>
        <v>300</v>
      </c>
      <c r="J170">
        <f>[2]Sheet1!I170</f>
        <v>3</v>
      </c>
      <c r="K170">
        <f>[2]Sheet1!J170</f>
        <v>1</v>
      </c>
      <c r="L170">
        <f>[2]Sheet1!K170</f>
        <v>6</v>
      </c>
      <c r="M170">
        <f>[2]Sheet1!L170</f>
        <v>11</v>
      </c>
      <c r="N170">
        <f>[2]Sheet1!M170</f>
        <v>11</v>
      </c>
      <c r="O170">
        <f>[2]Sheet1!N170</f>
        <v>0</v>
      </c>
      <c r="P170" s="69">
        <f t="shared" si="30"/>
        <v>45.833333333333336</v>
      </c>
      <c r="Q170" s="83" t="s">
        <v>426</v>
      </c>
      <c r="R170" s="284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298"/>
      <c r="AU170" s="93"/>
      <c r="AV170" s="298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tr">
        <f>[2]Sheet1!A171</f>
        <v>BSHN03_SEC_DD770_CE01</v>
      </c>
      <c r="B171" t="str">
        <f>[2]Sheet1!B171</f>
        <v>BSHN03;DC SYS A</v>
      </c>
      <c r="C171" s="52" t="str">
        <f>[2]Sheet1!C171</f>
        <v>BSHN03</v>
      </c>
      <c r="D171" s="52" t="s">
        <v>867</v>
      </c>
      <c r="E171">
        <f>[2]Sheet1!D171</f>
        <v>15</v>
      </c>
      <c r="F171">
        <f>[2]Sheet1!E171</f>
        <v>40</v>
      </c>
      <c r="G171" s="64">
        <f>[2]Sheet1!F171</f>
        <v>44959</v>
      </c>
      <c r="H171">
        <f>[2]Sheet1!G171</f>
        <v>300</v>
      </c>
      <c r="I171">
        <f>[2]Sheet1!H171</f>
        <v>300</v>
      </c>
      <c r="J171">
        <f>[2]Sheet1!I171</f>
        <v>0</v>
      </c>
      <c r="K171">
        <f>[2]Sheet1!J171</f>
        <v>6</v>
      </c>
      <c r="L171">
        <f>[2]Sheet1!K171</f>
        <v>4</v>
      </c>
      <c r="M171">
        <f>[2]Sheet1!L171</f>
        <v>24</v>
      </c>
      <c r="N171">
        <f>[2]Sheet1!M171</f>
        <v>18</v>
      </c>
      <c r="O171">
        <f>[2]Sheet1!N171</f>
        <v>0</v>
      </c>
      <c r="P171" s="69">
        <f t="shared" si="30"/>
        <v>83.333333333333329</v>
      </c>
      <c r="Q171" s="83" t="s">
        <v>424</v>
      </c>
      <c r="R171" s="284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298"/>
      <c r="AU171" s="93"/>
      <c r="AV171" s="298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tr">
        <f>[2]Sheet1!A172</f>
        <v>BSHN03_SEC_DD770_CG01</v>
      </c>
      <c r="B172" t="str">
        <f>[2]Sheet1!B172</f>
        <v>BSHN03;DC SYS A</v>
      </c>
      <c r="C172" s="52" t="str">
        <f>[2]Sheet1!C172</f>
        <v>BSHN03</v>
      </c>
      <c r="D172" s="52" t="s">
        <v>867</v>
      </c>
      <c r="E172">
        <f>[2]Sheet1!D172</f>
        <v>100</v>
      </c>
      <c r="F172">
        <f>[2]Sheet1!E172</f>
        <v>120</v>
      </c>
      <c r="G172" s="64">
        <f>[2]Sheet1!F172</f>
        <v>44959</v>
      </c>
      <c r="H172">
        <f>[2]Sheet1!G172</f>
        <v>300</v>
      </c>
      <c r="I172">
        <f>[2]Sheet1!H172</f>
        <v>300</v>
      </c>
      <c r="J172">
        <f>[2]Sheet1!I172</f>
        <v>0</v>
      </c>
      <c r="K172">
        <f>[2]Sheet1!J172</f>
        <v>3</v>
      </c>
      <c r="L172">
        <f>[2]Sheet1!K172</f>
        <v>0</v>
      </c>
      <c r="M172">
        <f>[2]Sheet1!L172</f>
        <v>25</v>
      </c>
      <c r="N172">
        <f>[2]Sheet1!M172</f>
        <v>12</v>
      </c>
      <c r="O172">
        <f>[2]Sheet1!N172</f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298"/>
      <c r="AU172" s="93"/>
      <c r="AV172" s="298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tr">
        <f>[2]Sheet1!A173</f>
        <v>BSHN03_SEC_DD770_GH14</v>
      </c>
      <c r="B173" t="str">
        <f>[2]Sheet1!B173</f>
        <v>BSHN03;DC SYS A</v>
      </c>
      <c r="C173" s="52" t="str">
        <f>[2]Sheet1!C173</f>
        <v>BSHN03</v>
      </c>
      <c r="D173" s="52" t="s">
        <v>867</v>
      </c>
      <c r="E173">
        <f>[2]Sheet1!D173</f>
        <v>80</v>
      </c>
      <c r="F173">
        <f>[2]Sheet1!E173</f>
        <v>90</v>
      </c>
      <c r="G173" s="64">
        <f>[2]Sheet1!F173</f>
        <v>44959</v>
      </c>
      <c r="H173">
        <f>[2]Sheet1!G173</f>
        <v>300</v>
      </c>
      <c r="I173">
        <f>[2]Sheet1!H173</f>
        <v>300</v>
      </c>
      <c r="J173">
        <f>[2]Sheet1!I173</f>
        <v>3</v>
      </c>
      <c r="K173">
        <f>[2]Sheet1!J173</f>
        <v>0</v>
      </c>
      <c r="L173">
        <f>[2]Sheet1!K173</f>
        <v>0</v>
      </c>
      <c r="M173">
        <f>[2]Sheet1!L173</f>
        <v>7</v>
      </c>
      <c r="N173">
        <f>[2]Sheet1!M173</f>
        <v>10</v>
      </c>
      <c r="O173">
        <f>[2]Sheet1!N173</f>
        <v>0</v>
      </c>
      <c r="P173" s="69">
        <f t="shared" si="30"/>
        <v>91.666666666666671</v>
      </c>
      <c r="Q173" s="83" t="s">
        <v>427</v>
      </c>
      <c r="R173" s="284">
        <v>2.2000000000000002</v>
      </c>
      <c r="S173" s="83" t="s">
        <v>428</v>
      </c>
      <c r="T173" s="284">
        <v>2.2000000000000002</v>
      </c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298"/>
      <c r="AU173" s="93"/>
      <c r="AV173" s="298"/>
      <c r="AW173" s="93"/>
      <c r="AX173" s="66">
        <f t="shared" si="26"/>
        <v>4.4000000000000004</v>
      </c>
      <c r="AY173" s="78">
        <f t="shared" si="27"/>
        <v>91.666666666666671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125.83333333333334</v>
      </c>
      <c r="BC173" s="53">
        <f t="shared" si="29"/>
        <v>135.83333333333334</v>
      </c>
    </row>
    <row r="174" spans="1:55" ht="13.15">
      <c r="A174" t="str">
        <f>[2]Sheet1!A174</f>
        <v>BSHN07_SEC_CBDB_E01</v>
      </c>
      <c r="B174" t="str">
        <f>[2]Sheet1!B174</f>
        <v>BSH;DC SYS03;GND</v>
      </c>
      <c r="C174" s="52" t="str">
        <f>[2]Sheet1!C174</f>
        <v>BSHN07</v>
      </c>
      <c r="D174" s="52" t="s">
        <v>868</v>
      </c>
      <c r="E174">
        <f>[2]Sheet1!D174</f>
        <v>166</v>
      </c>
      <c r="F174">
        <f>[2]Sheet1!E174</f>
        <v>147</v>
      </c>
      <c r="G174" s="64">
        <f>[2]Sheet1!F174</f>
        <v>44964</v>
      </c>
      <c r="H174">
        <f>[2]Sheet1!G174</f>
        <v>227</v>
      </c>
      <c r="I174">
        <f>[2]Sheet1!H174</f>
        <v>202</v>
      </c>
      <c r="J174">
        <f>[2]Sheet1!I174</f>
        <v>0</v>
      </c>
      <c r="K174">
        <f>[2]Sheet1!J174</f>
        <v>0</v>
      </c>
      <c r="L174">
        <f>[2]Sheet1!K174</f>
        <v>11</v>
      </c>
      <c r="M174">
        <f>[2]Sheet1!L174</f>
        <v>0</v>
      </c>
      <c r="N174">
        <f>[2]Sheet1!M174</f>
        <v>0</v>
      </c>
      <c r="O174">
        <f>[2]Sheet1!N174</f>
        <v>37</v>
      </c>
      <c r="P174" s="69">
        <f t="shared" si="30"/>
        <v>79.166666666666671</v>
      </c>
      <c r="Q174" s="83" t="s">
        <v>869</v>
      </c>
      <c r="R174" s="84">
        <v>2</v>
      </c>
      <c r="S174" s="83" t="s">
        <v>422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298"/>
      <c r="AU174" s="93"/>
      <c r="AV174" s="298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tr">
        <f>[2]Sheet1!A175</f>
        <v>BSHN07_SEC_DD770_LL03</v>
      </c>
      <c r="B175" t="str">
        <f>[2]Sheet1!B175</f>
        <v>BSH;DC SYS03;GND</v>
      </c>
      <c r="C175" s="52" t="str">
        <f>[2]Sheet1!C175</f>
        <v>BSHN07</v>
      </c>
      <c r="D175" s="52" t="s">
        <v>868</v>
      </c>
      <c r="E175">
        <f>[2]Sheet1!D175</f>
        <v>250</v>
      </c>
      <c r="F175">
        <f>[2]Sheet1!E175</f>
        <v>275</v>
      </c>
      <c r="G175" s="64">
        <f>[2]Sheet1!F175</f>
        <v>44964</v>
      </c>
      <c r="H175">
        <f>[2]Sheet1!G175</f>
        <v>300</v>
      </c>
      <c r="I175">
        <f>[2]Sheet1!H175</f>
        <v>300</v>
      </c>
      <c r="J175">
        <f>[2]Sheet1!I175</f>
        <v>4</v>
      </c>
      <c r="K175">
        <f>[2]Sheet1!J175</f>
        <v>1</v>
      </c>
      <c r="L175">
        <f>[2]Sheet1!K175</f>
        <v>0</v>
      </c>
      <c r="M175">
        <f>[2]Sheet1!L175</f>
        <v>2</v>
      </c>
      <c r="N175">
        <f>[2]Sheet1!M175</f>
        <v>12</v>
      </c>
      <c r="O175">
        <f>[2]Sheet1!N175</f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298"/>
      <c r="AU175" s="93"/>
      <c r="AV175" s="298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tr">
        <f>[2]Sheet1!A176</f>
        <v>BSHN08_PDU1A_B</v>
      </c>
      <c r="B176" t="str">
        <f>[2]Sheet1!B176</f>
        <v>BSH;DC SYS01;GND</v>
      </c>
      <c r="C176" s="52" t="str">
        <f>[2]Sheet1!C176</f>
        <v>BSHN08</v>
      </c>
      <c r="D176" s="52" t="s">
        <v>870</v>
      </c>
      <c r="E176">
        <f>[2]Sheet1!D176</f>
        <v>223.9</v>
      </c>
      <c r="F176">
        <f>[2]Sheet1!E176</f>
        <v>175.5</v>
      </c>
      <c r="G176" s="64">
        <f>[2]Sheet1!F176</f>
        <v>45398</v>
      </c>
      <c r="H176">
        <f>[2]Sheet1!G176</f>
        <v>360</v>
      </c>
      <c r="I176">
        <f>[2]Sheet1!H176</f>
        <v>360</v>
      </c>
      <c r="J176">
        <f>[2]Sheet1!I176</f>
        <v>0</v>
      </c>
      <c r="K176">
        <f>[2]Sheet1!J176</f>
        <v>0</v>
      </c>
      <c r="L176">
        <f>[2]Sheet1!K176</f>
        <v>0</v>
      </c>
      <c r="M176">
        <f>[2]Sheet1!L176</f>
        <v>0</v>
      </c>
      <c r="N176">
        <f>[2]Sheet1!M176</f>
        <v>0</v>
      </c>
      <c r="O176">
        <f>[2]Sheet1!N176</f>
        <v>0</v>
      </c>
      <c r="P176" s="69">
        <f t="shared" si="30"/>
        <v>414.58333333333343</v>
      </c>
      <c r="Q176" s="81" t="s">
        <v>404</v>
      </c>
      <c r="R176" s="82">
        <v>2.2000000000000002</v>
      </c>
      <c r="S176" s="87" t="s">
        <v>405</v>
      </c>
      <c r="T176" s="88">
        <v>0.7</v>
      </c>
      <c r="U176" s="87" t="s">
        <v>406</v>
      </c>
      <c r="V176" s="88">
        <v>3</v>
      </c>
      <c r="W176" s="87" t="s">
        <v>407</v>
      </c>
      <c r="X176" s="88">
        <v>2.7</v>
      </c>
      <c r="Y176" s="87" t="s">
        <v>408</v>
      </c>
      <c r="Z176" s="88">
        <v>2.6</v>
      </c>
      <c r="AA176" s="87" t="s">
        <v>409</v>
      </c>
      <c r="AB176" s="88">
        <v>2.9</v>
      </c>
      <c r="AC176" s="87" t="s">
        <v>871</v>
      </c>
      <c r="AD176" s="88">
        <v>2</v>
      </c>
      <c r="AE176" s="93" t="s">
        <v>872</v>
      </c>
      <c r="AF176" s="252">
        <v>3</v>
      </c>
      <c r="AG176" s="81" t="s">
        <v>418</v>
      </c>
      <c r="AH176" s="82">
        <v>0.8</v>
      </c>
      <c r="AI176" s="89"/>
      <c r="AJ176" s="282"/>
      <c r="AK176" s="92"/>
      <c r="AL176" s="80"/>
      <c r="AM176" s="93"/>
      <c r="AN176" s="80"/>
      <c r="AO176" s="92"/>
      <c r="AP176" s="80"/>
      <c r="AQ176" s="93"/>
      <c r="AR176" s="80"/>
      <c r="AS176" s="93"/>
      <c r="AT176" s="298"/>
      <c r="AU176" s="93"/>
      <c r="AV176" s="298"/>
      <c r="AW176" s="93"/>
      <c r="AX176" s="66">
        <f t="shared" si="26"/>
        <v>19.900000000000002</v>
      </c>
      <c r="AY176" s="78">
        <f t="shared" si="27"/>
        <v>414.58333333333343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431.19166666666672</v>
      </c>
      <c r="BC176" s="53">
        <f t="shared" si="29"/>
        <v>382.79166666666674</v>
      </c>
    </row>
    <row r="177" spans="1:55" ht="13.15">
      <c r="A177" t="str">
        <f>[2]Sheet1!A177</f>
        <v>SOLN02_SEC_DD770_DE01</v>
      </c>
      <c r="B177" t="str">
        <f>[2]Sheet1!B177</f>
        <v>SOL;DC SYS01</v>
      </c>
      <c r="C177" s="52" t="str">
        <f>[2]Sheet1!C177</f>
        <v>SOLN02</v>
      </c>
      <c r="D177" s="52" t="s">
        <v>873</v>
      </c>
      <c r="E177">
        <f>[2]Sheet1!D177</f>
        <v>60</v>
      </c>
      <c r="F177">
        <f>[2]Sheet1!E177</f>
        <v>60</v>
      </c>
      <c r="G177" s="64">
        <f>[2]Sheet1!F177</f>
        <v>44117</v>
      </c>
      <c r="H177">
        <f>[2]Sheet1!G177</f>
        <v>300</v>
      </c>
      <c r="I177">
        <f>[2]Sheet1!H177</f>
        <v>300</v>
      </c>
      <c r="J177">
        <f>[2]Sheet1!I177</f>
        <v>5</v>
      </c>
      <c r="K177">
        <f>[2]Sheet1!J177</f>
        <v>6</v>
      </c>
      <c r="L177">
        <f>[2]Sheet1!K177</f>
        <v>6</v>
      </c>
      <c r="M177">
        <f>[2]Sheet1!L177</f>
        <v>11</v>
      </c>
      <c r="N177">
        <f>[2]Sheet1!M177</f>
        <v>12</v>
      </c>
      <c r="O177">
        <f>[2]Sheet1!N177</f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298"/>
      <c r="AU177" s="93"/>
      <c r="AV177" s="298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tr">
        <f>[2]Sheet1!A178</f>
        <v>SOLN02_SEC_DD770_GF01</v>
      </c>
      <c r="B178" t="str">
        <f>[2]Sheet1!B178</f>
        <v>SOL;DC SYS01</v>
      </c>
      <c r="C178" s="52" t="str">
        <f>[2]Sheet1!C178</f>
        <v>SOLN02</v>
      </c>
      <c r="D178" s="52" t="s">
        <v>873</v>
      </c>
      <c r="E178">
        <f>[2]Sheet1!D178</f>
        <v>20</v>
      </c>
      <c r="F178">
        <f>[2]Sheet1!E178</f>
        <v>30</v>
      </c>
      <c r="G178" s="64">
        <f>[2]Sheet1!F178</f>
        <v>0</v>
      </c>
      <c r="H178">
        <f>[2]Sheet1!G178</f>
        <v>300</v>
      </c>
      <c r="I178">
        <f>[2]Sheet1!H178</f>
        <v>300</v>
      </c>
      <c r="J178">
        <f>[2]Sheet1!I178</f>
        <v>6</v>
      </c>
      <c r="K178">
        <f>[2]Sheet1!J178</f>
        <v>6</v>
      </c>
      <c r="L178">
        <f>[2]Sheet1!K178</f>
        <v>1</v>
      </c>
      <c r="M178">
        <f>[2]Sheet1!L178</f>
        <v>23</v>
      </c>
      <c r="N178">
        <f>[2]Sheet1!M178</f>
        <v>12</v>
      </c>
      <c r="O178">
        <f>[2]Sheet1!N178</f>
        <v>0</v>
      </c>
      <c r="P178" s="69">
        <f t="shared" si="30"/>
        <v>41.666666666666664</v>
      </c>
      <c r="Q178" s="81" t="s">
        <v>874</v>
      </c>
      <c r="R178" s="82">
        <v>1</v>
      </c>
      <c r="S178" s="263" t="s">
        <v>721</v>
      </c>
      <c r="T178" s="261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298"/>
      <c r="AU178" s="93"/>
      <c r="AV178" s="298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tr">
        <f>[2]Sheet1!A179</f>
        <v>SOT_SEC_DCDB_ WALL_Suite GH - Rack 03</v>
      </c>
      <c r="B179" t="str">
        <f>[2]Sheet1!B179</f>
        <v>SOT;DC SYS01</v>
      </c>
      <c r="C179" s="52" t="str">
        <f>[2]Sheet1!C179</f>
        <v>SOT</v>
      </c>
      <c r="D179" s="52" t="s">
        <v>875</v>
      </c>
      <c r="E179">
        <f>[2]Sheet1!D179</f>
        <v>113</v>
      </c>
      <c r="F179">
        <f>[2]Sheet1!E179</f>
        <v>110</v>
      </c>
      <c r="G179" s="64">
        <f>[2]Sheet1!F179</f>
        <v>45082</v>
      </c>
      <c r="H179">
        <f>[2]Sheet1!G179</f>
        <v>300</v>
      </c>
      <c r="I179">
        <f>[2]Sheet1!H179</f>
        <v>300</v>
      </c>
      <c r="J179">
        <f>[2]Sheet1!I179</f>
        <v>1</v>
      </c>
      <c r="K179">
        <f>[2]Sheet1!J179</f>
        <v>0</v>
      </c>
      <c r="L179">
        <f>[2]Sheet1!K179</f>
        <v>3</v>
      </c>
      <c r="M179">
        <f>[2]Sheet1!L179</f>
        <v>0</v>
      </c>
      <c r="N179">
        <f>[2]Sheet1!M179</f>
        <v>0</v>
      </c>
      <c r="O179">
        <f>[2]Sheet1!N179</f>
        <v>26</v>
      </c>
      <c r="P179" s="69">
        <f t="shared" si="30"/>
        <v>20.833333333333332</v>
      </c>
      <c r="Q179" s="105" t="s">
        <v>724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298"/>
      <c r="AU179" s="93"/>
      <c r="AV179" s="298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tr">
        <f>[2]Sheet1!A180</f>
        <v>SOT_SEC_WALL_DCDB_01_No DCDB found</v>
      </c>
      <c r="B180" t="str">
        <f>[2]Sheet1!B180</f>
        <v>SOT;DC SYS01</v>
      </c>
      <c r="C180" s="52" t="str">
        <f>[2]Sheet1!C180</f>
        <v>SOT</v>
      </c>
      <c r="D180" s="52" t="s">
        <v>875</v>
      </c>
      <c r="E180">
        <f>[2]Sheet1!D180</f>
        <v>0</v>
      </c>
      <c r="F180">
        <f>[2]Sheet1!E180</f>
        <v>0</v>
      </c>
      <c r="G180" s="64">
        <f>[2]Sheet1!F180</f>
        <v>0</v>
      </c>
      <c r="H180">
        <f>[2]Sheet1!G180</f>
        <v>0</v>
      </c>
      <c r="I180">
        <f>[2]Sheet1!H180</f>
        <v>0</v>
      </c>
      <c r="J180">
        <f>[2]Sheet1!I180</f>
        <v>0</v>
      </c>
      <c r="K180">
        <f>[2]Sheet1!J180</f>
        <v>0</v>
      </c>
      <c r="L180">
        <f>[2]Sheet1!K180</f>
        <v>0</v>
      </c>
      <c r="M180">
        <f>[2]Sheet1!L180</f>
        <v>0</v>
      </c>
      <c r="N180">
        <f>[2]Sheet1!M180</f>
        <v>0</v>
      </c>
      <c r="O180">
        <f>[2]Sheet1!N180</f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298"/>
      <c r="AU180" s="93"/>
      <c r="AV180" s="298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tr">
        <f>[2]Sheet1!A181</f>
        <v>SOT_SEC_WALL_DCDB_02_No DCDB found</v>
      </c>
      <c r="B181" t="str">
        <f>[2]Sheet1!B181</f>
        <v>SOT;DC SYS01</v>
      </c>
      <c r="C181" s="52" t="str">
        <f>[2]Sheet1!C181</f>
        <v>SOT</v>
      </c>
      <c r="D181" s="52" t="s">
        <v>875</v>
      </c>
      <c r="E181">
        <f>[2]Sheet1!D181</f>
        <v>0</v>
      </c>
      <c r="F181">
        <f>[2]Sheet1!E181</f>
        <v>0</v>
      </c>
      <c r="G181" s="64">
        <f>[2]Sheet1!F181</f>
        <v>0</v>
      </c>
      <c r="H181">
        <f>[2]Sheet1!G181</f>
        <v>0</v>
      </c>
      <c r="I181">
        <f>[2]Sheet1!H181</f>
        <v>0</v>
      </c>
      <c r="J181">
        <f>[2]Sheet1!I181</f>
        <v>0</v>
      </c>
      <c r="K181">
        <f>[2]Sheet1!J181</f>
        <v>1</v>
      </c>
      <c r="L181">
        <f>[2]Sheet1!K181</f>
        <v>0</v>
      </c>
      <c r="M181">
        <f>[2]Sheet1!L181</f>
        <v>0</v>
      </c>
      <c r="N181">
        <f>[2]Sheet1!M181</f>
        <v>0</v>
      </c>
      <c r="O181">
        <f>[2]Sheet1!N181</f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298"/>
      <c r="AU181" s="93"/>
      <c r="AV181" s="298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tr">
        <f>[2]Sheet1!A182</f>
        <v>SOT_SEC_WALL_DCDBA&amp;B_No DCDB found</v>
      </c>
      <c r="B182" t="str">
        <f>[2]Sheet1!B182</f>
        <v>SOT;DC SYS01</v>
      </c>
      <c r="C182" s="52" t="str">
        <f>[2]Sheet1!C182</f>
        <v>SOT</v>
      </c>
      <c r="D182" s="52" t="s">
        <v>875</v>
      </c>
      <c r="E182">
        <f>[2]Sheet1!D182</f>
        <v>0</v>
      </c>
      <c r="F182">
        <f>[2]Sheet1!E182</f>
        <v>0</v>
      </c>
      <c r="G182" s="64">
        <f>[2]Sheet1!F182</f>
        <v>0</v>
      </c>
      <c r="H182">
        <f>[2]Sheet1!G182</f>
        <v>100</v>
      </c>
      <c r="I182">
        <f>[2]Sheet1!H182</f>
        <v>100</v>
      </c>
      <c r="J182">
        <f>[2]Sheet1!I182</f>
        <v>0</v>
      </c>
      <c r="K182">
        <f>[2]Sheet1!J182</f>
        <v>0</v>
      </c>
      <c r="L182">
        <f>[2]Sheet1!K182</f>
        <v>0</v>
      </c>
      <c r="M182">
        <f>[2]Sheet1!L182</f>
        <v>0</v>
      </c>
      <c r="N182">
        <f>[2]Sheet1!M182</f>
        <v>0</v>
      </c>
      <c r="O182">
        <f>[2]Sheet1!N182</f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298"/>
      <c r="AU182" s="93"/>
      <c r="AV182" s="298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tr">
        <f>[2]Sheet1!A183</f>
        <v>WVHTF1_SEC_DCDB.1 - Suite.J Rack.0.</v>
      </c>
      <c r="B183" t="str">
        <f>[2]Sheet1!B183</f>
        <v>WVHTF1;DCSys01</v>
      </c>
      <c r="C183" s="52" t="str">
        <f>[2]Sheet1!C183</f>
        <v>WVHTF1</v>
      </c>
      <c r="D183" s="52" t="s">
        <v>876</v>
      </c>
      <c r="E183">
        <f>[2]Sheet1!D183</f>
        <v>90</v>
      </c>
      <c r="F183">
        <f>[2]Sheet1!E183</f>
        <v>90</v>
      </c>
      <c r="G183" s="64" t="str">
        <f>[2]Sheet1!F183</f>
        <v>23rd March 2021</v>
      </c>
      <c r="H183">
        <f>[2]Sheet1!G183</f>
        <v>300</v>
      </c>
      <c r="I183">
        <f>[2]Sheet1!H183</f>
        <v>300</v>
      </c>
      <c r="J183">
        <f>[2]Sheet1!I183</f>
        <v>0</v>
      </c>
      <c r="K183">
        <f>[2]Sheet1!J183</f>
        <v>0</v>
      </c>
      <c r="L183">
        <f>[2]Sheet1!K183</f>
        <v>6</v>
      </c>
      <c r="M183">
        <f>[2]Sheet1!L183</f>
        <v>0</v>
      </c>
      <c r="N183">
        <f>[2]Sheet1!M183</f>
        <v>0</v>
      </c>
      <c r="O183">
        <f>[2]Sheet1!N183</f>
        <v>24</v>
      </c>
      <c r="P183" s="69">
        <f t="shared" si="30"/>
        <v>104.16666666666667</v>
      </c>
      <c r="Q183" s="81" t="s">
        <v>783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298"/>
      <c r="AU183" s="93"/>
      <c r="AV183" s="298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tr">
        <f>[2]Sheet1!A184</f>
        <v>CHDCD1_SEC_CBDB_ D05</v>
      </c>
      <c r="B184" t="str">
        <f>[2]Sheet1!B184</f>
        <v>CHDCD1;DC SYS01</v>
      </c>
      <c r="C184" s="52" t="str">
        <f>[2]Sheet1!C184</f>
        <v>CHDCD1</v>
      </c>
      <c r="D184" s="52" t="s">
        <v>877</v>
      </c>
      <c r="E184">
        <f>[2]Sheet1!D184</f>
        <v>40</v>
      </c>
      <c r="F184">
        <f>[2]Sheet1!E184</f>
        <v>40</v>
      </c>
      <c r="G184" s="64">
        <f>[2]Sheet1!F184</f>
        <v>45105</v>
      </c>
      <c r="H184">
        <f>[2]Sheet1!G184</f>
        <v>125</v>
      </c>
      <c r="I184">
        <f>[2]Sheet1!H184</f>
        <v>125</v>
      </c>
      <c r="J184">
        <f>[2]Sheet1!I184</f>
        <v>0</v>
      </c>
      <c r="K184">
        <f>[2]Sheet1!J184</f>
        <v>0</v>
      </c>
      <c r="L184">
        <f>[2]Sheet1!K184</f>
        <v>5</v>
      </c>
      <c r="M184">
        <f>[2]Sheet1!L184</f>
        <v>0</v>
      </c>
      <c r="N184">
        <f>[2]Sheet1!M184</f>
        <v>4</v>
      </c>
      <c r="O184">
        <f>[2]Sheet1!N184</f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298"/>
      <c r="AU184" s="93"/>
      <c r="AV184" s="298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tr">
        <f>[2]Sheet1!A185</f>
        <v>DONTN1_DCDB _GH2</v>
      </c>
      <c r="B185" t="str">
        <f>[2]Sheet1!B185</f>
        <v>DONTN1;DC SYS01</v>
      </c>
      <c r="C185" s="52" t="str">
        <f>[2]Sheet1!C185</f>
        <v>DONTN1</v>
      </c>
      <c r="D185" s="52" t="s">
        <v>878</v>
      </c>
      <c r="E185">
        <f>[2]Sheet1!D185</f>
        <v>90</v>
      </c>
      <c r="F185">
        <f>[2]Sheet1!E185</f>
        <v>90</v>
      </c>
      <c r="G185" s="64">
        <f>[2]Sheet1!F185</f>
        <v>44126</v>
      </c>
      <c r="H185">
        <f>[2]Sheet1!G185</f>
        <v>300</v>
      </c>
      <c r="I185">
        <f>[2]Sheet1!H185</f>
        <v>300</v>
      </c>
      <c r="J185">
        <f>[2]Sheet1!I185</f>
        <v>6</v>
      </c>
      <c r="K185">
        <f>[2]Sheet1!J185</f>
        <v>4</v>
      </c>
      <c r="L185">
        <f>[2]Sheet1!K185</f>
        <v>0</v>
      </c>
      <c r="M185">
        <f>[2]Sheet1!L185</f>
        <v>10</v>
      </c>
      <c r="N185">
        <f>[2]Sheet1!M185</f>
        <v>6</v>
      </c>
      <c r="O185">
        <f>[2]Sheet1!N185</f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298"/>
      <c r="AU185" s="93"/>
      <c r="AV185" s="298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tr">
        <f>[2]Sheet1!A186</f>
        <v>LDMS13_SYS_DCDB_3J</v>
      </c>
      <c r="B186" t="str">
        <f>[2]Sheet1!B186</f>
        <v>LDMS13;DC SYS01 A</v>
      </c>
      <c r="C186" s="52" t="str">
        <f>[2]Sheet1!C186</f>
        <v>LDMS13</v>
      </c>
      <c r="D186" s="52" t="s">
        <v>879</v>
      </c>
      <c r="E186">
        <f>[2]Sheet1!D186</f>
        <v>43</v>
      </c>
      <c r="F186">
        <f>[2]Sheet1!E186</f>
        <v>58</v>
      </c>
      <c r="G186" s="64">
        <f>[2]Sheet1!F186</f>
        <v>44252</v>
      </c>
      <c r="H186">
        <f>[2]Sheet1!G186</f>
        <v>300</v>
      </c>
      <c r="I186">
        <f>[2]Sheet1!H186</f>
        <v>300</v>
      </c>
      <c r="J186">
        <f>[2]Sheet1!I186</f>
        <v>0</v>
      </c>
      <c r="K186">
        <f>[2]Sheet1!J186</f>
        <v>0</v>
      </c>
      <c r="L186">
        <f>[2]Sheet1!K186</f>
        <v>0</v>
      </c>
      <c r="M186">
        <f>[2]Sheet1!L186</f>
        <v>0</v>
      </c>
      <c r="N186">
        <f>[2]Sheet1!M186</f>
        <v>0</v>
      </c>
      <c r="O186">
        <f>[2]Sheet1!N186</f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298"/>
      <c r="AU186" s="93"/>
      <c r="AV186" s="298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tr">
        <f>[2]Sheet1!A187</f>
        <v>LDSCD1_SEC_DD770_AB1</v>
      </c>
      <c r="B187" t="str">
        <f>[2]Sheet1!B187</f>
        <v>LDSCD1;DC SYS01</v>
      </c>
      <c r="C187" s="52" t="str">
        <f>[2]Sheet1!C187</f>
        <v>LDSCD1</v>
      </c>
      <c r="D187" s="52" t="s">
        <v>880</v>
      </c>
      <c r="E187">
        <f>[2]Sheet1!D187</f>
        <v>0</v>
      </c>
      <c r="F187">
        <f>[2]Sheet1!E187</f>
        <v>0</v>
      </c>
      <c r="G187" s="64">
        <f>[2]Sheet1!F187</f>
        <v>0</v>
      </c>
      <c r="H187">
        <f>[2]Sheet1!G187</f>
        <v>300</v>
      </c>
      <c r="I187">
        <f>[2]Sheet1!H187</f>
        <v>300</v>
      </c>
      <c r="J187">
        <f>[2]Sheet1!I187</f>
        <v>4</v>
      </c>
      <c r="K187">
        <f>[2]Sheet1!J187</f>
        <v>6</v>
      </c>
      <c r="L187">
        <f>[2]Sheet1!K187</f>
        <v>10</v>
      </c>
      <c r="M187">
        <f>[2]Sheet1!L187</f>
        <v>14</v>
      </c>
      <c r="N187">
        <f>[2]Sheet1!M187</f>
        <v>12</v>
      </c>
      <c r="O187">
        <f>[2]Sheet1!N187</f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298"/>
      <c r="AU187" s="93"/>
      <c r="AV187" s="298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tr">
        <f>[2]Sheet1!A188</f>
        <v>LDSCD1_SEC_WALL_DD770</v>
      </c>
      <c r="B188" t="str">
        <f>[2]Sheet1!B188</f>
        <v>LDSCD1;DC SYS01</v>
      </c>
      <c r="C188" s="52" t="str">
        <f>[2]Sheet1!C188</f>
        <v>LDSCD1</v>
      </c>
      <c r="D188" s="52" t="s">
        <v>880</v>
      </c>
      <c r="E188">
        <f>[2]Sheet1!D188</f>
        <v>0</v>
      </c>
      <c r="F188">
        <f>[2]Sheet1!E188</f>
        <v>0</v>
      </c>
      <c r="G188" s="64">
        <f>[2]Sheet1!F188</f>
        <v>0</v>
      </c>
      <c r="H188">
        <f>[2]Sheet1!G188</f>
        <v>300</v>
      </c>
      <c r="I188">
        <f>[2]Sheet1!H188</f>
        <v>300</v>
      </c>
      <c r="J188">
        <f>[2]Sheet1!I188</f>
        <v>0</v>
      </c>
      <c r="K188">
        <f>[2]Sheet1!J188</f>
        <v>0</v>
      </c>
      <c r="L188">
        <f>[2]Sheet1!K188</f>
        <v>0</v>
      </c>
      <c r="M188">
        <f>[2]Sheet1!L188</f>
        <v>5</v>
      </c>
      <c r="N188">
        <f>[2]Sheet1!M188</f>
        <v>12</v>
      </c>
      <c r="O188">
        <f>[2]Sheet1!N188</f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298"/>
      <c r="AU188" s="93"/>
      <c r="AV188" s="298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tr">
        <f>[2]Sheet1!A189</f>
        <v>LDSCD1_SYS_DCDB_01</v>
      </c>
      <c r="B189" t="str">
        <f>[2]Sheet1!B189</f>
        <v>LDSCD1;DC SYS01</v>
      </c>
      <c r="C189" s="52" t="str">
        <f>[2]Sheet1!C189</f>
        <v>LDSCD1</v>
      </c>
      <c r="D189" s="52" t="s">
        <v>880</v>
      </c>
      <c r="E189">
        <f>[2]Sheet1!D189</f>
        <v>0</v>
      </c>
      <c r="F189">
        <f>[2]Sheet1!E189</f>
        <v>0</v>
      </c>
      <c r="G189" s="64">
        <f>[2]Sheet1!F189</f>
        <v>0</v>
      </c>
      <c r="H189">
        <f>[2]Sheet1!G189</f>
        <v>300</v>
      </c>
      <c r="I189">
        <f>[2]Sheet1!H189</f>
        <v>300</v>
      </c>
      <c r="J189">
        <f>[2]Sheet1!I189</f>
        <v>0</v>
      </c>
      <c r="K189">
        <f>[2]Sheet1!J189</f>
        <v>6</v>
      </c>
      <c r="L189">
        <f>[2]Sheet1!K189</f>
        <v>0</v>
      </c>
      <c r="M189">
        <f>[2]Sheet1!L189</f>
        <v>0</v>
      </c>
      <c r="N189">
        <f>[2]Sheet1!M189</f>
        <v>0</v>
      </c>
      <c r="O189">
        <f>[2]Sheet1!N189</f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298"/>
      <c r="AU189" s="93"/>
      <c r="AV189" s="298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tr">
        <f>[2]Sheet1!A190</f>
        <v>LDSCD1_SYS_DCDB_02</v>
      </c>
      <c r="B190" t="str">
        <f>[2]Sheet1!B190</f>
        <v>LDSCD1;DC SYS01</v>
      </c>
      <c r="C190" s="52" t="str">
        <f>[2]Sheet1!C190</f>
        <v>LDSCD1</v>
      </c>
      <c r="D190" s="52" t="s">
        <v>880</v>
      </c>
      <c r="E190">
        <f>[2]Sheet1!D190</f>
        <v>0</v>
      </c>
      <c r="F190">
        <f>[2]Sheet1!E190</f>
        <v>0</v>
      </c>
      <c r="G190" s="64">
        <f>[2]Sheet1!F190</f>
        <v>0</v>
      </c>
      <c r="H190">
        <f>[2]Sheet1!G190</f>
        <v>300</v>
      </c>
      <c r="I190">
        <f>[2]Sheet1!H190</f>
        <v>300</v>
      </c>
      <c r="J190">
        <f>[2]Sheet1!I190</f>
        <v>0</v>
      </c>
      <c r="K190">
        <f>[2]Sheet1!J190</f>
        <v>7</v>
      </c>
      <c r="L190">
        <f>[2]Sheet1!K190</f>
        <v>0</v>
      </c>
      <c r="M190">
        <f>[2]Sheet1!L190</f>
        <v>0</v>
      </c>
      <c r="N190">
        <f>[2]Sheet1!M190</f>
        <v>0</v>
      </c>
      <c r="O190">
        <f>[2]Sheet1!N190</f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298"/>
      <c r="AU190" s="93"/>
      <c r="AV190" s="298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tr">
        <f>[2]Sheet1!A191</f>
        <v>LDSCD2_PDU1A_B</v>
      </c>
      <c r="B191" t="str">
        <f>[2]Sheet1!B191</f>
        <v>LDSCD2;DC SYS A</v>
      </c>
      <c r="C191" s="52" t="str">
        <f>[2]Sheet1!C191</f>
        <v>LDSCD2</v>
      </c>
      <c r="D191" s="52" t="s">
        <v>881</v>
      </c>
      <c r="E191">
        <f>[2]Sheet1!D191</f>
        <v>192.1</v>
      </c>
      <c r="F191">
        <f>[2]Sheet1!E191</f>
        <v>117.79999999999998</v>
      </c>
      <c r="G191" s="64">
        <f>[2]Sheet1!F191</f>
        <v>45429</v>
      </c>
      <c r="H191">
        <f>[2]Sheet1!G191</f>
        <v>360</v>
      </c>
      <c r="I191">
        <f>[2]Sheet1!H191</f>
        <v>360</v>
      </c>
      <c r="J191">
        <f>[2]Sheet1!I191</f>
        <v>0</v>
      </c>
      <c r="K191">
        <f>[2]Sheet1!J191</f>
        <v>0</v>
      </c>
      <c r="L191">
        <f>[2]Sheet1!K191</f>
        <v>0</v>
      </c>
      <c r="M191">
        <f>[2]Sheet1!L191</f>
        <v>0</v>
      </c>
      <c r="N191">
        <f>[2]Sheet1!M191</f>
        <v>0</v>
      </c>
      <c r="O191">
        <f>[2]Sheet1!N191</f>
        <v>0</v>
      </c>
      <c r="P191" s="69">
        <f t="shared" si="30"/>
        <v>179.16666666666666</v>
      </c>
      <c r="Q191" s="81" t="s">
        <v>608</v>
      </c>
      <c r="R191" s="82">
        <v>2</v>
      </c>
      <c r="S191" s="81" t="s">
        <v>609</v>
      </c>
      <c r="T191" s="82">
        <v>0.5</v>
      </c>
      <c r="U191" s="81" t="s">
        <v>595</v>
      </c>
      <c r="V191" s="82">
        <v>2.1</v>
      </c>
      <c r="W191" s="99" t="s">
        <v>882</v>
      </c>
      <c r="X191" s="100">
        <v>2</v>
      </c>
      <c r="Y191" s="101" t="s">
        <v>600</v>
      </c>
      <c r="Z191" s="100">
        <v>1</v>
      </c>
      <c r="AA191" s="303" t="s">
        <v>601</v>
      </c>
      <c r="AB191" s="302">
        <v>1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298"/>
      <c r="AU191" s="93"/>
      <c r="AV191" s="298"/>
      <c r="AW191" s="93"/>
      <c r="AX191" s="66">
        <f t="shared" si="26"/>
        <v>8.6</v>
      </c>
      <c r="AY191" s="78">
        <f t="shared" si="27"/>
        <v>179.16666666666666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281.68333333333334</v>
      </c>
      <c r="BC191" s="53">
        <f t="shared" si="29"/>
        <v>207.38333333333333</v>
      </c>
    </row>
    <row r="192" spans="1:55" ht="13.15">
      <c r="A192" t="str">
        <f>[2]Sheet1!A192</f>
        <v>LDSCD2_SEC_CBDB_AB1</v>
      </c>
      <c r="B192" t="str">
        <f>[2]Sheet1!B192</f>
        <v>LDSCD2;DC SYS A</v>
      </c>
      <c r="C192" s="52" t="str">
        <f>[2]Sheet1!C192</f>
        <v>LDSCD2</v>
      </c>
      <c r="D192" s="52" t="s">
        <v>881</v>
      </c>
      <c r="E192">
        <f>[2]Sheet1!D192</f>
        <v>100</v>
      </c>
      <c r="F192">
        <f>[2]Sheet1!E192</f>
        <v>100</v>
      </c>
      <c r="G192" s="64">
        <f>[2]Sheet1!F192</f>
        <v>44116</v>
      </c>
      <c r="H192">
        <f>[2]Sheet1!G192</f>
        <v>300</v>
      </c>
      <c r="I192">
        <f>[2]Sheet1!H192</f>
        <v>300</v>
      </c>
      <c r="J192">
        <f>[2]Sheet1!I192</f>
        <v>0</v>
      </c>
      <c r="K192">
        <f>[2]Sheet1!J192</f>
        <v>0</v>
      </c>
      <c r="L192">
        <f>[2]Sheet1!K192</f>
        <v>0</v>
      </c>
      <c r="M192">
        <f>[2]Sheet1!L192</f>
        <v>2</v>
      </c>
      <c r="N192">
        <f>[2]Sheet1!M192</f>
        <v>6</v>
      </c>
      <c r="O192">
        <f>[2]Sheet1!N192</f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298"/>
      <c r="AU192" s="93"/>
      <c r="AV192" s="298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tr">
        <f>[2]Sheet1!A193</f>
        <v>LDSCD2_SEC_CBDB_CD1</v>
      </c>
      <c r="B193" t="str">
        <f>[2]Sheet1!B193</f>
        <v>LDSCD2;DC SYS A</v>
      </c>
      <c r="C193" s="52" t="str">
        <f>[2]Sheet1!C193</f>
        <v>LDSCD2</v>
      </c>
      <c r="D193" s="52" t="s">
        <v>881</v>
      </c>
      <c r="E193">
        <f>[2]Sheet1!D193</f>
        <v>260</v>
      </c>
      <c r="F193">
        <f>[2]Sheet1!E193</f>
        <v>230</v>
      </c>
      <c r="G193" s="64">
        <f>[2]Sheet1!F193</f>
        <v>44382</v>
      </c>
      <c r="H193">
        <f>[2]Sheet1!G193</f>
        <v>300</v>
      </c>
      <c r="I193">
        <f>[2]Sheet1!H193</f>
        <v>300</v>
      </c>
      <c r="J193">
        <f>[2]Sheet1!I193</f>
        <v>0</v>
      </c>
      <c r="K193">
        <f>[2]Sheet1!J193</f>
        <v>0</v>
      </c>
      <c r="L193">
        <f>[2]Sheet1!K193</f>
        <v>0</v>
      </c>
      <c r="M193">
        <f>[2]Sheet1!L193</f>
        <v>2</v>
      </c>
      <c r="N193">
        <f>[2]Sheet1!M193</f>
        <v>0</v>
      </c>
      <c r="O193">
        <f>[2]Sheet1!N193</f>
        <v>17</v>
      </c>
      <c r="P193" s="69">
        <f t="shared" si="30"/>
        <v>83.333333333333329</v>
      </c>
      <c r="Q193" s="81" t="s">
        <v>883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298"/>
      <c r="AU193" s="93"/>
      <c r="AV193" s="298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tr">
        <f>[2]Sheet1!A194</f>
        <v>LDSCD2_SEC_CBDB_EF1</v>
      </c>
      <c r="B194" t="str">
        <f>[2]Sheet1!B194</f>
        <v>LDSCD2;DC SYS A</v>
      </c>
      <c r="C194" s="52" t="str">
        <f>[2]Sheet1!C194</f>
        <v>LDSCD2</v>
      </c>
      <c r="D194" s="52" t="s">
        <v>881</v>
      </c>
      <c r="E194">
        <f>[2]Sheet1!D194</f>
        <v>250</v>
      </c>
      <c r="F194">
        <f>[2]Sheet1!E194</f>
        <v>250</v>
      </c>
      <c r="G194" s="64">
        <f>[2]Sheet1!F194</f>
        <v>44116</v>
      </c>
      <c r="H194">
        <f>[2]Sheet1!G194</f>
        <v>300</v>
      </c>
      <c r="I194">
        <f>[2]Sheet1!H194</f>
        <v>300</v>
      </c>
      <c r="J194">
        <f>[2]Sheet1!I194</f>
        <v>0</v>
      </c>
      <c r="K194">
        <f>[2]Sheet1!J194</f>
        <v>0</v>
      </c>
      <c r="L194">
        <f>[2]Sheet1!K194</f>
        <v>3</v>
      </c>
      <c r="M194">
        <f>[2]Sheet1!L194</f>
        <v>0</v>
      </c>
      <c r="N194">
        <f>[2]Sheet1!M194</f>
        <v>4</v>
      </c>
      <c r="O194">
        <f>[2]Sheet1!N194</f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298"/>
      <c r="AU194" s="93"/>
      <c r="AV194" s="298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tr">
        <f>[2]Sheet1!A195</f>
        <v>LDSCD2_SEC_CBDB_GH1</v>
      </c>
      <c r="B195" t="str">
        <f>[2]Sheet1!B195</f>
        <v>LDSCD2;DC SYS A</v>
      </c>
      <c r="C195" s="52" t="str">
        <f>[2]Sheet1!C195</f>
        <v>LDSCD2</v>
      </c>
      <c r="D195" s="52" t="s">
        <v>881</v>
      </c>
      <c r="E195">
        <f>[2]Sheet1!D195</f>
        <v>50</v>
      </c>
      <c r="F195">
        <f>[2]Sheet1!E195</f>
        <v>0</v>
      </c>
      <c r="G195" s="64">
        <f>[2]Sheet1!F195</f>
        <v>44116</v>
      </c>
      <c r="H195">
        <f>[2]Sheet1!G195</f>
        <v>300</v>
      </c>
      <c r="I195">
        <f>[2]Sheet1!H195</f>
        <v>300</v>
      </c>
      <c r="J195">
        <f>[2]Sheet1!I195</f>
        <v>0</v>
      </c>
      <c r="K195">
        <f>[2]Sheet1!J195</f>
        <v>0</v>
      </c>
      <c r="L195">
        <f>[2]Sheet1!K195</f>
        <v>0</v>
      </c>
      <c r="M195">
        <f>[2]Sheet1!L195</f>
        <v>16</v>
      </c>
      <c r="N195">
        <f>[2]Sheet1!M195</f>
        <v>9</v>
      </c>
      <c r="O195">
        <f>[2]Sheet1!N195</f>
        <v>18</v>
      </c>
      <c r="P195" s="69">
        <f t="shared" si="30"/>
        <v>87.5</v>
      </c>
      <c r="Q195" s="101" t="s">
        <v>603</v>
      </c>
      <c r="R195" s="100">
        <v>1</v>
      </c>
      <c r="S195" s="93"/>
      <c r="T195" s="80"/>
      <c r="U195" s="101" t="s">
        <v>884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298"/>
      <c r="AU195" s="93"/>
      <c r="AV195" s="298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tr">
        <f>[2]Sheet1!A196</f>
        <v>LDSCD2_SEC_CBDB_JK1</v>
      </c>
      <c r="B196" t="str">
        <f>[2]Sheet1!B196</f>
        <v>LDSCD2;DC SYS A</v>
      </c>
      <c r="C196" s="52" t="str">
        <f>[2]Sheet1!C196</f>
        <v>LDSCD2</v>
      </c>
      <c r="D196" s="52" t="s">
        <v>881</v>
      </c>
      <c r="E196">
        <f>[2]Sheet1!D196</f>
        <v>150</v>
      </c>
      <c r="F196">
        <f>[2]Sheet1!E196</f>
        <v>150</v>
      </c>
      <c r="G196" s="64">
        <f>[2]Sheet1!F196</f>
        <v>44116</v>
      </c>
      <c r="H196">
        <f>[2]Sheet1!G196</f>
        <v>300</v>
      </c>
      <c r="I196">
        <f>[2]Sheet1!H196</f>
        <v>300</v>
      </c>
      <c r="J196">
        <f>[2]Sheet1!I196</f>
        <v>0</v>
      </c>
      <c r="K196">
        <f>[2]Sheet1!J196</f>
        <v>0</v>
      </c>
      <c r="L196">
        <f>[2]Sheet1!K196</f>
        <v>2</v>
      </c>
      <c r="M196">
        <f>[2]Sheet1!L196</f>
        <v>0</v>
      </c>
      <c r="N196">
        <f>[2]Sheet1!M196</f>
        <v>0</v>
      </c>
      <c r="O196">
        <f>[2]Sheet1!N196</f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298"/>
      <c r="AU196" s="93"/>
      <c r="AV196" s="298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tr">
        <f>[2]Sheet1!A197</f>
        <v>LDSCD2_SEC_CBDB_TU01</v>
      </c>
      <c r="B197" t="str">
        <f>[2]Sheet1!B197</f>
        <v>LDSCD2;DC SYS A</v>
      </c>
      <c r="C197" s="52" t="str">
        <f>[2]Sheet1!C197</f>
        <v>LDSCD2</v>
      </c>
      <c r="D197" s="52" t="s">
        <v>881</v>
      </c>
      <c r="E197">
        <f>[2]Sheet1!D197</f>
        <v>241</v>
      </c>
      <c r="F197">
        <f>[2]Sheet1!E197</f>
        <v>156</v>
      </c>
      <c r="G197" s="64">
        <f>[2]Sheet1!F197</f>
        <v>44482</v>
      </c>
      <c r="H197">
        <f>[2]Sheet1!G197</f>
        <v>300</v>
      </c>
      <c r="I197">
        <f>[2]Sheet1!H197</f>
        <v>300</v>
      </c>
      <c r="J197">
        <f>[2]Sheet1!I197</f>
        <v>5</v>
      </c>
      <c r="K197">
        <f>[2]Sheet1!J197</f>
        <v>0</v>
      </c>
      <c r="L197">
        <f>[2]Sheet1!K197</f>
        <v>0</v>
      </c>
      <c r="M197">
        <f>[2]Sheet1!L197</f>
        <v>0</v>
      </c>
      <c r="N197">
        <f>[2]Sheet1!M197</f>
        <v>0</v>
      </c>
      <c r="O197">
        <f>[2]Sheet1!N197</f>
        <v>12</v>
      </c>
      <c r="P197" s="69">
        <f t="shared" ref="P197:P253" si="42">SUM(AY197+BA197)</f>
        <v>343.75</v>
      </c>
      <c r="Q197" s="92" t="s">
        <v>885</v>
      </c>
      <c r="R197" s="80">
        <v>5</v>
      </c>
      <c r="S197" s="89" t="s">
        <v>886</v>
      </c>
      <c r="T197" s="82">
        <v>2.9</v>
      </c>
      <c r="U197" s="81" t="s">
        <v>597</v>
      </c>
      <c r="V197" s="82">
        <v>1.8</v>
      </c>
      <c r="W197" s="101" t="s">
        <v>606</v>
      </c>
      <c r="X197" s="328">
        <v>5.6</v>
      </c>
      <c r="Y197" s="101" t="s">
        <v>607</v>
      </c>
      <c r="Z197" s="284">
        <v>1.2</v>
      </c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298"/>
      <c r="AU197" s="93"/>
      <c r="AV197" s="298"/>
      <c r="AW197" s="93"/>
      <c r="AX197" s="66">
        <f t="shared" si="38"/>
        <v>16.5</v>
      </c>
      <c r="AY197" s="78">
        <f t="shared" si="39"/>
        <v>343.75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412.875</v>
      </c>
      <c r="BC197" s="53">
        <f t="shared" si="41"/>
        <v>327.875</v>
      </c>
    </row>
    <row r="198" spans="1:55" ht="13.15">
      <c r="A198" t="str">
        <f>[2]Sheet1!A198</f>
        <v>LDSCD2_SEC_CBDB_XY01 (this is actually the iPDU)</v>
      </c>
      <c r="B198" t="str">
        <f>[2]Sheet1!B198</f>
        <v>LDSCD2;DC SYS A</v>
      </c>
      <c r="C198" s="52" t="str">
        <f>[2]Sheet1!C198</f>
        <v>LDSCD2</v>
      </c>
      <c r="D198" s="52" t="s">
        <v>881</v>
      </c>
      <c r="E198">
        <f>[2]Sheet1!D198</f>
        <v>0</v>
      </c>
      <c r="F198">
        <f>[2]Sheet1!E198</f>
        <v>0</v>
      </c>
      <c r="G198" s="64">
        <f>[2]Sheet1!F198</f>
        <v>0</v>
      </c>
      <c r="H198">
        <f>[2]Sheet1!G198</f>
        <v>0</v>
      </c>
      <c r="I198">
        <f>[2]Sheet1!H198</f>
        <v>0</v>
      </c>
      <c r="J198">
        <f>[2]Sheet1!I198</f>
        <v>0</v>
      </c>
      <c r="K198">
        <f>[2]Sheet1!J198</f>
        <v>0</v>
      </c>
      <c r="L198">
        <f>[2]Sheet1!K198</f>
        <v>0</v>
      </c>
      <c r="M198">
        <f>[2]Sheet1!L198</f>
        <v>0</v>
      </c>
      <c r="N198">
        <f>[2]Sheet1!M198</f>
        <v>0</v>
      </c>
      <c r="O198">
        <f>[2]Sheet1!N198</f>
        <v>0</v>
      </c>
      <c r="P198" s="69">
        <f t="shared" si="42"/>
        <v>0</v>
      </c>
      <c r="Q198" s="92"/>
      <c r="R198" s="80"/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298"/>
      <c r="AU198" s="93"/>
      <c r="AV198" s="298"/>
      <c r="AW198" s="93"/>
      <c r="AX198" s="66">
        <f t="shared" si="38"/>
        <v>0</v>
      </c>
      <c r="AY198" s="78">
        <f t="shared" si="39"/>
        <v>0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0</v>
      </c>
      <c r="BC198" s="53">
        <f t="shared" si="41"/>
        <v>0</v>
      </c>
    </row>
    <row r="199" spans="1:55" ht="13.15">
      <c r="A199" t="str">
        <f>[2]Sheet1!A199</f>
        <v>LDSTS1_DCDB Eaton J10</v>
      </c>
      <c r="B199" t="str">
        <f>[2]Sheet1!B199</f>
        <v>LDSTS1;DC SYS01</v>
      </c>
      <c r="C199" s="52" t="str">
        <f>[2]Sheet1!C199</f>
        <v>LDSTS1</v>
      </c>
      <c r="D199" s="52" t="s">
        <v>887</v>
      </c>
      <c r="E199">
        <f>[2]Sheet1!D199</f>
        <v>155</v>
      </c>
      <c r="F199">
        <f>[2]Sheet1!E199</f>
        <v>155</v>
      </c>
      <c r="G199" s="64">
        <f>[2]Sheet1!F199</f>
        <v>44974</v>
      </c>
      <c r="H199">
        <f>[2]Sheet1!G199</f>
        <v>300</v>
      </c>
      <c r="I199">
        <f>[2]Sheet1!H199</f>
        <v>300</v>
      </c>
      <c r="J199">
        <f>[2]Sheet1!I199</f>
        <v>0</v>
      </c>
      <c r="K199">
        <f>[2]Sheet1!J199</f>
        <v>0</v>
      </c>
      <c r="L199">
        <f>[2]Sheet1!K199</f>
        <v>0</v>
      </c>
      <c r="M199">
        <f>[2]Sheet1!L199</f>
        <v>0</v>
      </c>
      <c r="N199">
        <f>[2]Sheet1!M199</f>
        <v>0</v>
      </c>
      <c r="O199">
        <f>[2]Sheet1!N199</f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298"/>
      <c r="AU199" s="93"/>
      <c r="AV199" s="298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155</v>
      </c>
      <c r="BC199" s="53">
        <f t="shared" si="41"/>
        <v>155</v>
      </c>
    </row>
    <row r="200" spans="1:55" ht="13.15">
      <c r="A200" t="str">
        <f>[2]Sheet1!A200</f>
        <v>LDSTS1_DCDB Eaton M19</v>
      </c>
      <c r="B200" t="str">
        <f>[2]Sheet1!B200</f>
        <v>LDSTS1;DC SYS01</v>
      </c>
      <c r="C200" s="52" t="str">
        <f>[2]Sheet1!C200</f>
        <v>LDSTS1</v>
      </c>
      <c r="D200" s="52" t="s">
        <v>887</v>
      </c>
      <c r="E200">
        <f>[2]Sheet1!D200</f>
        <v>132</v>
      </c>
      <c r="F200">
        <f>[2]Sheet1!E200</f>
        <v>129</v>
      </c>
      <c r="G200" s="64">
        <f>[2]Sheet1!F200</f>
        <v>44974</v>
      </c>
      <c r="H200">
        <f>[2]Sheet1!G200</f>
        <v>300</v>
      </c>
      <c r="I200">
        <f>[2]Sheet1!H200</f>
        <v>300</v>
      </c>
      <c r="J200">
        <f>[2]Sheet1!I200</f>
        <v>1</v>
      </c>
      <c r="K200">
        <f>[2]Sheet1!J200</f>
        <v>0</v>
      </c>
      <c r="L200">
        <f>[2]Sheet1!K200</f>
        <v>0</v>
      </c>
      <c r="M200">
        <f>[2]Sheet1!L200</f>
        <v>0</v>
      </c>
      <c r="N200">
        <f>[2]Sheet1!M200</f>
        <v>0</v>
      </c>
      <c r="O200">
        <f>[2]Sheet1!N200</f>
        <v>34</v>
      </c>
      <c r="P200" s="69">
        <f t="shared" si="42"/>
        <v>222.91666666666666</v>
      </c>
      <c r="Q200" s="81" t="s">
        <v>611</v>
      </c>
      <c r="R200" s="82">
        <v>5</v>
      </c>
      <c r="S200" s="81" t="s">
        <v>612</v>
      </c>
      <c r="T200" s="82">
        <v>1.5</v>
      </c>
      <c r="U200" s="83" t="s">
        <v>613</v>
      </c>
      <c r="V200" s="284">
        <v>3.2</v>
      </c>
      <c r="W200" s="303" t="s">
        <v>614</v>
      </c>
      <c r="X200" s="302">
        <v>1</v>
      </c>
      <c r="Y200" s="101"/>
      <c r="Z200" s="100"/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298"/>
      <c r="AU200" s="93"/>
      <c r="AV200" s="298"/>
      <c r="AW200" s="93"/>
      <c r="AX200" s="66">
        <f t="shared" si="38"/>
        <v>10.7</v>
      </c>
      <c r="AY200" s="78">
        <f t="shared" si="39"/>
        <v>222.91666666666666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243.45833333333331</v>
      </c>
      <c r="BC200" s="53">
        <f t="shared" si="41"/>
        <v>240.45833333333331</v>
      </c>
    </row>
    <row r="201" spans="1:55" ht="13.15">
      <c r="A201" t="str">
        <f>[2]Sheet1!A201</f>
        <v>LDSTS1 EOS DA</v>
      </c>
      <c r="B201" t="str">
        <f>[2]Sheet1!B201</f>
        <v>LDSTS1;DC SYS01</v>
      </c>
      <c r="C201" s="52" t="str">
        <f>[2]Sheet1!C201</f>
        <v>LDSTS1</v>
      </c>
      <c r="D201" s="52" t="s">
        <v>887</v>
      </c>
      <c r="E201" t="str">
        <f>[2]Sheet1!D201</f>
        <v>N/A</v>
      </c>
      <c r="F201" t="str">
        <f>[2]Sheet1!E201</f>
        <v>N/A</v>
      </c>
      <c r="G201" s="64">
        <f>[2]Sheet1!F201</f>
        <v>44974</v>
      </c>
      <c r="H201">
        <f>[2]Sheet1!G201</f>
        <v>80</v>
      </c>
      <c r="I201">
        <f>[2]Sheet1!H201</f>
        <v>80</v>
      </c>
      <c r="J201">
        <f>[2]Sheet1!I201</f>
        <v>0</v>
      </c>
      <c r="K201">
        <f>[2]Sheet1!J201</f>
        <v>0</v>
      </c>
      <c r="L201">
        <f>[2]Sheet1!K201</f>
        <v>0</v>
      </c>
      <c r="M201">
        <f>[2]Sheet1!L201</f>
        <v>0</v>
      </c>
      <c r="N201">
        <f>[2]Sheet1!M201</f>
        <v>11</v>
      </c>
      <c r="O201">
        <f>[2]Sheet1!N201</f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298"/>
      <c r="AU201" s="93"/>
      <c r="AV201" s="298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tr">
        <f>[2]Sheet1!A202</f>
        <v>LDSTS1 EOS EA</v>
      </c>
      <c r="B202" t="str">
        <f>[2]Sheet1!B202</f>
        <v>LDSTS1;DC SYS01</v>
      </c>
      <c r="C202" s="52" t="str">
        <f>[2]Sheet1!C202</f>
        <v>LDSTS1</v>
      </c>
      <c r="D202" s="52" t="s">
        <v>887</v>
      </c>
      <c r="E202" t="str">
        <f>[2]Sheet1!D202</f>
        <v>N/A</v>
      </c>
      <c r="F202" t="str">
        <f>[2]Sheet1!E202</f>
        <v>N/A</v>
      </c>
      <c r="G202" s="64">
        <f>[2]Sheet1!F202</f>
        <v>44974</v>
      </c>
      <c r="H202">
        <f>[2]Sheet1!G202</f>
        <v>80</v>
      </c>
      <c r="I202">
        <f>[2]Sheet1!H202</f>
        <v>80</v>
      </c>
      <c r="J202">
        <f>[2]Sheet1!I202</f>
        <v>0</v>
      </c>
      <c r="K202">
        <f>[2]Sheet1!J202</f>
        <v>0</v>
      </c>
      <c r="L202">
        <f>[2]Sheet1!K202</f>
        <v>0</v>
      </c>
      <c r="M202">
        <f>[2]Sheet1!L202</f>
        <v>0</v>
      </c>
      <c r="N202">
        <f>[2]Sheet1!M202</f>
        <v>11</v>
      </c>
      <c r="O202">
        <f>[2]Sheet1!N202</f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298"/>
      <c r="AU202" s="93"/>
      <c r="AV202" s="298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tr">
        <f>[2]Sheet1!A203</f>
        <v>LDSTS1 EOS FA</v>
      </c>
      <c r="B203" t="str">
        <f>[2]Sheet1!B203</f>
        <v>LDSTS1;DC SYS01</v>
      </c>
      <c r="C203" s="52" t="str">
        <f>[2]Sheet1!C203</f>
        <v>LDSTS1</v>
      </c>
      <c r="D203" s="52" t="s">
        <v>887</v>
      </c>
      <c r="E203" t="str">
        <f>[2]Sheet1!D203</f>
        <v>N/A</v>
      </c>
      <c r="F203" t="str">
        <f>[2]Sheet1!E203</f>
        <v>N/A</v>
      </c>
      <c r="G203" s="64">
        <f>[2]Sheet1!F203</f>
        <v>44974</v>
      </c>
      <c r="H203">
        <f>[2]Sheet1!G203</f>
        <v>80</v>
      </c>
      <c r="I203">
        <f>[2]Sheet1!H203</f>
        <v>80</v>
      </c>
      <c r="J203">
        <f>[2]Sheet1!I203</f>
        <v>0</v>
      </c>
      <c r="K203">
        <f>[2]Sheet1!J203</f>
        <v>0</v>
      </c>
      <c r="L203">
        <f>[2]Sheet1!K203</f>
        <v>0</v>
      </c>
      <c r="M203">
        <f>[2]Sheet1!L203</f>
        <v>0</v>
      </c>
      <c r="N203">
        <f>[2]Sheet1!M203</f>
        <v>8</v>
      </c>
      <c r="O203">
        <f>[2]Sheet1!N203</f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298"/>
      <c r="AU203" s="93"/>
      <c r="AV203" s="298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tr">
        <f>[2]Sheet1!A204</f>
        <v>LDSTS1 EOS GA</v>
      </c>
      <c r="B204" t="str">
        <f>[2]Sheet1!B204</f>
        <v>LDSTS1;DC SYS01</v>
      </c>
      <c r="C204" s="52" t="str">
        <f>[2]Sheet1!C204</f>
        <v>LDSTS1</v>
      </c>
      <c r="D204" s="52" t="s">
        <v>887</v>
      </c>
      <c r="E204" t="str">
        <f>[2]Sheet1!D204</f>
        <v>N/A</v>
      </c>
      <c r="F204" t="str">
        <f>[2]Sheet1!E204</f>
        <v>N/A</v>
      </c>
      <c r="G204" s="64">
        <f>[2]Sheet1!F204</f>
        <v>44974</v>
      </c>
      <c r="H204">
        <f>[2]Sheet1!G204</f>
        <v>80</v>
      </c>
      <c r="I204">
        <f>[2]Sheet1!H204</f>
        <v>80</v>
      </c>
      <c r="J204">
        <f>[2]Sheet1!I204</f>
        <v>0</v>
      </c>
      <c r="K204">
        <f>[2]Sheet1!J204</f>
        <v>0</v>
      </c>
      <c r="L204">
        <f>[2]Sheet1!K204</f>
        <v>0</v>
      </c>
      <c r="M204">
        <f>[2]Sheet1!L204</f>
        <v>0</v>
      </c>
      <c r="N204">
        <f>[2]Sheet1!M204</f>
        <v>10</v>
      </c>
      <c r="O204">
        <f>[2]Sheet1!N204</f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298"/>
      <c r="AU204" s="93"/>
      <c r="AV204" s="298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tr">
        <f>[2]Sheet1!A205</f>
        <v>LDSTS1 EOS HA</v>
      </c>
      <c r="B205" t="str">
        <f>[2]Sheet1!B205</f>
        <v>LDSTS1;DC SYS01</v>
      </c>
      <c r="C205" s="52" t="str">
        <f>[2]Sheet1!C205</f>
        <v>LDSTS1</v>
      </c>
      <c r="D205" s="52" t="s">
        <v>887</v>
      </c>
      <c r="E205" t="str">
        <f>[2]Sheet1!D205</f>
        <v>N/A</v>
      </c>
      <c r="F205" t="str">
        <f>[2]Sheet1!E205</f>
        <v>N/A</v>
      </c>
      <c r="G205" s="64">
        <f>[2]Sheet1!F205</f>
        <v>44974</v>
      </c>
      <c r="H205">
        <f>[2]Sheet1!G205</f>
        <v>80</v>
      </c>
      <c r="I205">
        <f>[2]Sheet1!H205</f>
        <v>80</v>
      </c>
      <c r="J205">
        <f>[2]Sheet1!I205</f>
        <v>0</v>
      </c>
      <c r="K205">
        <f>[2]Sheet1!J205</f>
        <v>0</v>
      </c>
      <c r="L205">
        <f>[2]Sheet1!K205</f>
        <v>0</v>
      </c>
      <c r="M205">
        <f>[2]Sheet1!L205</f>
        <v>0</v>
      </c>
      <c r="N205">
        <f>[2]Sheet1!M205</f>
        <v>12</v>
      </c>
      <c r="O205">
        <f>[2]Sheet1!N205</f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298"/>
      <c r="AU205" s="93"/>
      <c r="AV205" s="298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tr">
        <f>[2]Sheet1!A206</f>
        <v>LDSTS1 EOS JA</v>
      </c>
      <c r="B206" t="str">
        <f>[2]Sheet1!B206</f>
        <v>LDSTS1;DC SYS01</v>
      </c>
      <c r="C206" s="52" t="str">
        <f>[2]Sheet1!C206</f>
        <v>LDSTS1</v>
      </c>
      <c r="D206" s="52" t="s">
        <v>887</v>
      </c>
      <c r="E206" t="str">
        <f>[2]Sheet1!D206</f>
        <v>N/A</v>
      </c>
      <c r="F206" t="str">
        <f>[2]Sheet1!E206</f>
        <v>N/A</v>
      </c>
      <c r="G206" s="64">
        <f>[2]Sheet1!F206</f>
        <v>44974</v>
      </c>
      <c r="H206">
        <f>[2]Sheet1!G206</f>
        <v>80</v>
      </c>
      <c r="I206">
        <f>[2]Sheet1!H206</f>
        <v>80</v>
      </c>
      <c r="J206">
        <f>[2]Sheet1!I206</f>
        <v>0</v>
      </c>
      <c r="K206">
        <f>[2]Sheet1!J206</f>
        <v>0</v>
      </c>
      <c r="L206">
        <f>[2]Sheet1!K206</f>
        <v>0</v>
      </c>
      <c r="M206">
        <f>[2]Sheet1!L206</f>
        <v>0</v>
      </c>
      <c r="N206">
        <f>[2]Sheet1!M206</f>
        <v>12</v>
      </c>
      <c r="O206">
        <f>[2]Sheet1!N206</f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298"/>
      <c r="AU206" s="93"/>
      <c r="AV206" s="298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tr">
        <f>[2]Sheet1!A207</f>
        <v>LDSTS1 EOS KA</v>
      </c>
      <c r="B207" t="str">
        <f>[2]Sheet1!B207</f>
        <v>LDSTS1;DC SYS01</v>
      </c>
      <c r="C207" s="52" t="str">
        <f>[2]Sheet1!C207</f>
        <v>LDSTS1</v>
      </c>
      <c r="D207" s="52" t="s">
        <v>887</v>
      </c>
      <c r="E207" t="str">
        <f>[2]Sheet1!D207</f>
        <v>N/A</v>
      </c>
      <c r="F207" t="str">
        <f>[2]Sheet1!E207</f>
        <v>N/A</v>
      </c>
      <c r="G207" s="64">
        <f>[2]Sheet1!F207</f>
        <v>44974</v>
      </c>
      <c r="H207">
        <f>[2]Sheet1!G207</f>
        <v>80</v>
      </c>
      <c r="I207">
        <f>[2]Sheet1!H207</f>
        <v>80</v>
      </c>
      <c r="J207">
        <f>[2]Sheet1!I207</f>
        <v>0</v>
      </c>
      <c r="K207">
        <f>[2]Sheet1!J207</f>
        <v>0</v>
      </c>
      <c r="L207">
        <f>[2]Sheet1!K207</f>
        <v>3</v>
      </c>
      <c r="M207">
        <f>[2]Sheet1!L207</f>
        <v>0</v>
      </c>
      <c r="N207">
        <f>[2]Sheet1!M207</f>
        <v>0</v>
      </c>
      <c r="O207">
        <f>[2]Sheet1!N207</f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298"/>
      <c r="AU207" s="93"/>
      <c r="AV207" s="298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tr">
        <f>[2]Sheet1!A208</f>
        <v>LDSTS1 EOS LA</v>
      </c>
      <c r="B208" t="str">
        <f>[2]Sheet1!B208</f>
        <v>LDSTS1;DC SYS01</v>
      </c>
      <c r="C208" s="52" t="str">
        <f>[2]Sheet1!C208</f>
        <v>LDSTS1</v>
      </c>
      <c r="D208" s="52" t="s">
        <v>887</v>
      </c>
      <c r="E208" t="str">
        <f>[2]Sheet1!D208</f>
        <v>N/A</v>
      </c>
      <c r="F208" t="str">
        <f>[2]Sheet1!E208</f>
        <v>N/A</v>
      </c>
      <c r="G208" s="64">
        <f>[2]Sheet1!F208</f>
        <v>44974</v>
      </c>
      <c r="H208">
        <f>[2]Sheet1!G208</f>
        <v>80</v>
      </c>
      <c r="I208">
        <f>[2]Sheet1!H208</f>
        <v>80</v>
      </c>
      <c r="J208">
        <f>[2]Sheet1!I208</f>
        <v>0</v>
      </c>
      <c r="K208">
        <f>[2]Sheet1!J208</f>
        <v>0</v>
      </c>
      <c r="L208">
        <f>[2]Sheet1!K208</f>
        <v>2</v>
      </c>
      <c r="M208">
        <f>[2]Sheet1!L208</f>
        <v>0</v>
      </c>
      <c r="N208">
        <f>[2]Sheet1!M208</f>
        <v>0</v>
      </c>
      <c r="O208">
        <f>[2]Sheet1!N208</f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298"/>
      <c r="AU208" s="93"/>
      <c r="AV208" s="298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tr">
        <f>[2]Sheet1!A209</f>
        <v>LDSTS1 EOS M</v>
      </c>
      <c r="B209" t="str">
        <f>[2]Sheet1!B209</f>
        <v>LDSTS1;DC SYS01</v>
      </c>
      <c r="C209" s="52" t="str">
        <f>[2]Sheet1!C209</f>
        <v>LDSTS1</v>
      </c>
      <c r="D209" s="52" t="s">
        <v>887</v>
      </c>
      <c r="E209" t="str">
        <f>[2]Sheet1!D209</f>
        <v>N/A</v>
      </c>
      <c r="F209" t="str">
        <f>[2]Sheet1!E209</f>
        <v>N/A</v>
      </c>
      <c r="G209" s="64">
        <f>[2]Sheet1!F209</f>
        <v>44974</v>
      </c>
      <c r="H209">
        <f>[2]Sheet1!G209</f>
        <v>80</v>
      </c>
      <c r="I209">
        <f>[2]Sheet1!H209</f>
        <v>80</v>
      </c>
      <c r="J209">
        <f>[2]Sheet1!I209</f>
        <v>0</v>
      </c>
      <c r="K209">
        <f>[2]Sheet1!J209</f>
        <v>0</v>
      </c>
      <c r="L209">
        <f>[2]Sheet1!K209</f>
        <v>0</v>
      </c>
      <c r="M209">
        <f>[2]Sheet1!L209</f>
        <v>0</v>
      </c>
      <c r="N209">
        <f>[2]Sheet1!M209</f>
        <v>10</v>
      </c>
      <c r="O209">
        <f>[2]Sheet1!N209</f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298"/>
      <c r="AU209" s="93"/>
      <c r="AV209" s="298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tr">
        <f>[2]Sheet1!A210</f>
        <v>LDSTS1 EOS MA</v>
      </c>
      <c r="B210" t="str">
        <f>[2]Sheet1!B210</f>
        <v>LDSTS1;DC SYS01</v>
      </c>
      <c r="C210" s="52" t="str">
        <f>[2]Sheet1!C210</f>
        <v>LDSTS1</v>
      </c>
      <c r="D210" s="52" t="s">
        <v>887</v>
      </c>
      <c r="E210" t="str">
        <f>[2]Sheet1!D210</f>
        <v>N/A</v>
      </c>
      <c r="F210" t="str">
        <f>[2]Sheet1!E210</f>
        <v>N/A</v>
      </c>
      <c r="G210" s="64">
        <f>[2]Sheet1!F210</f>
        <v>44974</v>
      </c>
      <c r="H210">
        <f>[2]Sheet1!G210</f>
        <v>80</v>
      </c>
      <c r="I210">
        <f>[2]Sheet1!H210</f>
        <v>80</v>
      </c>
      <c r="J210">
        <f>[2]Sheet1!I210</f>
        <v>0</v>
      </c>
      <c r="K210">
        <f>[2]Sheet1!J210</f>
        <v>0</v>
      </c>
      <c r="L210">
        <f>[2]Sheet1!K210</f>
        <v>0</v>
      </c>
      <c r="M210">
        <f>[2]Sheet1!L210</f>
        <v>0</v>
      </c>
      <c r="N210">
        <f>[2]Sheet1!M210</f>
        <v>19</v>
      </c>
      <c r="O210">
        <f>[2]Sheet1!N210</f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298"/>
      <c r="AU210" s="93"/>
      <c r="AV210" s="298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tr">
        <f>[2]Sheet1!A211</f>
        <v>LDSTS1 EOS N</v>
      </c>
      <c r="B211" t="str">
        <f>[2]Sheet1!B211</f>
        <v>LDSTS1;DC SYS01</v>
      </c>
      <c r="C211" s="52" t="str">
        <f>[2]Sheet1!C211</f>
        <v>LDSTS1</v>
      </c>
      <c r="D211" s="52" t="s">
        <v>887</v>
      </c>
      <c r="E211" t="str">
        <f>[2]Sheet1!D211</f>
        <v>N/A</v>
      </c>
      <c r="F211" t="str">
        <f>[2]Sheet1!E211</f>
        <v>N/A</v>
      </c>
      <c r="G211" s="64">
        <f>[2]Sheet1!F211</f>
        <v>44974</v>
      </c>
      <c r="H211">
        <f>[2]Sheet1!G211</f>
        <v>80</v>
      </c>
      <c r="I211">
        <f>[2]Sheet1!H211</f>
        <v>80</v>
      </c>
      <c r="J211">
        <f>[2]Sheet1!I211</f>
        <v>0</v>
      </c>
      <c r="K211">
        <f>[2]Sheet1!J211</f>
        <v>0</v>
      </c>
      <c r="L211">
        <f>[2]Sheet1!K211</f>
        <v>0</v>
      </c>
      <c r="M211">
        <f>[2]Sheet1!L211</f>
        <v>0</v>
      </c>
      <c r="N211">
        <f>[2]Sheet1!M211</f>
        <v>9</v>
      </c>
      <c r="O211">
        <f>[2]Sheet1!N211</f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298"/>
      <c r="AU211" s="93"/>
      <c r="AV211" s="298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tr">
        <f>[2]Sheet1!A212</f>
        <v>LDSTS1 EOS NA</v>
      </c>
      <c r="B212" t="str">
        <f>[2]Sheet1!B212</f>
        <v>LDSTS1;DC SYS01</v>
      </c>
      <c r="C212" s="52" t="str">
        <f>[2]Sheet1!C212</f>
        <v>LDSTS1</v>
      </c>
      <c r="D212" s="52" t="s">
        <v>887</v>
      </c>
      <c r="E212" t="str">
        <f>[2]Sheet1!D212</f>
        <v>N/A</v>
      </c>
      <c r="F212" t="str">
        <f>[2]Sheet1!E212</f>
        <v>N/A</v>
      </c>
      <c r="G212" s="64">
        <f>[2]Sheet1!F212</f>
        <v>44974</v>
      </c>
      <c r="H212">
        <f>[2]Sheet1!G212</f>
        <v>80</v>
      </c>
      <c r="I212">
        <f>[2]Sheet1!H212</f>
        <v>80</v>
      </c>
      <c r="J212">
        <f>[2]Sheet1!I212</f>
        <v>0</v>
      </c>
      <c r="K212">
        <f>[2]Sheet1!J212</f>
        <v>0</v>
      </c>
      <c r="L212">
        <f>[2]Sheet1!K212</f>
        <v>0</v>
      </c>
      <c r="M212">
        <f>[2]Sheet1!L212</f>
        <v>0</v>
      </c>
      <c r="N212">
        <f>[2]Sheet1!M212</f>
        <v>9</v>
      </c>
      <c r="O212">
        <f>[2]Sheet1!N212</f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298"/>
      <c r="AU212" s="93"/>
      <c r="AV212" s="298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tr">
        <f>[2]Sheet1!A213</f>
        <v>IGNORE</v>
      </c>
      <c r="B213" t="str">
        <f>[2]Sheet1!B213</f>
        <v>LDSTS1;DC SYS01</v>
      </c>
      <c r="C213" s="52" t="str">
        <f>[2]Sheet1!C213</f>
        <v>LDSTS1</v>
      </c>
      <c r="D213" s="52" t="s">
        <v>887</v>
      </c>
      <c r="E213">
        <f>[2]Sheet1!D213</f>
        <v>0</v>
      </c>
      <c r="F213">
        <f>[2]Sheet1!E213</f>
        <v>0</v>
      </c>
      <c r="G213" s="64">
        <f>[2]Sheet1!F213</f>
        <v>0</v>
      </c>
      <c r="H213">
        <f>[2]Sheet1!G213</f>
        <v>300</v>
      </c>
      <c r="I213">
        <f>[2]Sheet1!H213</f>
        <v>300</v>
      </c>
      <c r="J213">
        <f>[2]Sheet1!I213</f>
        <v>0</v>
      </c>
      <c r="K213">
        <f>[2]Sheet1!J213</f>
        <v>0</v>
      </c>
      <c r="L213">
        <f>[2]Sheet1!K213</f>
        <v>0</v>
      </c>
      <c r="M213">
        <f>[2]Sheet1!L213</f>
        <v>0</v>
      </c>
      <c r="N213">
        <f>[2]Sheet1!M213</f>
        <v>0</v>
      </c>
      <c r="O213">
        <f>[2]Sheet1!N213</f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298"/>
      <c r="AU213" s="93"/>
      <c r="AV213" s="298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tr">
        <f>[2]Sheet1!A214</f>
        <v>IGNORE</v>
      </c>
      <c r="B214" t="str">
        <f>[2]Sheet1!B214</f>
        <v>LDSTS1;DC SYS01</v>
      </c>
      <c r="C214" s="52" t="str">
        <f>[2]Sheet1!C214</f>
        <v>LDSTS1</v>
      </c>
      <c r="D214" s="52" t="s">
        <v>887</v>
      </c>
      <c r="E214">
        <f>[2]Sheet1!D214</f>
        <v>0</v>
      </c>
      <c r="F214">
        <f>[2]Sheet1!E214</f>
        <v>0</v>
      </c>
      <c r="G214" s="64">
        <f>[2]Sheet1!F214</f>
        <v>0</v>
      </c>
      <c r="H214">
        <f>[2]Sheet1!G214</f>
        <v>300</v>
      </c>
      <c r="I214">
        <f>[2]Sheet1!H214</f>
        <v>300</v>
      </c>
      <c r="J214">
        <f>[2]Sheet1!I214</f>
        <v>0</v>
      </c>
      <c r="K214">
        <f>[2]Sheet1!J214</f>
        <v>8</v>
      </c>
      <c r="L214">
        <f>[2]Sheet1!K214</f>
        <v>0</v>
      </c>
      <c r="M214">
        <f>[2]Sheet1!L214</f>
        <v>0</v>
      </c>
      <c r="N214">
        <f>[2]Sheet1!M214</f>
        <v>0</v>
      </c>
      <c r="O214">
        <f>[2]Sheet1!N214</f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298"/>
      <c r="AU214" s="93"/>
      <c r="AV214" s="298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tr">
        <f>[2]Sheet1!A215</f>
        <v>MDBTD1_EATON DC-DB-1.</v>
      </c>
      <c r="B215" t="str">
        <f>[2]Sheet1!B215</f>
        <v>MDBTD1;DC SYS01</v>
      </c>
      <c r="C215" s="52" t="str">
        <f>[2]Sheet1!C215</f>
        <v>MDBTD1</v>
      </c>
      <c r="D215" s="52" t="s">
        <v>888</v>
      </c>
      <c r="E215">
        <f>[2]Sheet1!D215</f>
        <v>0.5</v>
      </c>
      <c r="F215">
        <f>[2]Sheet1!E215</f>
        <v>0.5</v>
      </c>
      <c r="G215" s="64" t="str">
        <f>[2]Sheet1!F215</f>
        <v>16/10/2020</v>
      </c>
      <c r="H215">
        <f>[2]Sheet1!G215</f>
        <v>300</v>
      </c>
      <c r="I215">
        <f>[2]Sheet1!H215</f>
        <v>300</v>
      </c>
      <c r="J215">
        <f>[2]Sheet1!I215</f>
        <v>6</v>
      </c>
      <c r="K215">
        <f>[2]Sheet1!J215</f>
        <v>0</v>
      </c>
      <c r="L215">
        <f>[2]Sheet1!K215</f>
        <v>0</v>
      </c>
      <c r="M215">
        <f>[2]Sheet1!L215</f>
        <v>0</v>
      </c>
      <c r="N215">
        <f>[2]Sheet1!M215</f>
        <v>0</v>
      </c>
      <c r="O215">
        <f>[2]Sheet1!N215</f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298"/>
      <c r="AU215" s="93"/>
      <c r="AV215" s="298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tr">
        <f>[2]Sheet1!A216</f>
        <v>NULTB1_SEC_CBDB_Suite D.</v>
      </c>
      <c r="B216" t="str">
        <f>[2]Sheet1!B216</f>
        <v>NULTB1;DC SYS01</v>
      </c>
      <c r="C216" s="52" t="str">
        <f>[2]Sheet1!C216</f>
        <v>NULTB1</v>
      </c>
      <c r="D216" s="52" t="s">
        <v>889</v>
      </c>
      <c r="E216">
        <f>[2]Sheet1!D216</f>
        <v>40</v>
      </c>
      <c r="F216">
        <f>[2]Sheet1!E216</f>
        <v>40</v>
      </c>
      <c r="G216" s="64">
        <f>[2]Sheet1!F216</f>
        <v>44235</v>
      </c>
      <c r="H216">
        <f>[2]Sheet1!G216</f>
        <v>300</v>
      </c>
      <c r="I216">
        <f>[2]Sheet1!H216</f>
        <v>300</v>
      </c>
      <c r="J216">
        <f>[2]Sheet1!I216</f>
        <v>0</v>
      </c>
      <c r="K216">
        <f>[2]Sheet1!J216</f>
        <v>0</v>
      </c>
      <c r="L216">
        <f>[2]Sheet1!K216</f>
        <v>14</v>
      </c>
      <c r="M216">
        <f>[2]Sheet1!L216</f>
        <v>1</v>
      </c>
      <c r="N216">
        <f>[2]Sheet1!M216</f>
        <v>0</v>
      </c>
      <c r="O216">
        <f>[2]Sheet1!N216</f>
        <v>32</v>
      </c>
      <c r="P216" s="69">
        <f t="shared" si="42"/>
        <v>104.16666666666667</v>
      </c>
      <c r="Q216" s="81" t="s">
        <v>664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298"/>
      <c r="AU216" s="93"/>
      <c r="AV216" s="298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tr">
        <f>[2]Sheet1!A217</f>
        <v>NWCN05_PDU1A_B</v>
      </c>
      <c r="B217" t="str">
        <f>[2]Sheet1!B217</f>
        <v>NWCN05;DC SYS01</v>
      </c>
      <c r="C217" s="52" t="str">
        <f>[2]Sheet1!C217</f>
        <v>NWCN05</v>
      </c>
      <c r="D217" s="52" t="s">
        <v>890</v>
      </c>
      <c r="E217">
        <f>[2]Sheet1!D217</f>
        <v>58.400000000000006</v>
      </c>
      <c r="F217">
        <f>[2]Sheet1!E217</f>
        <v>38.9</v>
      </c>
      <c r="G217" s="64">
        <f>[2]Sheet1!F217</f>
        <v>45365</v>
      </c>
      <c r="H217">
        <f>[2]Sheet1!G217</f>
        <v>360</v>
      </c>
      <c r="I217">
        <f>[2]Sheet1!H217</f>
        <v>360</v>
      </c>
      <c r="J217">
        <f>[2]Sheet1!I217</f>
        <v>0</v>
      </c>
      <c r="K217">
        <f>[2]Sheet1!J217</f>
        <v>0</v>
      </c>
      <c r="L217">
        <f>[2]Sheet1!K217</f>
        <v>0</v>
      </c>
      <c r="M217">
        <f>[2]Sheet1!L217</f>
        <v>0</v>
      </c>
      <c r="N217">
        <f>[2]Sheet1!M217</f>
        <v>0</v>
      </c>
      <c r="O217">
        <f>[2]Sheet1!N217</f>
        <v>0</v>
      </c>
      <c r="P217" s="69">
        <f t="shared" si="42"/>
        <v>400</v>
      </c>
      <c r="Q217" s="81" t="s">
        <v>665</v>
      </c>
      <c r="R217" s="82">
        <v>1.7</v>
      </c>
      <c r="S217" s="81" t="s">
        <v>666</v>
      </c>
      <c r="T217" s="279">
        <v>10.3</v>
      </c>
      <c r="U217" s="81" t="s">
        <v>667</v>
      </c>
      <c r="V217" s="291">
        <v>1.7</v>
      </c>
      <c r="W217" s="101" t="s">
        <v>891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298"/>
      <c r="AU217" s="93"/>
      <c r="AV217" s="298"/>
      <c r="AW217" s="93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258.39999999999998</v>
      </c>
      <c r="BC217" s="53">
        <f t="shared" si="41"/>
        <v>238.9</v>
      </c>
    </row>
    <row r="218" spans="1:55" ht="13.15">
      <c r="A218" t="str">
        <f>[2]Sheet1!A218</f>
        <v>NWCN05_SEC_DD770_AB01</v>
      </c>
      <c r="B218" t="str">
        <f>[2]Sheet1!B218</f>
        <v>NWCN05;DC SYS01</v>
      </c>
      <c r="C218" s="52" t="str">
        <f>[2]Sheet1!C218</f>
        <v>NWCN05</v>
      </c>
      <c r="D218" s="52" t="s">
        <v>890</v>
      </c>
      <c r="E218">
        <f>[2]Sheet1!D218</f>
        <v>70</v>
      </c>
      <c r="F218">
        <f>[2]Sheet1!E218</f>
        <v>0</v>
      </c>
      <c r="G218" s="64">
        <f>[2]Sheet1!F218</f>
        <v>44084</v>
      </c>
      <c r="H218">
        <f>[2]Sheet1!G218</f>
        <v>300</v>
      </c>
      <c r="I218">
        <f>[2]Sheet1!H218</f>
        <v>300</v>
      </c>
      <c r="J218">
        <f>[2]Sheet1!I218</f>
        <v>3</v>
      </c>
      <c r="K218">
        <f>[2]Sheet1!J218</f>
        <v>0</v>
      </c>
      <c r="L218">
        <f>[2]Sheet1!K218</f>
        <v>4</v>
      </c>
      <c r="M218">
        <f>[2]Sheet1!L218</f>
        <v>14</v>
      </c>
      <c r="N218">
        <f>[2]Sheet1!M218</f>
        <v>11</v>
      </c>
      <c r="O218">
        <f>[2]Sheet1!N218</f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298"/>
      <c r="AU218" s="93"/>
      <c r="AV218" s="298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tr">
        <f>[2]Sheet1!A219</f>
        <v>NWCN05_SEC_DD770_CD17</v>
      </c>
      <c r="B219" t="str">
        <f>[2]Sheet1!B219</f>
        <v>NWCN05;DC SYS01</v>
      </c>
      <c r="C219" s="52" t="str">
        <f>[2]Sheet1!C219</f>
        <v>NWCN05</v>
      </c>
      <c r="D219" s="52" t="s">
        <v>890</v>
      </c>
      <c r="E219">
        <f>[2]Sheet1!D219</f>
        <v>80</v>
      </c>
      <c r="F219">
        <f>[2]Sheet1!E219</f>
        <v>60</v>
      </c>
      <c r="G219" s="64">
        <f>[2]Sheet1!F219</f>
        <v>44084</v>
      </c>
      <c r="H219">
        <f>[2]Sheet1!G219</f>
        <v>300</v>
      </c>
      <c r="I219">
        <f>[2]Sheet1!H219</f>
        <v>300</v>
      </c>
      <c r="J219">
        <f>[2]Sheet1!I219</f>
        <v>6</v>
      </c>
      <c r="K219">
        <f>[2]Sheet1!J219</f>
        <v>0</v>
      </c>
      <c r="L219">
        <f>[2]Sheet1!K219</f>
        <v>4</v>
      </c>
      <c r="M219">
        <f>[2]Sheet1!L219</f>
        <v>11</v>
      </c>
      <c r="N219">
        <f>[2]Sheet1!M219</f>
        <v>9</v>
      </c>
      <c r="O219">
        <f>[2]Sheet1!N219</f>
        <v>0</v>
      </c>
      <c r="P219" s="69">
        <f t="shared" si="42"/>
        <v>20.833333333333332</v>
      </c>
      <c r="Q219" s="312" t="s">
        <v>892</v>
      </c>
      <c r="R219" s="313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298"/>
      <c r="AU219" s="93"/>
      <c r="AV219" s="298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tr">
        <f>[2]Sheet1!A220</f>
        <v>SHD_SEC_DD770_AB7</v>
      </c>
      <c r="B220" t="str">
        <f>[2]Sheet1!B220</f>
        <v>SHD;DC SYS01</v>
      </c>
      <c r="C220" s="52" t="str">
        <f>[2]Sheet1!C220</f>
        <v>SHD</v>
      </c>
      <c r="D220" s="52" t="s">
        <v>893</v>
      </c>
      <c r="E220">
        <f>[2]Sheet1!D220</f>
        <v>100</v>
      </c>
      <c r="F220">
        <f>[2]Sheet1!E220</f>
        <v>100</v>
      </c>
      <c r="G220" s="64">
        <f>[2]Sheet1!F220</f>
        <v>44971</v>
      </c>
      <c r="H220">
        <f>[2]Sheet1!G220</f>
        <v>300</v>
      </c>
      <c r="I220">
        <f>[2]Sheet1!H220</f>
        <v>300</v>
      </c>
      <c r="J220">
        <f>[2]Sheet1!I220</f>
        <v>2</v>
      </c>
      <c r="K220">
        <f>[2]Sheet1!J220</f>
        <v>1</v>
      </c>
      <c r="L220">
        <f>[2]Sheet1!K220</f>
        <v>0</v>
      </c>
      <c r="M220">
        <f>[2]Sheet1!L220</f>
        <v>10</v>
      </c>
      <c r="N220">
        <f>[2]Sheet1!M220</f>
        <v>10</v>
      </c>
      <c r="O220">
        <f>[2]Sheet1!N220</f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298"/>
      <c r="AU220" s="93"/>
      <c r="AV220" s="298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tr">
        <f>[2]Sheet1!A221</f>
        <v>SHD_SEC_DD770_GH00</v>
      </c>
      <c r="B221" t="str">
        <f>[2]Sheet1!B221</f>
        <v>SHD;DC SYS01</v>
      </c>
      <c r="C221" s="52" t="str">
        <f>[2]Sheet1!C221</f>
        <v>SHD</v>
      </c>
      <c r="D221" s="52" t="s">
        <v>893</v>
      </c>
      <c r="E221">
        <f>[2]Sheet1!D221</f>
        <v>110</v>
      </c>
      <c r="F221">
        <f>[2]Sheet1!E221</f>
        <v>110</v>
      </c>
      <c r="G221" s="64">
        <f>[2]Sheet1!F221</f>
        <v>44971</v>
      </c>
      <c r="H221">
        <f>[2]Sheet1!G221</f>
        <v>300</v>
      </c>
      <c r="I221">
        <f>[2]Sheet1!H221</f>
        <v>300</v>
      </c>
      <c r="J221">
        <f>[2]Sheet1!I221</f>
        <v>3</v>
      </c>
      <c r="K221">
        <f>[2]Sheet1!J221</f>
        <v>3</v>
      </c>
      <c r="L221">
        <f>[2]Sheet1!K221</f>
        <v>0</v>
      </c>
      <c r="M221">
        <f>[2]Sheet1!L221</f>
        <v>11</v>
      </c>
      <c r="N221">
        <f>[2]Sheet1!M221</f>
        <v>8</v>
      </c>
      <c r="O221">
        <f>[2]Sheet1!N221</f>
        <v>0</v>
      </c>
      <c r="P221" s="69">
        <f t="shared" si="42"/>
        <v>5.208333333333333</v>
      </c>
      <c r="Q221" s="105" t="s">
        <v>712</v>
      </c>
      <c r="R221" s="255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298"/>
      <c r="AU221" s="93"/>
      <c r="AV221" s="298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tr">
        <f>[2]Sheet1!A222</f>
        <v>SHD_SEC_WALL_CBDB4</v>
      </c>
      <c r="B222" t="str">
        <f>[2]Sheet1!B222</f>
        <v>SHD;DC SYS01</v>
      </c>
      <c r="C222" s="52" t="str">
        <f>[2]Sheet1!C222</f>
        <v>SHD</v>
      </c>
      <c r="D222" s="52" t="s">
        <v>893</v>
      </c>
      <c r="E222">
        <f>[2]Sheet1!D222</f>
        <v>40</v>
      </c>
      <c r="F222">
        <f>[2]Sheet1!E222</f>
        <v>45</v>
      </c>
      <c r="G222" s="64">
        <f>[2]Sheet1!F222</f>
        <v>44971</v>
      </c>
      <c r="H222">
        <f>[2]Sheet1!G222</f>
        <v>300</v>
      </c>
      <c r="I222">
        <f>[2]Sheet1!H222</f>
        <v>300</v>
      </c>
      <c r="J222">
        <f>[2]Sheet1!I222</f>
        <v>0</v>
      </c>
      <c r="K222">
        <f>[2]Sheet1!J222</f>
        <v>0</v>
      </c>
      <c r="L222">
        <f>[2]Sheet1!K222</f>
        <v>0</v>
      </c>
      <c r="M222">
        <f>[2]Sheet1!L222</f>
        <v>0</v>
      </c>
      <c r="N222">
        <f>[2]Sheet1!M222</f>
        <v>2</v>
      </c>
      <c r="O222">
        <f>[2]Sheet1!N222</f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298"/>
      <c r="AU222" s="93"/>
      <c r="AV222" s="298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tr">
        <f>[2]Sheet1!A223</f>
        <v>SNDTM1_PRI_WALL_DIST A3_RECT A</v>
      </c>
      <c r="B223" t="str">
        <f>[2]Sheet1!B223</f>
        <v>SNDTM1;DC SYS01</v>
      </c>
      <c r="C223" s="52" t="str">
        <f>[2]Sheet1!C223</f>
        <v>SNDTM1</v>
      </c>
      <c r="D223" s="52" t="s">
        <v>894</v>
      </c>
      <c r="E223">
        <f>[2]Sheet1!D223</f>
        <v>0</v>
      </c>
      <c r="F223">
        <f>[2]Sheet1!E223</f>
        <v>0</v>
      </c>
      <c r="G223" s="64">
        <f>[2]Sheet1!F223</f>
        <v>0</v>
      </c>
      <c r="H223">
        <f>[2]Sheet1!G223</f>
        <v>300</v>
      </c>
      <c r="I223">
        <f>[2]Sheet1!H223</f>
        <v>0</v>
      </c>
      <c r="J223">
        <f>[2]Sheet1!I223</f>
        <v>0</v>
      </c>
      <c r="K223">
        <f>[2]Sheet1!J223</f>
        <v>0</v>
      </c>
      <c r="L223">
        <f>[2]Sheet1!K223</f>
        <v>0</v>
      </c>
      <c r="M223">
        <f>[2]Sheet1!L223</f>
        <v>0</v>
      </c>
      <c r="N223">
        <f>[2]Sheet1!M223</f>
        <v>0</v>
      </c>
      <c r="O223">
        <f>[2]Sheet1!N223</f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298"/>
      <c r="AU223" s="93"/>
      <c r="AV223" s="298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tr">
        <f>[2]Sheet1!A224</f>
        <v>SNDTM1_PRI_WALL_DIST B2_RECT B</v>
      </c>
      <c r="B224" t="str">
        <f>[2]Sheet1!B224</f>
        <v>SNDTM1;DC SYS01</v>
      </c>
      <c r="C224" s="52" t="str">
        <f>[2]Sheet1!C224</f>
        <v>SNDTM1</v>
      </c>
      <c r="D224" s="52" t="s">
        <v>894</v>
      </c>
      <c r="E224">
        <f>[2]Sheet1!D224</f>
        <v>0</v>
      </c>
      <c r="F224">
        <f>[2]Sheet1!E224</f>
        <v>0</v>
      </c>
      <c r="G224" s="64">
        <f>[2]Sheet1!F224</f>
        <v>0</v>
      </c>
      <c r="H224">
        <f>[2]Sheet1!G224</f>
        <v>300</v>
      </c>
      <c r="I224">
        <f>[2]Sheet1!H224</f>
        <v>0</v>
      </c>
      <c r="J224">
        <f>[2]Sheet1!I224</f>
        <v>0</v>
      </c>
      <c r="K224">
        <f>[2]Sheet1!J224</f>
        <v>0</v>
      </c>
      <c r="L224">
        <f>[2]Sheet1!K224</f>
        <v>0</v>
      </c>
      <c r="M224">
        <f>[2]Sheet1!L224</f>
        <v>0</v>
      </c>
      <c r="N224">
        <f>[2]Sheet1!M224</f>
        <v>0</v>
      </c>
      <c r="O224">
        <f>[2]Sheet1!N224</f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298"/>
      <c r="AU224" s="93"/>
      <c r="AV224" s="298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tr">
        <f>[2]Sheet1!A225</f>
        <v>TGY_SEC_DD770_D08</v>
      </c>
      <c r="B225" t="str">
        <f>[2]Sheet1!B225</f>
        <v>TGY;DC SYSA</v>
      </c>
      <c r="C225" s="52" t="str">
        <f>[2]Sheet1!C225</f>
        <v>TGYN04</v>
      </c>
      <c r="D225" s="52" t="s">
        <v>895</v>
      </c>
      <c r="E225">
        <f>[2]Sheet1!D225</f>
        <v>25</v>
      </c>
      <c r="F225">
        <f>[2]Sheet1!E225</f>
        <v>25</v>
      </c>
      <c r="G225" s="64">
        <f>[2]Sheet1!F225</f>
        <v>44973</v>
      </c>
      <c r="H225">
        <f>[2]Sheet1!G225</f>
        <v>300</v>
      </c>
      <c r="I225">
        <f>[2]Sheet1!H225</f>
        <v>300</v>
      </c>
      <c r="J225">
        <f>[2]Sheet1!I225</f>
        <v>6</v>
      </c>
      <c r="K225">
        <f>[2]Sheet1!J225</f>
        <v>5</v>
      </c>
      <c r="L225">
        <f>[2]Sheet1!K225</f>
        <v>6</v>
      </c>
      <c r="M225">
        <f>[2]Sheet1!L225</f>
        <v>14</v>
      </c>
      <c r="N225">
        <f>[2]Sheet1!M225</f>
        <v>12</v>
      </c>
      <c r="O225">
        <f>[2]Sheet1!N225</f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298"/>
      <c r="AU225" s="93"/>
      <c r="AV225" s="298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tr">
        <f>[2]Sheet1!A226</f>
        <v>TGY_SEC_DD770_V1</v>
      </c>
      <c r="B226" t="str">
        <f>[2]Sheet1!B226</f>
        <v>TGY;DC SYSA</v>
      </c>
      <c r="C226" s="52" t="str">
        <f>[2]Sheet1!C226</f>
        <v>TGYN04</v>
      </c>
      <c r="D226" s="52" t="s">
        <v>895</v>
      </c>
      <c r="E226">
        <f>[2]Sheet1!D226</f>
        <v>100</v>
      </c>
      <c r="F226">
        <f>[2]Sheet1!E226</f>
        <v>100</v>
      </c>
      <c r="G226" s="64">
        <f>[2]Sheet1!F226</f>
        <v>44973</v>
      </c>
      <c r="H226">
        <f>[2]Sheet1!G226</f>
        <v>300</v>
      </c>
      <c r="I226">
        <f>[2]Sheet1!H226</f>
        <v>300</v>
      </c>
      <c r="J226">
        <f>[2]Sheet1!I226</f>
        <v>0</v>
      </c>
      <c r="K226">
        <f>[2]Sheet1!J226</f>
        <v>3</v>
      </c>
      <c r="L226">
        <f>[2]Sheet1!K226</f>
        <v>6</v>
      </c>
      <c r="M226">
        <f>[2]Sheet1!L226</f>
        <v>24</v>
      </c>
      <c r="N226">
        <f>[2]Sheet1!M226</f>
        <v>10</v>
      </c>
      <c r="O226">
        <f>[2]Sheet1!N226</f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298"/>
      <c r="AU226" s="93"/>
      <c r="AV226" s="298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tr">
        <f>[2]Sheet1!A227</f>
        <v>TGY_SEC_WALL_CBDB</v>
      </c>
      <c r="B227" t="str">
        <f>[2]Sheet1!B227</f>
        <v>TGY;DC SYSA</v>
      </c>
      <c r="C227" s="52" t="str">
        <f>[2]Sheet1!C227</f>
        <v>TGYN04</v>
      </c>
      <c r="D227" s="52" t="s">
        <v>895</v>
      </c>
      <c r="E227">
        <f>[2]Sheet1!D227</f>
        <v>0</v>
      </c>
      <c r="F227">
        <f>[2]Sheet1!E227</f>
        <v>0</v>
      </c>
      <c r="G227" s="64">
        <f>[2]Sheet1!F227</f>
        <v>0</v>
      </c>
      <c r="H227">
        <f>[2]Sheet1!G227</f>
        <v>300</v>
      </c>
      <c r="I227">
        <f>[2]Sheet1!H227</f>
        <v>300</v>
      </c>
      <c r="J227">
        <f>[2]Sheet1!I227</f>
        <v>0</v>
      </c>
      <c r="K227">
        <f>[2]Sheet1!J227</f>
        <v>0</v>
      </c>
      <c r="L227">
        <f>[2]Sheet1!K227</f>
        <v>0</v>
      </c>
      <c r="M227">
        <f>[2]Sheet1!L227</f>
        <v>0</v>
      </c>
      <c r="N227">
        <f>[2]Sheet1!M227</f>
        <v>0</v>
      </c>
      <c r="O227">
        <f>[2]Sheet1!N227</f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298"/>
      <c r="AU227" s="93"/>
      <c r="AV227" s="298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tr">
        <f>[2]Sheet1!A228</f>
        <v>TGY_SEC_Eaton_BD01_Room5</v>
      </c>
      <c r="B228" t="str">
        <f>[2]Sheet1!B228</f>
        <v>TGY;DC SYSA</v>
      </c>
      <c r="C228" s="52" t="str">
        <f>[2]Sheet1!C228</f>
        <v>TGYN04</v>
      </c>
      <c r="D228" s="52" t="s">
        <v>895</v>
      </c>
      <c r="E228">
        <f>[2]Sheet1!D228</f>
        <v>87</v>
      </c>
      <c r="F228">
        <f>[2]Sheet1!E228</f>
        <v>87</v>
      </c>
      <c r="G228" s="64">
        <f>[2]Sheet1!F228</f>
        <v>44973</v>
      </c>
      <c r="H228">
        <f>[2]Sheet1!G228</f>
        <v>300</v>
      </c>
      <c r="I228">
        <f>[2]Sheet1!H228</f>
        <v>300</v>
      </c>
      <c r="J228">
        <f>[2]Sheet1!I228</f>
        <v>0</v>
      </c>
      <c r="K228">
        <f>[2]Sheet1!J228</f>
        <v>0</v>
      </c>
      <c r="L228">
        <f>[2]Sheet1!K228</f>
        <v>0</v>
      </c>
      <c r="M228">
        <f>[2]Sheet1!L228</f>
        <v>0</v>
      </c>
      <c r="N228">
        <f>[2]Sheet1!M228</f>
        <v>0</v>
      </c>
      <c r="O228">
        <f>[2]Sheet1!N228</f>
        <v>40</v>
      </c>
      <c r="P228" s="69">
        <f t="shared" si="42"/>
        <v>447.91666666666669</v>
      </c>
      <c r="Q228" s="81" t="s">
        <v>749</v>
      </c>
      <c r="R228" s="82">
        <v>8</v>
      </c>
      <c r="S228" s="81" t="s">
        <v>750</v>
      </c>
      <c r="T228" s="82">
        <v>4.5</v>
      </c>
      <c r="U228" s="81" t="s">
        <v>751</v>
      </c>
      <c r="V228" s="82">
        <v>4.5</v>
      </c>
      <c r="W228" s="81" t="s">
        <v>752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298"/>
      <c r="AU228" s="93"/>
      <c r="AV228" s="298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tr">
        <f>[2]Sheet1!A229</f>
        <v>TGYN02_SEC_DD770_N01</v>
      </c>
      <c r="B229" t="str">
        <f>[2]Sheet1!B229</f>
        <v>TGY;DC SYSA</v>
      </c>
      <c r="C229" s="52" t="str">
        <f>[2]Sheet1!C229</f>
        <v>TGYN04</v>
      </c>
      <c r="D229" s="52" t="s">
        <v>895</v>
      </c>
      <c r="E229">
        <f>[2]Sheet1!D229</f>
        <v>60</v>
      </c>
      <c r="F229">
        <f>[2]Sheet1!E229</f>
        <v>65</v>
      </c>
      <c r="G229" s="64">
        <f>[2]Sheet1!F229</f>
        <v>44973</v>
      </c>
      <c r="H229">
        <f>[2]Sheet1!G229</f>
        <v>300</v>
      </c>
      <c r="I229">
        <f>[2]Sheet1!H229</f>
        <v>300</v>
      </c>
      <c r="J229">
        <f>[2]Sheet1!I229</f>
        <v>3</v>
      </c>
      <c r="K229">
        <f>[2]Sheet1!J229</f>
        <v>6</v>
      </c>
      <c r="L229">
        <f>[2]Sheet1!K229</f>
        <v>6</v>
      </c>
      <c r="M229">
        <f>[2]Sheet1!L229</f>
        <v>18</v>
      </c>
      <c r="N229">
        <f>[2]Sheet1!M229</f>
        <v>12</v>
      </c>
      <c r="O229">
        <f>[2]Sheet1!N229</f>
        <v>0</v>
      </c>
      <c r="P229" s="69">
        <f t="shared" si="42"/>
        <v>87.5</v>
      </c>
      <c r="Q229" s="260" t="s">
        <v>753</v>
      </c>
      <c r="R229" s="261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298"/>
      <c r="AU229" s="93"/>
      <c r="AV229" s="298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tr">
        <f>[2]Sheet1!A230</f>
        <v>TGYN02_SEC_WALL_DCDB5</v>
      </c>
      <c r="B230" t="str">
        <f>[2]Sheet1!B230</f>
        <v>TGY;DC SYSA</v>
      </c>
      <c r="C230" s="52" t="str">
        <f>[2]Sheet1!C230</f>
        <v>TGYN04</v>
      </c>
      <c r="D230" s="52" t="s">
        <v>895</v>
      </c>
      <c r="E230">
        <f>[2]Sheet1!D230</f>
        <v>40</v>
      </c>
      <c r="F230">
        <f>[2]Sheet1!E230</f>
        <v>45</v>
      </c>
      <c r="G230" s="64">
        <f>[2]Sheet1!F230</f>
        <v>44973</v>
      </c>
      <c r="H230">
        <f>[2]Sheet1!G230</f>
        <v>160</v>
      </c>
      <c r="I230">
        <f>[2]Sheet1!H230</f>
        <v>160</v>
      </c>
      <c r="J230">
        <f>[2]Sheet1!I230</f>
        <v>0</v>
      </c>
      <c r="K230">
        <f>[2]Sheet1!J230</f>
        <v>3</v>
      </c>
      <c r="L230">
        <f>[2]Sheet1!K230</f>
        <v>0</v>
      </c>
      <c r="M230">
        <f>[2]Sheet1!L230</f>
        <v>0</v>
      </c>
      <c r="N230">
        <f>[2]Sheet1!M230</f>
        <v>0</v>
      </c>
      <c r="O230">
        <f>[2]Sheet1!N230</f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298"/>
      <c r="AU230" s="93"/>
      <c r="AV230" s="298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tr">
        <f>[2]Sheet1!A231</f>
        <v>TGYN03_SEC_DD770_01</v>
      </c>
      <c r="B231" t="str">
        <f>[2]Sheet1!B231</f>
        <v>TGY;DC SYSA</v>
      </c>
      <c r="C231" s="52" t="str">
        <f>[2]Sheet1!C231</f>
        <v>TGYN04</v>
      </c>
      <c r="D231" s="52" t="s">
        <v>895</v>
      </c>
      <c r="E231">
        <f>[2]Sheet1!D231</f>
        <v>180</v>
      </c>
      <c r="F231">
        <f>[2]Sheet1!E231</f>
        <v>185</v>
      </c>
      <c r="G231" s="64">
        <f>[2]Sheet1!F231</f>
        <v>44973</v>
      </c>
      <c r="H231">
        <f>[2]Sheet1!G231</f>
        <v>300</v>
      </c>
      <c r="I231">
        <f>[2]Sheet1!H231</f>
        <v>300</v>
      </c>
      <c r="J231">
        <f>[2]Sheet1!I231</f>
        <v>0</v>
      </c>
      <c r="K231">
        <f>[2]Sheet1!J231</f>
        <v>1</v>
      </c>
      <c r="L231">
        <f>[2]Sheet1!K231</f>
        <v>0</v>
      </c>
      <c r="M231">
        <f>[2]Sheet1!L231</f>
        <v>20</v>
      </c>
      <c r="N231">
        <f>[2]Sheet1!M231</f>
        <v>12</v>
      </c>
      <c r="O231">
        <f>[2]Sheet1!N231</f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298"/>
      <c r="AU231" s="93"/>
      <c r="AV231" s="298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tr">
        <f>[2]Sheet1!A232</f>
        <v>TGYN04_SEC_EATON_D04</v>
      </c>
      <c r="B232" t="str">
        <f>[2]Sheet1!B232</f>
        <v>TGY;DC SYSA</v>
      </c>
      <c r="C232" s="52" t="str">
        <f>[2]Sheet1!C232</f>
        <v>TGYN04</v>
      </c>
      <c r="D232" s="52" t="s">
        <v>895</v>
      </c>
      <c r="E232">
        <f>[2]Sheet1!D232</f>
        <v>30</v>
      </c>
      <c r="F232">
        <f>[2]Sheet1!E232</f>
        <v>30</v>
      </c>
      <c r="G232" s="64">
        <f>[2]Sheet1!F232</f>
        <v>41869</v>
      </c>
      <c r="H232">
        <f>[2]Sheet1!G232</f>
        <v>300</v>
      </c>
      <c r="I232">
        <f>[2]Sheet1!H232</f>
        <v>300</v>
      </c>
      <c r="J232">
        <f>[2]Sheet1!I232</f>
        <v>0</v>
      </c>
      <c r="K232">
        <f>[2]Sheet1!J232</f>
        <v>0</v>
      </c>
      <c r="L232">
        <f>[2]Sheet1!K232</f>
        <v>0</v>
      </c>
      <c r="M232">
        <f>[2]Sheet1!L232</f>
        <v>0</v>
      </c>
      <c r="N232">
        <f>[2]Sheet1!M232</f>
        <v>0</v>
      </c>
      <c r="O232">
        <f>[2]Sheet1!N232</f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298"/>
      <c r="AU232" s="93"/>
      <c r="AV232" s="298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tr">
        <f>[2]Sheet1!A233</f>
        <v>YRK_SEC_DD770_WALL_1</v>
      </c>
      <c r="B233" t="str">
        <f>[2]Sheet1!B233</f>
        <v>YRK;DC SYS01</v>
      </c>
      <c r="C233" s="52" t="str">
        <f>[2]Sheet1!C233</f>
        <v>YRK</v>
      </c>
      <c r="D233" s="52" t="s">
        <v>896</v>
      </c>
      <c r="E233">
        <f>[2]Sheet1!D233</f>
        <v>100</v>
      </c>
      <c r="F233">
        <f>[2]Sheet1!E233</f>
        <v>95</v>
      </c>
      <c r="G233" s="64">
        <f>[2]Sheet1!F233</f>
        <v>45049</v>
      </c>
      <c r="H233">
        <f>[2]Sheet1!G233</f>
        <v>300</v>
      </c>
      <c r="I233">
        <f>[2]Sheet1!H233</f>
        <v>300</v>
      </c>
      <c r="J233">
        <f>[2]Sheet1!I233</f>
        <v>3</v>
      </c>
      <c r="K233">
        <f>[2]Sheet1!J233</f>
        <v>0</v>
      </c>
      <c r="L233">
        <f>[2]Sheet1!K233</f>
        <v>2</v>
      </c>
      <c r="M233">
        <f>[2]Sheet1!L233</f>
        <v>10</v>
      </c>
      <c r="N233">
        <f>[2]Sheet1!M233</f>
        <v>11</v>
      </c>
      <c r="O233">
        <f>[2]Sheet1!N233</f>
        <v>0</v>
      </c>
      <c r="P233" s="69">
        <f t="shared" si="42"/>
        <v>20.833333333333332</v>
      </c>
      <c r="Q233" s="101" t="s">
        <v>784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298"/>
      <c r="AU233" s="93"/>
      <c r="AV233" s="298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tr">
        <f>[2]Sheet1!A234</f>
        <v>YRKTH1_SEC_CBDB_ DE01</v>
      </c>
      <c r="B234" t="str">
        <f>[2]Sheet1!B234</f>
        <v>YRKTH1; DC SYS01</v>
      </c>
      <c r="C234" s="52" t="str">
        <f>[2]Sheet1!C234</f>
        <v>YRKTH1</v>
      </c>
      <c r="D234" s="52" t="s">
        <v>897</v>
      </c>
      <c r="E234">
        <f>[2]Sheet1!D234</f>
        <v>25</v>
      </c>
      <c r="F234">
        <f>[2]Sheet1!E234</f>
        <v>25</v>
      </c>
      <c r="G234" s="64">
        <f>[2]Sheet1!F234</f>
        <v>45048</v>
      </c>
      <c r="H234">
        <f>[2]Sheet1!G234</f>
        <v>300</v>
      </c>
      <c r="I234">
        <f>[2]Sheet1!H234</f>
        <v>300</v>
      </c>
      <c r="J234">
        <f>[2]Sheet1!I234</f>
        <v>6</v>
      </c>
      <c r="K234">
        <f>[2]Sheet1!J234</f>
        <v>0</v>
      </c>
      <c r="L234">
        <f>[2]Sheet1!K234</f>
        <v>1</v>
      </c>
      <c r="M234">
        <f>[2]Sheet1!L234</f>
        <v>0</v>
      </c>
      <c r="N234">
        <f>[2]Sheet1!M234</f>
        <v>0</v>
      </c>
      <c r="O234">
        <f>[2]Sheet1!N234</f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298"/>
      <c r="AU234" s="93"/>
      <c r="AV234" s="298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tr">
        <f>[2]Sheet1!A235</f>
        <v>BIFTS1_POWEC_C08</v>
      </c>
      <c r="B235" t="str">
        <f>[2]Sheet1!B235</f>
        <v>BIFTS1; DC SYS01</v>
      </c>
      <c r="C235" s="52" t="str">
        <f>[2]Sheet1!C235</f>
        <v>BIFTS1</v>
      </c>
      <c r="D235" s="52" t="s">
        <v>898</v>
      </c>
      <c r="E235">
        <f>[2]Sheet1!D235</f>
        <v>0</v>
      </c>
      <c r="F235">
        <f>[2]Sheet1!E235</f>
        <v>0</v>
      </c>
      <c r="G235" s="64">
        <f>[2]Sheet1!F235</f>
        <v>0</v>
      </c>
      <c r="H235">
        <f>[2]Sheet1!G235</f>
        <v>300</v>
      </c>
      <c r="I235">
        <f>[2]Sheet1!H235</f>
        <v>300</v>
      </c>
      <c r="J235">
        <f>[2]Sheet1!I235</f>
        <v>0</v>
      </c>
      <c r="K235">
        <f>[2]Sheet1!J235</f>
        <v>0</v>
      </c>
      <c r="L235">
        <f>[2]Sheet1!K235</f>
        <v>0</v>
      </c>
      <c r="M235">
        <f>[2]Sheet1!L235</f>
        <v>0</v>
      </c>
      <c r="N235">
        <f>[2]Sheet1!M235</f>
        <v>0</v>
      </c>
      <c r="O235">
        <f>[2]Sheet1!N235</f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298"/>
      <c r="AU235" s="93"/>
      <c r="AV235" s="298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tr">
        <f>[2]Sheet1!A236</f>
        <v>BPL_SEC_DCDB_F05</v>
      </c>
      <c r="B236" t="str">
        <f>[2]Sheet1!B236</f>
        <v>BPL;DC SYS01</v>
      </c>
      <c r="C236" s="52" t="str">
        <f>[2]Sheet1!C236</f>
        <v>BPL</v>
      </c>
      <c r="D236" s="52" t="s">
        <v>899</v>
      </c>
      <c r="E236">
        <f>[2]Sheet1!D236</f>
        <v>20</v>
      </c>
      <c r="F236">
        <f>[2]Sheet1!E236</f>
        <v>15</v>
      </c>
      <c r="G236" s="64">
        <f>[2]Sheet1!F236</f>
        <v>45341</v>
      </c>
      <c r="H236">
        <f>[2]Sheet1!G236</f>
        <v>300</v>
      </c>
      <c r="I236">
        <f>[2]Sheet1!H236</f>
        <v>300</v>
      </c>
      <c r="J236">
        <f>[2]Sheet1!I236</f>
        <v>4</v>
      </c>
      <c r="K236">
        <f>[2]Sheet1!J236</f>
        <v>0</v>
      </c>
      <c r="L236">
        <f>[2]Sheet1!K236</f>
        <v>2</v>
      </c>
      <c r="M236">
        <f>[2]Sheet1!L236</f>
        <v>0</v>
      </c>
      <c r="N236">
        <f>[2]Sheet1!M236</f>
        <v>0</v>
      </c>
      <c r="O236">
        <f>[2]Sheet1!N236</f>
        <v>33</v>
      </c>
      <c r="P236" s="69">
        <f t="shared" si="42"/>
        <v>112.5</v>
      </c>
      <c r="Q236" s="92" t="s">
        <v>398</v>
      </c>
      <c r="R236" s="80">
        <v>1</v>
      </c>
      <c r="S236" s="320" t="s">
        <v>900</v>
      </c>
      <c r="T236" s="282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298"/>
      <c r="AU236" s="93"/>
      <c r="AV236" s="298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tr">
        <f>[2]Sheet1!A237</f>
        <v>CSL_SEC_WALL_DCDB_01</v>
      </c>
      <c r="B237" t="str">
        <f>[2]Sheet1!B237</f>
        <v>CSL;DC SYS01</v>
      </c>
      <c r="C237" s="52" t="str">
        <f>[2]Sheet1!C237</f>
        <v>CSL</v>
      </c>
      <c r="D237" s="52" t="s">
        <v>901</v>
      </c>
      <c r="E237">
        <f>[2]Sheet1!D237</f>
        <v>0</v>
      </c>
      <c r="F237">
        <f>[2]Sheet1!E237</f>
        <v>0</v>
      </c>
      <c r="G237" s="64">
        <f>[2]Sheet1!F237</f>
        <v>0</v>
      </c>
      <c r="H237">
        <f>[2]Sheet1!G237</f>
        <v>300</v>
      </c>
      <c r="I237">
        <f>[2]Sheet1!H237</f>
        <v>300</v>
      </c>
      <c r="J237">
        <f>[2]Sheet1!I237</f>
        <v>0</v>
      </c>
      <c r="K237">
        <f>[2]Sheet1!J237</f>
        <v>0</v>
      </c>
      <c r="L237">
        <f>[2]Sheet1!K237</f>
        <v>0</v>
      </c>
      <c r="M237">
        <f>[2]Sheet1!L237</f>
        <v>0</v>
      </c>
      <c r="N237">
        <f>[2]Sheet1!M237</f>
        <v>0</v>
      </c>
      <c r="O237">
        <f>[2]Sheet1!N237</f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298"/>
      <c r="AU237" s="93"/>
      <c r="AV237" s="298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tr">
        <f>[2]Sheet1!A238</f>
        <v>CSL_SYS01_PER_01</v>
      </c>
      <c r="B238" t="str">
        <f>[2]Sheet1!B238</f>
        <v>CSL;DC SYS01</v>
      </c>
      <c r="C238" s="52" t="str">
        <f>[2]Sheet1!C238</f>
        <v>CSL</v>
      </c>
      <c r="D238" s="52" t="s">
        <v>901</v>
      </c>
      <c r="E238">
        <f>[2]Sheet1!D238</f>
        <v>0</v>
      </c>
      <c r="F238">
        <f>[2]Sheet1!E238</f>
        <v>0</v>
      </c>
      <c r="G238" s="64">
        <f>[2]Sheet1!F238</f>
        <v>0</v>
      </c>
      <c r="H238">
        <f>[2]Sheet1!G238</f>
        <v>300</v>
      </c>
      <c r="I238">
        <f>[2]Sheet1!H238</f>
        <v>300</v>
      </c>
      <c r="J238">
        <f>[2]Sheet1!I238</f>
        <v>0</v>
      </c>
      <c r="K238">
        <f>[2]Sheet1!J238</f>
        <v>0</v>
      </c>
      <c r="L238">
        <f>[2]Sheet1!K238</f>
        <v>0</v>
      </c>
      <c r="M238">
        <f>[2]Sheet1!L238</f>
        <v>10</v>
      </c>
      <c r="N238">
        <f>[2]Sheet1!M238</f>
        <v>0</v>
      </c>
      <c r="O238">
        <f>[2]Sheet1!N238</f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298"/>
      <c r="AU238" s="93"/>
      <c r="AV238" s="298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tr">
        <f>[2]Sheet1!A239</f>
        <v>CSLN13_SEC_CBDB_ BC0</v>
      </c>
      <c r="B239" t="str">
        <f>[2]Sheet1!B239</f>
        <v>CSLN13;DC SYS01</v>
      </c>
      <c r="C239" s="52" t="str">
        <f>[2]Sheet1!C239</f>
        <v>CSLN13</v>
      </c>
      <c r="D239" s="52" t="s">
        <v>902</v>
      </c>
      <c r="E239">
        <f>[2]Sheet1!D239</f>
        <v>50</v>
      </c>
      <c r="F239">
        <f>[2]Sheet1!E239</f>
        <v>50</v>
      </c>
      <c r="G239" s="64">
        <f>[2]Sheet1!F239</f>
        <v>44300</v>
      </c>
      <c r="H239">
        <f>[2]Sheet1!G239</f>
        <v>300</v>
      </c>
      <c r="I239">
        <f>[2]Sheet1!H239</f>
        <v>300</v>
      </c>
      <c r="J239">
        <f>[2]Sheet1!I239</f>
        <v>13</v>
      </c>
      <c r="K239">
        <f>[2]Sheet1!J239</f>
        <v>10</v>
      </c>
      <c r="L239">
        <f>[2]Sheet1!K239</f>
        <v>1</v>
      </c>
      <c r="M239">
        <f>[2]Sheet1!L239</f>
        <v>0</v>
      </c>
      <c r="N239">
        <f>[2]Sheet1!M239</f>
        <v>0</v>
      </c>
      <c r="O239">
        <f>[2]Sheet1!N239</f>
        <v>43</v>
      </c>
      <c r="P239" s="69">
        <f t="shared" si="42"/>
        <v>41.666666666666664</v>
      </c>
      <c r="Q239" s="101" t="s">
        <v>903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298"/>
      <c r="AU239" s="93"/>
      <c r="AV239" s="298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tr">
        <f>[2]Sheet1!A240</f>
        <v>CTRTK1_SEC_EATON_BC0</v>
      </c>
      <c r="B240" t="str">
        <f>[2]Sheet1!B240</f>
        <v>CTRTK1;DC SYS01</v>
      </c>
      <c r="C240" s="52" t="str">
        <f>[2]Sheet1!C240</f>
        <v>CTRTK1</v>
      </c>
      <c r="D240" s="52" t="s">
        <v>904</v>
      </c>
      <c r="E240">
        <f>[2]Sheet1!D240</f>
        <v>10</v>
      </c>
      <c r="F240">
        <f>[2]Sheet1!E240</f>
        <v>10</v>
      </c>
      <c r="G240" s="64">
        <f>[2]Sheet1!F240</f>
        <v>44159</v>
      </c>
      <c r="H240">
        <f>[2]Sheet1!G240</f>
        <v>300</v>
      </c>
      <c r="I240">
        <f>[2]Sheet1!H240</f>
        <v>300</v>
      </c>
      <c r="J240">
        <f>[2]Sheet1!I240</f>
        <v>0</v>
      </c>
      <c r="K240">
        <f>[2]Sheet1!J240</f>
        <v>0</v>
      </c>
      <c r="L240">
        <f>[2]Sheet1!K240</f>
        <v>0</v>
      </c>
      <c r="M240">
        <f>[2]Sheet1!L240</f>
        <v>0</v>
      </c>
      <c r="N240">
        <f>[2]Sheet1!M240</f>
        <v>0</v>
      </c>
      <c r="O240">
        <f>[2]Sheet1!N240</f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298"/>
      <c r="AU240" s="93"/>
      <c r="AV240" s="298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tr">
        <f>[2]Sheet1!A241</f>
        <v>CTRTS1_SEC_DCDB_GH10</v>
      </c>
      <c r="B241" t="str">
        <f>[2]Sheet1!B241</f>
        <v>CTRTS1; DC SYS01</v>
      </c>
      <c r="C241" s="52" t="str">
        <f>[2]Sheet1!C241</f>
        <v>CTRTS1</v>
      </c>
      <c r="D241" s="52" t="s">
        <v>905</v>
      </c>
      <c r="E241">
        <f>[2]Sheet1!D241</f>
        <v>60</v>
      </c>
      <c r="F241">
        <f>[2]Sheet1!E241</f>
        <v>60</v>
      </c>
      <c r="G241" s="64">
        <f>[2]Sheet1!F241</f>
        <v>44106</v>
      </c>
      <c r="H241">
        <f>[2]Sheet1!G241</f>
        <v>300</v>
      </c>
      <c r="I241">
        <f>[2]Sheet1!H241</f>
        <v>300</v>
      </c>
      <c r="J241">
        <f>[2]Sheet1!I241</f>
        <v>8</v>
      </c>
      <c r="K241">
        <f>[2]Sheet1!J241</f>
        <v>4</v>
      </c>
      <c r="L241">
        <f>[2]Sheet1!K241</f>
        <v>9</v>
      </c>
      <c r="M241">
        <f>[2]Sheet1!L241</f>
        <v>4</v>
      </c>
      <c r="N241">
        <f>[2]Sheet1!M241</f>
        <v>0</v>
      </c>
      <c r="O241">
        <f>[2]Sheet1!N241</f>
        <v>8</v>
      </c>
      <c r="P241" s="69">
        <f t="shared" si="42"/>
        <v>125</v>
      </c>
      <c r="Q241" s="81" t="s">
        <v>497</v>
      </c>
      <c r="R241" s="82">
        <v>5</v>
      </c>
      <c r="S241" s="99" t="s">
        <v>498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298"/>
      <c r="AU241" s="93"/>
      <c r="AV241" s="298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tr">
        <f>[2]Sheet1!A242</f>
        <v>EBCTC1_EOS A</v>
      </c>
      <c r="B242" t="str">
        <f>[2]Sheet1!B242</f>
        <v>ECBTC1; DC SYS01</v>
      </c>
      <c r="C242" s="52" t="str">
        <f>[2]Sheet1!C242</f>
        <v>EBCTC1</v>
      </c>
      <c r="D242" s="52" t="s">
        <v>906</v>
      </c>
      <c r="E242">
        <f>[2]Sheet1!D242</f>
        <v>7.8</v>
      </c>
      <c r="F242">
        <f>[2]Sheet1!E242</f>
        <v>7.8</v>
      </c>
      <c r="G242" s="64">
        <f>[2]Sheet1!F242</f>
        <v>44879</v>
      </c>
      <c r="H242">
        <f>[2]Sheet1!G242</f>
        <v>300</v>
      </c>
      <c r="I242">
        <f>[2]Sheet1!H242</f>
        <v>300</v>
      </c>
      <c r="J242">
        <f>[2]Sheet1!I242</f>
        <v>0</v>
      </c>
      <c r="K242">
        <f>[2]Sheet1!J242</f>
        <v>0</v>
      </c>
      <c r="L242">
        <f>[2]Sheet1!K242</f>
        <v>0</v>
      </c>
      <c r="M242">
        <f>[2]Sheet1!L242</f>
        <v>0</v>
      </c>
      <c r="N242">
        <f>[2]Sheet1!M242</f>
        <v>0</v>
      </c>
      <c r="O242">
        <f>[2]Sheet1!N242</f>
        <v>0</v>
      </c>
      <c r="P242" s="69">
        <f t="shared" si="42"/>
        <v>20.833333333333332</v>
      </c>
      <c r="Q242" s="101" t="s">
        <v>907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298"/>
      <c r="AU242" s="93"/>
      <c r="AV242" s="298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tr">
        <f>[2]Sheet1!A243</f>
        <v>DGS DB1</v>
      </c>
      <c r="B243" t="str">
        <f>[2]Sheet1!B243</f>
        <v>DGS;DC SYS01</v>
      </c>
      <c r="C243" s="52" t="str">
        <f>[2]Sheet1!C243</f>
        <v>DGS</v>
      </c>
      <c r="D243" s="52" t="s">
        <v>908</v>
      </c>
      <c r="E243" t="str">
        <f>[2]Sheet1!D243</f>
        <v>Not correct form</v>
      </c>
      <c r="F243">
        <f>[2]Sheet1!E243</f>
        <v>0</v>
      </c>
      <c r="G243" s="64">
        <f>[2]Sheet1!F243</f>
        <v>0</v>
      </c>
      <c r="H243">
        <f>[2]Sheet1!G243</f>
        <v>0</v>
      </c>
      <c r="I243">
        <f>[2]Sheet1!H243</f>
        <v>0</v>
      </c>
      <c r="J243">
        <f>[2]Sheet1!I243</f>
        <v>0</v>
      </c>
      <c r="K243">
        <f>[2]Sheet1!J243</f>
        <v>0</v>
      </c>
      <c r="L243">
        <f>[2]Sheet1!K243</f>
        <v>0</v>
      </c>
      <c r="M243">
        <f>[2]Sheet1!L243</f>
        <v>0</v>
      </c>
      <c r="N243">
        <f>[2]Sheet1!M243</f>
        <v>0</v>
      </c>
      <c r="O243">
        <f>[2]Sheet1!N243</f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298"/>
      <c r="AU243" s="93"/>
      <c r="AV243" s="298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tr">
        <f>[2]Sheet1!A244</f>
        <v>DGS N2K</v>
      </c>
      <c r="B244" t="str">
        <f>[2]Sheet1!B244</f>
        <v>DGS;DC SYS01</v>
      </c>
      <c r="C244" s="52" t="str">
        <f>[2]Sheet1!C244</f>
        <v>DGS</v>
      </c>
      <c r="D244" s="52" t="s">
        <v>908</v>
      </c>
      <c r="E244" t="str">
        <f>[2]Sheet1!D244</f>
        <v>Not correct form</v>
      </c>
      <c r="F244">
        <f>[2]Sheet1!E244</f>
        <v>0</v>
      </c>
      <c r="G244" s="64">
        <f>[2]Sheet1!F244</f>
        <v>0</v>
      </c>
      <c r="H244">
        <f>[2]Sheet1!G244</f>
        <v>0</v>
      </c>
      <c r="I244">
        <f>[2]Sheet1!H244</f>
        <v>0</v>
      </c>
      <c r="J244">
        <f>[2]Sheet1!I244</f>
        <v>0</v>
      </c>
      <c r="K244">
        <f>[2]Sheet1!J244</f>
        <v>0</v>
      </c>
      <c r="L244">
        <f>[2]Sheet1!K244</f>
        <v>0</v>
      </c>
      <c r="M244">
        <f>[2]Sheet1!L244</f>
        <v>0</v>
      </c>
      <c r="N244">
        <f>[2]Sheet1!M244</f>
        <v>0</v>
      </c>
      <c r="O244">
        <f>[2]Sheet1!N244</f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298"/>
      <c r="AU244" s="93"/>
      <c r="AV244" s="298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tr">
        <f>[2]Sheet1!A245</f>
        <v>KNLTS1_POWEC_PPS25_EXT CAB1</v>
      </c>
      <c r="B245" t="str">
        <f>[2]Sheet1!B245</f>
        <v>KNLTS1;DC SYS01</v>
      </c>
      <c r="C245" s="52" t="str">
        <f>[2]Sheet1!C245</f>
        <v>KNLTS1</v>
      </c>
      <c r="D245" s="52" t="s">
        <v>909</v>
      </c>
      <c r="E245" t="e">
        <f>[2]Sheet1!D245</f>
        <v>#REF!</v>
      </c>
      <c r="F245" t="e">
        <f>[2]Sheet1!E245</f>
        <v>#REF!</v>
      </c>
      <c r="G245" s="64" t="e">
        <f>[2]Sheet1!F245</f>
        <v>#REF!</v>
      </c>
      <c r="H245" t="e">
        <f>[2]Sheet1!G245</f>
        <v>#REF!</v>
      </c>
      <c r="I245" t="e">
        <f>[2]Sheet1!H245</f>
        <v>#REF!</v>
      </c>
      <c r="J245" t="e">
        <f>[2]Sheet1!I245</f>
        <v>#REF!</v>
      </c>
      <c r="K245" t="e">
        <f>[2]Sheet1!J245</f>
        <v>#REF!</v>
      </c>
      <c r="L245" t="e">
        <f>[2]Sheet1!K245</f>
        <v>#REF!</v>
      </c>
      <c r="M245" t="e">
        <f>[2]Sheet1!L245</f>
        <v>#REF!</v>
      </c>
      <c r="N245" t="e">
        <f>[2]Sheet1!M245</f>
        <v>#REF!</v>
      </c>
      <c r="O245" t="e">
        <f>[2]Sheet1!N245</f>
        <v>#REF!</v>
      </c>
      <c r="P245" s="69">
        <f t="shared" si="42"/>
        <v>20.833333333333332</v>
      </c>
      <c r="Q245" s="101" t="s">
        <v>910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298"/>
      <c r="AU245" s="93"/>
      <c r="AV245" s="298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 t="e">
        <f t="shared" si="40"/>
        <v>#REF!</v>
      </c>
      <c r="BC245" s="53" t="e">
        <f t="shared" si="41"/>
        <v>#REF!</v>
      </c>
    </row>
    <row r="246" spans="1:55" ht="13.15">
      <c r="A246" t="str">
        <f>[2]Sheet1!A246</f>
        <v>KNLTS1_POWEC_PPS25_EXT CAB2</v>
      </c>
      <c r="B246" t="str">
        <f>[2]Sheet1!B246</f>
        <v>KNLTS1;DC SYS01</v>
      </c>
      <c r="C246" s="52" t="str">
        <f>[2]Sheet1!C246</f>
        <v>KNLTS1</v>
      </c>
      <c r="D246" s="52" t="s">
        <v>909</v>
      </c>
      <c r="E246" t="e">
        <f>[2]Sheet1!D246</f>
        <v>#REF!</v>
      </c>
      <c r="F246" t="e">
        <f>[2]Sheet1!E246</f>
        <v>#REF!</v>
      </c>
      <c r="G246" s="64" t="e">
        <f>[2]Sheet1!F246</f>
        <v>#REF!</v>
      </c>
      <c r="H246" t="e">
        <f>[2]Sheet1!G246</f>
        <v>#REF!</v>
      </c>
      <c r="I246" t="e">
        <f>[2]Sheet1!H246</f>
        <v>#REF!</v>
      </c>
      <c r="J246" t="e">
        <f>[2]Sheet1!I246</f>
        <v>#REF!</v>
      </c>
      <c r="K246" t="e">
        <f>[2]Sheet1!J246</f>
        <v>#REF!</v>
      </c>
      <c r="L246" t="e">
        <f>[2]Sheet1!K246</f>
        <v>#REF!</v>
      </c>
      <c r="M246" t="e">
        <f>[2]Sheet1!L246</f>
        <v>#REF!</v>
      </c>
      <c r="N246" t="e">
        <f>[2]Sheet1!M246</f>
        <v>#REF!</v>
      </c>
      <c r="O246" t="e">
        <f>[2]Sheet1!N246</f>
        <v>#REF!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298"/>
      <c r="AU246" s="93"/>
      <c r="AV246" s="298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 t="e">
        <f t="shared" si="40"/>
        <v>#REF!</v>
      </c>
      <c r="BC246" s="53" t="e">
        <f t="shared" si="41"/>
        <v>#REF!</v>
      </c>
    </row>
    <row r="247" spans="1:55" ht="13.15">
      <c r="A247" t="str">
        <f>[2]Sheet1!A247</f>
        <v>KNLTS1_POWEC_PPS25_MAIN CAB</v>
      </c>
      <c r="B247" t="str">
        <f>[2]Sheet1!B247</f>
        <v>KNLTS1;DC SYS01</v>
      </c>
      <c r="C247" s="52" t="str">
        <f>[2]Sheet1!C247</f>
        <v>KNLTS1</v>
      </c>
      <c r="D247" s="52" t="s">
        <v>909</v>
      </c>
      <c r="E247" t="e">
        <f>[2]Sheet1!D247</f>
        <v>#REF!</v>
      </c>
      <c r="F247" t="e">
        <f>[2]Sheet1!E247</f>
        <v>#REF!</v>
      </c>
      <c r="G247" s="64" t="e">
        <f>[2]Sheet1!F247</f>
        <v>#REF!</v>
      </c>
      <c r="H247" t="e">
        <f>[2]Sheet1!G247</f>
        <v>#REF!</v>
      </c>
      <c r="I247" t="e">
        <f>[2]Sheet1!H247</f>
        <v>#REF!</v>
      </c>
      <c r="J247" t="e">
        <f>[2]Sheet1!I247</f>
        <v>#REF!</v>
      </c>
      <c r="K247" t="e">
        <f>[2]Sheet1!J247</f>
        <v>#REF!</v>
      </c>
      <c r="L247" t="e">
        <f>[2]Sheet1!K247</f>
        <v>#REF!</v>
      </c>
      <c r="M247" t="e">
        <f>[2]Sheet1!L247</f>
        <v>#REF!</v>
      </c>
      <c r="N247" t="e">
        <f>[2]Sheet1!M247</f>
        <v>#REF!</v>
      </c>
      <c r="O247" t="e">
        <f>[2]Sheet1!N247</f>
        <v>#REF!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298"/>
      <c r="AU247" s="93"/>
      <c r="AV247" s="298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 t="e">
        <f t="shared" si="40"/>
        <v>#REF!</v>
      </c>
      <c r="BC247" s="53" t="e">
        <f t="shared" si="41"/>
        <v>#REF!</v>
      </c>
    </row>
    <row r="248" spans="1:55" ht="13.15">
      <c r="A248" t="str">
        <f>[2]Sheet1!A248</f>
        <v>LLDTE1_EOS KL00 - ignore</v>
      </c>
      <c r="B248" t="str">
        <f>[2]Sheet1!B248</f>
        <v>LLDTE1;DC SYS01</v>
      </c>
      <c r="C248" s="52" t="str">
        <f>[2]Sheet1!C248</f>
        <v>LLDTE1</v>
      </c>
      <c r="D248" s="52" t="s">
        <v>911</v>
      </c>
      <c r="E248">
        <f>[2]Sheet1!D248</f>
        <v>0</v>
      </c>
      <c r="F248">
        <f>[2]Sheet1!E248</f>
        <v>0</v>
      </c>
      <c r="G248" s="64">
        <f>[2]Sheet1!F248</f>
        <v>0</v>
      </c>
      <c r="H248">
        <f>[2]Sheet1!G248</f>
        <v>300</v>
      </c>
      <c r="I248">
        <f>[2]Sheet1!H248</f>
        <v>300</v>
      </c>
      <c r="J248">
        <f>[2]Sheet1!I248</f>
        <v>0</v>
      </c>
      <c r="K248">
        <f>[2]Sheet1!J248</f>
        <v>0</v>
      </c>
      <c r="L248">
        <f>[2]Sheet1!K248</f>
        <v>0</v>
      </c>
      <c r="M248">
        <f>[2]Sheet1!L248</f>
        <v>0</v>
      </c>
      <c r="N248">
        <f>[2]Sheet1!M248</f>
        <v>0</v>
      </c>
      <c r="O248">
        <f>[2]Sheet1!N248</f>
        <v>9</v>
      </c>
      <c r="P248" s="69">
        <f t="shared" si="42"/>
        <v>177.08333333333334</v>
      </c>
      <c r="Q248" s="81" t="s">
        <v>616</v>
      </c>
      <c r="R248" s="82">
        <v>5</v>
      </c>
      <c r="S248" s="81" t="s">
        <v>617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298"/>
      <c r="AU248" s="93"/>
      <c r="AV248" s="298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tr">
        <f>[2]Sheet1!A249</f>
        <v>LPLTB1_SEC_EATON_DC06</v>
      </c>
      <c r="B249" t="str">
        <f>[2]Sheet1!B249</f>
        <v>LPLTB1;DC SYS01</v>
      </c>
      <c r="C249" s="52" t="str">
        <f>[2]Sheet1!C249</f>
        <v>LPLTB1</v>
      </c>
      <c r="D249" s="52" t="s">
        <v>912</v>
      </c>
      <c r="E249">
        <f>[2]Sheet1!D249</f>
        <v>0</v>
      </c>
      <c r="F249">
        <f>[2]Sheet1!E249</f>
        <v>0</v>
      </c>
      <c r="G249" s="64">
        <f>[2]Sheet1!F249</f>
        <v>0</v>
      </c>
      <c r="H249">
        <f>[2]Sheet1!G249</f>
        <v>300</v>
      </c>
      <c r="I249">
        <f>[2]Sheet1!H249</f>
        <v>300</v>
      </c>
      <c r="J249">
        <f>[2]Sheet1!I249</f>
        <v>0</v>
      </c>
      <c r="K249">
        <f>[2]Sheet1!J249</f>
        <v>0</v>
      </c>
      <c r="L249">
        <f>[2]Sheet1!K249</f>
        <v>0</v>
      </c>
      <c r="M249">
        <f>[2]Sheet1!L249</f>
        <v>0</v>
      </c>
      <c r="N249">
        <f>[2]Sheet1!M249</f>
        <v>0</v>
      </c>
      <c r="O249">
        <f>[2]Sheet1!N249</f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298"/>
      <c r="AU249" s="93"/>
      <c r="AV249" s="298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tr">
        <f>[2]Sheet1!A250</f>
        <v>MCRN11_SEC_CBDB_PQ18</v>
      </c>
      <c r="B250" t="str">
        <f>[2]Sheet1!B250</f>
        <v>MCRN11;DC SYS01a</v>
      </c>
      <c r="C250" s="52" t="str">
        <f>[2]Sheet1!C250</f>
        <v>MCRN11</v>
      </c>
      <c r="D250" s="52" t="s">
        <v>913</v>
      </c>
      <c r="E250">
        <f>[2]Sheet1!D250</f>
        <v>250</v>
      </c>
      <c r="F250">
        <f>[2]Sheet1!E250</f>
        <v>250</v>
      </c>
      <c r="G250" s="64" t="str">
        <f>[2]Sheet1!F250</f>
        <v>26/03/2018</v>
      </c>
      <c r="H250">
        <f>[2]Sheet1!G250</f>
        <v>300</v>
      </c>
      <c r="I250">
        <f>[2]Sheet1!H250</f>
        <v>300</v>
      </c>
      <c r="J250">
        <f>[2]Sheet1!I250</f>
        <v>2</v>
      </c>
      <c r="K250">
        <f>[2]Sheet1!J250</f>
        <v>0</v>
      </c>
      <c r="L250">
        <f>[2]Sheet1!K250</f>
        <v>1</v>
      </c>
      <c r="M250">
        <f>[2]Sheet1!L250</f>
        <v>0</v>
      </c>
      <c r="N250">
        <f>[2]Sheet1!M250</f>
        <v>0</v>
      </c>
      <c r="O250">
        <f>[2]Sheet1!N250</f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298"/>
      <c r="AU250" s="93"/>
      <c r="AV250" s="298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tr">
        <f>[2]Sheet1!A251</f>
        <v>MCRN11_SEC_DD770_BC01</v>
      </c>
      <c r="B251" t="str">
        <f>[2]Sheet1!B251</f>
        <v>MCRN11;DC SYS01a</v>
      </c>
      <c r="C251" s="52" t="str">
        <f>[2]Sheet1!C251</f>
        <v>MCRN11</v>
      </c>
      <c r="D251" s="52" t="s">
        <v>913</v>
      </c>
      <c r="E251">
        <f>[2]Sheet1!D251</f>
        <v>150</v>
      </c>
      <c r="F251">
        <f>[2]Sheet1!E251</f>
        <v>150</v>
      </c>
      <c r="G251" s="64">
        <f>[2]Sheet1!F251</f>
        <v>41950</v>
      </c>
      <c r="H251">
        <f>[2]Sheet1!G251</f>
        <v>300</v>
      </c>
      <c r="I251">
        <f>[2]Sheet1!H251</f>
        <v>300</v>
      </c>
      <c r="J251">
        <f>[2]Sheet1!I251</f>
        <v>2</v>
      </c>
      <c r="K251">
        <f>[2]Sheet1!J251</f>
        <v>0</v>
      </c>
      <c r="L251">
        <f>[2]Sheet1!K251</f>
        <v>0</v>
      </c>
      <c r="M251">
        <f>[2]Sheet1!L251</f>
        <v>3</v>
      </c>
      <c r="N251">
        <f>[2]Sheet1!M251</f>
        <v>11</v>
      </c>
      <c r="O251">
        <f>[2]Sheet1!N251</f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298"/>
      <c r="AU251" s="93"/>
      <c r="AV251" s="298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tr">
        <f>[2]Sheet1!A252</f>
        <v>MCRN11_SEC_DD770_HJ01</v>
      </c>
      <c r="B252" t="str">
        <f>[2]Sheet1!B252</f>
        <v>MCRN11;DC SYS01a</v>
      </c>
      <c r="C252" s="52" t="str">
        <f>[2]Sheet1!C252</f>
        <v>MCRN11</v>
      </c>
      <c r="D252" s="52" t="s">
        <v>913</v>
      </c>
      <c r="E252">
        <f>[2]Sheet1!D252</f>
        <v>155</v>
      </c>
      <c r="F252">
        <f>[2]Sheet1!E252</f>
        <v>155</v>
      </c>
      <c r="G252" s="64">
        <f>[2]Sheet1!F252</f>
        <v>42948</v>
      </c>
      <c r="H252">
        <f>[2]Sheet1!G252</f>
        <v>300</v>
      </c>
      <c r="I252">
        <f>[2]Sheet1!H252</f>
        <v>300</v>
      </c>
      <c r="J252">
        <f>[2]Sheet1!I252</f>
        <v>2</v>
      </c>
      <c r="K252">
        <f>[2]Sheet1!J252</f>
        <v>0</v>
      </c>
      <c r="L252">
        <f>[2]Sheet1!K252</f>
        <v>0</v>
      </c>
      <c r="M252">
        <f>[2]Sheet1!L252</f>
        <v>15</v>
      </c>
      <c r="N252">
        <f>[2]Sheet1!M252</f>
        <v>6</v>
      </c>
      <c r="O252">
        <f>[2]Sheet1!N252</f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298"/>
      <c r="AU252" s="93"/>
      <c r="AV252" s="298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tr">
        <f>[2]Sheet1!A253</f>
        <v>MCRN11_SEC_DD770_HJ19</v>
      </c>
      <c r="B253" t="str">
        <f>[2]Sheet1!B253</f>
        <v>MCRN11;DC SYS01a</v>
      </c>
      <c r="C253" s="52" t="str">
        <f>[2]Sheet1!C253</f>
        <v>MCRN11</v>
      </c>
      <c r="D253" s="52" t="s">
        <v>913</v>
      </c>
      <c r="E253">
        <f>[2]Sheet1!D253</f>
        <v>165</v>
      </c>
      <c r="F253">
        <f>[2]Sheet1!E253</f>
        <v>145</v>
      </c>
      <c r="G253" s="64">
        <f>[2]Sheet1!F253</f>
        <v>42948</v>
      </c>
      <c r="H253">
        <f>[2]Sheet1!G253</f>
        <v>300</v>
      </c>
      <c r="I253">
        <f>[2]Sheet1!H253</f>
        <v>300</v>
      </c>
      <c r="J253">
        <f>[2]Sheet1!I253</f>
        <v>2</v>
      </c>
      <c r="K253">
        <f>[2]Sheet1!J253</f>
        <v>5</v>
      </c>
      <c r="L253">
        <f>[2]Sheet1!K253</f>
        <v>0</v>
      </c>
      <c r="M253">
        <f>[2]Sheet1!L253</f>
        <v>7</v>
      </c>
      <c r="N253">
        <f>[2]Sheet1!M253</f>
        <v>10</v>
      </c>
      <c r="O253">
        <f>[2]Sheet1!N253</f>
        <v>0</v>
      </c>
      <c r="P253" s="69">
        <f t="shared" si="42"/>
        <v>83.333333333333329</v>
      </c>
      <c r="Q253" s="105" t="s">
        <v>635</v>
      </c>
      <c r="R253" s="255">
        <v>2</v>
      </c>
      <c r="S253" s="105" t="s">
        <v>636</v>
      </c>
      <c r="T253" s="255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298"/>
      <c r="AU253" s="93"/>
      <c r="AV253" s="298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tr">
        <f>[2]Sheet1!A254</f>
        <v>MCRN11_SEC_DD770_PQ01</v>
      </c>
      <c r="B254" t="str">
        <f>[2]Sheet1!B254</f>
        <v>MCRN11;DC SYS01a</v>
      </c>
      <c r="C254" s="52" t="str">
        <f>[2]Sheet1!C254</f>
        <v>MCRN11</v>
      </c>
      <c r="D254" s="52" t="s">
        <v>913</v>
      </c>
      <c r="E254">
        <f>[2]Sheet1!D254</f>
        <v>95</v>
      </c>
      <c r="F254">
        <f>[2]Sheet1!E254</f>
        <v>95</v>
      </c>
      <c r="G254" s="64" t="str">
        <f>[2]Sheet1!F254</f>
        <v>23.02.2017</v>
      </c>
      <c r="H254">
        <f>[2]Sheet1!G254</f>
        <v>300</v>
      </c>
      <c r="I254">
        <f>[2]Sheet1!H254</f>
        <v>300</v>
      </c>
      <c r="J254">
        <f>[2]Sheet1!I254</f>
        <v>0</v>
      </c>
      <c r="K254">
        <f>[2]Sheet1!J254</f>
        <v>0</v>
      </c>
      <c r="L254">
        <f>[2]Sheet1!K254</f>
        <v>0</v>
      </c>
      <c r="M254">
        <f>[2]Sheet1!L254</f>
        <v>12</v>
      </c>
      <c r="N254">
        <f>[2]Sheet1!M254</f>
        <v>9</v>
      </c>
      <c r="O254">
        <f>[2]Sheet1!N254</f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298"/>
      <c r="AU254" s="93"/>
      <c r="AV254" s="298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tr">
        <f>[2]Sheet1!A255</f>
        <v>MCRN12_PDU1A_B</v>
      </c>
      <c r="B255" t="str">
        <f>[2]Sheet1!B255</f>
        <v>MCRN12;DC SYS01 A</v>
      </c>
      <c r="C255" s="52" t="str">
        <f>[2]Sheet1!C255</f>
        <v>MCRN12</v>
      </c>
      <c r="D255" s="52" t="s">
        <v>914</v>
      </c>
      <c r="E255">
        <f>[2]Sheet1!D255</f>
        <v>224.60000000000002</v>
      </c>
      <c r="F255">
        <f>[2]Sheet1!E255</f>
        <v>250.7</v>
      </c>
      <c r="G255" s="64">
        <f>[2]Sheet1!F255</f>
        <v>45432</v>
      </c>
      <c r="H255">
        <f>[2]Sheet1!G255</f>
        <v>360</v>
      </c>
      <c r="I255">
        <f>[2]Sheet1!H255</f>
        <v>360</v>
      </c>
      <c r="J255">
        <f>[2]Sheet1!I255</f>
        <v>0</v>
      </c>
      <c r="K255">
        <f>[2]Sheet1!J255</f>
        <v>0</v>
      </c>
      <c r="L255">
        <f>[2]Sheet1!K255</f>
        <v>0</v>
      </c>
      <c r="M255">
        <f>[2]Sheet1!L255</f>
        <v>0</v>
      </c>
      <c r="N255">
        <f>[2]Sheet1!M255</f>
        <v>0</v>
      </c>
      <c r="O255">
        <f>[2]Sheet1!N255</f>
        <v>0</v>
      </c>
      <c r="P255" s="69">
        <f t="shared" si="48"/>
        <v>250</v>
      </c>
      <c r="Q255" s="85" t="s">
        <v>915</v>
      </c>
      <c r="R255" s="86">
        <v>5</v>
      </c>
      <c r="S255" s="81" t="s">
        <v>638</v>
      </c>
      <c r="T255" s="82">
        <v>1.4</v>
      </c>
      <c r="U255" s="81"/>
      <c r="V255" s="82"/>
      <c r="W255" s="89" t="s">
        <v>916</v>
      </c>
      <c r="X255" s="90">
        <v>0.8</v>
      </c>
      <c r="Y255" s="92" t="s">
        <v>651</v>
      </c>
      <c r="Z255" s="80">
        <v>1.6</v>
      </c>
      <c r="AA255" s="92" t="s">
        <v>652</v>
      </c>
      <c r="AB255" s="80">
        <v>1.6</v>
      </c>
      <c r="AC255" s="92" t="s">
        <v>653</v>
      </c>
      <c r="AD255" s="80">
        <v>1.6</v>
      </c>
      <c r="AE255" s="87"/>
      <c r="AF255" s="281"/>
      <c r="AG255" s="89"/>
      <c r="AH255" s="282"/>
      <c r="AI255" s="89"/>
      <c r="AJ255" s="282"/>
      <c r="AK255" s="89"/>
      <c r="AL255" s="282"/>
      <c r="AM255" s="89"/>
      <c r="AN255" s="282"/>
      <c r="AO255" s="89"/>
      <c r="AP255" s="282"/>
      <c r="AQ255" s="89"/>
      <c r="AR255" s="279"/>
      <c r="AS255" s="81"/>
      <c r="AT255" s="279"/>
      <c r="AU255" s="89"/>
      <c r="AV255" s="282"/>
      <c r="AW255" s="93"/>
      <c r="AX255" s="66">
        <f t="shared" si="44"/>
        <v>12</v>
      </c>
      <c r="AY255" s="78">
        <f t="shared" si="45"/>
        <v>250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349.6</v>
      </c>
      <c r="BC255" s="53">
        <f t="shared" si="47"/>
        <v>375.7</v>
      </c>
    </row>
    <row r="256" spans="1:55" ht="13.15">
      <c r="A256" t="str">
        <f>[2]Sheet1!A256</f>
        <v>MCRN12_SEC_CBDB_ Q01_A Feed-Capped</v>
      </c>
      <c r="B256" t="str">
        <f>[2]Sheet1!B256</f>
        <v>MCRN12;DC SYS01 A</v>
      </c>
      <c r="C256" s="52" t="str">
        <f>[2]Sheet1!C256</f>
        <v>MCRN12</v>
      </c>
      <c r="D256" s="52" t="s">
        <v>914</v>
      </c>
      <c r="E256">
        <f>[2]Sheet1!D256</f>
        <v>55</v>
      </c>
      <c r="F256">
        <f>[2]Sheet1!E256</f>
        <v>55</v>
      </c>
      <c r="G256" s="64">
        <f>[2]Sheet1!F256</f>
        <v>44330</v>
      </c>
      <c r="H256">
        <f>[2]Sheet1!G256</f>
        <v>300</v>
      </c>
      <c r="I256">
        <f>[2]Sheet1!H256</f>
        <v>300</v>
      </c>
      <c r="J256">
        <f>[2]Sheet1!I256</f>
        <v>0</v>
      </c>
      <c r="K256">
        <f>[2]Sheet1!J256</f>
        <v>0</v>
      </c>
      <c r="L256">
        <f>[2]Sheet1!K256</f>
        <v>0</v>
      </c>
      <c r="M256">
        <f>[2]Sheet1!L256</f>
        <v>0</v>
      </c>
      <c r="N256">
        <f>[2]Sheet1!M256</f>
        <v>0</v>
      </c>
      <c r="O256">
        <f>[2]Sheet1!N256</f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298"/>
      <c r="AU256" s="93"/>
      <c r="AV256" s="298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tr">
        <f>[2]Sheet1!A257</f>
        <v>MCRN12_SEC_CBDB_ R01_B Feed-Capped</v>
      </c>
      <c r="B257" t="str">
        <f>[2]Sheet1!B257</f>
        <v>MCRN12;DC SYS01 A</v>
      </c>
      <c r="C257" s="52" t="str">
        <f>[2]Sheet1!C257</f>
        <v>MCRN12</v>
      </c>
      <c r="D257" s="52" t="s">
        <v>914</v>
      </c>
      <c r="E257">
        <f>[2]Sheet1!D257</f>
        <v>55</v>
      </c>
      <c r="F257">
        <f>[2]Sheet1!E257</f>
        <v>55</v>
      </c>
      <c r="G257" s="64">
        <f>[2]Sheet1!F257</f>
        <v>44331</v>
      </c>
      <c r="H257">
        <f>[2]Sheet1!G257</f>
        <v>300</v>
      </c>
      <c r="I257">
        <f>[2]Sheet1!H257</f>
        <v>300</v>
      </c>
      <c r="J257">
        <f>[2]Sheet1!I257</f>
        <v>0</v>
      </c>
      <c r="K257">
        <f>[2]Sheet1!J257</f>
        <v>0</v>
      </c>
      <c r="L257">
        <f>[2]Sheet1!K257</f>
        <v>0</v>
      </c>
      <c r="M257">
        <f>[2]Sheet1!L257</f>
        <v>0</v>
      </c>
      <c r="N257">
        <f>[2]Sheet1!M257</f>
        <v>0</v>
      </c>
      <c r="O257">
        <f>[2]Sheet1!N257</f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298"/>
      <c r="AU257" s="93"/>
      <c r="AV257" s="298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tr">
        <f>[2]Sheet1!A258</f>
        <v>MCRN12_SEC_CBDB_ALAM01</v>
      </c>
      <c r="B258" t="str">
        <f>[2]Sheet1!B258</f>
        <v>MCRN12;DC SYS01 A</v>
      </c>
      <c r="C258" s="52" t="str">
        <f>[2]Sheet1!C258</f>
        <v>MCRN12</v>
      </c>
      <c r="D258" s="52" t="s">
        <v>914</v>
      </c>
      <c r="E258">
        <f>[2]Sheet1!D258</f>
        <v>245</v>
      </c>
      <c r="F258">
        <f>[2]Sheet1!E258</f>
        <v>245</v>
      </c>
      <c r="G258" s="64">
        <f>[2]Sheet1!F258</f>
        <v>44330</v>
      </c>
      <c r="H258">
        <f>[2]Sheet1!G258</f>
        <v>300</v>
      </c>
      <c r="I258">
        <f>[2]Sheet1!H258</f>
        <v>300</v>
      </c>
      <c r="J258">
        <f>[2]Sheet1!I258</f>
        <v>0</v>
      </c>
      <c r="K258">
        <f>[2]Sheet1!J258</f>
        <v>0</v>
      </c>
      <c r="L258">
        <f>[2]Sheet1!K258</f>
        <v>0</v>
      </c>
      <c r="M258">
        <f>[2]Sheet1!L258</f>
        <v>0</v>
      </c>
      <c r="N258">
        <f>[2]Sheet1!M258</f>
        <v>0</v>
      </c>
      <c r="O258">
        <f>[2]Sheet1!N258</f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298"/>
      <c r="AU258" s="93"/>
      <c r="AV258" s="298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tr">
        <f>[2]Sheet1!A259</f>
        <v>MCRN12_SEC_DD770_ACAD01</v>
      </c>
      <c r="B259" t="str">
        <f>[2]Sheet1!B259</f>
        <v>MCRN12;DC SYS01 A</v>
      </c>
      <c r="C259" s="52" t="str">
        <f>[2]Sheet1!C259</f>
        <v>MCRN12</v>
      </c>
      <c r="D259" s="52" t="s">
        <v>914</v>
      </c>
      <c r="E259">
        <f>[2]Sheet1!D259</f>
        <v>135</v>
      </c>
      <c r="F259">
        <f>[2]Sheet1!E259</f>
        <v>145</v>
      </c>
      <c r="G259" s="64">
        <f>[2]Sheet1!F259</f>
        <v>44330</v>
      </c>
      <c r="H259">
        <f>[2]Sheet1!G259</f>
        <v>300</v>
      </c>
      <c r="I259">
        <f>[2]Sheet1!H259</f>
        <v>300</v>
      </c>
      <c r="J259">
        <f>[2]Sheet1!I259</f>
        <v>4</v>
      </c>
      <c r="K259">
        <f>[2]Sheet1!J259</f>
        <v>0</v>
      </c>
      <c r="L259">
        <f>[2]Sheet1!K259</f>
        <v>0</v>
      </c>
      <c r="M259">
        <f>[2]Sheet1!L259</f>
        <v>3</v>
      </c>
      <c r="N259">
        <f>[2]Sheet1!M259</f>
        <v>12</v>
      </c>
      <c r="O259">
        <f>[2]Sheet1!N259</f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298"/>
      <c r="AU259" s="93"/>
      <c r="AV259" s="298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tr">
        <f>[2]Sheet1!A260</f>
        <v>MCRN12_SEC_DD770_AEAF01</v>
      </c>
      <c r="B260" t="str">
        <f>[2]Sheet1!B260</f>
        <v>MCRN12;DC SYS01 A</v>
      </c>
      <c r="C260" s="52" t="str">
        <f>[2]Sheet1!C260</f>
        <v>MCRN12</v>
      </c>
      <c r="D260" s="52" t="s">
        <v>914</v>
      </c>
      <c r="E260">
        <f>[2]Sheet1!D260</f>
        <v>140</v>
      </c>
      <c r="F260">
        <f>[2]Sheet1!E260</f>
        <v>140</v>
      </c>
      <c r="G260" s="64">
        <f>[2]Sheet1!F260</f>
        <v>44330</v>
      </c>
      <c r="H260">
        <f>[2]Sheet1!G260</f>
        <v>300</v>
      </c>
      <c r="I260">
        <f>[2]Sheet1!H260</f>
        <v>300</v>
      </c>
      <c r="J260">
        <f>[2]Sheet1!I260</f>
        <v>1</v>
      </c>
      <c r="K260">
        <f>[2]Sheet1!J260</f>
        <v>0</v>
      </c>
      <c r="L260">
        <f>[2]Sheet1!K260</f>
        <v>0</v>
      </c>
      <c r="M260">
        <f>[2]Sheet1!L260</f>
        <v>13</v>
      </c>
      <c r="N260">
        <f>[2]Sheet1!M260</f>
        <v>12</v>
      </c>
      <c r="O260">
        <f>[2]Sheet1!N260</f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298"/>
      <c r="AU260" s="93"/>
      <c r="AV260" s="298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tr">
        <f>[2]Sheet1!A261</f>
        <v>MCRN12_SEC_DD770_CD01</v>
      </c>
      <c r="B261" t="str">
        <f>[2]Sheet1!B261</f>
        <v>MCRN12;DC SYS01 A</v>
      </c>
      <c r="C261" s="52" t="str">
        <f>[2]Sheet1!C261</f>
        <v>MCRN12</v>
      </c>
      <c r="D261" s="52" t="s">
        <v>914</v>
      </c>
      <c r="E261">
        <f>[2]Sheet1!D261</f>
        <v>142</v>
      </c>
      <c r="F261">
        <f>[2]Sheet1!E261</f>
        <v>121</v>
      </c>
      <c r="G261" s="64">
        <f>[2]Sheet1!F261</f>
        <v>44937</v>
      </c>
      <c r="H261">
        <f>[2]Sheet1!G261</f>
        <v>300</v>
      </c>
      <c r="I261">
        <f>[2]Sheet1!H261</f>
        <v>300</v>
      </c>
      <c r="J261">
        <f>[2]Sheet1!I261</f>
        <v>6</v>
      </c>
      <c r="K261">
        <f>[2]Sheet1!J261</f>
        <v>6</v>
      </c>
      <c r="L261">
        <f>[2]Sheet1!K261</f>
        <v>1</v>
      </c>
      <c r="M261">
        <f>[2]Sheet1!L261</f>
        <v>1</v>
      </c>
      <c r="N261">
        <f>[2]Sheet1!M261</f>
        <v>7</v>
      </c>
      <c r="O261">
        <f>[2]Sheet1!N261</f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298"/>
      <c r="AU261" s="93"/>
      <c r="AV261" s="298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tr">
        <f>[2]Sheet1!A262</f>
        <v>MCRN12_SEC_DD770_EF01</v>
      </c>
      <c r="B262" t="str">
        <f>[2]Sheet1!B262</f>
        <v>MCRN12;DC SYS01 A</v>
      </c>
      <c r="C262" s="52" t="str">
        <f>[2]Sheet1!C262</f>
        <v>MCRN12</v>
      </c>
      <c r="D262" s="52" t="s">
        <v>914</v>
      </c>
      <c r="E262">
        <f>[2]Sheet1!D262</f>
        <v>95</v>
      </c>
      <c r="F262">
        <f>[2]Sheet1!E262</f>
        <v>85</v>
      </c>
      <c r="G262" s="64">
        <f>[2]Sheet1!F262</f>
        <v>44330</v>
      </c>
      <c r="H262">
        <f>[2]Sheet1!G262</f>
        <v>300</v>
      </c>
      <c r="I262">
        <f>[2]Sheet1!H262</f>
        <v>300</v>
      </c>
      <c r="J262">
        <f>[2]Sheet1!I262</f>
        <v>6</v>
      </c>
      <c r="K262">
        <f>[2]Sheet1!J262</f>
        <v>1</v>
      </c>
      <c r="L262">
        <f>[2]Sheet1!K262</f>
        <v>6</v>
      </c>
      <c r="M262">
        <f>[2]Sheet1!L262</f>
        <v>13</v>
      </c>
      <c r="N262">
        <f>[2]Sheet1!M262</f>
        <v>10</v>
      </c>
      <c r="O262">
        <f>[2]Sheet1!N262</f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298"/>
      <c r="AU262" s="93"/>
      <c r="AV262" s="298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tr">
        <f>[2]Sheet1!A263</f>
        <v>MCRN12_SEC_DD770_GH01</v>
      </c>
      <c r="B263" t="str">
        <f>[2]Sheet1!B263</f>
        <v>MCRN12;DC SYS01 A</v>
      </c>
      <c r="C263" s="52" t="str">
        <f>[2]Sheet1!C263</f>
        <v>MCRN12</v>
      </c>
      <c r="D263" s="52" t="s">
        <v>914</v>
      </c>
      <c r="E263">
        <f>[2]Sheet1!D263</f>
        <v>105</v>
      </c>
      <c r="F263">
        <f>[2]Sheet1!E263</f>
        <v>95</v>
      </c>
      <c r="G263" s="64">
        <f>[2]Sheet1!F263</f>
        <v>44330</v>
      </c>
      <c r="H263">
        <f>[2]Sheet1!G263</f>
        <v>300</v>
      </c>
      <c r="I263">
        <f>[2]Sheet1!H263</f>
        <v>300</v>
      </c>
      <c r="J263">
        <f>[2]Sheet1!I263</f>
        <v>5</v>
      </c>
      <c r="K263">
        <f>[2]Sheet1!J263</f>
        <v>0</v>
      </c>
      <c r="L263">
        <f>[2]Sheet1!K263</f>
        <v>0</v>
      </c>
      <c r="M263">
        <f>[2]Sheet1!L263</f>
        <v>16</v>
      </c>
      <c r="N263">
        <f>[2]Sheet1!M263</f>
        <v>5</v>
      </c>
      <c r="O263">
        <f>[2]Sheet1!N263</f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298"/>
      <c r="AU263" s="93"/>
      <c r="AV263" s="298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tr">
        <f>[2]Sheet1!A264</f>
        <v>MCRN12_SEC_DD770_JK01</v>
      </c>
      <c r="B264" t="str">
        <f>[2]Sheet1!B264</f>
        <v>MCRN12;DC SYS01 A</v>
      </c>
      <c r="C264" s="52" t="str">
        <f>[2]Sheet1!C264</f>
        <v>MCRN12</v>
      </c>
      <c r="D264" s="52" t="s">
        <v>914</v>
      </c>
      <c r="E264">
        <f>[2]Sheet1!D264</f>
        <v>90</v>
      </c>
      <c r="F264">
        <f>[2]Sheet1!E264</f>
        <v>90</v>
      </c>
      <c r="G264" s="64">
        <f>[2]Sheet1!F264</f>
        <v>44330</v>
      </c>
      <c r="H264">
        <f>[2]Sheet1!G264</f>
        <v>300</v>
      </c>
      <c r="I264">
        <f>[2]Sheet1!H264</f>
        <v>300</v>
      </c>
      <c r="J264">
        <f>[2]Sheet1!I264</f>
        <v>2</v>
      </c>
      <c r="K264">
        <f>[2]Sheet1!J264</f>
        <v>0</v>
      </c>
      <c r="L264">
        <f>[2]Sheet1!K264</f>
        <v>4</v>
      </c>
      <c r="M264">
        <f>[2]Sheet1!L264</f>
        <v>17</v>
      </c>
      <c r="N264">
        <f>[2]Sheet1!M264</f>
        <v>11</v>
      </c>
      <c r="O264">
        <f>[2]Sheet1!N264</f>
        <v>0</v>
      </c>
      <c r="P264" s="69">
        <f t="shared" si="48"/>
        <v>72.916666666666671</v>
      </c>
      <c r="Q264" s="101" t="s">
        <v>639</v>
      </c>
      <c r="R264" s="100">
        <v>3.5</v>
      </c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298"/>
      <c r="AU264" s="93"/>
      <c r="AV264" s="298"/>
      <c r="AW264" s="93"/>
      <c r="AX264" s="66">
        <f t="shared" si="44"/>
        <v>3.5</v>
      </c>
      <c r="AY264" s="78">
        <f t="shared" si="45"/>
        <v>72.916666666666671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126.45833333333334</v>
      </c>
      <c r="BC264" s="53">
        <f t="shared" si="47"/>
        <v>126.45833333333334</v>
      </c>
    </row>
    <row r="265" spans="1:55" ht="13.15">
      <c r="A265" t="str">
        <f>[2]Sheet1!A265</f>
        <v>MCRN12_SEC_Eaton_ BG01_A Feed-Capped</v>
      </c>
      <c r="B265" t="str">
        <f>[2]Sheet1!B265</f>
        <v>MCRN12;DC SYS01 A</v>
      </c>
      <c r="C265" s="52" t="str">
        <f>[2]Sheet1!C265</f>
        <v>MCRN12</v>
      </c>
      <c r="D265" s="52" t="s">
        <v>914</v>
      </c>
      <c r="E265">
        <f>[2]Sheet1!D265</f>
        <v>250</v>
      </c>
      <c r="F265" t="str">
        <f>[2]Sheet1!E265</f>
        <v>NA</v>
      </c>
      <c r="G265" s="64">
        <f>[2]Sheet1!F265</f>
        <v>44330</v>
      </c>
      <c r="H265">
        <f>[2]Sheet1!G265</f>
        <v>300</v>
      </c>
      <c r="I265">
        <f>[2]Sheet1!H265</f>
        <v>300</v>
      </c>
      <c r="J265">
        <f>[2]Sheet1!I265</f>
        <v>2</v>
      </c>
      <c r="K265">
        <f>[2]Sheet1!J265</f>
        <v>2</v>
      </c>
      <c r="L265">
        <f>[2]Sheet1!K265</f>
        <v>0</v>
      </c>
      <c r="M265">
        <f>[2]Sheet1!L265</f>
        <v>0</v>
      </c>
      <c r="N265">
        <f>[2]Sheet1!M265</f>
        <v>0</v>
      </c>
      <c r="O265">
        <f>[2]Sheet1!N265</f>
        <v>15</v>
      </c>
      <c r="P265" s="69">
        <f t="shared" si="48"/>
        <v>93.75</v>
      </c>
      <c r="Q265" s="101" t="s">
        <v>917</v>
      </c>
      <c r="R265" s="116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298"/>
      <c r="AU265" s="93"/>
      <c r="AV265" s="298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tr">
        <f>[2]Sheet1!A266</f>
        <v>MCRN12_SEC_Eaton_ BH01_B Feed-Capped</v>
      </c>
      <c r="B266" t="str">
        <f>[2]Sheet1!B266</f>
        <v>MCRN12;DC SYS01 A</v>
      </c>
      <c r="C266" s="52" t="str">
        <f>[2]Sheet1!C266</f>
        <v>MCRN12</v>
      </c>
      <c r="D266" s="52" t="s">
        <v>914</v>
      </c>
      <c r="E266" t="str">
        <f>[2]Sheet1!D266</f>
        <v>NA</v>
      </c>
      <c r="F266">
        <f>[2]Sheet1!E266</f>
        <v>255</v>
      </c>
      <c r="G266" s="64">
        <f>[2]Sheet1!F266</f>
        <v>43980</v>
      </c>
      <c r="H266">
        <f>[2]Sheet1!G266</f>
        <v>300</v>
      </c>
      <c r="I266">
        <f>[2]Sheet1!H266</f>
        <v>300</v>
      </c>
      <c r="J266">
        <f>[2]Sheet1!I266</f>
        <v>0</v>
      </c>
      <c r="K266">
        <f>[2]Sheet1!J266</f>
        <v>4</v>
      </c>
      <c r="L266">
        <f>[2]Sheet1!K266</f>
        <v>0</v>
      </c>
      <c r="M266">
        <f>[2]Sheet1!L266</f>
        <v>0</v>
      </c>
      <c r="N266">
        <f>[2]Sheet1!M266</f>
        <v>0</v>
      </c>
      <c r="O266">
        <f>[2]Sheet1!N266</f>
        <v>17</v>
      </c>
      <c r="P266" s="69">
        <f t="shared" si="48"/>
        <v>93.75</v>
      </c>
      <c r="Q266" s="101" t="s">
        <v>917</v>
      </c>
      <c r="R266" s="116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298"/>
      <c r="AU266" s="93"/>
      <c r="AV266" s="298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tr">
        <f>[2]Sheet1!A267</f>
        <v>MCRN12_PDU2A_B</v>
      </c>
      <c r="B267" t="str">
        <f>[2]Sheet1!B267</f>
        <v>MCRN12;DC SYS01 A</v>
      </c>
      <c r="C267" s="52" t="str">
        <f>[2]Sheet1!C267</f>
        <v>MCRN12</v>
      </c>
      <c r="D267" s="52" t="s">
        <v>914</v>
      </c>
      <c r="E267">
        <f>[2]Sheet1!D267</f>
        <v>203.6</v>
      </c>
      <c r="F267">
        <f>[2]Sheet1!E267</f>
        <v>200.8</v>
      </c>
      <c r="G267" s="64">
        <f>[2]Sheet1!F267</f>
        <v>45432</v>
      </c>
      <c r="H267">
        <f>[2]Sheet1!G267</f>
        <v>360</v>
      </c>
      <c r="I267">
        <f>[2]Sheet1!H267</f>
        <v>360</v>
      </c>
      <c r="J267">
        <f>[2]Sheet1!I267</f>
        <v>0</v>
      </c>
      <c r="K267">
        <f>[2]Sheet1!J267</f>
        <v>0</v>
      </c>
      <c r="L267">
        <f>[2]Sheet1!K267</f>
        <v>0</v>
      </c>
      <c r="M267">
        <f>[2]Sheet1!L267</f>
        <v>0</v>
      </c>
      <c r="N267">
        <f>[2]Sheet1!M267</f>
        <v>0</v>
      </c>
      <c r="O267">
        <f>[2]Sheet1!N267</f>
        <v>0</v>
      </c>
      <c r="P267" s="69">
        <f t="shared" si="48"/>
        <v>512.49999999999989</v>
      </c>
      <c r="Q267" s="89" t="s">
        <v>641</v>
      </c>
      <c r="R267" s="282">
        <v>1.2</v>
      </c>
      <c r="S267" s="89" t="s">
        <v>642</v>
      </c>
      <c r="T267" s="282">
        <v>1.6</v>
      </c>
      <c r="U267" s="89" t="s">
        <v>643</v>
      </c>
      <c r="V267" s="282">
        <v>1.7</v>
      </c>
      <c r="W267" s="89" t="s">
        <v>644</v>
      </c>
      <c r="X267" s="282">
        <v>1.6</v>
      </c>
      <c r="Y267" s="89" t="s">
        <v>645</v>
      </c>
      <c r="Z267" s="282">
        <v>0.9</v>
      </c>
      <c r="AA267" s="89" t="s">
        <v>647</v>
      </c>
      <c r="AB267" s="282">
        <v>2.8</v>
      </c>
      <c r="AC267" s="89" t="s">
        <v>918</v>
      </c>
      <c r="AD267" s="90">
        <v>3.6</v>
      </c>
      <c r="AE267" s="87" t="s">
        <v>656</v>
      </c>
      <c r="AF267" s="281">
        <v>2.2999999999999998</v>
      </c>
      <c r="AG267" s="81" t="s">
        <v>654</v>
      </c>
      <c r="AH267" s="279">
        <v>3</v>
      </c>
      <c r="AI267" s="89" t="s">
        <v>655</v>
      </c>
      <c r="AJ267" s="279">
        <v>1.7</v>
      </c>
      <c r="AK267" s="89" t="s">
        <v>649</v>
      </c>
      <c r="AL267" s="252">
        <v>4.2</v>
      </c>
      <c r="AM267" s="99"/>
      <c r="AN267" s="100"/>
      <c r="AO267" s="92"/>
      <c r="AP267" s="80"/>
      <c r="AQ267" s="93"/>
      <c r="AR267" s="80"/>
      <c r="AS267" s="93"/>
      <c r="AT267" s="298"/>
      <c r="AU267" s="93"/>
      <c r="AV267" s="298"/>
      <c r="AW267" s="93"/>
      <c r="AX267" s="66">
        <f t="shared" si="44"/>
        <v>24.599999999999998</v>
      </c>
      <c r="AY267" s="78">
        <f t="shared" si="45"/>
        <v>512.49999999999989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459.84999999999991</v>
      </c>
      <c r="BC267" s="53">
        <f t="shared" si="47"/>
        <v>457.04999999999995</v>
      </c>
    </row>
    <row r="268" spans="1:55" ht="13.15">
      <c r="A268" t="str">
        <f>[2]Sheet1!A268</f>
        <v>MCRCD2_PDU1A_B</v>
      </c>
      <c r="B268" t="str">
        <f>[2]Sheet1!B268</f>
        <v>MCRCD2;DC SYS02 [Rect 3&amp;4]</v>
      </c>
      <c r="C268" s="52" t="str">
        <f>[2]Sheet1!C268</f>
        <v>MCRCD2</v>
      </c>
      <c r="D268" s="52" t="s">
        <v>919</v>
      </c>
      <c r="E268">
        <f>[2]Sheet1!D268</f>
        <v>178.5</v>
      </c>
      <c r="F268">
        <f>[2]Sheet1!E268</f>
        <v>353.90000000000003</v>
      </c>
      <c r="G268" s="64">
        <f>[2]Sheet1!F268</f>
        <v>45432</v>
      </c>
      <c r="H268">
        <f>[2]Sheet1!G268</f>
        <v>360</v>
      </c>
      <c r="I268">
        <f>[2]Sheet1!H268</f>
        <v>360</v>
      </c>
      <c r="J268">
        <f>[2]Sheet1!I268</f>
        <v>0</v>
      </c>
      <c r="K268">
        <f>[2]Sheet1!J268</f>
        <v>0</v>
      </c>
      <c r="L268">
        <f>[2]Sheet1!K268</f>
        <v>0</v>
      </c>
      <c r="M268">
        <f>[2]Sheet1!L268</f>
        <v>0</v>
      </c>
      <c r="N268">
        <f>[2]Sheet1!M268</f>
        <v>0</v>
      </c>
      <c r="O268">
        <f>[2]Sheet1!N268</f>
        <v>0</v>
      </c>
      <c r="P268" s="69">
        <f t="shared" si="48"/>
        <v>235.41666666666666</v>
      </c>
      <c r="Q268" s="81" t="s">
        <v>628</v>
      </c>
      <c r="R268" s="279">
        <v>1.8</v>
      </c>
      <c r="S268" s="81"/>
      <c r="T268" s="279"/>
      <c r="U268" s="81" t="s">
        <v>629</v>
      </c>
      <c r="V268" s="82">
        <v>2.2000000000000002</v>
      </c>
      <c r="W268" s="81" t="s">
        <v>630</v>
      </c>
      <c r="X268" s="82">
        <v>2</v>
      </c>
      <c r="Y268" s="81" t="s">
        <v>631</v>
      </c>
      <c r="Z268" s="82">
        <v>2.2000000000000002</v>
      </c>
      <c r="AA268" s="81" t="s">
        <v>633</v>
      </c>
      <c r="AB268" s="279">
        <v>0.8</v>
      </c>
      <c r="AC268" s="81" t="s">
        <v>632</v>
      </c>
      <c r="AD268" s="279">
        <v>2.2999999999999998</v>
      </c>
      <c r="AE268" s="83"/>
      <c r="AF268" s="284"/>
      <c r="AG268" s="92"/>
      <c r="AH268" s="80"/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298"/>
      <c r="AU268" s="93"/>
      <c r="AV268" s="298"/>
      <c r="AW268" s="93"/>
      <c r="AX268" s="66">
        <f t="shared" si="44"/>
        <v>11.3</v>
      </c>
      <c r="AY268" s="78">
        <f t="shared" si="45"/>
        <v>235.41666666666666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296.20833333333331</v>
      </c>
      <c r="BC268" s="53">
        <f t="shared" si="47"/>
        <v>471.60833333333335</v>
      </c>
    </row>
    <row r="269" spans="1:55" ht="13.15">
      <c r="A269" t="str">
        <f>[2]Sheet1!A269</f>
        <v>SWY_SEC_CBDB_1</v>
      </c>
      <c r="B269" t="str">
        <f>[2]Sheet1!B269</f>
        <v>SWY;DC SYS01</v>
      </c>
      <c r="C269" s="52" t="str">
        <f>[2]Sheet1!C269</f>
        <v>SWY</v>
      </c>
      <c r="D269" s="52" t="s">
        <v>920</v>
      </c>
      <c r="E269">
        <f>[2]Sheet1!D269</f>
        <v>25</v>
      </c>
      <c r="F269">
        <f>[2]Sheet1!E269</f>
        <v>25</v>
      </c>
      <c r="G269" s="64">
        <f>[2]Sheet1!F269</f>
        <v>45082</v>
      </c>
      <c r="H269">
        <f>[2]Sheet1!G269</f>
        <v>300</v>
      </c>
      <c r="I269">
        <f>[2]Sheet1!H269</f>
        <v>300</v>
      </c>
      <c r="J269">
        <f>[2]Sheet1!I269</f>
        <v>0</v>
      </c>
      <c r="K269">
        <f>[2]Sheet1!J269</f>
        <v>9</v>
      </c>
      <c r="L269">
        <f>[2]Sheet1!K269</f>
        <v>0</v>
      </c>
      <c r="M269">
        <f>[2]Sheet1!L269</f>
        <v>0</v>
      </c>
      <c r="N269">
        <f>[2]Sheet1!M269</f>
        <v>11</v>
      </c>
      <c r="O269">
        <f>[2]Sheet1!N269</f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298"/>
      <c r="AU269" s="93"/>
      <c r="AV269" s="298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tr">
        <f>[2]Sheet1!A270</f>
        <v>SWY_SEC_CBDB_2</v>
      </c>
      <c r="B270" t="str">
        <f>[2]Sheet1!B270</f>
        <v>SWY;DC SYS01</v>
      </c>
      <c r="C270" s="52" t="str">
        <f>[2]Sheet1!C270</f>
        <v>SWY</v>
      </c>
      <c r="D270" s="52" t="s">
        <v>920</v>
      </c>
      <c r="E270">
        <f>[2]Sheet1!D270</f>
        <v>25</v>
      </c>
      <c r="F270">
        <f>[2]Sheet1!E270</f>
        <v>25</v>
      </c>
      <c r="G270" s="64">
        <f>[2]Sheet1!F270</f>
        <v>45082</v>
      </c>
      <c r="H270">
        <f>[2]Sheet1!G270</f>
        <v>300</v>
      </c>
      <c r="I270">
        <f>[2]Sheet1!H270</f>
        <v>300</v>
      </c>
      <c r="J270">
        <f>[2]Sheet1!I270</f>
        <v>0</v>
      </c>
      <c r="K270">
        <f>[2]Sheet1!J270</f>
        <v>9</v>
      </c>
      <c r="L270">
        <f>[2]Sheet1!K270</f>
        <v>0</v>
      </c>
      <c r="M270">
        <f>[2]Sheet1!L270</f>
        <v>0</v>
      </c>
      <c r="N270">
        <f>[2]Sheet1!M270</f>
        <v>11</v>
      </c>
      <c r="O270">
        <f>[2]Sheet1!N270</f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298"/>
      <c r="AU270" s="93"/>
      <c r="AV270" s="298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tr">
        <f>[2]Sheet1!A271</f>
        <v>SWY_SEC_CBDB_4_Suite AH - Rack 5</v>
      </c>
      <c r="B271" t="str">
        <f>[2]Sheet1!B271</f>
        <v>SWY;DC SYS01</v>
      </c>
      <c r="C271" s="52" t="str">
        <f>[2]Sheet1!C271</f>
        <v>SWY</v>
      </c>
      <c r="D271" s="52" t="s">
        <v>920</v>
      </c>
      <c r="E271">
        <f>[2]Sheet1!D271</f>
        <v>60</v>
      </c>
      <c r="F271">
        <f>[2]Sheet1!E271</f>
        <v>60</v>
      </c>
      <c r="G271" s="64">
        <f>[2]Sheet1!F271</f>
        <v>45082</v>
      </c>
      <c r="H271">
        <f>[2]Sheet1!G271</f>
        <v>300</v>
      </c>
      <c r="I271">
        <f>[2]Sheet1!H271</f>
        <v>300</v>
      </c>
      <c r="J271">
        <f>[2]Sheet1!I271</f>
        <v>4</v>
      </c>
      <c r="K271">
        <f>[2]Sheet1!J271</f>
        <v>7</v>
      </c>
      <c r="L271">
        <f>[2]Sheet1!K271</f>
        <v>0</v>
      </c>
      <c r="M271">
        <f>[2]Sheet1!L271</f>
        <v>11</v>
      </c>
      <c r="N271">
        <f>[2]Sheet1!M271</f>
        <v>10</v>
      </c>
      <c r="O271">
        <f>[2]Sheet1!N271</f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298"/>
      <c r="AU271" s="93"/>
      <c r="AV271" s="298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tr">
        <f>[2]Sheet1!A272</f>
        <v>SWY_SEC_DD770_3_Suite AA - Rack 5</v>
      </c>
      <c r="B272" t="str">
        <f>[2]Sheet1!B272</f>
        <v>SWY;DC SYS01</v>
      </c>
      <c r="C272" s="52" t="str">
        <f>[2]Sheet1!C272</f>
        <v>SWY</v>
      </c>
      <c r="D272" s="52" t="s">
        <v>920</v>
      </c>
      <c r="E272">
        <f>[2]Sheet1!D272</f>
        <v>15</v>
      </c>
      <c r="F272">
        <f>[2]Sheet1!E272</f>
        <v>15</v>
      </c>
      <c r="G272" s="64">
        <f>[2]Sheet1!F272</f>
        <v>45082</v>
      </c>
      <c r="H272">
        <f>[2]Sheet1!G272</f>
        <v>300</v>
      </c>
      <c r="I272">
        <f>[2]Sheet1!H272</f>
        <v>300</v>
      </c>
      <c r="J272">
        <f>[2]Sheet1!I272</f>
        <v>6</v>
      </c>
      <c r="K272">
        <f>[2]Sheet1!J272</f>
        <v>10</v>
      </c>
      <c r="L272">
        <f>[2]Sheet1!K272</f>
        <v>0</v>
      </c>
      <c r="M272">
        <f>[2]Sheet1!L272</f>
        <v>22</v>
      </c>
      <c r="N272">
        <f>[2]Sheet1!M272</f>
        <v>7</v>
      </c>
      <c r="O272">
        <f>[2]Sheet1!N272</f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298"/>
      <c r="AU272" s="93"/>
      <c r="AV272" s="298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tr">
        <f>[2]Sheet1!A273</f>
        <v>SWY_SEC_DD770_5_Suite AB-AC - Rack 01</v>
      </c>
      <c r="B273" t="str">
        <f>[2]Sheet1!B273</f>
        <v>SWY;DC SYS01</v>
      </c>
      <c r="C273" s="52" t="str">
        <f>[2]Sheet1!C273</f>
        <v>SWY</v>
      </c>
      <c r="D273" s="52" t="s">
        <v>920</v>
      </c>
      <c r="E273">
        <f>[2]Sheet1!D273</f>
        <v>50</v>
      </c>
      <c r="F273">
        <f>[2]Sheet1!E273</f>
        <v>45</v>
      </c>
      <c r="G273" s="64">
        <f>[2]Sheet1!F273</f>
        <v>45082</v>
      </c>
      <c r="H273">
        <f>[2]Sheet1!G273</f>
        <v>300</v>
      </c>
      <c r="I273">
        <f>[2]Sheet1!H273</f>
        <v>300</v>
      </c>
      <c r="J273">
        <f>[2]Sheet1!I273</f>
        <v>0</v>
      </c>
      <c r="K273">
        <f>[2]Sheet1!J273</f>
        <v>1</v>
      </c>
      <c r="L273">
        <f>[2]Sheet1!K273</f>
        <v>0</v>
      </c>
      <c r="M273">
        <f>[2]Sheet1!L273</f>
        <v>14</v>
      </c>
      <c r="N273">
        <f>[2]Sheet1!M273</f>
        <v>0</v>
      </c>
      <c r="O273">
        <f>[2]Sheet1!N273</f>
        <v>0</v>
      </c>
      <c r="P273" s="69">
        <f t="shared" si="48"/>
        <v>20.833333333333332</v>
      </c>
      <c r="Q273" s="101" t="s">
        <v>746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298"/>
      <c r="AU273" s="93"/>
      <c r="AV273" s="298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tr">
        <f>[2]Sheet1!A274</f>
        <v>WTNTK1_SEC_CBDB_J33</v>
      </c>
      <c r="B274" t="str">
        <f>[2]Sheet1!B274</f>
        <v>WTNTK1;DC SYS01</v>
      </c>
      <c r="C274" s="52" t="str">
        <f>[2]Sheet1!C274</f>
        <v>WTNTK1</v>
      </c>
      <c r="D274" s="52" t="s">
        <v>921</v>
      </c>
      <c r="E274">
        <f>[2]Sheet1!D274</f>
        <v>100</v>
      </c>
      <c r="F274">
        <f>[2]Sheet1!E274</f>
        <v>100</v>
      </c>
      <c r="G274" s="64">
        <f>[2]Sheet1!F274</f>
        <v>44984</v>
      </c>
      <c r="H274">
        <f>[2]Sheet1!G274</f>
        <v>300</v>
      </c>
      <c r="I274">
        <f>[2]Sheet1!H274</f>
        <v>300</v>
      </c>
      <c r="J274">
        <f>[2]Sheet1!I274</f>
        <v>0</v>
      </c>
      <c r="K274">
        <f>[2]Sheet1!J274</f>
        <v>0</v>
      </c>
      <c r="L274">
        <f>[2]Sheet1!K274</f>
        <v>5</v>
      </c>
      <c r="M274">
        <f>[2]Sheet1!L274</f>
        <v>0</v>
      </c>
      <c r="N274">
        <f>[2]Sheet1!M274</f>
        <v>0</v>
      </c>
      <c r="O274">
        <f>[2]Sheet1!N274</f>
        <v>37</v>
      </c>
      <c r="P274" s="69">
        <f t="shared" si="48"/>
        <v>125</v>
      </c>
      <c r="Q274" s="81" t="s">
        <v>780</v>
      </c>
      <c r="R274" s="82">
        <v>5</v>
      </c>
      <c r="S274" s="303" t="s">
        <v>781</v>
      </c>
      <c r="T274" s="302">
        <v>1</v>
      </c>
      <c r="U274" s="92"/>
      <c r="V274" s="80"/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298"/>
      <c r="AU274" s="93"/>
      <c r="AV274" s="298"/>
      <c r="AW274" s="93"/>
      <c r="AX274" s="66">
        <f t="shared" si="44"/>
        <v>6</v>
      </c>
      <c r="AY274" s="78">
        <f t="shared" si="45"/>
        <v>125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162.5</v>
      </c>
      <c r="BC274" s="53">
        <f t="shared" si="47"/>
        <v>162.5</v>
      </c>
    </row>
    <row r="275" spans="1:55" ht="13.15">
      <c r="A275" t="str">
        <f>[2]Sheet1!A275</f>
        <v>BDFN02_PDU1A_B</v>
      </c>
      <c r="B275" t="str">
        <f>[2]Sheet1!B275</f>
        <v>BDFN02;DC SYS01</v>
      </c>
      <c r="C275" s="52" t="str">
        <f>[2]Sheet1!C275</f>
        <v>BDFN02</v>
      </c>
      <c r="D275" s="52" t="s">
        <v>922</v>
      </c>
      <c r="E275">
        <f>[2]Sheet1!D275</f>
        <v>150.69999999999999</v>
      </c>
      <c r="F275">
        <f>[2]Sheet1!E275</f>
        <v>165.10000000000002</v>
      </c>
      <c r="G275" s="64">
        <f>[2]Sheet1!F275</f>
        <v>45435</v>
      </c>
      <c r="H275">
        <f>[2]Sheet1!G275</f>
        <v>360</v>
      </c>
      <c r="I275">
        <f>[2]Sheet1!H275</f>
        <v>360</v>
      </c>
      <c r="J275">
        <f>[2]Sheet1!I275</f>
        <v>0</v>
      </c>
      <c r="K275">
        <f>[2]Sheet1!J275</f>
        <v>0</v>
      </c>
      <c r="L275">
        <f>[2]Sheet1!K275</f>
        <v>0</v>
      </c>
      <c r="M275">
        <f>[2]Sheet1!L275</f>
        <v>0</v>
      </c>
      <c r="N275">
        <f>[2]Sheet1!M275</f>
        <v>0</v>
      </c>
      <c r="O275">
        <f>[2]Sheet1!N275</f>
        <v>0</v>
      </c>
      <c r="P275" s="69">
        <f t="shared" si="48"/>
        <v>416.66666666666657</v>
      </c>
      <c r="Q275" s="81" t="s">
        <v>923</v>
      </c>
      <c r="R275" s="82">
        <v>1.7</v>
      </c>
      <c r="S275" s="81" t="s">
        <v>341</v>
      </c>
      <c r="T275" s="82">
        <v>1.6</v>
      </c>
      <c r="U275" s="81" t="s">
        <v>924</v>
      </c>
      <c r="V275" s="82">
        <v>3</v>
      </c>
      <c r="W275" s="81" t="s">
        <v>925</v>
      </c>
      <c r="X275" s="82">
        <v>2.1</v>
      </c>
      <c r="Y275" s="81" t="s">
        <v>926</v>
      </c>
      <c r="Z275" s="82">
        <v>3.5</v>
      </c>
      <c r="AA275" s="81" t="s">
        <v>927</v>
      </c>
      <c r="AB275" s="82">
        <v>4.5</v>
      </c>
      <c r="AC275" s="92" t="s">
        <v>347</v>
      </c>
      <c r="AD275" s="82">
        <v>2.9</v>
      </c>
      <c r="AE275" s="93" t="s">
        <v>340</v>
      </c>
      <c r="AF275" s="80">
        <v>0.7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298"/>
      <c r="AU275" s="93"/>
      <c r="AV275" s="298"/>
      <c r="AW275" s="93"/>
      <c r="AX275" s="66">
        <f t="shared" si="44"/>
        <v>19.999999999999996</v>
      </c>
      <c r="AY275" s="78">
        <f t="shared" si="45"/>
        <v>416.66666666666657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359.0333333333333</v>
      </c>
      <c r="BC275" s="53">
        <f t="shared" si="47"/>
        <v>373.43333333333328</v>
      </c>
    </row>
    <row r="276" spans="1:55" ht="13.15">
      <c r="A276" t="str">
        <f>[2]Sheet1!A276</f>
        <v>BDFN02_SEC_DCDB_AJ01</v>
      </c>
      <c r="B276" t="str">
        <f>[2]Sheet1!B276</f>
        <v>BDFN02;DC SYS01</v>
      </c>
      <c r="C276" s="52" t="str">
        <f>[2]Sheet1!C276</f>
        <v>BDFN02</v>
      </c>
      <c r="D276" s="52" t="s">
        <v>922</v>
      </c>
      <c r="E276">
        <f>[2]Sheet1!D276</f>
        <v>100</v>
      </c>
      <c r="F276">
        <f>[2]Sheet1!E276</f>
        <v>100</v>
      </c>
      <c r="G276" s="64">
        <f>[2]Sheet1!F276</f>
        <v>44679</v>
      </c>
      <c r="H276">
        <f>[2]Sheet1!G276</f>
        <v>300</v>
      </c>
      <c r="I276">
        <f>[2]Sheet1!H276</f>
        <v>300</v>
      </c>
      <c r="J276">
        <f>[2]Sheet1!I276</f>
        <v>12</v>
      </c>
      <c r="K276">
        <f>[2]Sheet1!J276</f>
        <v>0</v>
      </c>
      <c r="L276">
        <f>[2]Sheet1!K276</f>
        <v>4</v>
      </c>
      <c r="M276">
        <f>[2]Sheet1!L276</f>
        <v>1</v>
      </c>
      <c r="N276">
        <f>[2]Sheet1!M276</f>
        <v>0</v>
      </c>
      <c r="O276">
        <f>[2]Sheet1!N276</f>
        <v>4</v>
      </c>
      <c r="P276" s="69">
        <f t="shared" si="48"/>
        <v>62.5</v>
      </c>
      <c r="Q276" s="114" t="s">
        <v>928</v>
      </c>
      <c r="R276" s="115">
        <v>1</v>
      </c>
      <c r="S276" s="114" t="s">
        <v>928</v>
      </c>
      <c r="T276" s="115">
        <v>1</v>
      </c>
      <c r="U276" s="114" t="s">
        <v>345</v>
      </c>
      <c r="V276" s="115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298"/>
      <c r="AU276" s="93"/>
      <c r="AV276" s="298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tr">
        <f>[2]Sheet1!A277</f>
        <v>BDFN02_SEC_DCDB_BD01</v>
      </c>
      <c r="B277" t="str">
        <f>[2]Sheet1!B277</f>
        <v>BDFN02;DC SYS01</v>
      </c>
      <c r="C277" s="52" t="str">
        <f>[2]Sheet1!C277</f>
        <v>BDFN02</v>
      </c>
      <c r="D277" s="52" t="s">
        <v>922</v>
      </c>
      <c r="E277">
        <f>[2]Sheet1!D277</f>
        <v>325</v>
      </c>
      <c r="F277">
        <f>[2]Sheet1!E277</f>
        <v>300</v>
      </c>
      <c r="G277" s="64">
        <f>[2]Sheet1!F277</f>
        <v>44679</v>
      </c>
      <c r="H277">
        <f>[2]Sheet1!G277</f>
        <v>300</v>
      </c>
      <c r="I277">
        <f>[2]Sheet1!H277</f>
        <v>300</v>
      </c>
      <c r="J277">
        <f>[2]Sheet1!I277</f>
        <v>0</v>
      </c>
      <c r="K277">
        <f>[2]Sheet1!J277</f>
        <v>4</v>
      </c>
      <c r="L277">
        <f>[2]Sheet1!K277</f>
        <v>0</v>
      </c>
      <c r="M277">
        <f>[2]Sheet1!L277</f>
        <v>0</v>
      </c>
      <c r="N277">
        <f>[2]Sheet1!M277</f>
        <v>0</v>
      </c>
      <c r="O277">
        <f>[2]Sheet1!N277</f>
        <v>17</v>
      </c>
      <c r="P277" s="69">
        <f t="shared" si="48"/>
        <v>83.333333333333329</v>
      </c>
      <c r="Q277" s="81" t="s">
        <v>339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298"/>
      <c r="AU277" s="93"/>
      <c r="AV277" s="298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tr">
        <f>[2]Sheet1!A278</f>
        <v>BDFN02_SEC_DD770_AB01</v>
      </c>
      <c r="B278" t="str">
        <f>[2]Sheet1!B278</f>
        <v>BDFN02;DC SYS01</v>
      </c>
      <c r="C278" s="52" t="str">
        <f>[2]Sheet1!C278</f>
        <v>BDFN02</v>
      </c>
      <c r="D278" s="52" t="s">
        <v>922</v>
      </c>
      <c r="E278">
        <f>[2]Sheet1!D278</f>
        <v>100</v>
      </c>
      <c r="F278">
        <f>[2]Sheet1!E278</f>
        <v>140</v>
      </c>
      <c r="G278" s="64">
        <f>[2]Sheet1!F278</f>
        <v>44685</v>
      </c>
      <c r="H278">
        <f>[2]Sheet1!G278</f>
        <v>300</v>
      </c>
      <c r="I278">
        <f>[2]Sheet1!H278</f>
        <v>300</v>
      </c>
      <c r="J278">
        <f>[2]Sheet1!I278</f>
        <v>4</v>
      </c>
      <c r="K278">
        <f>[2]Sheet1!J278</f>
        <v>2</v>
      </c>
      <c r="L278">
        <f>[2]Sheet1!K278</f>
        <v>0</v>
      </c>
      <c r="M278">
        <f>[2]Sheet1!L278</f>
        <v>11</v>
      </c>
      <c r="N278">
        <f>[2]Sheet1!M278</f>
        <v>11</v>
      </c>
      <c r="O278">
        <f>[2]Sheet1!N278</f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298"/>
      <c r="AU278" s="93"/>
      <c r="AV278" s="298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tr">
        <f>[2]Sheet1!A279</f>
        <v>BDFN02_SEC_DD770_AV01</v>
      </c>
      <c r="B279" t="str">
        <f>[2]Sheet1!B279</f>
        <v>BDFN02;DC SYS01</v>
      </c>
      <c r="C279" s="52" t="str">
        <f>[2]Sheet1!C279</f>
        <v>BDFN02</v>
      </c>
      <c r="D279" s="52" t="s">
        <v>922</v>
      </c>
      <c r="E279">
        <f>[2]Sheet1!D279</f>
        <v>120</v>
      </c>
      <c r="F279">
        <f>[2]Sheet1!E279</f>
        <v>170</v>
      </c>
      <c r="G279" s="64">
        <f>[2]Sheet1!F279</f>
        <v>44679</v>
      </c>
      <c r="H279">
        <f>[2]Sheet1!G279</f>
        <v>300</v>
      </c>
      <c r="I279">
        <f>[2]Sheet1!H279</f>
        <v>300</v>
      </c>
      <c r="J279">
        <f>[2]Sheet1!I279</f>
        <v>1</v>
      </c>
      <c r="K279">
        <f>[2]Sheet1!J279</f>
        <v>4</v>
      </c>
      <c r="L279">
        <f>[2]Sheet1!K279</f>
        <v>0</v>
      </c>
      <c r="M279">
        <f>[2]Sheet1!L279</f>
        <v>3</v>
      </c>
      <c r="N279">
        <f>[2]Sheet1!M279</f>
        <v>7</v>
      </c>
      <c r="O279">
        <f>[2]Sheet1!N279</f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298"/>
      <c r="AU279" s="93"/>
      <c r="AV279" s="298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tr">
        <f>[2]Sheet1!A280</f>
        <v>MKSTN1_DCDB_QR7.</v>
      </c>
      <c r="B280" t="str">
        <f>[2]Sheet1!B280</f>
        <v>MKSTN1;DC SYS01</v>
      </c>
      <c r="C280" s="52" t="str">
        <f>[2]Sheet1!C280</f>
        <v>MKSTN1</v>
      </c>
      <c r="D280" s="52" t="s">
        <v>929</v>
      </c>
      <c r="E280">
        <f>[2]Sheet1!D280</f>
        <v>65</v>
      </c>
      <c r="F280">
        <f>[2]Sheet1!E280</f>
        <v>65</v>
      </c>
      <c r="G280" s="64">
        <f>[2]Sheet1!F280</f>
        <v>44998</v>
      </c>
      <c r="H280">
        <f>[2]Sheet1!G280</f>
        <v>300</v>
      </c>
      <c r="I280">
        <f>[2]Sheet1!H280</f>
        <v>300</v>
      </c>
      <c r="J280">
        <f>[2]Sheet1!I280</f>
        <v>5</v>
      </c>
      <c r="K280">
        <f>[2]Sheet1!J280</f>
        <v>5</v>
      </c>
      <c r="L280">
        <f>[2]Sheet1!K280</f>
        <v>0</v>
      </c>
      <c r="M280">
        <f>[2]Sheet1!L280</f>
        <v>22</v>
      </c>
      <c r="N280">
        <f>[2]Sheet1!M280</f>
        <v>9</v>
      </c>
      <c r="O280">
        <f>[2]Sheet1!N280</f>
        <v>0</v>
      </c>
      <c r="P280" s="69">
        <f t="shared" si="48"/>
        <v>20.833333333333332</v>
      </c>
      <c r="Q280" s="101" t="s">
        <v>659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298"/>
      <c r="AU280" s="93"/>
      <c r="AV280" s="298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tr">
        <f>[2]Sheet1!A281</f>
        <v>MKSTN1_SEC_DD770_GH10</v>
      </c>
      <c r="B281" t="str">
        <f>[2]Sheet1!B281</f>
        <v>MKSTN1;DC SYS01</v>
      </c>
      <c r="C281" s="52" t="str">
        <f>[2]Sheet1!C281</f>
        <v>MKSTN1</v>
      </c>
      <c r="D281" s="52" t="s">
        <v>929</v>
      </c>
      <c r="E281">
        <f>[2]Sheet1!D281</f>
        <v>125</v>
      </c>
      <c r="F281">
        <f>[2]Sheet1!E281</f>
        <v>125</v>
      </c>
      <c r="G281" s="64">
        <f>[2]Sheet1!F281</f>
        <v>44998</v>
      </c>
      <c r="H281">
        <f>[2]Sheet1!G281</f>
        <v>300</v>
      </c>
      <c r="I281">
        <f>[2]Sheet1!H281</f>
        <v>300</v>
      </c>
      <c r="J281">
        <f>[2]Sheet1!I281</f>
        <v>5</v>
      </c>
      <c r="K281">
        <f>[2]Sheet1!J281</f>
        <v>3</v>
      </c>
      <c r="L281">
        <f>[2]Sheet1!K281</f>
        <v>0</v>
      </c>
      <c r="M281">
        <f>[2]Sheet1!L281</f>
        <v>0</v>
      </c>
      <c r="N281">
        <f>[2]Sheet1!M281</f>
        <v>11</v>
      </c>
      <c r="O281">
        <f>[2]Sheet1!N281</f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298"/>
      <c r="AU281" s="93"/>
      <c r="AV281" s="298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tr">
        <f>[2]Sheet1!A282</f>
        <v>STEDN1_Duvine Power Rack.</v>
      </c>
      <c r="B282" t="str">
        <f>[2]Sheet1!B282</f>
        <v>STEDN1;DC SYS01</v>
      </c>
      <c r="C282" s="52" t="str">
        <f>[2]Sheet1!C282</f>
        <v>STEDN1</v>
      </c>
      <c r="D282" s="52" t="s">
        <v>930</v>
      </c>
      <c r="E282">
        <f>[2]Sheet1!D282</f>
        <v>120</v>
      </c>
      <c r="F282">
        <f>[2]Sheet1!E282</f>
        <v>0</v>
      </c>
      <c r="G282" s="64">
        <f>[2]Sheet1!F282</f>
        <v>44239</v>
      </c>
      <c r="H282">
        <f>[2]Sheet1!G282</f>
        <v>300</v>
      </c>
      <c r="I282">
        <f>[2]Sheet1!H282</f>
        <v>300</v>
      </c>
      <c r="J282">
        <f>[2]Sheet1!I282</f>
        <v>0</v>
      </c>
      <c r="K282">
        <f>[2]Sheet1!J282</f>
        <v>0</v>
      </c>
      <c r="L282">
        <f>[2]Sheet1!K282</f>
        <v>0</v>
      </c>
      <c r="M282">
        <f>[2]Sheet1!L282</f>
        <v>2</v>
      </c>
      <c r="N282">
        <f>[2]Sheet1!M282</f>
        <v>0</v>
      </c>
      <c r="O282">
        <f>[2]Sheet1!N282</f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298"/>
      <c r="AU282" s="93"/>
      <c r="AV282" s="298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tr">
        <f>[2]Sheet1!A283</f>
        <v>BFEC01_SEC_DB00_DCDIST_8A</v>
      </c>
      <c r="B283" t="str">
        <f>[2]Sheet1!B283</f>
        <v>BFEC01;DC SYS01</v>
      </c>
      <c r="C283" s="52" t="str">
        <f>[2]Sheet1!C283</f>
        <v>BFEC01</v>
      </c>
      <c r="D283" s="52" t="s">
        <v>931</v>
      </c>
      <c r="E283">
        <f>[2]Sheet1!D283</f>
        <v>50</v>
      </c>
      <c r="F283">
        <f>[2]Sheet1!E283</f>
        <v>0</v>
      </c>
      <c r="G283" s="64">
        <f>[2]Sheet1!F283</f>
        <v>42422</v>
      </c>
      <c r="H283">
        <f>[2]Sheet1!G283</f>
        <v>300</v>
      </c>
      <c r="I283">
        <f>[2]Sheet1!H283</f>
        <v>0</v>
      </c>
      <c r="J283">
        <f>[2]Sheet1!I283</f>
        <v>0</v>
      </c>
      <c r="K283">
        <f>[2]Sheet1!J283</f>
        <v>0</v>
      </c>
      <c r="L283">
        <f>[2]Sheet1!K283</f>
        <v>38</v>
      </c>
      <c r="M283">
        <f>[2]Sheet1!L283</f>
        <v>0</v>
      </c>
      <c r="N283">
        <f>[2]Sheet1!M283</f>
        <v>0</v>
      </c>
      <c r="O283">
        <f>[2]Sheet1!N283</f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298"/>
      <c r="AU283" s="93"/>
      <c r="AV283" s="298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tr">
        <f>[2]Sheet1!A284</f>
        <v>BFEC01_SEC_DB00_DCDIST_8B</v>
      </c>
      <c r="B284" t="str">
        <f>[2]Sheet1!B284</f>
        <v>BFEC01;DC SYS01</v>
      </c>
      <c r="C284" s="52" t="str">
        <f>[2]Sheet1!C284</f>
        <v>BFEC01</v>
      </c>
      <c r="D284" s="52" t="s">
        <v>931</v>
      </c>
      <c r="E284">
        <f>[2]Sheet1!D284</f>
        <v>50</v>
      </c>
      <c r="F284">
        <f>[2]Sheet1!E284</f>
        <v>50</v>
      </c>
      <c r="G284" s="64">
        <f>[2]Sheet1!F284</f>
        <v>42422</v>
      </c>
      <c r="H284">
        <f>[2]Sheet1!G284</f>
        <v>300</v>
      </c>
      <c r="I284">
        <f>[2]Sheet1!H284</f>
        <v>300</v>
      </c>
      <c r="J284">
        <f>[2]Sheet1!I284</f>
        <v>0</v>
      </c>
      <c r="K284">
        <f>[2]Sheet1!J284</f>
        <v>0</v>
      </c>
      <c r="L284">
        <f>[2]Sheet1!K284</f>
        <v>42</v>
      </c>
      <c r="M284">
        <f>[2]Sheet1!L284</f>
        <v>1</v>
      </c>
      <c r="N284">
        <f>[2]Sheet1!M284</f>
        <v>3</v>
      </c>
      <c r="O284">
        <f>[2]Sheet1!N284</f>
        <v>0</v>
      </c>
      <c r="P284" s="69">
        <f t="shared" si="48"/>
        <v>0</v>
      </c>
      <c r="Q284" s="81"/>
      <c r="R284" s="82"/>
      <c r="S284" s="105"/>
      <c r="T284" s="268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298"/>
      <c r="AU284" s="93"/>
      <c r="AV284" s="298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tr">
        <f>[2]Sheet1!A285</f>
        <v>BFEC01_SEC_EATON_C10</v>
      </c>
      <c r="B285" t="str">
        <f>[2]Sheet1!B285</f>
        <v>BFEC01;DC SYS01</v>
      </c>
      <c r="C285" s="52" t="str">
        <f>[2]Sheet1!C285</f>
        <v>BFEC01</v>
      </c>
      <c r="D285" s="52" t="s">
        <v>931</v>
      </c>
      <c r="E285">
        <f>[2]Sheet1!D285</f>
        <v>70</v>
      </c>
      <c r="F285">
        <f>[2]Sheet1!E285</f>
        <v>70</v>
      </c>
      <c r="G285" s="64">
        <f>[2]Sheet1!F285</f>
        <v>45357</v>
      </c>
      <c r="H285">
        <f>[2]Sheet1!G285</f>
        <v>300</v>
      </c>
      <c r="I285">
        <f>[2]Sheet1!H285</f>
        <v>300</v>
      </c>
      <c r="J285">
        <f>[2]Sheet1!I285</f>
        <v>0</v>
      </c>
      <c r="K285">
        <f>[2]Sheet1!J285</f>
        <v>0</v>
      </c>
      <c r="L285">
        <f>[2]Sheet1!K285</f>
        <v>0</v>
      </c>
      <c r="M285">
        <f>[2]Sheet1!L285</f>
        <v>0</v>
      </c>
      <c r="N285">
        <f>[2]Sheet1!M285</f>
        <v>0</v>
      </c>
      <c r="O285">
        <f>[2]Sheet1!N285</f>
        <v>0</v>
      </c>
      <c r="P285" s="69">
        <f t="shared" si="48"/>
        <v>437.5</v>
      </c>
      <c r="Q285" s="81" t="s">
        <v>349</v>
      </c>
      <c r="R285" s="82">
        <v>5</v>
      </c>
      <c r="S285" s="105" t="s">
        <v>350</v>
      </c>
      <c r="T285" s="268">
        <v>1</v>
      </c>
      <c r="U285" s="105" t="s">
        <v>351</v>
      </c>
      <c r="V285" s="255">
        <v>5</v>
      </c>
      <c r="W285" s="322" t="s">
        <v>352</v>
      </c>
      <c r="X285" s="324">
        <v>5</v>
      </c>
      <c r="Y285" s="322" t="s">
        <v>353</v>
      </c>
      <c r="Z285" s="324">
        <v>5</v>
      </c>
      <c r="AA285" s="93"/>
      <c r="AB285" s="80"/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298"/>
      <c r="AU285" s="93"/>
      <c r="AV285" s="298"/>
      <c r="AW285" s="93"/>
      <c r="AX285" s="66">
        <f t="shared" si="44"/>
        <v>21</v>
      </c>
      <c r="AY285" s="78">
        <f t="shared" si="45"/>
        <v>437.5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288.75</v>
      </c>
      <c r="BC285" s="53">
        <f t="shared" si="47"/>
        <v>288.75</v>
      </c>
    </row>
    <row r="286" spans="1:55" ht="13.15">
      <c r="A286" t="str">
        <f>[2]Sheet1!A286</f>
        <v>DD770_1_BC01</v>
      </c>
      <c r="B286" t="str">
        <f>[2]Sheet1!B286</f>
        <v>BFTN03;DC SYS01</v>
      </c>
      <c r="C286" s="52" t="str">
        <f>[2]Sheet1!C286</f>
        <v>BFTN03</v>
      </c>
      <c r="D286" s="52" t="s">
        <v>803</v>
      </c>
      <c r="E286">
        <f>[2]Sheet1!D286</f>
        <v>90</v>
      </c>
      <c r="F286">
        <f>[2]Sheet1!E286</f>
        <v>90</v>
      </c>
      <c r="G286" s="64">
        <f>[2]Sheet1!F286</f>
        <v>44160</v>
      </c>
      <c r="H286">
        <f>[2]Sheet1!G286</f>
        <v>300</v>
      </c>
      <c r="I286">
        <f>[2]Sheet1!H286</f>
        <v>300</v>
      </c>
      <c r="J286">
        <f>[2]Sheet1!I286</f>
        <v>0</v>
      </c>
      <c r="K286">
        <f>[2]Sheet1!J286</f>
        <v>0</v>
      </c>
      <c r="L286">
        <f>[2]Sheet1!K286</f>
        <v>0</v>
      </c>
      <c r="M286">
        <f>[2]Sheet1!L286</f>
        <v>9</v>
      </c>
      <c r="N286">
        <f>[2]Sheet1!M286</f>
        <v>8</v>
      </c>
      <c r="O286">
        <f>[2]Sheet1!N286</f>
        <v>0</v>
      </c>
      <c r="P286" s="69">
        <f t="shared" si="48"/>
        <v>197.91666666666666</v>
      </c>
      <c r="Q286" s="81" t="s">
        <v>354</v>
      </c>
      <c r="R286" s="82">
        <v>5</v>
      </c>
      <c r="S286" s="81" t="s">
        <v>804</v>
      </c>
      <c r="T286" s="82">
        <v>3.5</v>
      </c>
      <c r="U286" s="105" t="s">
        <v>357</v>
      </c>
      <c r="V286" s="255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298"/>
      <c r="AU286" s="93"/>
      <c r="AV286" s="298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tr">
        <f>[2]Sheet1!A287</f>
        <v>DD770_2_DE01</v>
      </c>
      <c r="B287" t="str">
        <f>[2]Sheet1!B287</f>
        <v>BFTN03;DC SYS01</v>
      </c>
      <c r="C287" s="52" t="str">
        <f>[2]Sheet1!C287</f>
        <v>BFTN03</v>
      </c>
      <c r="D287" s="52" t="s">
        <v>803</v>
      </c>
      <c r="E287">
        <f>[2]Sheet1!D287</f>
        <v>45</v>
      </c>
      <c r="F287">
        <f>[2]Sheet1!E287</f>
        <v>40</v>
      </c>
      <c r="G287" s="64">
        <f>[2]Sheet1!F287</f>
        <v>45350</v>
      </c>
      <c r="H287">
        <f>[2]Sheet1!G287</f>
        <v>300</v>
      </c>
      <c r="I287">
        <f>[2]Sheet1!H287</f>
        <v>300</v>
      </c>
      <c r="J287">
        <f>[2]Sheet1!I287</f>
        <v>0</v>
      </c>
      <c r="K287">
        <f>[2]Sheet1!J287</f>
        <v>7</v>
      </c>
      <c r="L287">
        <f>[2]Sheet1!K287</f>
        <v>2</v>
      </c>
      <c r="M287">
        <f>[2]Sheet1!L287</f>
        <v>0</v>
      </c>
      <c r="N287">
        <f>[2]Sheet1!M287</f>
        <v>0</v>
      </c>
      <c r="O287">
        <f>[2]Sheet1!N287</f>
        <v>0</v>
      </c>
      <c r="P287" s="69">
        <f t="shared" si="48"/>
        <v>354.16666666666669</v>
      </c>
      <c r="Q287" s="81" t="s">
        <v>355</v>
      </c>
      <c r="R287" s="82">
        <v>3.5</v>
      </c>
      <c r="S287" s="85" t="s">
        <v>358</v>
      </c>
      <c r="T287" s="255">
        <v>5</v>
      </c>
      <c r="U287" s="85" t="s">
        <v>359</v>
      </c>
      <c r="V287" s="255">
        <v>5</v>
      </c>
      <c r="W287" s="85" t="s">
        <v>360</v>
      </c>
      <c r="X287" s="280">
        <v>3.5</v>
      </c>
      <c r="Y287" s="92"/>
      <c r="Z287" s="80"/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298"/>
      <c r="AU287" s="93"/>
      <c r="AV287" s="298"/>
      <c r="AW287" s="93"/>
      <c r="AX287" s="66">
        <f t="shared" si="44"/>
        <v>17</v>
      </c>
      <c r="AY287" s="78">
        <f t="shared" si="45"/>
        <v>354.16666666666669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222.08333333333334</v>
      </c>
      <c r="BC287" s="53">
        <f t="shared" si="47"/>
        <v>217.08333333333334</v>
      </c>
    </row>
    <row r="288" spans="1:55" ht="13.15">
      <c r="A288" t="str">
        <f>[2]Sheet1!A288</f>
        <v>DD770_3_FG01</v>
      </c>
      <c r="B288" t="str">
        <f>[2]Sheet1!B288</f>
        <v>BFTN03;DC SYS01</v>
      </c>
      <c r="C288" s="52" t="str">
        <f>[2]Sheet1!C288</f>
        <v>BFTN03</v>
      </c>
      <c r="D288" s="52" t="s">
        <v>803</v>
      </c>
      <c r="E288" t="str">
        <f>[2]Sheet1!D288</f>
        <v>Not correct form</v>
      </c>
      <c r="F288">
        <f>[2]Sheet1!E288</f>
        <v>0</v>
      </c>
      <c r="G288" s="64">
        <f>[2]Sheet1!F288</f>
        <v>0</v>
      </c>
      <c r="H288">
        <f>[2]Sheet1!G288</f>
        <v>0</v>
      </c>
      <c r="I288">
        <f>[2]Sheet1!H288</f>
        <v>0</v>
      </c>
      <c r="J288">
        <f>[2]Sheet1!I288</f>
        <v>0</v>
      </c>
      <c r="K288">
        <f>[2]Sheet1!J288</f>
        <v>0</v>
      </c>
      <c r="L288">
        <f>[2]Sheet1!K288</f>
        <v>0</v>
      </c>
      <c r="M288">
        <f>[2]Sheet1!L288</f>
        <v>0</v>
      </c>
      <c r="N288">
        <f>[2]Sheet1!M288</f>
        <v>0</v>
      </c>
      <c r="O288">
        <f>[2]Sheet1!N288</f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298"/>
      <c r="AU288" s="93"/>
      <c r="AV288" s="298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tr">
        <f>[2]Sheet1!A289</f>
        <v>DD770_4_FG03</v>
      </c>
      <c r="B289" t="str">
        <f>[2]Sheet1!B289</f>
        <v>BFTN03;DC SYS01</v>
      </c>
      <c r="C289" s="52" t="str">
        <f>[2]Sheet1!C289</f>
        <v>BFTN03</v>
      </c>
      <c r="D289" s="52" t="s">
        <v>803</v>
      </c>
      <c r="E289" t="str">
        <f>[2]Sheet1!D289</f>
        <v>Not correct form</v>
      </c>
      <c r="F289">
        <f>[2]Sheet1!E289</f>
        <v>0</v>
      </c>
      <c r="G289" s="64">
        <f>[2]Sheet1!F289</f>
        <v>0</v>
      </c>
      <c r="H289">
        <f>[2]Sheet1!G289</f>
        <v>0</v>
      </c>
      <c r="I289">
        <f>[2]Sheet1!H289</f>
        <v>0</v>
      </c>
      <c r="J289">
        <f>[2]Sheet1!I289</f>
        <v>0</v>
      </c>
      <c r="K289">
        <f>[2]Sheet1!J289</f>
        <v>0</v>
      </c>
      <c r="L289">
        <f>[2]Sheet1!K289</f>
        <v>0</v>
      </c>
      <c r="M289">
        <f>[2]Sheet1!L289</f>
        <v>0</v>
      </c>
      <c r="N289">
        <f>[2]Sheet1!M289</f>
        <v>0</v>
      </c>
      <c r="O289">
        <f>[2]Sheet1!N289</f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298"/>
      <c r="AU289" s="93"/>
      <c r="AV289" s="298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tr">
        <f>[2]Sheet1!A290</f>
        <v>ABN_SEC_DD770_GH02</v>
      </c>
      <c r="B290" t="str">
        <f>[2]Sheet1!B290</f>
        <v>ABN;DC SYS01</v>
      </c>
      <c r="C290" s="52" t="str">
        <f>[2]Sheet1!C290</f>
        <v>ABN</v>
      </c>
      <c r="D290" s="52" t="s">
        <v>932</v>
      </c>
      <c r="E290">
        <f>[2]Sheet1!D290</f>
        <v>30</v>
      </c>
      <c r="F290">
        <f>[2]Sheet1!E290</f>
        <v>30</v>
      </c>
      <c r="G290" s="64">
        <f>[2]Sheet1!F290</f>
        <v>42422</v>
      </c>
      <c r="H290">
        <f>[2]Sheet1!G290</f>
        <v>300</v>
      </c>
      <c r="I290">
        <f>[2]Sheet1!H290</f>
        <v>300</v>
      </c>
      <c r="J290">
        <f>[2]Sheet1!I290</f>
        <v>6</v>
      </c>
      <c r="K290">
        <f>[2]Sheet1!J290</f>
        <v>4</v>
      </c>
      <c r="L290">
        <f>[2]Sheet1!K290</f>
        <v>3</v>
      </c>
      <c r="M290">
        <f>[2]Sheet1!L290</f>
        <v>12</v>
      </c>
      <c r="N290">
        <f>[2]Sheet1!M290</f>
        <v>0</v>
      </c>
      <c r="O290">
        <f>[2]Sheet1!N290</f>
        <v>17</v>
      </c>
      <c r="P290" s="69">
        <f t="shared" si="48"/>
        <v>135.41666666666666</v>
      </c>
      <c r="Q290" s="81" t="s">
        <v>313</v>
      </c>
      <c r="R290" s="82">
        <v>0.5</v>
      </c>
      <c r="S290" s="83" t="s">
        <v>933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298"/>
      <c r="AU290" s="93"/>
      <c r="AV290" s="298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tr">
        <f>[2]Sheet1!A291</f>
        <v>ABNTB1_DCDB _CD11</v>
      </c>
      <c r="B291" t="str">
        <f>[2]Sheet1!B291</f>
        <v>ABNTB1;DC SYS01</v>
      </c>
      <c r="C291" s="52" t="str">
        <f>[2]Sheet1!C291</f>
        <v>ABNTB1</v>
      </c>
      <c r="D291" s="52" t="s">
        <v>934</v>
      </c>
      <c r="E291">
        <f>[2]Sheet1!D291</f>
        <v>0</v>
      </c>
      <c r="F291">
        <f>[2]Sheet1!E291</f>
        <v>0</v>
      </c>
      <c r="G291" s="64">
        <f>[2]Sheet1!F291</f>
        <v>45015</v>
      </c>
      <c r="H291">
        <f>[2]Sheet1!G291</f>
        <v>300</v>
      </c>
      <c r="I291">
        <f>[2]Sheet1!H291</f>
        <v>300</v>
      </c>
      <c r="J291">
        <f>[2]Sheet1!I291</f>
        <v>0</v>
      </c>
      <c r="K291">
        <f>[2]Sheet1!J291</f>
        <v>0</v>
      </c>
      <c r="L291">
        <f>[2]Sheet1!K291</f>
        <v>1</v>
      </c>
      <c r="M291">
        <f>[2]Sheet1!L291</f>
        <v>35</v>
      </c>
      <c r="N291">
        <f>[2]Sheet1!M291</f>
        <v>0</v>
      </c>
      <c r="O291">
        <f>[2]Sheet1!N291</f>
        <v>0</v>
      </c>
      <c r="P291" s="69">
        <f t="shared" si="48"/>
        <v>104.16666666666667</v>
      </c>
      <c r="Q291" s="83" t="s">
        <v>317</v>
      </c>
      <c r="R291" s="84">
        <v>4</v>
      </c>
      <c r="S291" s="304" t="s">
        <v>318</v>
      </c>
      <c r="T291" s="305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298"/>
      <c r="AU291" s="93"/>
      <c r="AV291" s="298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52.083333333333336</v>
      </c>
      <c r="BC291" s="53">
        <f t="shared" si="47"/>
        <v>52.083333333333336</v>
      </c>
    </row>
    <row r="292" spans="1:55" ht="13.15">
      <c r="A292" t="str">
        <f>[2]Sheet1!A292</f>
        <v>ABNTB1_SYS_RACK2_PANEL A_01 - IGNORE</v>
      </c>
      <c r="B292" t="str">
        <f>[2]Sheet1!B292</f>
        <v>ABNTB1;DC SYS01</v>
      </c>
      <c r="C292" s="52" t="str">
        <f>[2]Sheet1!C292</f>
        <v>ABNTB1</v>
      </c>
      <c r="D292" s="52" t="s">
        <v>934</v>
      </c>
      <c r="E292">
        <f>[2]Sheet1!D292</f>
        <v>0</v>
      </c>
      <c r="F292">
        <f>[2]Sheet1!E292</f>
        <v>0</v>
      </c>
      <c r="G292" s="64">
        <f>[2]Sheet1!F292</f>
        <v>0</v>
      </c>
      <c r="H292">
        <f>[2]Sheet1!G292</f>
        <v>0</v>
      </c>
      <c r="I292">
        <f>[2]Sheet1!H292</f>
        <v>0</v>
      </c>
      <c r="J292">
        <f>[2]Sheet1!I292</f>
        <v>0</v>
      </c>
      <c r="K292">
        <f>[2]Sheet1!J292</f>
        <v>10</v>
      </c>
      <c r="L292">
        <f>[2]Sheet1!K292</f>
        <v>0</v>
      </c>
      <c r="M292">
        <f>[2]Sheet1!L292</f>
        <v>0</v>
      </c>
      <c r="N292">
        <f>[2]Sheet1!M292</f>
        <v>0</v>
      </c>
      <c r="O292">
        <f>[2]Sheet1!N292</f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298"/>
      <c r="AU292" s="93"/>
      <c r="AV292" s="298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tr">
        <f>[2]Sheet1!A293</f>
        <v>ABNTB1_SYS_RACK2_PANEL A_02- IGNORE</v>
      </c>
      <c r="B293" t="str">
        <f>[2]Sheet1!B293</f>
        <v>ABNTB1;DC SYS01</v>
      </c>
      <c r="C293" s="52" t="str">
        <f>[2]Sheet1!C293</f>
        <v>ABNTB1</v>
      </c>
      <c r="D293" s="52" t="s">
        <v>934</v>
      </c>
      <c r="E293">
        <f>[2]Sheet1!D293</f>
        <v>0</v>
      </c>
      <c r="F293">
        <f>[2]Sheet1!E293</f>
        <v>0</v>
      </c>
      <c r="G293" s="64">
        <f>[2]Sheet1!F293</f>
        <v>0</v>
      </c>
      <c r="H293">
        <f>[2]Sheet1!G293</f>
        <v>300</v>
      </c>
      <c r="I293">
        <f>[2]Sheet1!H293</f>
        <v>300</v>
      </c>
      <c r="J293">
        <f>[2]Sheet1!I293</f>
        <v>0</v>
      </c>
      <c r="K293">
        <f>[2]Sheet1!J293</f>
        <v>0</v>
      </c>
      <c r="L293">
        <f>[2]Sheet1!K293</f>
        <v>0</v>
      </c>
      <c r="M293">
        <f>[2]Sheet1!L293</f>
        <v>0</v>
      </c>
      <c r="N293">
        <f>[2]Sheet1!M293</f>
        <v>0</v>
      </c>
      <c r="O293">
        <f>[2]Sheet1!N293</f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298"/>
      <c r="AU293" s="93"/>
      <c r="AV293" s="298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tr">
        <f>[2]Sheet1!A294</f>
        <v>ABNTB1_SYS_RACK3_PANEL B_01- IGNORE</v>
      </c>
      <c r="B294" t="str">
        <f>[2]Sheet1!B294</f>
        <v>ABNTB1;DC SYS01</v>
      </c>
      <c r="C294" s="52" t="str">
        <f>[2]Sheet1!C294</f>
        <v>ABNTB1</v>
      </c>
      <c r="D294" s="52" t="s">
        <v>934</v>
      </c>
      <c r="E294">
        <f>[2]Sheet1!D294</f>
        <v>0</v>
      </c>
      <c r="F294">
        <f>[2]Sheet1!E294</f>
        <v>0</v>
      </c>
      <c r="G294" s="64">
        <f>[2]Sheet1!F294</f>
        <v>0</v>
      </c>
      <c r="H294">
        <f>[2]Sheet1!G294</f>
        <v>0</v>
      </c>
      <c r="I294">
        <f>[2]Sheet1!H294</f>
        <v>0</v>
      </c>
      <c r="J294">
        <f>[2]Sheet1!I294</f>
        <v>0</v>
      </c>
      <c r="K294">
        <f>[2]Sheet1!J294</f>
        <v>0</v>
      </c>
      <c r="L294">
        <f>[2]Sheet1!K294</f>
        <v>0</v>
      </c>
      <c r="M294">
        <f>[2]Sheet1!L294</f>
        <v>0</v>
      </c>
      <c r="N294">
        <f>[2]Sheet1!M294</f>
        <v>0</v>
      </c>
      <c r="O294">
        <f>[2]Sheet1!N294</f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298"/>
      <c r="AU294" s="93"/>
      <c r="AV294" s="298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tr">
        <f>[2]Sheet1!A295</f>
        <v>ABNTB1_SYS_RACK3_PANEL B_02- IGNORE</v>
      </c>
      <c r="B295" t="str">
        <f>[2]Sheet1!B295</f>
        <v>ABNTB1;DC SYS01</v>
      </c>
      <c r="C295" s="52" t="str">
        <f>[2]Sheet1!C295</f>
        <v>ABNTB1</v>
      </c>
      <c r="D295" s="52" t="s">
        <v>934</v>
      </c>
      <c r="E295">
        <f>[2]Sheet1!D295</f>
        <v>0</v>
      </c>
      <c r="F295">
        <f>[2]Sheet1!E295</f>
        <v>0</v>
      </c>
      <c r="G295" s="64">
        <f>[2]Sheet1!F295</f>
        <v>0</v>
      </c>
      <c r="H295">
        <f>[2]Sheet1!G295</f>
        <v>0</v>
      </c>
      <c r="I295">
        <f>[2]Sheet1!H295</f>
        <v>0</v>
      </c>
      <c r="J295">
        <f>[2]Sheet1!I295</f>
        <v>0</v>
      </c>
      <c r="K295">
        <f>[2]Sheet1!J295</f>
        <v>0</v>
      </c>
      <c r="L295">
        <f>[2]Sheet1!K295</f>
        <v>0</v>
      </c>
      <c r="M295">
        <f>[2]Sheet1!L295</f>
        <v>0</v>
      </c>
      <c r="N295">
        <f>[2]Sheet1!M295</f>
        <v>0</v>
      </c>
      <c r="O295">
        <f>[2]Sheet1!N295</f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298"/>
      <c r="AU295" s="93"/>
      <c r="AV295" s="298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tr">
        <f>[2]Sheet1!A296</f>
        <v>ABNTD1 DC DB</v>
      </c>
      <c r="B296" t="str">
        <f>[2]Sheet1!B296</f>
        <v>ABNTD1;DCSYS01</v>
      </c>
      <c r="C296" s="52" t="str">
        <f>[2]Sheet1!C296</f>
        <v>ABNTD1</v>
      </c>
      <c r="D296" s="52" t="s">
        <v>935</v>
      </c>
      <c r="E296">
        <f>[2]Sheet1!D296</f>
        <v>90</v>
      </c>
      <c r="F296">
        <f>[2]Sheet1!E296</f>
        <v>83</v>
      </c>
      <c r="G296" s="64">
        <f>[2]Sheet1!F296</f>
        <v>44971</v>
      </c>
      <c r="H296">
        <f>[2]Sheet1!G296</f>
        <v>300</v>
      </c>
      <c r="I296">
        <f>[2]Sheet1!H296</f>
        <v>300</v>
      </c>
      <c r="J296">
        <f>[2]Sheet1!I296</f>
        <v>0</v>
      </c>
      <c r="K296">
        <f>[2]Sheet1!J296</f>
        <v>0</v>
      </c>
      <c r="L296">
        <f>[2]Sheet1!K296</f>
        <v>0</v>
      </c>
      <c r="M296">
        <f>[2]Sheet1!L296</f>
        <v>0</v>
      </c>
      <c r="N296">
        <f>[2]Sheet1!M296</f>
        <v>0</v>
      </c>
      <c r="O296">
        <f>[2]Sheet1!N296</f>
        <v>32</v>
      </c>
      <c r="P296" s="69">
        <f t="shared" si="48"/>
        <v>104.16666666666667</v>
      </c>
      <c r="Q296" s="92" t="s">
        <v>319</v>
      </c>
      <c r="R296" s="80">
        <v>4</v>
      </c>
      <c r="S296" s="303" t="s">
        <v>320</v>
      </c>
      <c r="T296" s="302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298"/>
      <c r="AU296" s="93"/>
      <c r="AV296" s="298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tr">
        <f>[2]Sheet1!A297</f>
        <v>AYRN01_DCDB_A PPS10_DB1</v>
      </c>
      <c r="B297" t="str">
        <f>[2]Sheet1!B297</f>
        <v>AYRN01; DC SYS01</v>
      </c>
      <c r="C297" s="52" t="str">
        <f>[2]Sheet1!C297</f>
        <v>AYRN01</v>
      </c>
      <c r="D297" s="52" t="s">
        <v>936</v>
      </c>
      <c r="E297">
        <f>[2]Sheet1!D297</f>
        <v>16</v>
      </c>
      <c r="F297">
        <f>[2]Sheet1!E297</f>
        <v>0</v>
      </c>
      <c r="G297" s="64">
        <f>[2]Sheet1!F297</f>
        <v>44264</v>
      </c>
      <c r="H297">
        <f>[2]Sheet1!G297</f>
        <v>0</v>
      </c>
      <c r="I297">
        <f>[2]Sheet1!H297</f>
        <v>0</v>
      </c>
      <c r="J297">
        <f>[2]Sheet1!I297</f>
        <v>0</v>
      </c>
      <c r="K297">
        <f>[2]Sheet1!J297</f>
        <v>0</v>
      </c>
      <c r="L297">
        <f>[2]Sheet1!K297</f>
        <v>0</v>
      </c>
      <c r="M297">
        <f>[2]Sheet1!L297</f>
        <v>0</v>
      </c>
      <c r="N297">
        <f>[2]Sheet1!M297</f>
        <v>0</v>
      </c>
      <c r="O297">
        <f>[2]Sheet1!N297</f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298"/>
      <c r="AU297" s="93"/>
      <c r="AV297" s="298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tr">
        <f>[2]Sheet1!A298</f>
        <v>AYRN01_DCDB_A PPS10_DB2</v>
      </c>
      <c r="B298" t="str">
        <f>[2]Sheet1!B298</f>
        <v>AYRN01; DC SYS01</v>
      </c>
      <c r="C298" s="52" t="str">
        <f>[2]Sheet1!C298</f>
        <v>AYRN01</v>
      </c>
      <c r="D298" s="52" t="s">
        <v>936</v>
      </c>
      <c r="E298">
        <f>[2]Sheet1!D298</f>
        <v>0</v>
      </c>
      <c r="F298">
        <f>[2]Sheet1!E298</f>
        <v>16</v>
      </c>
      <c r="G298" s="64">
        <f>[2]Sheet1!F298</f>
        <v>44264</v>
      </c>
      <c r="H298">
        <f>[2]Sheet1!G298</f>
        <v>0</v>
      </c>
      <c r="I298">
        <f>[2]Sheet1!H298</f>
        <v>0</v>
      </c>
      <c r="J298">
        <f>[2]Sheet1!I298</f>
        <v>0</v>
      </c>
      <c r="K298">
        <f>[2]Sheet1!J298</f>
        <v>0</v>
      </c>
      <c r="L298">
        <f>[2]Sheet1!K298</f>
        <v>0</v>
      </c>
      <c r="M298">
        <f>[2]Sheet1!L298</f>
        <v>0</v>
      </c>
      <c r="N298">
        <f>[2]Sheet1!M298</f>
        <v>0</v>
      </c>
      <c r="O298">
        <f>[2]Sheet1!N298</f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298"/>
      <c r="AU298" s="93"/>
      <c r="AV298" s="298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tr">
        <f>[2]Sheet1!A299</f>
        <v>DNDN71_SEC_EATON_BC01</v>
      </c>
      <c r="B299" t="str">
        <f>[2]Sheet1!B299</f>
        <v>DNDN71; SYS 01</v>
      </c>
      <c r="C299" s="52" t="str">
        <f>[2]Sheet1!C299</f>
        <v>DNDN71</v>
      </c>
      <c r="D299" s="52" t="s">
        <v>937</v>
      </c>
      <c r="E299">
        <f>[2]Sheet1!D299</f>
        <v>90</v>
      </c>
      <c r="F299">
        <f>[2]Sheet1!E299</f>
        <v>90</v>
      </c>
      <c r="G299" s="64">
        <f>[2]Sheet1!F299</f>
        <v>45273</v>
      </c>
      <c r="H299">
        <f>[2]Sheet1!G299</f>
        <v>300</v>
      </c>
      <c r="I299">
        <f>[2]Sheet1!H299</f>
        <v>300</v>
      </c>
      <c r="J299">
        <f>[2]Sheet1!I299</f>
        <v>0</v>
      </c>
      <c r="K299">
        <f>[2]Sheet1!J299</f>
        <v>0</v>
      </c>
      <c r="L299">
        <f>[2]Sheet1!K299</f>
        <v>4</v>
      </c>
      <c r="M299">
        <f>[2]Sheet1!L299</f>
        <v>0</v>
      </c>
      <c r="N299">
        <f>[2]Sheet1!M299</f>
        <v>0</v>
      </c>
      <c r="O299">
        <f>[2]Sheet1!N299</f>
        <v>9</v>
      </c>
      <c r="P299" s="69">
        <f t="shared" si="48"/>
        <v>208.33333333333334</v>
      </c>
      <c r="Q299" s="81" t="s">
        <v>508</v>
      </c>
      <c r="R299" s="82">
        <v>5</v>
      </c>
      <c r="S299" s="81" t="s">
        <v>509</v>
      </c>
      <c r="T299" s="82">
        <v>4</v>
      </c>
      <c r="U299" s="92"/>
      <c r="V299" s="80"/>
      <c r="W299" s="92"/>
      <c r="X299" s="302"/>
      <c r="Y299" s="89" t="s">
        <v>510</v>
      </c>
      <c r="Z299" s="302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298"/>
      <c r="AU299" s="93"/>
      <c r="AV299" s="298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tr">
        <f>[2]Sheet1!A300</f>
        <v>DNDTC1;POWEC987932;DCDB01</v>
      </c>
      <c r="B300" t="str">
        <f>[2]Sheet1!B300</f>
        <v>DNDTC1;DCSYS01</v>
      </c>
      <c r="C300" s="52" t="str">
        <f>[2]Sheet1!C300</f>
        <v>DNDTC1</v>
      </c>
      <c r="D300" s="52" t="s">
        <v>938</v>
      </c>
      <c r="E300" t="str">
        <f>[2]Sheet1!D300</f>
        <v>Not correct form</v>
      </c>
      <c r="F300">
        <f>[2]Sheet1!E300</f>
        <v>0</v>
      </c>
      <c r="G300" s="64">
        <f>[2]Sheet1!F300</f>
        <v>0</v>
      </c>
      <c r="H300">
        <f>[2]Sheet1!G300</f>
        <v>0</v>
      </c>
      <c r="I300">
        <f>[2]Sheet1!H300</f>
        <v>0</v>
      </c>
      <c r="J300">
        <f>[2]Sheet1!I300</f>
        <v>0</v>
      </c>
      <c r="K300">
        <f>[2]Sheet1!J300</f>
        <v>0</v>
      </c>
      <c r="L300">
        <f>[2]Sheet1!K300</f>
        <v>0</v>
      </c>
      <c r="M300">
        <f>[2]Sheet1!L300</f>
        <v>0</v>
      </c>
      <c r="N300">
        <f>[2]Sheet1!M300</f>
        <v>0</v>
      </c>
      <c r="O300">
        <f>[2]Sheet1!N300</f>
        <v>0</v>
      </c>
      <c r="P300" s="69">
        <f t="shared" si="48"/>
        <v>20.833333333333332</v>
      </c>
      <c r="Q300" s="253" t="s">
        <v>939</v>
      </c>
      <c r="R300" s="254">
        <v>0.5</v>
      </c>
      <c r="S300" s="253" t="s">
        <v>939</v>
      </c>
      <c r="T300" s="254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298"/>
      <c r="AU300" s="93"/>
      <c r="AV300" s="298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tr">
        <f>[2]Sheet1!A301</f>
        <v>DNFNP1_SEC_EATON_C7</v>
      </c>
      <c r="B301" t="str">
        <f>[2]Sheet1!B301</f>
        <v>DNFNP1; DC SYS01</v>
      </c>
      <c r="C301" s="52" t="str">
        <f>[2]Sheet1!C301</f>
        <v>DNFNP1</v>
      </c>
      <c r="D301" s="52" t="s">
        <v>940</v>
      </c>
      <c r="E301">
        <f>[2]Sheet1!D301</f>
        <v>0</v>
      </c>
      <c r="F301">
        <f>[2]Sheet1!E301</f>
        <v>0</v>
      </c>
      <c r="G301" s="64">
        <f>[2]Sheet1!F301</f>
        <v>0</v>
      </c>
      <c r="H301">
        <f>[2]Sheet1!G301</f>
        <v>300</v>
      </c>
      <c r="I301">
        <f>[2]Sheet1!H301</f>
        <v>300</v>
      </c>
      <c r="J301">
        <f>[2]Sheet1!I301</f>
        <v>0</v>
      </c>
      <c r="K301">
        <f>[2]Sheet1!J301</f>
        <v>0</v>
      </c>
      <c r="L301">
        <f>[2]Sheet1!K301</f>
        <v>0</v>
      </c>
      <c r="M301">
        <f>[2]Sheet1!L301</f>
        <v>0</v>
      </c>
      <c r="N301">
        <f>[2]Sheet1!M301</f>
        <v>0</v>
      </c>
      <c r="O301">
        <f>[2]Sheet1!N301</f>
        <v>10</v>
      </c>
      <c r="P301" s="69">
        <f t="shared" si="48"/>
        <v>10.416666666666666</v>
      </c>
      <c r="Q301" s="81" t="s">
        <v>511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298"/>
      <c r="AU301" s="93"/>
      <c r="AV301" s="298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tr">
        <f>[2]Sheet1!A302</f>
        <v>EDBTG1_PDU1A_B</v>
      </c>
      <c r="B302" t="str">
        <f>[2]Sheet1!B302</f>
        <v>EDBTG1;DC SYSA</v>
      </c>
      <c r="C302" s="52" t="str">
        <f>[2]Sheet1!C302</f>
        <v>EDBTG1</v>
      </c>
      <c r="D302" s="52" t="s">
        <v>275</v>
      </c>
      <c r="E302">
        <f>[2]Sheet1!D302</f>
        <v>110.30000000000001</v>
      </c>
      <c r="F302">
        <f>[2]Sheet1!E302</f>
        <v>131.4</v>
      </c>
      <c r="G302" s="64">
        <f>[2]Sheet1!F302</f>
        <v>45429</v>
      </c>
      <c r="H302">
        <f>[2]Sheet1!G302</f>
        <v>360</v>
      </c>
      <c r="I302">
        <f>[2]Sheet1!H302</f>
        <v>360</v>
      </c>
      <c r="J302">
        <f>[2]Sheet1!I302</f>
        <v>0</v>
      </c>
      <c r="K302">
        <f>[2]Sheet1!J302</f>
        <v>0</v>
      </c>
      <c r="L302">
        <f>[2]Sheet1!K302</f>
        <v>0</v>
      </c>
      <c r="M302">
        <f>[2]Sheet1!L302</f>
        <v>0</v>
      </c>
      <c r="N302">
        <f>[2]Sheet1!M302</f>
        <v>0</v>
      </c>
      <c r="O302">
        <f>[2]Sheet1!N302</f>
        <v>0</v>
      </c>
      <c r="P302" s="69">
        <f t="shared" si="48"/>
        <v>920.83333333333314</v>
      </c>
      <c r="Q302" s="81" t="s">
        <v>514</v>
      </c>
      <c r="R302" s="82">
        <v>2</v>
      </c>
      <c r="S302" s="81" t="s">
        <v>515</v>
      </c>
      <c r="T302" s="82">
        <v>1.1000000000000001</v>
      </c>
      <c r="U302" s="81" t="s">
        <v>516</v>
      </c>
      <c r="V302" s="82">
        <v>2.5</v>
      </c>
      <c r="W302" s="81" t="s">
        <v>517</v>
      </c>
      <c r="X302" s="82">
        <v>2.9</v>
      </c>
      <c r="Y302" s="105" t="s">
        <v>500</v>
      </c>
      <c r="Z302" s="255">
        <v>0.6</v>
      </c>
      <c r="AA302" s="256" t="s">
        <v>518</v>
      </c>
      <c r="AB302" s="255">
        <v>3.6</v>
      </c>
      <c r="AC302" s="256" t="s">
        <v>941</v>
      </c>
      <c r="AD302" s="255">
        <v>3.5</v>
      </c>
      <c r="AE302" s="85" t="s">
        <v>942</v>
      </c>
      <c r="AF302" s="86">
        <v>5.5</v>
      </c>
      <c r="AG302" s="85" t="s">
        <v>522</v>
      </c>
      <c r="AH302" s="86">
        <v>5.8</v>
      </c>
      <c r="AI302" s="85" t="s">
        <v>523</v>
      </c>
      <c r="AJ302" s="86">
        <v>5.8</v>
      </c>
      <c r="AK302" s="85" t="s">
        <v>524</v>
      </c>
      <c r="AL302" s="86">
        <v>1.9</v>
      </c>
      <c r="AM302" s="85" t="s">
        <v>525</v>
      </c>
      <c r="AN302" s="86">
        <v>4</v>
      </c>
      <c r="AO302" s="85" t="s">
        <v>943</v>
      </c>
      <c r="AP302" s="86">
        <v>1</v>
      </c>
      <c r="AQ302" s="85" t="s">
        <v>526</v>
      </c>
      <c r="AR302" s="252">
        <v>4</v>
      </c>
      <c r="AS302" s="93"/>
      <c r="AT302" s="298"/>
      <c r="AU302" s="93"/>
      <c r="AV302" s="298"/>
      <c r="AW302" s="93"/>
      <c r="AX302" s="66">
        <f t="shared" si="44"/>
        <v>44.199999999999996</v>
      </c>
      <c r="AY302" s="78">
        <f t="shared" si="45"/>
        <v>920.83333333333314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570.71666666666658</v>
      </c>
      <c r="BC302" s="53">
        <f t="shared" si="47"/>
        <v>591.81666666666661</v>
      </c>
    </row>
    <row r="303" spans="1:55" ht="13.15">
      <c r="A303" t="str">
        <f>[2]Sheet1!A303</f>
        <v>EDBTG1_SEC_DCDB_J02</v>
      </c>
      <c r="B303" t="str">
        <f>[2]Sheet1!B303</f>
        <v>EDBTG1;DC SYSA</v>
      </c>
      <c r="C303" s="52" t="str">
        <f>[2]Sheet1!C303</f>
        <v>EDBTG1</v>
      </c>
      <c r="D303" s="52" t="s">
        <v>275</v>
      </c>
      <c r="E303">
        <f>[2]Sheet1!D303</f>
        <v>195</v>
      </c>
      <c r="F303">
        <f>[2]Sheet1!E303</f>
        <v>205</v>
      </c>
      <c r="G303" s="64">
        <f>[2]Sheet1!F303</f>
        <v>44642</v>
      </c>
      <c r="H303">
        <f>[2]Sheet1!G303</f>
        <v>300</v>
      </c>
      <c r="I303">
        <f>[2]Sheet1!H303</f>
        <v>300</v>
      </c>
      <c r="J303">
        <f>[2]Sheet1!I303</f>
        <v>2</v>
      </c>
      <c r="K303">
        <f>[2]Sheet1!J303</f>
        <v>9</v>
      </c>
      <c r="L303">
        <f>[2]Sheet1!K303</f>
        <v>3</v>
      </c>
      <c r="M303">
        <f>[2]Sheet1!L303</f>
        <v>0</v>
      </c>
      <c r="N303">
        <f>[2]Sheet1!M303</f>
        <v>0</v>
      </c>
      <c r="O303">
        <f>[2]Sheet1!N303</f>
        <v>13</v>
      </c>
      <c r="P303" s="69">
        <f t="shared" si="48"/>
        <v>0</v>
      </c>
      <c r="Q303" s="83"/>
      <c r="R303" s="284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298"/>
      <c r="AU303" s="93"/>
      <c r="AV303" s="298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tr">
        <f>[2]Sheet1!A304</f>
        <v>EDBTG1_SEC_DCDB_D11</v>
      </c>
      <c r="B304" t="str">
        <f>[2]Sheet1!B304</f>
        <v>EDBTG1;DC SYSA</v>
      </c>
      <c r="C304" s="52" t="str">
        <f>[2]Sheet1!C304</f>
        <v>EDBTG1</v>
      </c>
      <c r="D304" s="52" t="s">
        <v>275</v>
      </c>
      <c r="E304">
        <f>[2]Sheet1!D304</f>
        <v>184</v>
      </c>
      <c r="F304">
        <f>[2]Sheet1!E304</f>
        <v>181</v>
      </c>
      <c r="G304" s="64">
        <f>[2]Sheet1!F304</f>
        <v>44453</v>
      </c>
      <c r="H304">
        <f>[2]Sheet1!G304</f>
        <v>300</v>
      </c>
      <c r="I304">
        <f>[2]Sheet1!H304</f>
        <v>300</v>
      </c>
      <c r="J304">
        <f>[2]Sheet1!I304</f>
        <v>0</v>
      </c>
      <c r="K304">
        <f>[2]Sheet1!J304</f>
        <v>6</v>
      </c>
      <c r="L304">
        <f>[2]Sheet1!K304</f>
        <v>4</v>
      </c>
      <c r="M304">
        <f>[2]Sheet1!L304</f>
        <v>0</v>
      </c>
      <c r="N304">
        <f>[2]Sheet1!M304</f>
        <v>0</v>
      </c>
      <c r="O304">
        <f>[2]Sheet1!N304</f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298"/>
      <c r="AU304" s="93"/>
      <c r="AV304" s="298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tr">
        <f>[2]Sheet1!A305</f>
        <v>EDBTN1_SEC_EATON_EF5</v>
      </c>
      <c r="B305" t="str">
        <f>[2]Sheet1!B305</f>
        <v>EDBTN1;DC SYSA (DO NOT CONNECT LOADS)</v>
      </c>
      <c r="C305" s="52" t="str">
        <f>[2]Sheet1!C305</f>
        <v>EDBTN1</v>
      </c>
      <c r="D305" s="52" t="s">
        <v>944</v>
      </c>
      <c r="E305">
        <f>[2]Sheet1!D305</f>
        <v>152</v>
      </c>
      <c r="F305">
        <f>[2]Sheet1!E305</f>
        <v>168</v>
      </c>
      <c r="G305" s="64">
        <f>[2]Sheet1!F305</f>
        <v>45008</v>
      </c>
      <c r="H305">
        <f>[2]Sheet1!G305</f>
        <v>300</v>
      </c>
      <c r="I305">
        <f>[2]Sheet1!H305</f>
        <v>300</v>
      </c>
      <c r="J305">
        <f>[2]Sheet1!I305</f>
        <v>0</v>
      </c>
      <c r="K305">
        <f>[2]Sheet1!J305</f>
        <v>0</v>
      </c>
      <c r="L305">
        <f>[2]Sheet1!K305</f>
        <v>0</v>
      </c>
      <c r="M305">
        <f>[2]Sheet1!L305</f>
        <v>0</v>
      </c>
      <c r="N305">
        <f>[2]Sheet1!M305</f>
        <v>0</v>
      </c>
      <c r="O305">
        <f>[2]Sheet1!N305</f>
        <v>48</v>
      </c>
      <c r="P305" s="69">
        <f t="shared" si="48"/>
        <v>137.5</v>
      </c>
      <c r="Q305" s="81" t="s">
        <v>529</v>
      </c>
      <c r="R305" s="82">
        <v>4.5999999999999996</v>
      </c>
      <c r="S305" s="303" t="s">
        <v>531</v>
      </c>
      <c r="T305" s="302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298"/>
      <c r="AU305" s="93"/>
      <c r="AV305" s="298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tr">
        <f>[2]Sheet1!A306</f>
        <v>EDBTN1_DCDB_WALL_A</v>
      </c>
      <c r="B306" t="str">
        <f>[2]Sheet1!B306</f>
        <v>EDBTN1;DC SYSA (DO NOT CONNECT LOADS)</v>
      </c>
      <c r="C306" s="52" t="str">
        <f>[2]Sheet1!C306</f>
        <v>EDBTN1</v>
      </c>
      <c r="D306" s="52" t="s">
        <v>944</v>
      </c>
      <c r="E306">
        <f>[2]Sheet1!D306</f>
        <v>0</v>
      </c>
      <c r="F306">
        <f>[2]Sheet1!E306</f>
        <v>0</v>
      </c>
      <c r="G306" s="64">
        <f>[2]Sheet1!F306</f>
        <v>0</v>
      </c>
      <c r="H306">
        <f>[2]Sheet1!G306</f>
        <v>0</v>
      </c>
      <c r="I306">
        <f>[2]Sheet1!H306</f>
        <v>0</v>
      </c>
      <c r="J306">
        <f>[2]Sheet1!I306</f>
        <v>0</v>
      </c>
      <c r="K306">
        <f>[2]Sheet1!J306</f>
        <v>0</v>
      </c>
      <c r="L306">
        <f>[2]Sheet1!K306</f>
        <v>0</v>
      </c>
      <c r="M306">
        <f>[2]Sheet1!L306</f>
        <v>0</v>
      </c>
      <c r="N306">
        <f>[2]Sheet1!M306</f>
        <v>0</v>
      </c>
      <c r="O306">
        <f>[2]Sheet1!N306</f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298"/>
      <c r="AU306" s="93"/>
      <c r="AV306" s="298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tr">
        <f>[2]Sheet1!A307</f>
        <v>EDBTN1_DCDB_WALL_B</v>
      </c>
      <c r="B307" t="str">
        <f>[2]Sheet1!B307</f>
        <v>EDBTN1;DC SYSA (DO NOT CONNECT LOADS)</v>
      </c>
      <c r="C307" s="52" t="str">
        <f>[2]Sheet1!C307</f>
        <v>EDBTN1</v>
      </c>
      <c r="D307" s="52" t="s">
        <v>944</v>
      </c>
      <c r="E307">
        <f>[2]Sheet1!D307</f>
        <v>0</v>
      </c>
      <c r="F307">
        <f>[2]Sheet1!E307</f>
        <v>0</v>
      </c>
      <c r="G307" s="64">
        <f>[2]Sheet1!F307</f>
        <v>0</v>
      </c>
      <c r="H307">
        <f>[2]Sheet1!G307</f>
        <v>0</v>
      </c>
      <c r="I307">
        <f>[2]Sheet1!H307</f>
        <v>0</v>
      </c>
      <c r="J307">
        <f>[2]Sheet1!I307</f>
        <v>0</v>
      </c>
      <c r="K307">
        <f>[2]Sheet1!J307</f>
        <v>0</v>
      </c>
      <c r="L307">
        <f>[2]Sheet1!K307</f>
        <v>0</v>
      </c>
      <c r="M307">
        <f>[2]Sheet1!L307</f>
        <v>0</v>
      </c>
      <c r="N307">
        <f>[2]Sheet1!M307</f>
        <v>0</v>
      </c>
      <c r="O307">
        <f>[2]Sheet1!N307</f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298"/>
      <c r="AU307" s="93"/>
      <c r="AV307" s="298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tr">
        <f>[2]Sheet1!A308</f>
        <v>EDBTN1_SEC_EATON_CD15 CAPPED</v>
      </c>
      <c r="B308" t="str">
        <f>[2]Sheet1!B308</f>
        <v>EDBTN1;DC SYSA (DO NOT CONNECT LOADS)</v>
      </c>
      <c r="C308" s="52" t="str">
        <f>[2]Sheet1!C308</f>
        <v>EDBTN1</v>
      </c>
      <c r="D308" s="52" t="s">
        <v>944</v>
      </c>
      <c r="E308">
        <f>[2]Sheet1!D308</f>
        <v>290</v>
      </c>
      <c r="F308">
        <f>[2]Sheet1!E308</f>
        <v>345</v>
      </c>
      <c r="G308" s="64">
        <f>[2]Sheet1!F308</f>
        <v>45006</v>
      </c>
      <c r="H308">
        <f>[2]Sheet1!G308</f>
        <v>300</v>
      </c>
      <c r="I308">
        <f>[2]Sheet1!H308</f>
        <v>300</v>
      </c>
      <c r="J308">
        <f>[2]Sheet1!I308</f>
        <v>2</v>
      </c>
      <c r="K308">
        <f>[2]Sheet1!J308</f>
        <v>0</v>
      </c>
      <c r="L308">
        <f>[2]Sheet1!K308</f>
        <v>0</v>
      </c>
      <c r="M308">
        <f>[2]Sheet1!L308</f>
        <v>0</v>
      </c>
      <c r="N308">
        <f>[2]Sheet1!M308</f>
        <v>0</v>
      </c>
      <c r="O308">
        <f>[2]Sheet1!N308</f>
        <v>5</v>
      </c>
      <c r="P308" s="69">
        <f t="shared" si="48"/>
        <v>20.833333333333332</v>
      </c>
      <c r="Q308" s="92" t="s">
        <v>533</v>
      </c>
      <c r="R308" s="252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298"/>
      <c r="AU308" s="93"/>
      <c r="AV308" s="298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tr">
        <f>[2]Sheet1!A309</f>
        <v>BTRTP1_SEC_EATON_GF03</v>
      </c>
      <c r="B309" t="str">
        <f>[2]Sheet1!B309</f>
        <v>BTRTP1;DC SYS01</v>
      </c>
      <c r="C309" s="52" t="str">
        <f>[2]Sheet1!C309</f>
        <v>BTRTP1</v>
      </c>
      <c r="D309" s="52" t="s">
        <v>945</v>
      </c>
      <c r="E309">
        <f>[2]Sheet1!D309</f>
        <v>10</v>
      </c>
      <c r="F309">
        <f>[2]Sheet1!E309</f>
        <v>10</v>
      </c>
      <c r="G309" s="64">
        <f>[2]Sheet1!F309</f>
        <v>41963</v>
      </c>
      <c r="H309">
        <f>[2]Sheet1!G309</f>
        <v>300</v>
      </c>
      <c r="I309">
        <f>[2]Sheet1!H309</f>
        <v>300</v>
      </c>
      <c r="J309">
        <f>[2]Sheet1!I309</f>
        <v>5</v>
      </c>
      <c r="K309">
        <f>[2]Sheet1!J309</f>
        <v>8</v>
      </c>
      <c r="L309">
        <f>[2]Sheet1!K309</f>
        <v>0</v>
      </c>
      <c r="M309">
        <f>[2]Sheet1!L309</f>
        <v>29</v>
      </c>
      <c r="N309">
        <f>[2]Sheet1!M309</f>
        <v>11</v>
      </c>
      <c r="O309">
        <f>[2]Sheet1!N309</f>
        <v>0</v>
      </c>
      <c r="P309" s="69" t="e">
        <f t="shared" si="48"/>
        <v>#REF!</v>
      </c>
      <c r="Q309" s="92"/>
      <c r="R309" s="80"/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298"/>
      <c r="AU309" s="93"/>
      <c r="AV309" s="298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tr">
        <f>[2]Sheet1!A310</f>
        <v>GLWN07_PDU1A_B</v>
      </c>
      <c r="B310" t="str">
        <f>[2]Sheet1!B310</f>
        <v>GLWN07;DC SYS A</v>
      </c>
      <c r="C310" s="52" t="str">
        <f>[2]Sheet1!C310</f>
        <v>GLWN07</v>
      </c>
      <c r="D310" s="52" t="s">
        <v>946</v>
      </c>
      <c r="E310">
        <f>[2]Sheet1!D310</f>
        <v>157.89999999999998</v>
      </c>
      <c r="F310">
        <f>[2]Sheet1!E310</f>
        <v>114.9</v>
      </c>
      <c r="G310" s="64">
        <f>[2]Sheet1!F310</f>
        <v>45429</v>
      </c>
      <c r="H310">
        <f>[2]Sheet1!G310</f>
        <v>360</v>
      </c>
      <c r="I310">
        <f>[2]Sheet1!H310</f>
        <v>360</v>
      </c>
      <c r="J310">
        <f>[2]Sheet1!I310</f>
        <v>0</v>
      </c>
      <c r="K310">
        <f>[2]Sheet1!J310</f>
        <v>0</v>
      </c>
      <c r="L310">
        <f>[2]Sheet1!K310</f>
        <v>0</v>
      </c>
      <c r="M310">
        <f>[2]Sheet1!L310</f>
        <v>0</v>
      </c>
      <c r="N310">
        <f>[2]Sheet1!M310</f>
        <v>0</v>
      </c>
      <c r="O310">
        <f>[2]Sheet1!N310</f>
        <v>0</v>
      </c>
      <c r="P310" s="69">
        <f t="shared" si="48"/>
        <v>545.83333333333337</v>
      </c>
      <c r="Q310" s="81" t="s">
        <v>549</v>
      </c>
      <c r="R310" s="82">
        <v>2</v>
      </c>
      <c r="S310" s="89" t="s">
        <v>550</v>
      </c>
      <c r="T310" s="90">
        <v>2.5</v>
      </c>
      <c r="U310" s="81" t="s">
        <v>551</v>
      </c>
      <c r="V310" s="90">
        <v>2.9</v>
      </c>
      <c r="W310" s="87" t="s">
        <v>552</v>
      </c>
      <c r="X310" s="88">
        <v>2.1</v>
      </c>
      <c r="Y310" s="81" t="s">
        <v>554</v>
      </c>
      <c r="Z310" s="90">
        <v>1.5</v>
      </c>
      <c r="AA310" s="256" t="s">
        <v>947</v>
      </c>
      <c r="AB310" s="255">
        <v>3.5</v>
      </c>
      <c r="AC310" s="92" t="s">
        <v>556</v>
      </c>
      <c r="AD310" s="80">
        <v>1.2</v>
      </c>
      <c r="AE310" s="260" t="s">
        <v>553</v>
      </c>
      <c r="AF310" s="261">
        <v>1.8</v>
      </c>
      <c r="AG310" s="89" t="s">
        <v>557</v>
      </c>
      <c r="AH310" s="302">
        <v>4.0999999999999996</v>
      </c>
      <c r="AI310" s="89" t="s">
        <v>558</v>
      </c>
      <c r="AJ310" s="302">
        <v>4.5999999999999996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298"/>
      <c r="AU310" s="93"/>
      <c r="AV310" s="298"/>
      <c r="AW310" s="93"/>
      <c r="AX310" s="66">
        <f t="shared" si="44"/>
        <v>26.200000000000003</v>
      </c>
      <c r="AY310" s="78">
        <f t="shared" si="45"/>
        <v>545.83333333333337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430.81666666666666</v>
      </c>
      <c r="BC310" s="53">
        <f t="shared" si="47"/>
        <v>387.81666666666672</v>
      </c>
    </row>
    <row r="311" spans="1:55" ht="13.15">
      <c r="A311" t="str">
        <f>[2]Sheet1!A311</f>
        <v>GLWN07_SEC_DD770_CD01</v>
      </c>
      <c r="B311" t="str">
        <f>[2]Sheet1!B311</f>
        <v>GLWN07;DC SYS A</v>
      </c>
      <c r="C311" s="52" t="str">
        <f>[2]Sheet1!C311</f>
        <v>GLWN07</v>
      </c>
      <c r="D311" s="52" t="s">
        <v>946</v>
      </c>
      <c r="E311">
        <f>[2]Sheet1!D311</f>
        <v>0</v>
      </c>
      <c r="F311">
        <f>[2]Sheet1!E311</f>
        <v>0</v>
      </c>
      <c r="G311" s="64">
        <f>[2]Sheet1!F311</f>
        <v>0</v>
      </c>
      <c r="H311">
        <f>[2]Sheet1!G311</f>
        <v>300</v>
      </c>
      <c r="I311">
        <f>[2]Sheet1!H311</f>
        <v>300</v>
      </c>
      <c r="J311">
        <f>[2]Sheet1!I311</f>
        <v>1</v>
      </c>
      <c r="K311">
        <f>[2]Sheet1!J311</f>
        <v>1</v>
      </c>
      <c r="L311">
        <f>[2]Sheet1!K311</f>
        <v>0</v>
      </c>
      <c r="M311">
        <f>[2]Sheet1!L311</f>
        <v>2</v>
      </c>
      <c r="N311">
        <f>[2]Sheet1!M311</f>
        <v>0</v>
      </c>
      <c r="O311">
        <f>[2]Sheet1!N311</f>
        <v>15</v>
      </c>
      <c r="P311" s="69">
        <f t="shared" si="48"/>
        <v>83.333333333333329</v>
      </c>
      <c r="Q311" s="101" t="s">
        <v>948</v>
      </c>
      <c r="R311" s="100">
        <v>2</v>
      </c>
      <c r="S311" s="101" t="s">
        <v>948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298"/>
      <c r="AU311" s="93"/>
      <c r="AV311" s="298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tr">
        <f>[2]Sheet1!A312</f>
        <v>GLWN07_SEC_DD770_EF01</v>
      </c>
      <c r="B312" t="str">
        <f>[2]Sheet1!B312</f>
        <v>GLWN07;DC SYS A</v>
      </c>
      <c r="C312" s="52" t="str">
        <f>[2]Sheet1!C312</f>
        <v>GLWN07</v>
      </c>
      <c r="D312" s="52" t="s">
        <v>946</v>
      </c>
      <c r="E312">
        <f>[2]Sheet1!D312</f>
        <v>0</v>
      </c>
      <c r="F312">
        <f>[2]Sheet1!E312</f>
        <v>0</v>
      </c>
      <c r="G312" s="64">
        <f>[2]Sheet1!F312</f>
        <v>0</v>
      </c>
      <c r="H312">
        <f>[2]Sheet1!G312</f>
        <v>300</v>
      </c>
      <c r="I312">
        <f>[2]Sheet1!H312</f>
        <v>300</v>
      </c>
      <c r="J312">
        <f>[2]Sheet1!I312</f>
        <v>4</v>
      </c>
      <c r="K312">
        <f>[2]Sheet1!J312</f>
        <v>0</v>
      </c>
      <c r="L312">
        <f>[2]Sheet1!K312</f>
        <v>0</v>
      </c>
      <c r="M312">
        <f>[2]Sheet1!L312</f>
        <v>1</v>
      </c>
      <c r="N312">
        <f>[2]Sheet1!M312</f>
        <v>5</v>
      </c>
      <c r="O312">
        <f>[2]Sheet1!N312</f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298"/>
      <c r="AU312" s="93"/>
      <c r="AV312" s="298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tr">
        <f>[2]Sheet1!A313</f>
        <v>GLWN07_SEC_Eaton_CD21</v>
      </c>
      <c r="B313" t="str">
        <f>[2]Sheet1!B313</f>
        <v>GLWN07;DC SYS A</v>
      </c>
      <c r="C313" s="52" t="str">
        <f>[2]Sheet1!C313</f>
        <v>GLWN07</v>
      </c>
      <c r="D313" s="52" t="s">
        <v>946</v>
      </c>
      <c r="E313">
        <f>[2]Sheet1!D313</f>
        <v>78</v>
      </c>
      <c r="F313">
        <f>[2]Sheet1!E313</f>
        <v>125</v>
      </c>
      <c r="G313" s="64">
        <f>[2]Sheet1!F313</f>
        <v>0</v>
      </c>
      <c r="H313">
        <f>[2]Sheet1!G313</f>
        <v>300</v>
      </c>
      <c r="I313">
        <f>[2]Sheet1!H313</f>
        <v>300</v>
      </c>
      <c r="J313">
        <f>[2]Sheet1!I313</f>
        <v>0</v>
      </c>
      <c r="K313">
        <f>[2]Sheet1!J313</f>
        <v>0</v>
      </c>
      <c r="L313">
        <f>[2]Sheet1!K313</f>
        <v>0</v>
      </c>
      <c r="M313">
        <f>[2]Sheet1!L313</f>
        <v>0</v>
      </c>
      <c r="N313">
        <f>[2]Sheet1!M313</f>
        <v>0</v>
      </c>
      <c r="O313">
        <f>[2]Sheet1!N313</f>
        <v>29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298"/>
      <c r="AU313" s="93"/>
      <c r="AV313" s="298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tr">
        <f>[2]Sheet1!A314</f>
        <v>GLWN07_SEC_DCDB_LM15 - DO NOT USE [CAPPED]</v>
      </c>
      <c r="B314" t="str">
        <f>[2]Sheet1!B314</f>
        <v>GLWN07;DC SYS A</v>
      </c>
      <c r="C314" s="52" t="str">
        <f>[2]Sheet1!C314</f>
        <v>GLWN07</v>
      </c>
      <c r="D314" s="52" t="s">
        <v>946</v>
      </c>
      <c r="E314">
        <f>[2]Sheet1!D314</f>
        <v>170</v>
      </c>
      <c r="F314">
        <f>[2]Sheet1!E314</f>
        <v>170</v>
      </c>
      <c r="G314" s="64">
        <f>[2]Sheet1!F314</f>
        <v>41834</v>
      </c>
      <c r="H314">
        <f>[2]Sheet1!G314</f>
        <v>300</v>
      </c>
      <c r="I314">
        <f>[2]Sheet1!H314</f>
        <v>300</v>
      </c>
      <c r="J314">
        <f>[2]Sheet1!I314</f>
        <v>4</v>
      </c>
      <c r="K314">
        <f>[2]Sheet1!J314</f>
        <v>2</v>
      </c>
      <c r="L314">
        <f>[2]Sheet1!K314</f>
        <v>0</v>
      </c>
      <c r="M314">
        <f>[2]Sheet1!L314</f>
        <v>1</v>
      </c>
      <c r="N314">
        <f>[2]Sheet1!M314</f>
        <v>0</v>
      </c>
      <c r="O314">
        <f>[2]Sheet1!N314</f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298"/>
      <c r="AU314" s="93"/>
      <c r="AV314" s="298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tr">
        <f>[2]Sheet1!A315</f>
        <v>GLWN07_SEC_DD770_JK01- DO NOT USE</v>
      </c>
      <c r="B315" t="str">
        <f>[2]Sheet1!B315</f>
        <v>GLWN07;DC SYS A</v>
      </c>
      <c r="C315" s="52" t="str">
        <f>[2]Sheet1!C315</f>
        <v>GLWN07</v>
      </c>
      <c r="D315" s="52" t="s">
        <v>946</v>
      </c>
      <c r="E315">
        <f>[2]Sheet1!D315</f>
        <v>190</v>
      </c>
      <c r="F315">
        <f>[2]Sheet1!E315</f>
        <v>190</v>
      </c>
      <c r="G315" s="64">
        <f>[2]Sheet1!F315</f>
        <v>42789</v>
      </c>
      <c r="H315">
        <f>[2]Sheet1!G315</f>
        <v>300</v>
      </c>
      <c r="I315">
        <f>[2]Sheet1!H315</f>
        <v>300</v>
      </c>
      <c r="J315">
        <f>[2]Sheet1!I315</f>
        <v>1</v>
      </c>
      <c r="K315">
        <f>[2]Sheet1!J315</f>
        <v>1</v>
      </c>
      <c r="L315">
        <f>[2]Sheet1!K315</f>
        <v>3</v>
      </c>
      <c r="M315">
        <f>[2]Sheet1!L315</f>
        <v>0</v>
      </c>
      <c r="N315">
        <f>[2]Sheet1!M315</f>
        <v>3</v>
      </c>
      <c r="O315">
        <f>[2]Sheet1!N315</f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298"/>
      <c r="AU315" s="93"/>
      <c r="AV315" s="298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tr">
        <f>[2]Sheet1!A316</f>
        <v>GLWTO1_EOS_EF00</v>
      </c>
      <c r="B316" t="str">
        <f>[2]Sheet1!B316</f>
        <v>GLWTO1;DC SYS01</v>
      </c>
      <c r="C316" s="52" t="str">
        <f>[2]Sheet1!C316</f>
        <v>GLWTO1</v>
      </c>
      <c r="D316" s="52" t="s">
        <v>949</v>
      </c>
      <c r="E316">
        <f>[2]Sheet1!D316</f>
        <v>0</v>
      </c>
      <c r="F316">
        <f>[2]Sheet1!E316</f>
        <v>0</v>
      </c>
      <c r="G316" s="64">
        <f>[2]Sheet1!F316</f>
        <v>0</v>
      </c>
      <c r="H316">
        <f>[2]Sheet1!G316</f>
        <v>0</v>
      </c>
      <c r="I316">
        <f>[2]Sheet1!H316</f>
        <v>0</v>
      </c>
      <c r="J316">
        <f>[2]Sheet1!I316</f>
        <v>0</v>
      </c>
      <c r="K316">
        <f>[2]Sheet1!J316</f>
        <v>0</v>
      </c>
      <c r="L316">
        <f>[2]Sheet1!K316</f>
        <v>0</v>
      </c>
      <c r="M316">
        <f>[2]Sheet1!L316</f>
        <v>0</v>
      </c>
      <c r="N316">
        <f>[2]Sheet1!M316</f>
        <v>0</v>
      </c>
      <c r="O316">
        <f>[2]Sheet1!N316</f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298"/>
      <c r="AU316" s="93"/>
      <c r="AV316" s="298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tr">
        <f>[2]Sheet1!A317</f>
        <v>GLWTO1_EATON_IJ00</v>
      </c>
      <c r="B317" t="str">
        <f>[2]Sheet1!B317</f>
        <v>GLWTO1;DC SYS01</v>
      </c>
      <c r="C317" s="52" t="str">
        <f>[2]Sheet1!C317</f>
        <v>GLWTO1</v>
      </c>
      <c r="D317" s="52" t="s">
        <v>949</v>
      </c>
      <c r="E317">
        <f>[2]Sheet1!D317</f>
        <v>0</v>
      </c>
      <c r="F317">
        <f>[2]Sheet1!E317</f>
        <v>0</v>
      </c>
      <c r="G317" s="64">
        <f>[2]Sheet1!F317</f>
        <v>44392</v>
      </c>
      <c r="H317">
        <f>[2]Sheet1!G317</f>
        <v>0</v>
      </c>
      <c r="I317">
        <f>[2]Sheet1!H317</f>
        <v>0</v>
      </c>
      <c r="J317">
        <f>[2]Sheet1!I317</f>
        <v>0</v>
      </c>
      <c r="K317">
        <f>[2]Sheet1!J317</f>
        <v>0</v>
      </c>
      <c r="L317">
        <f>[2]Sheet1!K317</f>
        <v>0</v>
      </c>
      <c r="M317">
        <f>[2]Sheet1!L317</f>
        <v>1</v>
      </c>
      <c r="N317">
        <f>[2]Sheet1!M317</f>
        <v>0</v>
      </c>
      <c r="O317">
        <f>[2]Sheet1!N317</f>
        <v>31</v>
      </c>
      <c r="P317" s="69">
        <f t="shared" ref="P317:P372" si="54">SUM(AY317+BA317)</f>
        <v>145.83333333333334</v>
      </c>
      <c r="Q317" s="81" t="s">
        <v>560</v>
      </c>
      <c r="R317" s="82">
        <v>5</v>
      </c>
      <c r="S317" s="256" t="s">
        <v>561</v>
      </c>
      <c r="T317" s="255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298"/>
      <c r="AU317" s="93"/>
      <c r="AV317" s="298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tr">
        <f>[2]Sheet1!A318</f>
        <v>GLWTW1_DCDB_WALL_1 - IGNORE</v>
      </c>
      <c r="B318" t="str">
        <f>[2]Sheet1!B318</f>
        <v>GLWTW1;DC SYS01</v>
      </c>
      <c r="C318" s="52" t="str">
        <f>[2]Sheet1!C318</f>
        <v>GLWTW1</v>
      </c>
      <c r="D318" s="52" t="s">
        <v>950</v>
      </c>
      <c r="E318">
        <f>[2]Sheet1!D318</f>
        <v>0</v>
      </c>
      <c r="F318">
        <f>[2]Sheet1!E318</f>
        <v>0</v>
      </c>
      <c r="G318" s="64">
        <f>[2]Sheet1!F318</f>
        <v>0</v>
      </c>
      <c r="H318">
        <f>[2]Sheet1!G318</f>
        <v>0</v>
      </c>
      <c r="I318">
        <f>[2]Sheet1!H318</f>
        <v>0</v>
      </c>
      <c r="J318">
        <f>[2]Sheet1!I318</f>
        <v>0</v>
      </c>
      <c r="K318">
        <f>[2]Sheet1!J318</f>
        <v>0</v>
      </c>
      <c r="L318">
        <f>[2]Sheet1!K318</f>
        <v>0</v>
      </c>
      <c r="M318">
        <f>[2]Sheet1!L318</f>
        <v>0</v>
      </c>
      <c r="N318">
        <f>[2]Sheet1!M318</f>
        <v>0</v>
      </c>
      <c r="O318">
        <f>[2]Sheet1!N318</f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298"/>
      <c r="AU318" s="93"/>
      <c r="AV318" s="298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tr">
        <f>[2]Sheet1!A319</f>
        <v>GLWTW1_SEC_EATON DCDB_ EF07B</v>
      </c>
      <c r="B319" t="str">
        <f>[2]Sheet1!B319</f>
        <v>GLWTW1;DC SYS01</v>
      </c>
      <c r="C319" s="52" t="str">
        <f>[2]Sheet1!C319</f>
        <v>GLWTW1</v>
      </c>
      <c r="D319" s="52" t="s">
        <v>950</v>
      </c>
      <c r="E319">
        <f>[2]Sheet1!D319</f>
        <v>200</v>
      </c>
      <c r="F319">
        <f>[2]Sheet1!E319</f>
        <v>190</v>
      </c>
      <c r="G319" s="64">
        <f>[2]Sheet1!F319</f>
        <v>45008</v>
      </c>
      <c r="H319">
        <f>[2]Sheet1!G319</f>
        <v>300</v>
      </c>
      <c r="I319">
        <f>[2]Sheet1!H319</f>
        <v>300</v>
      </c>
      <c r="J319">
        <f>[2]Sheet1!I319</f>
        <v>1</v>
      </c>
      <c r="K319">
        <f>[2]Sheet1!J319</f>
        <v>0</v>
      </c>
      <c r="L319">
        <f>[2]Sheet1!K319</f>
        <v>0</v>
      </c>
      <c r="M319">
        <f>[2]Sheet1!L319</f>
        <v>0</v>
      </c>
      <c r="N319">
        <f>[2]Sheet1!M319</f>
        <v>0</v>
      </c>
      <c r="O319">
        <f>[2]Sheet1!N319</f>
        <v>17</v>
      </c>
      <c r="P319" s="69">
        <f t="shared" si="54"/>
        <v>41.666666666666664</v>
      </c>
      <c r="Q319" s="301" t="s">
        <v>951</v>
      </c>
      <c r="R319" s="302">
        <v>1</v>
      </c>
      <c r="S319" s="83" t="s">
        <v>563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298"/>
      <c r="AU319" s="93"/>
      <c r="AV319" s="298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tr">
        <f>[2]Sheet1!A320</f>
        <v>INVN41_SEC_EATON_CD01</v>
      </c>
      <c r="B320" t="str">
        <f>[2]Sheet1!B320</f>
        <v>INVN41;DC SYS01</v>
      </c>
      <c r="C320" s="52" t="str">
        <f>[2]Sheet1!C320</f>
        <v>INVN41</v>
      </c>
      <c r="D320" s="52" t="s">
        <v>952</v>
      </c>
      <c r="E320">
        <f>[2]Sheet1!D320</f>
        <v>50</v>
      </c>
      <c r="F320">
        <f>[2]Sheet1!E320</f>
        <v>52</v>
      </c>
      <c r="G320" s="64">
        <f>[2]Sheet1!F320</f>
        <v>45133</v>
      </c>
      <c r="H320">
        <f>[2]Sheet1!G320</f>
        <v>300</v>
      </c>
      <c r="I320">
        <f>[2]Sheet1!H320</f>
        <v>300</v>
      </c>
      <c r="J320">
        <f>[2]Sheet1!I320</f>
        <v>0</v>
      </c>
      <c r="K320">
        <f>[2]Sheet1!J320</f>
        <v>0</v>
      </c>
      <c r="L320">
        <f>[2]Sheet1!K320</f>
        <v>0</v>
      </c>
      <c r="M320">
        <f>[2]Sheet1!L320</f>
        <v>0</v>
      </c>
      <c r="N320">
        <f>[2]Sheet1!M320</f>
        <v>0</v>
      </c>
      <c r="O320">
        <f>[2]Sheet1!N320</f>
        <v>0</v>
      </c>
      <c r="P320" s="69">
        <f t="shared" si="54"/>
        <v>145.83333333333334</v>
      </c>
      <c r="Q320" s="81" t="s">
        <v>578</v>
      </c>
      <c r="R320" s="82">
        <v>3</v>
      </c>
      <c r="S320" s="85" t="s">
        <v>579</v>
      </c>
      <c r="T320" s="280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298"/>
      <c r="AU320" s="93"/>
      <c r="AV320" s="298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tr">
        <f>[2]Sheet1!A321</f>
        <v>LIVN01_SEC_CBDB_AN01</v>
      </c>
      <c r="B321" t="str">
        <f>[2]Sheet1!B321</f>
        <v>LIVN01;DC SYS01</v>
      </c>
      <c r="C321" s="52" t="str">
        <f>[2]Sheet1!C321</f>
        <v>LIVN01</v>
      </c>
      <c r="D321" s="52" t="s">
        <v>953</v>
      </c>
      <c r="E321">
        <f>[2]Sheet1!D321</f>
        <v>110</v>
      </c>
      <c r="F321">
        <f>[2]Sheet1!E321</f>
        <v>100</v>
      </c>
      <c r="G321" s="64">
        <f>[2]Sheet1!F321</f>
        <v>44838</v>
      </c>
      <c r="H321">
        <f>[2]Sheet1!G321</f>
        <v>300</v>
      </c>
      <c r="I321">
        <f>[2]Sheet1!H321</f>
        <v>300</v>
      </c>
      <c r="J321">
        <f>[2]Sheet1!I321</f>
        <v>0</v>
      </c>
      <c r="K321">
        <f>[2]Sheet1!J321</f>
        <v>0</v>
      </c>
      <c r="L321">
        <f>[2]Sheet1!K321</f>
        <v>0</v>
      </c>
      <c r="M321">
        <f>[2]Sheet1!L321</f>
        <v>2</v>
      </c>
      <c r="N321">
        <f>[2]Sheet1!M321</f>
        <v>0</v>
      </c>
      <c r="O321">
        <f>[2]Sheet1!N321</f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298"/>
      <c r="AU321" s="93"/>
      <c r="AV321" s="298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tr">
        <f>[2]Sheet1!A322</f>
        <v>LIVN01_SEC_DD770_AT05_DCDB4</v>
      </c>
      <c r="B322" t="str">
        <f>[2]Sheet1!B322</f>
        <v>LIVN01;DC SYS01</v>
      </c>
      <c r="C322" s="52" t="str">
        <f>[2]Sheet1!C322</f>
        <v>LIVN01</v>
      </c>
      <c r="D322" s="52" t="s">
        <v>953</v>
      </c>
      <c r="E322">
        <f>[2]Sheet1!D322</f>
        <v>30</v>
      </c>
      <c r="F322">
        <f>[2]Sheet1!E322</f>
        <v>30</v>
      </c>
      <c r="G322" s="64">
        <f>[2]Sheet1!F322</f>
        <v>0</v>
      </c>
      <c r="H322">
        <f>[2]Sheet1!G322</f>
        <v>300</v>
      </c>
      <c r="I322">
        <f>[2]Sheet1!H322</f>
        <v>300</v>
      </c>
      <c r="J322">
        <f>[2]Sheet1!I322</f>
        <v>6</v>
      </c>
      <c r="K322">
        <f>[2]Sheet1!J322</f>
        <v>0</v>
      </c>
      <c r="L322">
        <f>[2]Sheet1!K322</f>
        <v>0</v>
      </c>
      <c r="M322">
        <f>[2]Sheet1!L322</f>
        <v>21</v>
      </c>
      <c r="N322">
        <f>[2]Sheet1!M322</f>
        <v>10</v>
      </c>
      <c r="O322">
        <f>[2]Sheet1!N322</f>
        <v>0</v>
      </c>
      <c r="P322" s="69">
        <f t="shared" si="54"/>
        <v>83.333333333333329</v>
      </c>
      <c r="Q322" s="101" t="s">
        <v>615</v>
      </c>
      <c r="R322" s="100">
        <v>2</v>
      </c>
      <c r="S322" s="101" t="s">
        <v>615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298"/>
      <c r="AU322" s="93"/>
      <c r="AV322" s="298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tr">
        <f>[2]Sheet1!A323</f>
        <v>PTHTL1_SYS_EATON_DB01</v>
      </c>
      <c r="B323" t="str">
        <f>[2]Sheet1!B323</f>
        <v>PTHTL1;DC SYS01</v>
      </c>
      <c r="C323" s="52" t="str">
        <f>[2]Sheet1!C323</f>
        <v>PTHTL1</v>
      </c>
      <c r="D323" s="52" t="s">
        <v>954</v>
      </c>
      <c r="E323">
        <f>[2]Sheet1!D323</f>
        <v>37</v>
      </c>
      <c r="F323">
        <f>[2]Sheet1!E323</f>
        <v>37</v>
      </c>
      <c r="G323" s="64">
        <f>[2]Sheet1!F323</f>
        <v>41834</v>
      </c>
      <c r="H323">
        <f>[2]Sheet1!G323</f>
        <v>300</v>
      </c>
      <c r="I323">
        <f>[2]Sheet1!H323</f>
        <v>300</v>
      </c>
      <c r="J323">
        <f>[2]Sheet1!I323</f>
        <v>0</v>
      </c>
      <c r="K323">
        <f>[2]Sheet1!J323</f>
        <v>0</v>
      </c>
      <c r="L323">
        <f>[2]Sheet1!K323</f>
        <v>0</v>
      </c>
      <c r="M323">
        <f>[2]Sheet1!L323</f>
        <v>0</v>
      </c>
      <c r="N323">
        <f>[2]Sheet1!M323</f>
        <v>0</v>
      </c>
      <c r="O323">
        <f>[2]Sheet1!N323</f>
        <v>0</v>
      </c>
      <c r="P323" s="69">
        <f t="shared" si="54"/>
        <v>83.333333333333329</v>
      </c>
      <c r="Q323" s="83" t="s">
        <v>690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298"/>
      <c r="AU323" s="93"/>
      <c r="AV323" s="298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tr">
        <f>[2]Sheet1!A324</f>
        <v>STGCD1_SYS_DCDB</v>
      </c>
      <c r="B324" t="str">
        <f>[2]Sheet1!B324</f>
        <v>STGCD1;DC SYS01</v>
      </c>
      <c r="C324" s="52" t="str">
        <f>[2]Sheet1!C324</f>
        <v>STGCD1</v>
      </c>
      <c r="D324" s="52" t="s">
        <v>955</v>
      </c>
      <c r="E324">
        <f>[2]Sheet1!D324</f>
        <v>0</v>
      </c>
      <c r="F324">
        <f>[2]Sheet1!E324</f>
        <v>0</v>
      </c>
      <c r="G324" s="64">
        <f>[2]Sheet1!F324</f>
        <v>0</v>
      </c>
      <c r="H324">
        <f>[2]Sheet1!G324</f>
        <v>300</v>
      </c>
      <c r="I324">
        <f>[2]Sheet1!H324</f>
        <v>300</v>
      </c>
      <c r="J324">
        <f>[2]Sheet1!I324</f>
        <v>0</v>
      </c>
      <c r="K324">
        <f>[2]Sheet1!J324</f>
        <v>1</v>
      </c>
      <c r="L324">
        <f>[2]Sheet1!K324</f>
        <v>2</v>
      </c>
      <c r="M324">
        <f>[2]Sheet1!L324</f>
        <v>0</v>
      </c>
      <c r="N324">
        <f>[2]Sheet1!M324</f>
        <v>0</v>
      </c>
      <c r="O324">
        <f>[2]Sheet1!N324</f>
        <v>0</v>
      </c>
      <c r="P324" s="69">
        <f t="shared" si="54"/>
        <v>62.5</v>
      </c>
      <c r="Q324" s="81" t="s">
        <v>743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298"/>
      <c r="AU324" s="93"/>
      <c r="AV324" s="298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tr">
        <f>[2]Sheet1!A325</f>
        <v>ASH_SEC_WALL_DCDB_01</v>
      </c>
      <c r="B325" t="str">
        <f>[2]Sheet1!B325</f>
        <v>ASH;DC SYS01</v>
      </c>
      <c r="C325" s="52" t="str">
        <f>[2]Sheet1!C325</f>
        <v>ASH</v>
      </c>
      <c r="D325" s="52" t="s">
        <v>956</v>
      </c>
      <c r="E325">
        <f>[2]Sheet1!D325</f>
        <v>0</v>
      </c>
      <c r="F325">
        <f>[2]Sheet1!E325</f>
        <v>0</v>
      </c>
      <c r="G325" s="64">
        <f>[2]Sheet1!F325</f>
        <v>0</v>
      </c>
      <c r="H325">
        <f>[2]Sheet1!G325</f>
        <v>300</v>
      </c>
      <c r="I325" s="308">
        <f>[2]Sheet1!H325</f>
        <v>300</v>
      </c>
      <c r="J325">
        <f>[2]Sheet1!I325</f>
        <v>0</v>
      </c>
      <c r="K325">
        <f>[2]Sheet1!J325</f>
        <v>0</v>
      </c>
      <c r="L325">
        <f>[2]Sheet1!K325</f>
        <v>0</v>
      </c>
      <c r="M325">
        <f>[2]Sheet1!L325</f>
        <v>0</v>
      </c>
      <c r="N325">
        <f>[2]Sheet1!M325</f>
        <v>0</v>
      </c>
      <c r="O325">
        <f>[2]Sheet1!N325</f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298"/>
      <c r="AU325" s="93"/>
      <c r="AV325" s="298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tr">
        <f>[2]Sheet1!A326</f>
        <v>ASH_SEC_WALL_DCDB_02</v>
      </c>
      <c r="B326" t="str">
        <f>[2]Sheet1!B326</f>
        <v>ASH;DC SYS01</v>
      </c>
      <c r="C326" s="52" t="str">
        <f>[2]Sheet1!C326</f>
        <v>ASH</v>
      </c>
      <c r="D326" s="52" t="s">
        <v>956</v>
      </c>
      <c r="E326">
        <f>[2]Sheet1!D326</f>
        <v>0</v>
      </c>
      <c r="F326">
        <f>[2]Sheet1!E326</f>
        <v>0</v>
      </c>
      <c r="G326" s="64">
        <f>[2]Sheet1!F326</f>
        <v>0</v>
      </c>
      <c r="H326">
        <f>[2]Sheet1!G326</f>
        <v>160</v>
      </c>
      <c r="I326">
        <f>[2]Sheet1!H326</f>
        <v>300</v>
      </c>
      <c r="J326">
        <f>[2]Sheet1!I326</f>
        <v>0</v>
      </c>
      <c r="K326">
        <f>[2]Sheet1!J326</f>
        <v>1</v>
      </c>
      <c r="L326">
        <f>[2]Sheet1!K326</f>
        <v>1</v>
      </c>
      <c r="M326">
        <f>[2]Sheet1!L326</f>
        <v>0</v>
      </c>
      <c r="N326">
        <f>[2]Sheet1!M326</f>
        <v>0</v>
      </c>
      <c r="O326">
        <f>[2]Sheet1!N326</f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298"/>
      <c r="AU326" s="93"/>
      <c r="AV326" s="298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tr">
        <f>[2]Sheet1!A327</f>
        <v>CBY_SEC_DD770_JK05</v>
      </c>
      <c r="B327" t="str">
        <f>[2]Sheet1!B327</f>
        <v>CBY;DC SYS01</v>
      </c>
      <c r="C327" s="52" t="str">
        <f>[2]Sheet1!C327</f>
        <v>CBY</v>
      </c>
      <c r="D327" s="52" t="s">
        <v>957</v>
      </c>
      <c r="E327">
        <f>[2]Sheet1!D327</f>
        <v>60</v>
      </c>
      <c r="F327">
        <f>[2]Sheet1!E327</f>
        <v>70</v>
      </c>
      <c r="G327" s="64">
        <f>[2]Sheet1!F327</f>
        <v>45097</v>
      </c>
      <c r="H327">
        <f>[2]Sheet1!G327</f>
        <v>300</v>
      </c>
      <c r="I327">
        <f>[2]Sheet1!H327</f>
        <v>300</v>
      </c>
      <c r="J327">
        <f>[2]Sheet1!I327</f>
        <v>4</v>
      </c>
      <c r="K327">
        <f>[2]Sheet1!J327</f>
        <v>6</v>
      </c>
      <c r="L327">
        <f>[2]Sheet1!K327</f>
        <v>0</v>
      </c>
      <c r="M327">
        <f>[2]Sheet1!L327</f>
        <v>13</v>
      </c>
      <c r="N327">
        <f>[2]Sheet1!M327</f>
        <v>11</v>
      </c>
      <c r="O327">
        <f>[2]Sheet1!N327</f>
        <v>1</v>
      </c>
      <c r="P327" s="69">
        <f t="shared" si="54"/>
        <v>20.833333333333332</v>
      </c>
      <c r="Q327" s="260" t="s">
        <v>466</v>
      </c>
      <c r="R327" s="261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298"/>
      <c r="AU327" s="93"/>
      <c r="AV327" s="298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tr">
        <f>[2]Sheet1!A328</f>
        <v>CBY_SEC_WALL_CBDB</v>
      </c>
      <c r="B328" t="str">
        <f>[2]Sheet1!B328</f>
        <v>CBY;DC SYS01</v>
      </c>
      <c r="C328" s="52" t="str">
        <f>[2]Sheet1!C328</f>
        <v>CBY</v>
      </c>
      <c r="D328" s="52" t="s">
        <v>957</v>
      </c>
      <c r="E328">
        <f>[2]Sheet1!D328</f>
        <v>15</v>
      </c>
      <c r="F328">
        <f>[2]Sheet1!E328</f>
        <v>0</v>
      </c>
      <c r="G328" s="64">
        <f>[2]Sheet1!F328</f>
        <v>45097</v>
      </c>
      <c r="H328">
        <f>[2]Sheet1!G328</f>
        <v>300</v>
      </c>
      <c r="I328">
        <f>[2]Sheet1!H328</f>
        <v>300</v>
      </c>
      <c r="J328">
        <f>[2]Sheet1!I328</f>
        <v>0</v>
      </c>
      <c r="K328">
        <f>[2]Sheet1!J328</f>
        <v>0</v>
      </c>
      <c r="L328">
        <f>[2]Sheet1!K328</f>
        <v>0</v>
      </c>
      <c r="M328">
        <f>[2]Sheet1!L328</f>
        <v>0</v>
      </c>
      <c r="N328">
        <f>[2]Sheet1!M328</f>
        <v>0</v>
      </c>
      <c r="O328">
        <f>[2]Sheet1!N328</f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298"/>
      <c r="AU328" s="93"/>
      <c r="AV328" s="298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tr">
        <f>[2]Sheet1!A329</f>
        <v>FKE_SEC_DD770_AB0.</v>
      </c>
      <c r="B329" t="str">
        <f>[2]Sheet1!B329</f>
        <v>FKE;DC SYS01</v>
      </c>
      <c r="C329" s="52" t="str">
        <f>[2]Sheet1!C329</f>
        <v>FKE</v>
      </c>
      <c r="D329" s="52" t="s">
        <v>958</v>
      </c>
      <c r="E329">
        <f>[2]Sheet1!D329</f>
        <v>20</v>
      </c>
      <c r="F329">
        <f>[2]Sheet1!E329</f>
        <v>20</v>
      </c>
      <c r="G329" s="64">
        <f>[2]Sheet1!F329</f>
        <v>45097</v>
      </c>
      <c r="H329">
        <f>[2]Sheet1!G329</f>
        <v>300</v>
      </c>
      <c r="I329">
        <f>[2]Sheet1!H329</f>
        <v>300</v>
      </c>
      <c r="J329">
        <f>[2]Sheet1!I329</f>
        <v>6</v>
      </c>
      <c r="K329">
        <f>[2]Sheet1!J329</f>
        <v>6</v>
      </c>
      <c r="L329">
        <f>[2]Sheet1!K329</f>
        <v>0</v>
      </c>
      <c r="M329">
        <f>[2]Sheet1!L329</f>
        <v>19</v>
      </c>
      <c r="N329">
        <f>[2]Sheet1!M329</f>
        <v>11</v>
      </c>
      <c r="O329">
        <f>[2]Sheet1!N329</f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298"/>
      <c r="AU329" s="93"/>
      <c r="AV329" s="298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tr">
        <f>[2]Sheet1!A330</f>
        <v>HLWN02_SEC_DD770_EF01_01</v>
      </c>
      <c r="B330" t="str">
        <f>[2]Sheet1!B330</f>
        <v>HLWN02;DC SYS01</v>
      </c>
      <c r="C330" s="52" t="str">
        <f>[2]Sheet1!C330</f>
        <v>HLWN02</v>
      </c>
      <c r="D330" s="52" t="s">
        <v>959</v>
      </c>
      <c r="E330">
        <f>[2]Sheet1!D330</f>
        <v>80</v>
      </c>
      <c r="F330">
        <f>[2]Sheet1!E330</f>
        <v>70</v>
      </c>
      <c r="G330" s="64">
        <f>[2]Sheet1!F330</f>
        <v>44880</v>
      </c>
      <c r="H330">
        <f>[2]Sheet1!G330</f>
        <v>300</v>
      </c>
      <c r="I330">
        <f>[2]Sheet1!H330</f>
        <v>300</v>
      </c>
      <c r="J330">
        <f>[2]Sheet1!I330</f>
        <v>5</v>
      </c>
      <c r="K330">
        <f>[2]Sheet1!J330</f>
        <v>6</v>
      </c>
      <c r="L330">
        <f>[2]Sheet1!K330</f>
        <v>4</v>
      </c>
      <c r="M330">
        <f>[2]Sheet1!L330</f>
        <v>8</v>
      </c>
      <c r="N330">
        <f>[2]Sheet1!M330</f>
        <v>9</v>
      </c>
      <c r="O330">
        <f>[2]Sheet1!N330</f>
        <v>0</v>
      </c>
      <c r="P330" s="69">
        <f t="shared" si="54"/>
        <v>20.833333333333332</v>
      </c>
      <c r="Q330" s="301" t="s">
        <v>569</v>
      </c>
      <c r="R330" s="302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298"/>
      <c r="AU330" s="93"/>
      <c r="AV330" s="298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tr">
        <f>[2]Sheet1!A331</f>
        <v>HLWN02_SEC_DD770_JK01_02</v>
      </c>
      <c r="B331" t="str">
        <f>[2]Sheet1!B331</f>
        <v>HLWN02;DC SYS01</v>
      </c>
      <c r="C331" s="52" t="str">
        <f>[2]Sheet1!C331</f>
        <v>HLWN02</v>
      </c>
      <c r="D331" s="52" t="s">
        <v>959</v>
      </c>
      <c r="E331">
        <f>[2]Sheet1!D331</f>
        <v>32</v>
      </c>
      <c r="F331">
        <f>[2]Sheet1!E331</f>
        <v>38</v>
      </c>
      <c r="G331" s="64">
        <f>[2]Sheet1!F331</f>
        <v>44880</v>
      </c>
      <c r="H331">
        <f>[2]Sheet1!G331</f>
        <v>300</v>
      </c>
      <c r="I331">
        <f>[2]Sheet1!H331</f>
        <v>300</v>
      </c>
      <c r="J331">
        <f>[2]Sheet1!I331</f>
        <v>6</v>
      </c>
      <c r="K331">
        <f>[2]Sheet1!J331</f>
        <v>6</v>
      </c>
      <c r="L331">
        <f>[2]Sheet1!K331</f>
        <v>0</v>
      </c>
      <c r="M331">
        <f>[2]Sheet1!L331</f>
        <v>19</v>
      </c>
      <c r="N331">
        <f>[2]Sheet1!M331</f>
        <v>11</v>
      </c>
      <c r="O331">
        <f>[2]Sheet1!N331</f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298"/>
      <c r="AU331" s="93"/>
      <c r="AV331" s="298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tr">
        <f>[2]Sheet1!A332</f>
        <v>HHD_SEC_DD770_F0</v>
      </c>
      <c r="B332" t="str">
        <f>[2]Sheet1!B332</f>
        <v>HHD;DC SYS01</v>
      </c>
      <c r="C332" s="52" t="str">
        <f>[2]Sheet1!C332</f>
        <v>HHD</v>
      </c>
      <c r="D332" s="52" t="s">
        <v>960</v>
      </c>
      <c r="E332">
        <f>[2]Sheet1!D332</f>
        <v>135</v>
      </c>
      <c r="F332">
        <f>[2]Sheet1!E332</f>
        <v>140</v>
      </c>
      <c r="G332" s="64">
        <f>[2]Sheet1!F332</f>
        <v>45090</v>
      </c>
      <c r="H332">
        <f>[2]Sheet1!G332</f>
        <v>300</v>
      </c>
      <c r="I332">
        <f>[2]Sheet1!H332</f>
        <v>300</v>
      </c>
      <c r="J332">
        <f>[2]Sheet1!I332</f>
        <v>5</v>
      </c>
      <c r="K332">
        <f>[2]Sheet1!J332</f>
        <v>1</v>
      </c>
      <c r="L332">
        <f>[2]Sheet1!K332</f>
        <v>0</v>
      </c>
      <c r="M332">
        <f>[2]Sheet1!L332</f>
        <v>10</v>
      </c>
      <c r="N332">
        <f>[2]Sheet1!M332</f>
        <v>2</v>
      </c>
      <c r="O332">
        <f>[2]Sheet1!N332</f>
        <v>0</v>
      </c>
      <c r="P332" s="69">
        <f t="shared" si="54"/>
        <v>41.666666666666664</v>
      </c>
      <c r="Q332" s="105" t="s">
        <v>567</v>
      </c>
      <c r="R332" s="255">
        <v>1</v>
      </c>
      <c r="S332" s="99" t="s">
        <v>568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298"/>
      <c r="AU332" s="93"/>
      <c r="AV332" s="298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tr">
        <f>[2]Sheet1!A333</f>
        <v>IPWTN1_DCDB _RQ12</v>
      </c>
      <c r="B333" t="str">
        <f>[2]Sheet1!B333</f>
        <v>IPWTN1;DC SYS01</v>
      </c>
      <c r="C333" s="52" t="str">
        <f>[2]Sheet1!C333</f>
        <v>IPWTN1</v>
      </c>
      <c r="D333" s="52" t="s">
        <v>961</v>
      </c>
      <c r="E333">
        <f>[2]Sheet1!D333</f>
        <v>60</v>
      </c>
      <c r="F333">
        <f>[2]Sheet1!E333</f>
        <v>60</v>
      </c>
      <c r="G333" s="64">
        <f>[2]Sheet1!F333</f>
        <v>45007</v>
      </c>
      <c r="H333">
        <f>[2]Sheet1!G333</f>
        <v>300</v>
      </c>
      <c r="I333">
        <f>[2]Sheet1!H333</f>
        <v>300</v>
      </c>
      <c r="J333">
        <f>[2]Sheet1!I333</f>
        <v>3</v>
      </c>
      <c r="K333">
        <f>[2]Sheet1!J333</f>
        <v>0</v>
      </c>
      <c r="L333">
        <f>[2]Sheet1!K333</f>
        <v>3</v>
      </c>
      <c r="M333">
        <f>[2]Sheet1!L333</f>
        <v>0</v>
      </c>
      <c r="N333">
        <f>[2]Sheet1!M333</f>
        <v>0</v>
      </c>
      <c r="O333">
        <f>[2]Sheet1!N333</f>
        <v>33</v>
      </c>
      <c r="P333" s="69">
        <f t="shared" si="54"/>
        <v>166.66666666666666</v>
      </c>
      <c r="Q333" s="81" t="s">
        <v>586</v>
      </c>
      <c r="R333" s="82">
        <v>3</v>
      </c>
      <c r="S333" s="99" t="s">
        <v>587</v>
      </c>
      <c r="T333" s="100">
        <v>1</v>
      </c>
      <c r="U333" s="105" t="s">
        <v>962</v>
      </c>
      <c r="V333" s="255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298"/>
      <c r="AU333" s="93"/>
      <c r="AV333" s="298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tr">
        <f>[2]Sheet1!A334</f>
        <v>IPWTN1_SEC_DCDB_01</v>
      </c>
      <c r="B334" t="str">
        <f>[2]Sheet1!B334</f>
        <v>IPWTN1;DC SYS01</v>
      </c>
      <c r="C334" s="52" t="str">
        <f>[2]Sheet1!C334</f>
        <v>IPWTN1</v>
      </c>
      <c r="D334" s="52" t="s">
        <v>961</v>
      </c>
      <c r="E334" t="str">
        <f>[2]Sheet1!D334</f>
        <v>N/A</v>
      </c>
      <c r="F334" t="str">
        <f>[2]Sheet1!E334</f>
        <v>N/A</v>
      </c>
      <c r="G334" s="64">
        <f>[2]Sheet1!F334</f>
        <v>45007</v>
      </c>
      <c r="H334">
        <f>[2]Sheet1!G334</f>
        <v>300</v>
      </c>
      <c r="I334">
        <f>[2]Sheet1!H334</f>
        <v>300</v>
      </c>
      <c r="J334">
        <f>[2]Sheet1!I334</f>
        <v>0</v>
      </c>
      <c r="K334">
        <f>[2]Sheet1!J334</f>
        <v>3</v>
      </c>
      <c r="L334">
        <f>[2]Sheet1!K334</f>
        <v>0</v>
      </c>
      <c r="M334">
        <f>[2]Sheet1!L334</f>
        <v>0</v>
      </c>
      <c r="N334">
        <f>[2]Sheet1!M334</f>
        <v>0</v>
      </c>
      <c r="O334">
        <f>[2]Sheet1!N334</f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298"/>
      <c r="AU334" s="93"/>
      <c r="AV334" s="298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tr">
        <f>[2]Sheet1!A335</f>
        <v>IPWTN1_SEC_DCDB_04</v>
      </c>
      <c r="B335" t="str">
        <f>[2]Sheet1!B335</f>
        <v>IPWTN1;DC SYS01</v>
      </c>
      <c r="C335" s="52" t="str">
        <f>[2]Sheet1!C335</f>
        <v>IPWTN1</v>
      </c>
      <c r="D335" s="52" t="s">
        <v>961</v>
      </c>
      <c r="E335" t="str">
        <f>[2]Sheet1!D335</f>
        <v>N/A</v>
      </c>
      <c r="F335" t="str">
        <f>[2]Sheet1!E335</f>
        <v>N/A</v>
      </c>
      <c r="G335" s="64">
        <f>[2]Sheet1!F335</f>
        <v>45007</v>
      </c>
      <c r="H335">
        <f>[2]Sheet1!G335</f>
        <v>200</v>
      </c>
      <c r="I335">
        <f>[2]Sheet1!H335</f>
        <v>200</v>
      </c>
      <c r="J335">
        <f>[2]Sheet1!I335</f>
        <v>0</v>
      </c>
      <c r="K335">
        <f>[2]Sheet1!J335</f>
        <v>0</v>
      </c>
      <c r="L335">
        <f>[2]Sheet1!K335</f>
        <v>0</v>
      </c>
      <c r="M335">
        <f>[2]Sheet1!L335</f>
        <v>0</v>
      </c>
      <c r="N335">
        <f>[2]Sheet1!M335</f>
        <v>0</v>
      </c>
      <c r="O335">
        <f>[2]Sheet1!N335</f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298"/>
      <c r="AU335" s="93"/>
      <c r="AV335" s="298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tr">
        <f>[2]Sheet1!A336</f>
        <v>IPWTN1_SYS_DCDB_WALL</v>
      </c>
      <c r="B336" t="str">
        <f>[2]Sheet1!B336</f>
        <v>IPWTN1;DC SYS01</v>
      </c>
      <c r="C336" s="52" t="str">
        <f>[2]Sheet1!C336</f>
        <v>IPWTN1</v>
      </c>
      <c r="D336" s="52" t="s">
        <v>961</v>
      </c>
      <c r="E336" t="str">
        <f>[2]Sheet1!D336</f>
        <v>N/A</v>
      </c>
      <c r="F336">
        <f>[2]Sheet1!E336</f>
        <v>0</v>
      </c>
      <c r="G336" s="64">
        <f>[2]Sheet1!F336</f>
        <v>45007</v>
      </c>
      <c r="H336">
        <f>[2]Sheet1!G336</f>
        <v>300</v>
      </c>
      <c r="I336">
        <f>[2]Sheet1!H336</f>
        <v>0</v>
      </c>
      <c r="J336">
        <f>[2]Sheet1!I336</f>
        <v>0</v>
      </c>
      <c r="K336">
        <f>[2]Sheet1!J336</f>
        <v>5</v>
      </c>
      <c r="L336">
        <f>[2]Sheet1!K336</f>
        <v>0</v>
      </c>
      <c r="M336">
        <f>[2]Sheet1!L336</f>
        <v>0</v>
      </c>
      <c r="N336">
        <f>[2]Sheet1!M336</f>
        <v>0</v>
      </c>
      <c r="O336">
        <f>[2]Sheet1!N336</f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298"/>
      <c r="AU336" s="93"/>
      <c r="AV336" s="298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tr">
        <f>[2]Sheet1!A337</f>
        <v>LTNDN1_SEC_DD770_BB_CC_05</v>
      </c>
      <c r="B337" t="str">
        <f>[2]Sheet1!B337</f>
        <v>LTNDN1;DC SYS01</v>
      </c>
      <c r="C337" s="52" t="str">
        <f>[2]Sheet1!C337</f>
        <v>LTNDN1</v>
      </c>
      <c r="D337" s="52" t="s">
        <v>963</v>
      </c>
      <c r="E337">
        <f>[2]Sheet1!D337</f>
        <v>120</v>
      </c>
      <c r="F337">
        <f>[2]Sheet1!E337</f>
        <v>170</v>
      </c>
      <c r="G337" s="64">
        <f>[2]Sheet1!F337</f>
        <v>44264</v>
      </c>
      <c r="H337">
        <f>[2]Sheet1!G337</f>
        <v>300</v>
      </c>
      <c r="I337">
        <f>[2]Sheet1!H337</f>
        <v>300</v>
      </c>
      <c r="J337">
        <f>[2]Sheet1!I337</f>
        <v>0</v>
      </c>
      <c r="K337">
        <f>[2]Sheet1!J337</f>
        <v>6</v>
      </c>
      <c r="L337">
        <f>[2]Sheet1!K337</f>
        <v>0</v>
      </c>
      <c r="M337">
        <f>[2]Sheet1!L337</f>
        <v>7</v>
      </c>
      <c r="N337">
        <f>[2]Sheet1!M337</f>
        <v>9</v>
      </c>
      <c r="O337">
        <f>[2]Sheet1!N337</f>
        <v>0</v>
      </c>
      <c r="P337" s="69">
        <f t="shared" si="54"/>
        <v>20.833333333333332</v>
      </c>
      <c r="Q337" s="105" t="s">
        <v>964</v>
      </c>
      <c r="R337" s="255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298"/>
      <c r="AU337" s="93"/>
      <c r="AV337" s="298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tr">
        <f>[2]Sheet1!A338</f>
        <v>MDE_SEC_DUVINE DCDB</v>
      </c>
      <c r="B338" t="str">
        <f>[2]Sheet1!B338</f>
        <v>MDE;DC SYS01</v>
      </c>
      <c r="C338" s="52" t="str">
        <f>[2]Sheet1!C338</f>
        <v>MDE</v>
      </c>
      <c r="D338" s="52" t="s">
        <v>965</v>
      </c>
      <c r="E338" t="str">
        <f>[2]Sheet1!D338</f>
        <v>N/A</v>
      </c>
      <c r="F338" t="str">
        <f>[2]Sheet1!E338</f>
        <v>N/A</v>
      </c>
      <c r="G338" s="64">
        <f>[2]Sheet1!F338</f>
        <v>45006</v>
      </c>
      <c r="H338">
        <f>[2]Sheet1!G338</f>
        <v>300</v>
      </c>
      <c r="I338">
        <f>[2]Sheet1!H338</f>
        <v>300</v>
      </c>
      <c r="J338">
        <f>[2]Sheet1!I338</f>
        <v>0</v>
      </c>
      <c r="K338">
        <f>[2]Sheet1!J338</f>
        <v>10</v>
      </c>
      <c r="L338">
        <f>[2]Sheet1!K338</f>
        <v>0</v>
      </c>
      <c r="M338">
        <f>[2]Sheet1!L338</f>
        <v>0</v>
      </c>
      <c r="N338">
        <f>[2]Sheet1!M338</f>
        <v>0</v>
      </c>
      <c r="O338">
        <f>[2]Sheet1!N338</f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298"/>
      <c r="AU338" s="93"/>
      <c r="AV338" s="298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tr">
        <f>[2]Sheet1!A339</f>
        <v>MDE_SEC_EATON DCDB</v>
      </c>
      <c r="B339" t="str">
        <f>[2]Sheet1!B339</f>
        <v>MDE;DC SYS01</v>
      </c>
      <c r="C339" s="52" t="str">
        <f>[2]Sheet1!C339</f>
        <v>MDE</v>
      </c>
      <c r="D339" s="52" t="s">
        <v>965</v>
      </c>
      <c r="E339" t="str">
        <f>[2]Sheet1!D339</f>
        <v>46A</v>
      </c>
      <c r="F339" t="str">
        <f>[2]Sheet1!E339</f>
        <v>46A</v>
      </c>
      <c r="G339" s="64">
        <f>[2]Sheet1!F339</f>
        <v>45006</v>
      </c>
      <c r="H339">
        <f>[2]Sheet1!G339</f>
        <v>300</v>
      </c>
      <c r="I339">
        <f>[2]Sheet1!H339</f>
        <v>300</v>
      </c>
      <c r="J339">
        <f>[2]Sheet1!I339</f>
        <v>0</v>
      </c>
      <c r="K339">
        <f>[2]Sheet1!J339</f>
        <v>0</v>
      </c>
      <c r="L339">
        <f>[2]Sheet1!K339</f>
        <v>0</v>
      </c>
      <c r="M339">
        <f>[2]Sheet1!L339</f>
        <v>0</v>
      </c>
      <c r="N339">
        <f>[2]Sheet1!M339</f>
        <v>0</v>
      </c>
      <c r="O339">
        <f>[2]Sheet1!N339</f>
        <v>48</v>
      </c>
      <c r="P339" s="69">
        <f t="shared" si="54"/>
        <v>6.25</v>
      </c>
      <c r="Q339" s="83" t="s">
        <v>657</v>
      </c>
      <c r="R339" s="284">
        <v>0.3</v>
      </c>
      <c r="S339" s="93"/>
      <c r="T339" s="80"/>
      <c r="U339" s="92"/>
      <c r="V339" s="80"/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298"/>
      <c r="AU339" s="93"/>
      <c r="AV339" s="298"/>
      <c r="AW339" s="93"/>
      <c r="AX339" s="66">
        <f t="shared" si="50"/>
        <v>0.3</v>
      </c>
      <c r="AY339" s="78">
        <f t="shared" si="51"/>
        <v>6.25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tr">
        <f>[2]Sheet1!A340</f>
        <v>RCR_SEC_CBDB_GH08</v>
      </c>
      <c r="B340" t="str">
        <f>[2]Sheet1!B340</f>
        <v>RCR;DC SYS01</v>
      </c>
      <c r="C340" s="52" t="str">
        <f>[2]Sheet1!C340</f>
        <v>RCR</v>
      </c>
      <c r="D340" s="52" t="s">
        <v>966</v>
      </c>
      <c r="E340">
        <f>[2]Sheet1!D340</f>
        <v>90</v>
      </c>
      <c r="F340">
        <f>[2]Sheet1!E340</f>
        <v>95</v>
      </c>
      <c r="G340" s="64">
        <f>[2]Sheet1!F340</f>
        <v>45006</v>
      </c>
      <c r="H340">
        <f>[2]Sheet1!G340</f>
        <v>300</v>
      </c>
      <c r="I340">
        <f>[2]Sheet1!H340</f>
        <v>300</v>
      </c>
      <c r="J340">
        <f>[2]Sheet1!I340</f>
        <v>3</v>
      </c>
      <c r="K340">
        <f>[2]Sheet1!J340</f>
        <v>0</v>
      </c>
      <c r="L340">
        <f>[2]Sheet1!K340</f>
        <v>0</v>
      </c>
      <c r="M340">
        <f>[2]Sheet1!L340</f>
        <v>0</v>
      </c>
      <c r="N340">
        <f>[2]Sheet1!M340</f>
        <v>0</v>
      </c>
      <c r="O340">
        <f>[2]Sheet1!N340</f>
        <v>31</v>
      </c>
      <c r="P340" s="69">
        <f t="shared" si="54"/>
        <v>125</v>
      </c>
      <c r="Q340" s="81" t="s">
        <v>693</v>
      </c>
      <c r="R340" s="82">
        <v>5</v>
      </c>
      <c r="S340" s="256" t="s">
        <v>694</v>
      </c>
      <c r="T340" s="255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298"/>
      <c r="AU340" s="93"/>
      <c r="AV340" s="298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tr">
        <f>[2]Sheet1!A341</f>
        <v>RCR_SEC_WALL_CBDB</v>
      </c>
      <c r="B341" t="str">
        <f>[2]Sheet1!B341</f>
        <v>RCR;DC SYS01</v>
      </c>
      <c r="C341" s="52" t="str">
        <f>[2]Sheet1!C341</f>
        <v>RCR</v>
      </c>
      <c r="D341" s="52" t="s">
        <v>966</v>
      </c>
      <c r="E341">
        <f>[2]Sheet1!D341</f>
        <v>65</v>
      </c>
      <c r="F341" t="str">
        <f>[2]Sheet1!E341</f>
        <v>N/A</v>
      </c>
      <c r="G341" s="64">
        <f>[2]Sheet1!F341</f>
        <v>45006</v>
      </c>
      <c r="H341">
        <f>[2]Sheet1!G341</f>
        <v>300</v>
      </c>
      <c r="I341">
        <f>[2]Sheet1!H341</f>
        <v>300</v>
      </c>
      <c r="J341">
        <f>[2]Sheet1!I341</f>
        <v>4</v>
      </c>
      <c r="K341">
        <f>[2]Sheet1!J341</f>
        <v>0</v>
      </c>
      <c r="L341">
        <f>[2]Sheet1!K341</f>
        <v>0</v>
      </c>
      <c r="M341">
        <f>[2]Sheet1!L341</f>
        <v>0</v>
      </c>
      <c r="N341">
        <f>[2]Sheet1!M341</f>
        <v>0</v>
      </c>
      <c r="O341">
        <f>[2]Sheet1!N341</f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298"/>
      <c r="AU341" s="93"/>
      <c r="AV341" s="298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tr">
        <f>[2]Sheet1!A342</f>
        <v>SOSTN1_SEC_DD770_WALL</v>
      </c>
      <c r="B342" t="str">
        <f>[2]Sheet1!B342</f>
        <v>SOSTN1;DC SYS01</v>
      </c>
      <c r="C342" s="52" t="str">
        <f>[2]Sheet1!C342</f>
        <v>SOSTN1</v>
      </c>
      <c r="D342" s="52" t="s">
        <v>967</v>
      </c>
      <c r="E342">
        <f>[2]Sheet1!D342</f>
        <v>55</v>
      </c>
      <c r="F342">
        <f>[2]Sheet1!E342</f>
        <v>45</v>
      </c>
      <c r="G342" s="64">
        <f>[2]Sheet1!F342</f>
        <v>45055</v>
      </c>
      <c r="H342">
        <f>[2]Sheet1!G342</f>
        <v>300</v>
      </c>
      <c r="I342">
        <f>[2]Sheet1!H342</f>
        <v>300</v>
      </c>
      <c r="J342">
        <f>[2]Sheet1!I342</f>
        <v>5</v>
      </c>
      <c r="K342">
        <f>[2]Sheet1!J342</f>
        <v>0</v>
      </c>
      <c r="L342">
        <f>[2]Sheet1!K342</f>
        <v>0</v>
      </c>
      <c r="M342">
        <f>[2]Sheet1!L342</f>
        <v>15</v>
      </c>
      <c r="N342">
        <f>[2]Sheet1!M342</f>
        <v>11</v>
      </c>
      <c r="O342">
        <f>[2]Sheet1!N342</f>
        <v>0</v>
      </c>
      <c r="P342" s="69">
        <f t="shared" si="54"/>
        <v>41.666666666666664</v>
      </c>
      <c r="Q342" s="105" t="s">
        <v>722</v>
      </c>
      <c r="R342" s="255">
        <v>1</v>
      </c>
      <c r="S342" s="99" t="s">
        <v>723</v>
      </c>
      <c r="T342" s="100">
        <v>1</v>
      </c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298"/>
      <c r="AU342" s="93"/>
      <c r="AV342" s="298"/>
      <c r="AW342" s="93"/>
      <c r="AX342" s="66">
        <f t="shared" si="50"/>
        <v>2</v>
      </c>
      <c r="AY342" s="78">
        <f t="shared" si="51"/>
        <v>41.666666666666664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75.833333333333329</v>
      </c>
      <c r="BC342" s="53">
        <f t="shared" si="53"/>
        <v>65.833333333333329</v>
      </c>
    </row>
    <row r="343" spans="1:55" ht="13.15">
      <c r="A343" t="str">
        <f>[2]Sheet1!A343</f>
        <v>AZTCD1 POWER SYSTEM 2 DIST</v>
      </c>
      <c r="B343" t="str">
        <f>[2]Sheet1!B343</f>
        <v>AZTCD1&amp;2;DC SYS01</v>
      </c>
      <c r="C343" s="52" t="str">
        <f>[2]Sheet1!C343</f>
        <v>AZTCD1</v>
      </c>
      <c r="D343" s="52" t="s">
        <v>968</v>
      </c>
      <c r="E343">
        <f>[2]Sheet1!D343</f>
        <v>87.8</v>
      </c>
      <c r="F343">
        <f>[2]Sheet1!E343</f>
        <v>0</v>
      </c>
      <c r="G343" s="64">
        <f>[2]Sheet1!F343</f>
        <v>40554</v>
      </c>
      <c r="H343">
        <f>[2]Sheet1!G343</f>
        <v>300</v>
      </c>
      <c r="I343">
        <f>[2]Sheet1!H343</f>
        <v>300</v>
      </c>
      <c r="J343">
        <f>[2]Sheet1!I343</f>
        <v>0</v>
      </c>
      <c r="K343">
        <f>[2]Sheet1!J343</f>
        <v>0</v>
      </c>
      <c r="L343">
        <f>[2]Sheet1!K343</f>
        <v>7</v>
      </c>
      <c r="M343">
        <f>[2]Sheet1!L343</f>
        <v>4</v>
      </c>
      <c r="N343">
        <f>[2]Sheet1!M343</f>
        <v>11</v>
      </c>
      <c r="O343">
        <f>[2]Sheet1!N343</f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298"/>
      <c r="AU343" s="93"/>
      <c r="AV343" s="298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tr">
        <f>[2]Sheet1!A344</f>
        <v>AZTCD1_SEC_EATON DCDB_01_FG07</v>
      </c>
      <c r="B344" t="str">
        <f>[2]Sheet1!B344</f>
        <v>AZTCD1&amp;2;DC SYS01</v>
      </c>
      <c r="C344" s="52" t="str">
        <f>[2]Sheet1!C344</f>
        <v>AZTCD1</v>
      </c>
      <c r="D344" s="52" t="s">
        <v>968</v>
      </c>
      <c r="E344">
        <f>[2]Sheet1!D344</f>
        <v>200</v>
      </c>
      <c r="F344">
        <f>[2]Sheet1!E344</f>
        <v>200</v>
      </c>
      <c r="G344" s="64">
        <f>[2]Sheet1!F344</f>
        <v>44041</v>
      </c>
      <c r="H344">
        <f>[2]Sheet1!G344</f>
        <v>300</v>
      </c>
      <c r="I344">
        <f>[2]Sheet1!H344</f>
        <v>300</v>
      </c>
      <c r="J344">
        <f>[2]Sheet1!I344</f>
        <v>0</v>
      </c>
      <c r="K344">
        <f>[2]Sheet1!J344</f>
        <v>0</v>
      </c>
      <c r="L344">
        <f>[2]Sheet1!K344</f>
        <v>4</v>
      </c>
      <c r="M344">
        <f>[2]Sheet1!L344</f>
        <v>3</v>
      </c>
      <c r="N344">
        <f>[2]Sheet1!M344</f>
        <v>0</v>
      </c>
      <c r="O344">
        <f>[2]Sheet1!N344</f>
        <v>28</v>
      </c>
      <c r="P344" s="69">
        <f t="shared" si="54"/>
        <v>177.08333333333334</v>
      </c>
      <c r="Q344" s="81" t="s">
        <v>331</v>
      </c>
      <c r="R344" s="82">
        <v>0.5</v>
      </c>
      <c r="S344" s="81" t="s">
        <v>330</v>
      </c>
      <c r="T344" s="82">
        <v>5</v>
      </c>
      <c r="U344" s="101" t="s">
        <v>332</v>
      </c>
      <c r="V344" s="100">
        <v>2</v>
      </c>
      <c r="W344" s="83" t="s">
        <v>334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298"/>
      <c r="AU344" s="93"/>
      <c r="AV344" s="298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tr">
        <f>[2]Sheet1!A345</f>
        <v>AZTCD2_SEC_DD770_TU11</v>
      </c>
      <c r="B345" t="str">
        <f>[2]Sheet1!B345</f>
        <v>AZTCD1&amp;2;DC SYS01</v>
      </c>
      <c r="C345" s="52" t="str">
        <f>[2]Sheet1!C345</f>
        <v>AZTCD2</v>
      </c>
      <c r="D345" s="52" t="s">
        <v>969</v>
      </c>
      <c r="E345">
        <f>[2]Sheet1!D345</f>
        <v>89</v>
      </c>
      <c r="F345">
        <f>[2]Sheet1!E345</f>
        <v>78</v>
      </c>
      <c r="G345" s="64">
        <f>[2]Sheet1!F345</f>
        <v>44977</v>
      </c>
      <c r="H345">
        <f>[2]Sheet1!G345</f>
        <v>300</v>
      </c>
      <c r="I345">
        <f>[2]Sheet1!H345</f>
        <v>300</v>
      </c>
      <c r="J345">
        <f>[2]Sheet1!I345</f>
        <v>4</v>
      </c>
      <c r="K345">
        <f>[2]Sheet1!J345</f>
        <v>1</v>
      </c>
      <c r="L345">
        <f>[2]Sheet1!K345</f>
        <v>1</v>
      </c>
      <c r="M345">
        <f>[2]Sheet1!L345</f>
        <v>12</v>
      </c>
      <c r="N345">
        <f>[2]Sheet1!M345</f>
        <v>11</v>
      </c>
      <c r="O345">
        <f>[2]Sheet1!N345</f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970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298"/>
      <c r="AU345" s="93"/>
      <c r="AV345" s="298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tr">
        <f>[2]Sheet1!A346</f>
        <v>AZTCD2_SEC_DD770_Q1</v>
      </c>
      <c r="B346" t="str">
        <f>[2]Sheet1!B346</f>
        <v>AZTCD1&amp;2;DC SYS01</v>
      </c>
      <c r="C346" s="52" t="str">
        <f>[2]Sheet1!C346</f>
        <v>AZTCD2</v>
      </c>
      <c r="D346" s="52" t="s">
        <v>969</v>
      </c>
      <c r="E346">
        <f>[2]Sheet1!D346</f>
        <v>126</v>
      </c>
      <c r="F346">
        <f>[2]Sheet1!E346</f>
        <v>122</v>
      </c>
      <c r="G346" s="64">
        <f>[2]Sheet1!F346</f>
        <v>44977</v>
      </c>
      <c r="H346">
        <f>[2]Sheet1!G346</f>
        <v>300</v>
      </c>
      <c r="I346">
        <f>[2]Sheet1!H346</f>
        <v>300</v>
      </c>
      <c r="J346">
        <f>[2]Sheet1!I346</f>
        <v>4</v>
      </c>
      <c r="K346">
        <f>[2]Sheet1!J346</f>
        <v>5</v>
      </c>
      <c r="L346">
        <f>[2]Sheet1!K346</f>
        <v>0</v>
      </c>
      <c r="M346">
        <f>[2]Sheet1!L346</f>
        <v>7</v>
      </c>
      <c r="N346">
        <f>[2]Sheet1!M346</f>
        <v>10</v>
      </c>
      <c r="O346">
        <f>[2]Sheet1!N346</f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298"/>
      <c r="AU346" s="93"/>
      <c r="AV346" s="298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tr">
        <f>[2]Sheet1!A347</f>
        <v>BTLCD1_SYS_H &amp; S Control cubical - ignore line</v>
      </c>
      <c r="B347" t="str">
        <f>[2]Sheet1!B347</f>
        <v>BTLCD1;DC SYS01</v>
      </c>
      <c r="C347" s="52" t="str">
        <f>[2]Sheet1!C347</f>
        <v>BTLCD1</v>
      </c>
      <c r="D347" s="52" t="s">
        <v>971</v>
      </c>
      <c r="E347">
        <f>[2]Sheet1!D347</f>
        <v>0</v>
      </c>
      <c r="F347">
        <f>[2]Sheet1!E347</f>
        <v>0</v>
      </c>
      <c r="G347" s="64">
        <f>[2]Sheet1!F347</f>
        <v>0</v>
      </c>
      <c r="H347">
        <f>[2]Sheet1!G347</f>
        <v>300</v>
      </c>
      <c r="I347">
        <f>[2]Sheet1!H347</f>
        <v>300</v>
      </c>
      <c r="J347">
        <f>[2]Sheet1!I347</f>
        <v>0</v>
      </c>
      <c r="K347">
        <f>[2]Sheet1!J347</f>
        <v>4</v>
      </c>
      <c r="L347">
        <f>[2]Sheet1!K347</f>
        <v>0</v>
      </c>
      <c r="M347">
        <f>[2]Sheet1!L347</f>
        <v>0</v>
      </c>
      <c r="N347">
        <f>[2]Sheet1!M347</f>
        <v>0</v>
      </c>
      <c r="O347">
        <f>[2]Sheet1!N347</f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298"/>
      <c r="AU347" s="93"/>
      <c r="AV347" s="298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tr">
        <f>[2]Sheet1!A348</f>
        <v>BTLCD1 EOS Z</v>
      </c>
      <c r="B348" t="str">
        <f>[2]Sheet1!B348</f>
        <v>BTLCD1;DC SYS01</v>
      </c>
      <c r="C348" s="52" t="str">
        <f>[2]Sheet1!C348</f>
        <v>BTLCD1</v>
      </c>
      <c r="D348" s="52" t="s">
        <v>971</v>
      </c>
      <c r="E348">
        <f>[2]Sheet1!D348</f>
        <v>0</v>
      </c>
      <c r="F348">
        <f>[2]Sheet1!E348</f>
        <v>0</v>
      </c>
      <c r="G348" s="64">
        <f>[2]Sheet1!F348</f>
        <v>44977</v>
      </c>
      <c r="H348">
        <f>[2]Sheet1!G348</f>
        <v>80</v>
      </c>
      <c r="I348">
        <f>[2]Sheet1!H348</f>
        <v>80</v>
      </c>
      <c r="J348">
        <f>[2]Sheet1!I348</f>
        <v>0</v>
      </c>
      <c r="K348">
        <f>[2]Sheet1!J348</f>
        <v>0</v>
      </c>
      <c r="L348">
        <f>[2]Sheet1!K348</f>
        <v>0</v>
      </c>
      <c r="M348">
        <f>[2]Sheet1!L348</f>
        <v>0</v>
      </c>
      <c r="N348">
        <f>[2]Sheet1!M348</f>
        <v>0</v>
      </c>
      <c r="O348">
        <f>[2]Sheet1!N348</f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298"/>
      <c r="AU348" s="93"/>
      <c r="AV348" s="298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tr">
        <f>[2]Sheet1!A349</f>
        <v>BTLCD1_SEC_DCDB 2_Trident room - Ignore line</v>
      </c>
      <c r="B349" t="str">
        <f>[2]Sheet1!B349</f>
        <v>BTLCD1;DC SYS01</v>
      </c>
      <c r="C349" s="52" t="str">
        <f>[2]Sheet1!C349</f>
        <v>BTLCD1</v>
      </c>
      <c r="D349" s="52" t="s">
        <v>971</v>
      </c>
      <c r="E349">
        <f>[2]Sheet1!D349</f>
        <v>0</v>
      </c>
      <c r="F349">
        <f>[2]Sheet1!E349</f>
        <v>0</v>
      </c>
      <c r="G349" s="64">
        <f>[2]Sheet1!F349</f>
        <v>0</v>
      </c>
      <c r="H349">
        <f>[2]Sheet1!G349</f>
        <v>300</v>
      </c>
      <c r="I349">
        <f>[2]Sheet1!H349</f>
        <v>300</v>
      </c>
      <c r="J349">
        <f>[2]Sheet1!I349</f>
        <v>0</v>
      </c>
      <c r="K349">
        <f>[2]Sheet1!J349</f>
        <v>0</v>
      </c>
      <c r="L349">
        <f>[2]Sheet1!K349</f>
        <v>0</v>
      </c>
      <c r="M349">
        <f>[2]Sheet1!L349</f>
        <v>0</v>
      </c>
      <c r="N349">
        <f>[2]Sheet1!M349</f>
        <v>0</v>
      </c>
      <c r="O349">
        <f>[2]Sheet1!N349</f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298"/>
      <c r="AU349" s="93"/>
      <c r="AV349" s="298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tr">
        <f>[2]Sheet1!A350</f>
        <v>BTLCD1_SEC_DCDB_B</v>
      </c>
      <c r="B350" t="str">
        <f>[2]Sheet1!B350</f>
        <v>BTLCD1;DC SYS01</v>
      </c>
      <c r="C350" s="52" t="str">
        <f>[2]Sheet1!C350</f>
        <v>BTLCD1</v>
      </c>
      <c r="D350" s="52" t="s">
        <v>971</v>
      </c>
      <c r="E350">
        <f>[2]Sheet1!D350</f>
        <v>110</v>
      </c>
      <c r="F350">
        <f>[2]Sheet1!E350</f>
        <v>100</v>
      </c>
      <c r="G350" s="64">
        <f>[2]Sheet1!F350</f>
        <v>44978</v>
      </c>
      <c r="H350">
        <f>[2]Sheet1!G350</f>
        <v>300</v>
      </c>
      <c r="I350">
        <f>[2]Sheet1!H350</f>
        <v>300</v>
      </c>
      <c r="J350">
        <f>[2]Sheet1!I350</f>
        <v>0</v>
      </c>
      <c r="K350">
        <f>[2]Sheet1!J350</f>
        <v>1</v>
      </c>
      <c r="L350">
        <f>[2]Sheet1!K350</f>
        <v>0</v>
      </c>
      <c r="M350">
        <f>[2]Sheet1!L350</f>
        <v>0</v>
      </c>
      <c r="N350">
        <f>[2]Sheet1!M350</f>
        <v>1</v>
      </c>
      <c r="O350">
        <f>[2]Sheet1!N350</f>
        <v>0</v>
      </c>
      <c r="P350" s="69">
        <f t="shared" si="54"/>
        <v>5.208333333333333</v>
      </c>
      <c r="Q350" s="81" t="s">
        <v>443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298"/>
      <c r="AU350" s="93"/>
      <c r="AV350" s="298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tr">
        <f>[2]Sheet1!A351</f>
        <v>BTLCD1_SEC_DD770_BB1</v>
      </c>
      <c r="B351" t="str">
        <f>[2]Sheet1!B351</f>
        <v>BTLCD1;DC SYS01</v>
      </c>
      <c r="C351" s="52" t="str">
        <f>[2]Sheet1!C351</f>
        <v>BTLCD1</v>
      </c>
      <c r="D351" s="52" t="s">
        <v>971</v>
      </c>
      <c r="E351">
        <f>[2]Sheet1!D351</f>
        <v>20</v>
      </c>
      <c r="F351">
        <f>[2]Sheet1!E351</f>
        <v>20</v>
      </c>
      <c r="G351" s="64">
        <f>[2]Sheet1!F351</f>
        <v>44978</v>
      </c>
      <c r="H351">
        <f>[2]Sheet1!G351</f>
        <v>300</v>
      </c>
      <c r="I351">
        <f>[2]Sheet1!H351</f>
        <v>300</v>
      </c>
      <c r="J351">
        <f>[2]Sheet1!I351</f>
        <v>5</v>
      </c>
      <c r="K351">
        <f>[2]Sheet1!J351</f>
        <v>4</v>
      </c>
      <c r="L351">
        <f>[2]Sheet1!K351</f>
        <v>0</v>
      </c>
      <c r="M351">
        <f>[2]Sheet1!L351</f>
        <v>23</v>
      </c>
      <c r="N351">
        <f>[2]Sheet1!M351</f>
        <v>5</v>
      </c>
      <c r="O351">
        <f>[2]Sheet1!N351</f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298"/>
      <c r="AU351" s="93"/>
      <c r="AV351" s="298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tr">
        <f>[2]Sheet1!A352</f>
        <v>BTLCD1_SYS _N2K DCDB</v>
      </c>
      <c r="B352" t="str">
        <f>[2]Sheet1!B352</f>
        <v>BTLCD1;DC SYS01</v>
      </c>
      <c r="C352" s="52" t="str">
        <f>[2]Sheet1!C352</f>
        <v>BTLCD1</v>
      </c>
      <c r="D352" s="52" t="s">
        <v>971</v>
      </c>
      <c r="E352" t="str">
        <f>[2]Sheet1!D352</f>
        <v>NA</v>
      </c>
      <c r="F352" t="str">
        <f>[2]Sheet1!E352</f>
        <v>N/A</v>
      </c>
      <c r="G352" s="64">
        <f>[2]Sheet1!F352</f>
        <v>44978</v>
      </c>
      <c r="H352">
        <f>[2]Sheet1!G352</f>
        <v>100</v>
      </c>
      <c r="I352">
        <f>[2]Sheet1!H352</f>
        <v>0</v>
      </c>
      <c r="J352">
        <f>[2]Sheet1!I352</f>
        <v>0</v>
      </c>
      <c r="K352">
        <f>[2]Sheet1!J352</f>
        <v>0</v>
      </c>
      <c r="L352">
        <f>[2]Sheet1!K352</f>
        <v>0</v>
      </c>
      <c r="M352">
        <f>[2]Sheet1!L352</f>
        <v>0</v>
      </c>
      <c r="N352">
        <f>[2]Sheet1!M352</f>
        <v>0</v>
      </c>
      <c r="O352">
        <f>[2]Sheet1!N352</f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298"/>
      <c r="AU352" s="93"/>
      <c r="AV352" s="298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tr">
        <f>[2]Sheet1!A353</f>
        <v>BTLCD1_SYS 2_H &amp; S_DCDB 2B &amp; 2C - Ignore line</v>
      </c>
      <c r="B353" t="str">
        <f>[2]Sheet1!B353</f>
        <v>BTLCD1;DC SYS01</v>
      </c>
      <c r="C353" s="52" t="str">
        <f>[2]Sheet1!C353</f>
        <v>BTLCD1</v>
      </c>
      <c r="D353" s="52" t="s">
        <v>971</v>
      </c>
      <c r="E353">
        <f>[2]Sheet1!D353</f>
        <v>0</v>
      </c>
      <c r="F353">
        <f>[2]Sheet1!E353</f>
        <v>0</v>
      </c>
      <c r="G353" s="64">
        <f>[2]Sheet1!F353</f>
        <v>0</v>
      </c>
      <c r="H353">
        <f>[2]Sheet1!G353</f>
        <v>300</v>
      </c>
      <c r="I353">
        <f>[2]Sheet1!H353</f>
        <v>300</v>
      </c>
      <c r="J353">
        <f>[2]Sheet1!I353</f>
        <v>0</v>
      </c>
      <c r="K353">
        <f>[2]Sheet1!J353</f>
        <v>0</v>
      </c>
      <c r="L353">
        <f>[2]Sheet1!K353</f>
        <v>0</v>
      </c>
      <c r="M353">
        <f>[2]Sheet1!L353</f>
        <v>0</v>
      </c>
      <c r="N353">
        <f>[2]Sheet1!M353</f>
        <v>0</v>
      </c>
      <c r="O353">
        <f>[2]Sheet1!N353</f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298"/>
      <c r="AU353" s="93"/>
      <c r="AV353" s="298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tr">
        <f>[2]Sheet1!A354</f>
        <v>BTLCD1_SYS 3_DCDB_A</v>
      </c>
      <c r="B354" t="str">
        <f>[2]Sheet1!B354</f>
        <v>BTLCD1;DC SYS01</v>
      </c>
      <c r="C354" s="52" t="str">
        <f>[2]Sheet1!C354</f>
        <v>BTLCD1</v>
      </c>
      <c r="D354" s="52" t="s">
        <v>971</v>
      </c>
      <c r="E354">
        <f>[2]Sheet1!D354</f>
        <v>150</v>
      </c>
      <c r="F354">
        <f>[2]Sheet1!E354</f>
        <v>160</v>
      </c>
      <c r="G354" s="64">
        <f>[2]Sheet1!F354</f>
        <v>44978</v>
      </c>
      <c r="H354">
        <f>[2]Sheet1!G354</f>
        <v>300</v>
      </c>
      <c r="I354">
        <f>[2]Sheet1!H354</f>
        <v>300</v>
      </c>
      <c r="J354">
        <f>[2]Sheet1!I354</f>
        <v>0</v>
      </c>
      <c r="K354">
        <f>[2]Sheet1!J354</f>
        <v>0</v>
      </c>
      <c r="L354">
        <f>[2]Sheet1!K354</f>
        <v>0</v>
      </c>
      <c r="M354">
        <f>[2]Sheet1!L354</f>
        <v>0</v>
      </c>
      <c r="N354">
        <f>[2]Sheet1!M354</f>
        <v>0</v>
      </c>
      <c r="O354">
        <f>[2]Sheet1!N354</f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298"/>
      <c r="AU354" s="93"/>
      <c r="AV354" s="298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tr">
        <f>[2]Sheet1!A355</f>
        <v>BTLN08_SEC_CBDB_CT1</v>
      </c>
      <c r="B355" t="str">
        <f>[2]Sheet1!B355</f>
        <v>BTLN08;DC SYS01</v>
      </c>
      <c r="C355" s="52" t="str">
        <f>[2]Sheet1!C355</f>
        <v>BTLN08</v>
      </c>
      <c r="D355" s="52" t="s">
        <v>972</v>
      </c>
      <c r="E355">
        <f>[2]Sheet1!D355</f>
        <v>224</v>
      </c>
      <c r="F355">
        <f>[2]Sheet1!E355</f>
        <v>223</v>
      </c>
      <c r="G355" s="64">
        <f>[2]Sheet1!F355</f>
        <v>44977</v>
      </c>
      <c r="H355">
        <f>[2]Sheet1!G355</f>
        <v>300</v>
      </c>
      <c r="I355">
        <f>[2]Sheet1!H355</f>
        <v>300</v>
      </c>
      <c r="J355">
        <f>[2]Sheet1!I355</f>
        <v>0</v>
      </c>
      <c r="K355">
        <f>[2]Sheet1!J355</f>
        <v>0</v>
      </c>
      <c r="L355">
        <f>[2]Sheet1!K355</f>
        <v>0</v>
      </c>
      <c r="M355">
        <f>[2]Sheet1!L355</f>
        <v>0</v>
      </c>
      <c r="N355">
        <f>[2]Sheet1!M355</f>
        <v>3</v>
      </c>
      <c r="O355">
        <f>[2]Sheet1!N355</f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298"/>
      <c r="AU355" s="93"/>
      <c r="AV355" s="298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tr">
        <f>[2]Sheet1!A356</f>
        <v>BTLN08_SEC_DD770_CA1</v>
      </c>
      <c r="B356" t="str">
        <f>[2]Sheet1!B356</f>
        <v>BTLN08;DC SYS01</v>
      </c>
      <c r="C356" s="52" t="str">
        <f>[2]Sheet1!C356</f>
        <v>BTLN08</v>
      </c>
      <c r="D356" s="52" t="s">
        <v>972</v>
      </c>
      <c r="E356">
        <f>[2]Sheet1!D356</f>
        <v>150</v>
      </c>
      <c r="F356">
        <f>[2]Sheet1!E356</f>
        <v>160</v>
      </c>
      <c r="G356" s="64">
        <f>[2]Sheet1!F356</f>
        <v>44977</v>
      </c>
      <c r="H356">
        <f>[2]Sheet1!G356</f>
        <v>300</v>
      </c>
      <c r="I356">
        <f>[2]Sheet1!H356</f>
        <v>300</v>
      </c>
      <c r="J356">
        <f>[2]Sheet1!I356</f>
        <v>5</v>
      </c>
      <c r="K356">
        <f>[2]Sheet1!J356</f>
        <v>2</v>
      </c>
      <c r="L356">
        <f>[2]Sheet1!K356</f>
        <v>0</v>
      </c>
      <c r="M356">
        <f>[2]Sheet1!L356</f>
        <v>4</v>
      </c>
      <c r="N356">
        <f>[2]Sheet1!M356</f>
        <v>10</v>
      </c>
      <c r="O356">
        <f>[2]Sheet1!N356</f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298"/>
      <c r="AU356" s="93"/>
      <c r="AV356" s="298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tr">
        <f>[2]Sheet1!A357</f>
        <v>BTLN08_SEC_DD770_CJ02</v>
      </c>
      <c r="B357" t="str">
        <f>[2]Sheet1!B357</f>
        <v>BTLN08;DC SYS01</v>
      </c>
      <c r="C357" s="52" t="str">
        <f>[2]Sheet1!C357</f>
        <v>BTLN08</v>
      </c>
      <c r="D357" s="52" t="s">
        <v>972</v>
      </c>
      <c r="E357">
        <f>[2]Sheet1!D357</f>
        <v>160</v>
      </c>
      <c r="F357">
        <f>[2]Sheet1!E357</f>
        <v>160</v>
      </c>
      <c r="G357" s="64">
        <f>[2]Sheet1!F357</f>
        <v>44977</v>
      </c>
      <c r="H357">
        <f>[2]Sheet1!G357</f>
        <v>300</v>
      </c>
      <c r="I357">
        <f>[2]Sheet1!H357</f>
        <v>300</v>
      </c>
      <c r="J357">
        <f>[2]Sheet1!I357</f>
        <v>9</v>
      </c>
      <c r="K357">
        <f>[2]Sheet1!J357</f>
        <v>0</v>
      </c>
      <c r="L357">
        <f>[2]Sheet1!K357</f>
        <v>5</v>
      </c>
      <c r="M357">
        <f>[2]Sheet1!L357</f>
        <v>0</v>
      </c>
      <c r="N357">
        <f>[2]Sheet1!M357</f>
        <v>3</v>
      </c>
      <c r="O357">
        <f>[2]Sheet1!N357</f>
        <v>1</v>
      </c>
      <c r="P357" s="69">
        <f t="shared" si="54"/>
        <v>125</v>
      </c>
      <c r="Q357" s="111" t="s">
        <v>445</v>
      </c>
      <c r="R357" s="113">
        <v>3</v>
      </c>
      <c r="S357" s="111" t="s">
        <v>445</v>
      </c>
      <c r="T357" s="113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298"/>
      <c r="AU357" s="93"/>
      <c r="AV357" s="298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tr">
        <f>[2]Sheet1!A358</f>
        <v>BTLCD2_ PRI_DD604_ WALL</v>
      </c>
      <c r="B358" t="str">
        <f>[2]Sheet1!B358</f>
        <v>BTLCD2;DC SYS01</v>
      </c>
      <c r="C358" s="52" t="str">
        <f>[2]Sheet1!C358</f>
        <v>BTLCD2</v>
      </c>
      <c r="D358" s="52" t="s">
        <v>973</v>
      </c>
      <c r="E358">
        <f>[2]Sheet1!D358</f>
        <v>210</v>
      </c>
      <c r="F358">
        <f>[2]Sheet1!E358</f>
        <v>0</v>
      </c>
      <c r="G358" s="64">
        <f>[2]Sheet1!F358</f>
        <v>40634</v>
      </c>
      <c r="H358">
        <f>[2]Sheet1!G358</f>
        <v>0</v>
      </c>
      <c r="I358">
        <f>[2]Sheet1!H358</f>
        <v>0</v>
      </c>
      <c r="J358">
        <f>[2]Sheet1!I358</f>
        <v>0</v>
      </c>
      <c r="K358">
        <f>[2]Sheet1!J358</f>
        <v>0</v>
      </c>
      <c r="L358">
        <f>[2]Sheet1!K358</f>
        <v>15</v>
      </c>
      <c r="M358">
        <f>[2]Sheet1!L358</f>
        <v>2</v>
      </c>
      <c r="N358">
        <f>[2]Sheet1!M358</f>
        <v>0</v>
      </c>
      <c r="O358">
        <f>[2]Sheet1!N358</f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298"/>
      <c r="AU358" s="93"/>
      <c r="AV358" s="298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tr">
        <f>[2]Sheet1!A359</f>
        <v>BTLN09_PDU1A_B</v>
      </c>
      <c r="B359" t="str">
        <f>[2]Sheet1!B359</f>
        <v xml:space="preserve">BTLN09;DC SYS01 </v>
      </c>
      <c r="C359" s="52" t="str">
        <f>[2]Sheet1!C359</f>
        <v>BTLN09</v>
      </c>
      <c r="D359" s="52" t="s">
        <v>974</v>
      </c>
      <c r="E359">
        <f>[2]Sheet1!D359</f>
        <v>265.90000000000003</v>
      </c>
      <c r="F359">
        <f>[2]Sheet1!E359</f>
        <v>265.39999999999998</v>
      </c>
      <c r="G359" s="64">
        <f>[2]Sheet1!F359</f>
        <v>45400</v>
      </c>
      <c r="H359">
        <f>[2]Sheet1!G359</f>
        <v>600</v>
      </c>
      <c r="I359">
        <f>[2]Sheet1!H359</f>
        <v>600</v>
      </c>
      <c r="J359">
        <f>[2]Sheet1!I359</f>
        <v>0</v>
      </c>
      <c r="K359">
        <f>[2]Sheet1!J359</f>
        <v>0</v>
      </c>
      <c r="L359">
        <f>[2]Sheet1!K359</f>
        <v>0</v>
      </c>
      <c r="M359">
        <f>[2]Sheet1!L359</f>
        <v>0</v>
      </c>
      <c r="N359">
        <f>[2]Sheet1!M359</f>
        <v>0</v>
      </c>
      <c r="O359">
        <f>[2]Sheet1!N359</f>
        <v>0</v>
      </c>
      <c r="P359" s="69">
        <f t="shared" si="54"/>
        <v>714.79166666666663</v>
      </c>
      <c r="Q359" s="81" t="s">
        <v>447</v>
      </c>
      <c r="R359" s="279">
        <v>1.8</v>
      </c>
      <c r="S359" s="81" t="s">
        <v>448</v>
      </c>
      <c r="T359" s="279">
        <v>1.2</v>
      </c>
      <c r="U359" s="81" t="s">
        <v>449</v>
      </c>
      <c r="V359" s="279">
        <v>4.7</v>
      </c>
      <c r="W359" s="81" t="s">
        <v>450</v>
      </c>
      <c r="X359" s="279">
        <v>1.9</v>
      </c>
      <c r="Y359" s="81" t="s">
        <v>451</v>
      </c>
      <c r="Z359" s="279">
        <v>1.8</v>
      </c>
      <c r="AA359" s="81" t="s">
        <v>452</v>
      </c>
      <c r="AB359" s="279">
        <v>11.7</v>
      </c>
      <c r="AC359" s="89" t="s">
        <v>453</v>
      </c>
      <c r="AD359" s="282">
        <v>1.9</v>
      </c>
      <c r="AE359" s="89" t="s">
        <v>454</v>
      </c>
      <c r="AF359" s="282">
        <v>2.2999999999999998</v>
      </c>
      <c r="AG359" s="89" t="s">
        <v>455</v>
      </c>
      <c r="AH359" s="282">
        <v>1.2</v>
      </c>
      <c r="AI359" s="99" t="s">
        <v>975</v>
      </c>
      <c r="AJ359" s="100">
        <v>0.88</v>
      </c>
      <c r="AK359" s="105" t="s">
        <v>460</v>
      </c>
      <c r="AL359" s="294">
        <v>0.93</v>
      </c>
      <c r="AM359" s="92" t="s">
        <v>976</v>
      </c>
      <c r="AN359" s="310">
        <v>4</v>
      </c>
      <c r="AO359" s="92"/>
      <c r="AP359" s="80"/>
      <c r="AQ359" s="93"/>
      <c r="AR359" s="80"/>
      <c r="AS359" s="93"/>
      <c r="AT359" s="298"/>
      <c r="AU359" s="93"/>
      <c r="AV359" s="298"/>
      <c r="AW359" s="93"/>
      <c r="AX359" s="66">
        <f t="shared" si="50"/>
        <v>34.31</v>
      </c>
      <c r="AY359" s="78">
        <f t="shared" si="51"/>
        <v>714.79166666666663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623.29583333333335</v>
      </c>
      <c r="BC359" s="53">
        <f t="shared" si="53"/>
        <v>622.79583333333335</v>
      </c>
    </row>
    <row r="360" spans="1:55" ht="13.15">
      <c r="A360" t="str">
        <f>[2]Sheet1!A360</f>
        <v>BDEN02_SEC_DD770_CD01</v>
      </c>
      <c r="B360" t="str">
        <f>[2]Sheet1!B360</f>
        <v>BDEN02;DC SYS01</v>
      </c>
      <c r="C360" s="52" t="str">
        <f>[2]Sheet1!C360</f>
        <v>BDEN02</v>
      </c>
      <c r="D360" s="52" t="s">
        <v>977</v>
      </c>
      <c r="E360">
        <f>[2]Sheet1!D360</f>
        <v>45</v>
      </c>
      <c r="F360">
        <f>[2]Sheet1!E360</f>
        <v>55</v>
      </c>
      <c r="G360" s="64">
        <f>[2]Sheet1!F360</f>
        <v>44404</v>
      </c>
      <c r="H360">
        <f>[2]Sheet1!G360</f>
        <v>300</v>
      </c>
      <c r="I360">
        <f>[2]Sheet1!H360</f>
        <v>300</v>
      </c>
      <c r="J360">
        <f>[2]Sheet1!I360</f>
        <v>6</v>
      </c>
      <c r="K360">
        <f>[2]Sheet1!J360</f>
        <v>1</v>
      </c>
      <c r="L360">
        <f>[2]Sheet1!K360</f>
        <v>0</v>
      </c>
      <c r="M360">
        <f>[2]Sheet1!L360</f>
        <v>9</v>
      </c>
      <c r="N360">
        <f>[2]Sheet1!M360</f>
        <v>0</v>
      </c>
      <c r="O360">
        <f>[2]Sheet1!N360</f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298"/>
      <c r="AU360" s="93"/>
      <c r="AV360" s="298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tr">
        <f>[2]Sheet1!A361</f>
        <v>BDEN02_SEC_DD770_QR01</v>
      </c>
      <c r="B361" t="str">
        <f>[2]Sheet1!B361</f>
        <v>BDEN02;DC SYS01</v>
      </c>
      <c r="C361" s="52" t="str">
        <f>[2]Sheet1!C361</f>
        <v>BDEN02</v>
      </c>
      <c r="D361" s="52" t="s">
        <v>977</v>
      </c>
      <c r="E361">
        <f>[2]Sheet1!D361</f>
        <v>10</v>
      </c>
      <c r="F361">
        <f>[2]Sheet1!E361</f>
        <v>10</v>
      </c>
      <c r="G361" s="64">
        <f>[2]Sheet1!F361</f>
        <v>44404</v>
      </c>
      <c r="H361">
        <f>[2]Sheet1!G361</f>
        <v>300</v>
      </c>
      <c r="I361">
        <f>[2]Sheet1!H361</f>
        <v>300</v>
      </c>
      <c r="J361">
        <f>[2]Sheet1!I361</f>
        <v>6</v>
      </c>
      <c r="K361">
        <f>[2]Sheet1!J361</f>
        <v>6</v>
      </c>
      <c r="L361">
        <f>[2]Sheet1!K361</f>
        <v>0</v>
      </c>
      <c r="M361">
        <f>[2]Sheet1!L361</f>
        <v>23</v>
      </c>
      <c r="N361">
        <f>[2]Sheet1!M361</f>
        <v>9</v>
      </c>
      <c r="O361">
        <f>[2]Sheet1!N361</f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298"/>
      <c r="AU361" s="93"/>
      <c r="AV361" s="298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tr">
        <f>[2]Sheet1!A362</f>
        <v>BDEN06 AB01 DD770</v>
      </c>
      <c r="B362" t="str">
        <f>[2]Sheet1!B362</f>
        <v>BDEN06;DC SYS01</v>
      </c>
      <c r="C362" s="52" t="str">
        <f>[2]Sheet1!C362</f>
        <v>BDEN06</v>
      </c>
      <c r="D362" s="52" t="s">
        <v>978</v>
      </c>
      <c r="E362">
        <f>[2]Sheet1!D362</f>
        <v>170</v>
      </c>
      <c r="F362">
        <f>[2]Sheet1!E362</f>
        <v>179</v>
      </c>
      <c r="G362" s="64">
        <f>[2]Sheet1!F362</f>
        <v>45048</v>
      </c>
      <c r="H362">
        <f>[2]Sheet1!G362</f>
        <v>300</v>
      </c>
      <c r="I362">
        <f>[2]Sheet1!H362</f>
        <v>300</v>
      </c>
      <c r="J362">
        <f>[2]Sheet1!I362</f>
        <v>4</v>
      </c>
      <c r="K362">
        <f>[2]Sheet1!J362</f>
        <v>2</v>
      </c>
      <c r="L362">
        <f>[2]Sheet1!K362</f>
        <v>0</v>
      </c>
      <c r="M362">
        <f>[2]Sheet1!L362</f>
        <v>24</v>
      </c>
      <c r="N362">
        <f>[2]Sheet1!M362</f>
        <v>11</v>
      </c>
      <c r="O362">
        <f>[2]Sheet1!N362</f>
        <v>0</v>
      </c>
      <c r="P362" s="69">
        <f t="shared" si="54"/>
        <v>83.333333333333329</v>
      </c>
      <c r="Q362" s="83" t="s">
        <v>336</v>
      </c>
      <c r="R362" s="84">
        <v>2</v>
      </c>
      <c r="S362" s="85" t="s">
        <v>337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298"/>
      <c r="AU362" s="93"/>
      <c r="AV362" s="298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tr">
        <f>[2]Sheet1!A363</f>
        <v>BDEN06 JK01 DD770</v>
      </c>
      <c r="B363" t="str">
        <f>[2]Sheet1!B363</f>
        <v>BDEN06;DC SYS01</v>
      </c>
      <c r="C363" s="52" t="str">
        <f>[2]Sheet1!C363</f>
        <v>BDEN06</v>
      </c>
      <c r="D363" s="52" t="s">
        <v>978</v>
      </c>
      <c r="E363">
        <f>[2]Sheet1!D363</f>
        <v>80</v>
      </c>
      <c r="F363">
        <f>[2]Sheet1!E363</f>
        <v>90</v>
      </c>
      <c r="G363" s="64">
        <f>[2]Sheet1!F363</f>
        <v>45048</v>
      </c>
      <c r="H363">
        <f>[2]Sheet1!G363</f>
        <v>600</v>
      </c>
      <c r="I363">
        <f>[2]Sheet1!H363</f>
        <v>600</v>
      </c>
      <c r="J363">
        <f>[2]Sheet1!I363</f>
        <v>1</v>
      </c>
      <c r="K363">
        <f>[2]Sheet1!J363</f>
        <v>0</v>
      </c>
      <c r="L363">
        <f>[2]Sheet1!K363</f>
        <v>3</v>
      </c>
      <c r="M363">
        <f>[2]Sheet1!L363</f>
        <v>17</v>
      </c>
      <c r="N363">
        <f>[2]Sheet1!M363</f>
        <v>12</v>
      </c>
      <c r="O363">
        <f>[2]Sheet1!N363</f>
        <v>0</v>
      </c>
      <c r="P363" s="69">
        <f t="shared" si="54"/>
        <v>31.25</v>
      </c>
      <c r="Q363" s="295" t="s">
        <v>338</v>
      </c>
      <c r="R363" s="297">
        <v>1.5</v>
      </c>
      <c r="S363" s="93"/>
      <c r="T363" s="80"/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298"/>
      <c r="AU363" s="93"/>
      <c r="AV363" s="298"/>
      <c r="AW363" s="93"/>
      <c r="AX363" s="66">
        <f t="shared" si="50"/>
        <v>1.5</v>
      </c>
      <c r="AY363" s="78">
        <f t="shared" si="51"/>
        <v>31.25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95.625</v>
      </c>
      <c r="BC363" s="53">
        <f t="shared" si="53"/>
        <v>105.625</v>
      </c>
    </row>
    <row r="364" spans="1:55" ht="13.15">
      <c r="A364" t="str">
        <f>[2]Sheet1!A364</f>
        <v>BDEN06 QR01 DD770</v>
      </c>
      <c r="B364" t="str">
        <f>[2]Sheet1!B364</f>
        <v>BDEN06;DC SYS01</v>
      </c>
      <c r="C364" s="52" t="str">
        <f>[2]Sheet1!C364</f>
        <v>BDEN06</v>
      </c>
      <c r="D364" s="52" t="s">
        <v>978</v>
      </c>
      <c r="E364">
        <f>[2]Sheet1!D364</f>
        <v>10</v>
      </c>
      <c r="F364">
        <f>[2]Sheet1!E364</f>
        <v>10</v>
      </c>
      <c r="G364" s="64">
        <f>[2]Sheet1!F364</f>
        <v>45048</v>
      </c>
      <c r="H364">
        <f>[2]Sheet1!G364</f>
        <v>600</v>
      </c>
      <c r="I364">
        <f>[2]Sheet1!H364</f>
        <v>600</v>
      </c>
      <c r="J364">
        <f>[2]Sheet1!I364</f>
        <v>6</v>
      </c>
      <c r="K364">
        <f>[2]Sheet1!J364</f>
        <v>6</v>
      </c>
      <c r="L364">
        <f>[2]Sheet1!K364</f>
        <v>6</v>
      </c>
      <c r="M364">
        <f>[2]Sheet1!L364</f>
        <v>22</v>
      </c>
      <c r="N364">
        <f>[2]Sheet1!M364</f>
        <v>4</v>
      </c>
      <c r="O364">
        <f>[2]Sheet1!N364</f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298"/>
      <c r="AU364" s="93"/>
      <c r="AV364" s="298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tr">
        <f>[2]Sheet1!A365</f>
        <v>BDEN07_PDU1A_B</v>
      </c>
      <c r="B365">
        <f>[2]Sheet1!B365</f>
        <v>0</v>
      </c>
      <c r="C365" s="52" t="str">
        <f>[2]Sheet1!C365</f>
        <v>BDEN07</v>
      </c>
      <c r="D365" s="52" t="s">
        <v>979</v>
      </c>
      <c r="E365">
        <f>[2]Sheet1!D365</f>
        <v>413.05000000000007</v>
      </c>
      <c r="F365">
        <f>[2]Sheet1!E365</f>
        <v>413.05000000000007</v>
      </c>
      <c r="G365" s="64">
        <f>[2]Sheet1!F365</f>
        <v>45435</v>
      </c>
      <c r="H365">
        <f>[2]Sheet1!G365</f>
        <v>600</v>
      </c>
      <c r="I365">
        <f>[2]Sheet1!H365</f>
        <v>600</v>
      </c>
      <c r="J365">
        <f>[2]Sheet1!I365</f>
        <v>0</v>
      </c>
      <c r="K365">
        <f>[2]Sheet1!J365</f>
        <v>0</v>
      </c>
      <c r="L365">
        <f>[2]Sheet1!K365</f>
        <v>0</v>
      </c>
      <c r="M365">
        <f>[2]Sheet1!L365</f>
        <v>0</v>
      </c>
      <c r="N365">
        <f>[2]Sheet1!M365</f>
        <v>0</v>
      </c>
      <c r="O365">
        <f>[2]Sheet1!N365</f>
        <v>0</v>
      </c>
      <c r="P365" s="69">
        <f t="shared" si="54"/>
        <v>122.91666666666667</v>
      </c>
      <c r="Q365" s="92" t="s">
        <v>980</v>
      </c>
      <c r="R365" s="80">
        <v>5.9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298"/>
      <c r="AU365" s="93"/>
      <c r="AV365" s="298"/>
      <c r="AW365" s="93"/>
      <c r="AX365" s="66">
        <f t="shared" si="50"/>
        <v>5.9</v>
      </c>
      <c r="AY365" s="78">
        <f t="shared" si="51"/>
        <v>122.91666666666667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474.50833333333338</v>
      </c>
      <c r="BC365" s="53">
        <f t="shared" si="53"/>
        <v>474.50833333333338</v>
      </c>
    </row>
    <row r="366" spans="1:55" ht="13.15">
      <c r="A366" t="str">
        <f>[2]Sheet1!A366</f>
        <v>CDFN02_SEC_CBDB_AB05</v>
      </c>
      <c r="B366" t="str">
        <f>[2]Sheet1!B366</f>
        <v>CDFN02;DC SYS01</v>
      </c>
      <c r="C366" s="52" t="str">
        <f>[2]Sheet1!C366</f>
        <v>CDFN02</v>
      </c>
      <c r="D366" s="52" t="s">
        <v>981</v>
      </c>
      <c r="E366">
        <f>[2]Sheet1!D366</f>
        <v>120</v>
      </c>
      <c r="F366">
        <f>[2]Sheet1!E366</f>
        <v>140</v>
      </c>
      <c r="G366" s="64" t="str">
        <f>[2]Sheet1!F366</f>
        <v>23rd JUNE 2021</v>
      </c>
      <c r="H366">
        <f>[2]Sheet1!G366</f>
        <v>300</v>
      </c>
      <c r="I366">
        <f>[2]Sheet1!H366</f>
        <v>300</v>
      </c>
      <c r="J366">
        <f>[2]Sheet1!I366</f>
        <v>4</v>
      </c>
      <c r="K366">
        <f>[2]Sheet1!J366</f>
        <v>1</v>
      </c>
      <c r="L366">
        <f>[2]Sheet1!K366</f>
        <v>0</v>
      </c>
      <c r="M366">
        <f>[2]Sheet1!L366</f>
        <v>5</v>
      </c>
      <c r="N366">
        <f>[2]Sheet1!M366</f>
        <v>6</v>
      </c>
      <c r="O366">
        <f>[2]Sheet1!N366</f>
        <v>0</v>
      </c>
      <c r="P366" s="69">
        <f t="shared" si="54"/>
        <v>10.416666666666666</v>
      </c>
      <c r="Q366" s="81" t="s">
        <v>467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298"/>
      <c r="AU366" s="93"/>
      <c r="AV366" s="298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tr">
        <f>[2]Sheet1!A367</f>
        <v>CDFN02_SEC_CBDB_GH06</v>
      </c>
      <c r="B367" t="str">
        <f>[2]Sheet1!B367</f>
        <v>CDFN02;DC SYS01</v>
      </c>
      <c r="C367" s="52" t="str">
        <f>[2]Sheet1!C367</f>
        <v>CDFN02</v>
      </c>
      <c r="D367" s="52" t="s">
        <v>981</v>
      </c>
      <c r="E367">
        <f>[2]Sheet1!D367</f>
        <v>20</v>
      </c>
      <c r="F367">
        <f>[2]Sheet1!E367</f>
        <v>20</v>
      </c>
      <c r="G367" s="64">
        <f>[2]Sheet1!F367</f>
        <v>41866</v>
      </c>
      <c r="H367">
        <f>[2]Sheet1!G367</f>
        <v>300</v>
      </c>
      <c r="I367">
        <f>[2]Sheet1!H367</f>
        <v>300</v>
      </c>
      <c r="J367">
        <f>[2]Sheet1!I367</f>
        <v>0</v>
      </c>
      <c r="K367">
        <f>[2]Sheet1!J367</f>
        <v>0</v>
      </c>
      <c r="L367">
        <f>[2]Sheet1!K367</f>
        <v>0</v>
      </c>
      <c r="M367">
        <f>[2]Sheet1!L367</f>
        <v>0</v>
      </c>
      <c r="N367">
        <f>[2]Sheet1!M367</f>
        <v>0</v>
      </c>
      <c r="O367">
        <f>[2]Sheet1!N367</f>
        <v>0</v>
      </c>
      <c r="P367" s="69">
        <f t="shared" si="54"/>
        <v>52.083333333333336</v>
      </c>
      <c r="Q367" s="81" t="s">
        <v>468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298"/>
      <c r="AU367" s="93"/>
      <c r="AV367" s="298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tr">
        <f>[2]Sheet1!A368</f>
        <v>CHMN21_SEC_EATON DCDB1</v>
      </c>
      <c r="B368" t="str">
        <f>[2]Sheet1!B368</f>
        <v>CHMN21;DC SYS01</v>
      </c>
      <c r="C368" s="52" t="str">
        <f>[2]Sheet1!C368</f>
        <v>CHMN21</v>
      </c>
      <c r="D368" s="52" t="s">
        <v>982</v>
      </c>
      <c r="E368">
        <f>[2]Sheet1!D368</f>
        <v>5</v>
      </c>
      <c r="F368">
        <f>[2]Sheet1!E368</f>
        <v>5</v>
      </c>
      <c r="G368" s="64">
        <f>[2]Sheet1!F368</f>
        <v>42871</v>
      </c>
      <c r="H368">
        <f>[2]Sheet1!G368</f>
        <v>300</v>
      </c>
      <c r="I368">
        <f>[2]Sheet1!H368</f>
        <v>300</v>
      </c>
      <c r="J368">
        <f>[2]Sheet1!I368</f>
        <v>0</v>
      </c>
      <c r="K368">
        <f>[2]Sheet1!J368</f>
        <v>0</v>
      </c>
      <c r="L368">
        <f>[2]Sheet1!K368</f>
        <v>0</v>
      </c>
      <c r="M368">
        <f>[2]Sheet1!L368</f>
        <v>0</v>
      </c>
      <c r="N368">
        <f>[2]Sheet1!M368</f>
        <v>0</v>
      </c>
      <c r="O368">
        <f>[2]Sheet1!N368</f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298"/>
      <c r="AU368" s="93"/>
      <c r="AV368" s="298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tr">
        <f>[2]Sheet1!A369</f>
        <v>CTNN01_PDU1A_B</v>
      </c>
      <c r="B369" t="str">
        <f>[2]Sheet1!B369</f>
        <v>CTNN01-DCSYS01A</v>
      </c>
      <c r="C369" s="52" t="str">
        <f>[2]Sheet1!C369</f>
        <v>CTNN01</v>
      </c>
      <c r="D369" s="52" t="s">
        <v>983</v>
      </c>
      <c r="E369">
        <f>[2]Sheet1!D369</f>
        <v>3.5</v>
      </c>
      <c r="F369">
        <f>[2]Sheet1!E369</f>
        <v>2.2000000000000002</v>
      </c>
      <c r="G369" s="64">
        <f>[2]Sheet1!F369</f>
        <v>45429</v>
      </c>
      <c r="H369">
        <f>[2]Sheet1!G369</f>
        <v>360</v>
      </c>
      <c r="I369">
        <f>[2]Sheet1!H369</f>
        <v>360</v>
      </c>
      <c r="J369">
        <f>[2]Sheet1!I369</f>
        <v>0</v>
      </c>
      <c r="K369">
        <f>[2]Sheet1!J369</f>
        <v>0</v>
      </c>
      <c r="L369">
        <f>[2]Sheet1!K369</f>
        <v>0</v>
      </c>
      <c r="M369">
        <f>[2]Sheet1!L369</f>
        <v>0</v>
      </c>
      <c r="N369">
        <f>[2]Sheet1!M369</f>
        <v>0</v>
      </c>
      <c r="O369">
        <f>[2]Sheet1!N369</f>
        <v>0</v>
      </c>
      <c r="P369" s="69">
        <f t="shared" si="54"/>
        <v>243.75</v>
      </c>
      <c r="Q369" s="81" t="s">
        <v>984</v>
      </c>
      <c r="R369" s="82">
        <v>11.7</v>
      </c>
      <c r="S369" s="81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298"/>
      <c r="AU369" s="93"/>
      <c r="AV369" s="298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125.375</v>
      </c>
      <c r="BC369" s="53">
        <f t="shared" si="53"/>
        <v>124.075</v>
      </c>
    </row>
    <row r="370" spans="1:55" ht="13.15">
      <c r="A370" t="str">
        <f>[2]Sheet1!A370</f>
        <v>CTNN01_SEC_DD770_EF01</v>
      </c>
      <c r="B370" t="str">
        <f>[2]Sheet1!B370</f>
        <v>CTNN01-DCSYS01A</v>
      </c>
      <c r="C370" s="52" t="str">
        <f>[2]Sheet1!C370</f>
        <v>CTNN01</v>
      </c>
      <c r="D370" s="52" t="s">
        <v>983</v>
      </c>
      <c r="E370">
        <f>[2]Sheet1!D370</f>
        <v>60</v>
      </c>
      <c r="F370">
        <f>[2]Sheet1!E370</f>
        <v>50</v>
      </c>
      <c r="G370" s="64">
        <f>[2]Sheet1!F370</f>
        <v>44571</v>
      </c>
      <c r="H370">
        <f>[2]Sheet1!G370</f>
        <v>300</v>
      </c>
      <c r="I370">
        <f>[2]Sheet1!H370</f>
        <v>300</v>
      </c>
      <c r="J370">
        <f>[2]Sheet1!I370</f>
        <v>6</v>
      </c>
      <c r="K370">
        <f>[2]Sheet1!J370</f>
        <v>7</v>
      </c>
      <c r="L370">
        <f>[2]Sheet1!K370</f>
        <v>0</v>
      </c>
      <c r="M370">
        <f>[2]Sheet1!L370</f>
        <v>14</v>
      </c>
      <c r="N370">
        <f>[2]Sheet1!M370</f>
        <v>3</v>
      </c>
      <c r="O370">
        <f>[2]Sheet1!N370</f>
        <v>0</v>
      </c>
      <c r="P370" s="69">
        <f t="shared" si="54"/>
        <v>20.833333333333332</v>
      </c>
      <c r="Q370" s="105" t="s">
        <v>496</v>
      </c>
      <c r="R370" s="255">
        <v>1</v>
      </c>
      <c r="S370" s="93"/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298"/>
      <c r="AU370" s="93"/>
      <c r="AV370" s="298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tr">
        <f>[2]Sheet1!A371</f>
        <v>CTNN01_SEC_DD770_N01</v>
      </c>
      <c r="B371" t="str">
        <f>[2]Sheet1!B371</f>
        <v>CTNN01-DCSYS01A</v>
      </c>
      <c r="C371" s="52" t="str">
        <f>[2]Sheet1!C371</f>
        <v>CTNN01</v>
      </c>
      <c r="D371" s="52" t="s">
        <v>983</v>
      </c>
      <c r="E371">
        <f>[2]Sheet1!D371</f>
        <v>0</v>
      </c>
      <c r="F371">
        <f>[2]Sheet1!E371</f>
        <v>0</v>
      </c>
      <c r="G371" s="64">
        <f>[2]Sheet1!F371</f>
        <v>44397</v>
      </c>
      <c r="H371">
        <f>[2]Sheet1!G371</f>
        <v>300</v>
      </c>
      <c r="I371">
        <f>[2]Sheet1!H371</f>
        <v>300</v>
      </c>
      <c r="J371">
        <f>[2]Sheet1!I371</f>
        <v>6</v>
      </c>
      <c r="K371">
        <f>[2]Sheet1!J371</f>
        <v>6</v>
      </c>
      <c r="L371">
        <f>[2]Sheet1!K371</f>
        <v>12</v>
      </c>
      <c r="M371">
        <f>[2]Sheet1!L371</f>
        <v>22</v>
      </c>
      <c r="N371">
        <f>[2]Sheet1!M371</f>
        <v>10</v>
      </c>
      <c r="O371">
        <f>[2]Sheet1!N371</f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298"/>
      <c r="AU371" s="93"/>
      <c r="AV371" s="298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tr">
        <f>[2]Sheet1!A372</f>
        <v>CKNN03_PDU1A_B</v>
      </c>
      <c r="B372" t="str">
        <f>[2]Sheet1!B372</f>
        <v>CKNN03-DCSYS01a</v>
      </c>
      <c r="C372" s="52" t="str">
        <f>[2]Sheet1!C372</f>
        <v>CKKN03</v>
      </c>
      <c r="D372" s="52" t="s">
        <v>985</v>
      </c>
      <c r="E372">
        <f>[2]Sheet1!D372</f>
        <v>0</v>
      </c>
      <c r="F372">
        <f>[2]Sheet1!E372</f>
        <v>3.4</v>
      </c>
      <c r="G372" s="64">
        <f>[2]Sheet1!F372</f>
        <v>45428</v>
      </c>
      <c r="H372">
        <f>[2]Sheet1!G372</f>
        <v>360</v>
      </c>
      <c r="I372">
        <f>[2]Sheet1!H372</f>
        <v>360</v>
      </c>
      <c r="J372">
        <f>[2]Sheet1!I372</f>
        <v>0</v>
      </c>
      <c r="K372">
        <f>[2]Sheet1!J372</f>
        <v>0</v>
      </c>
      <c r="L372">
        <f>[2]Sheet1!K372</f>
        <v>0</v>
      </c>
      <c r="M372">
        <f>[2]Sheet1!L372</f>
        <v>0</v>
      </c>
      <c r="N372">
        <f>[2]Sheet1!M372</f>
        <v>0</v>
      </c>
      <c r="O372">
        <f>[2]Sheet1!N372</f>
        <v>0</v>
      </c>
      <c r="P372" s="69">
        <f t="shared" si="54"/>
        <v>243.75</v>
      </c>
      <c r="Q372" s="81" t="s">
        <v>486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298"/>
      <c r="AU372" s="93"/>
      <c r="AV372" s="298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121.875</v>
      </c>
      <c r="BC372" s="53">
        <f t="shared" ref="BC372:BC437" si="59">SUM(P372/2)+F372</f>
        <v>125.27500000000001</v>
      </c>
    </row>
    <row r="373" spans="1:55" ht="13.15">
      <c r="A373" t="str">
        <f>[2]Sheet1!A373</f>
        <v>CKNN03_SEC_DCSYS - IGNORE</v>
      </c>
      <c r="B373" t="str">
        <f>[2]Sheet1!B373</f>
        <v>CKNN03-DCSYS01a</v>
      </c>
      <c r="C373" s="52" t="str">
        <f>[2]Sheet1!C373</f>
        <v>CKNN03</v>
      </c>
      <c r="D373" s="52" t="s">
        <v>986</v>
      </c>
      <c r="E373">
        <f>[2]Sheet1!D373</f>
        <v>0</v>
      </c>
      <c r="F373">
        <f>[2]Sheet1!E373</f>
        <v>0</v>
      </c>
      <c r="G373" s="64">
        <f>[2]Sheet1!F373</f>
        <v>44382</v>
      </c>
      <c r="H373" t="str">
        <f>[2]Sheet1!G373</f>
        <v>NOT SPECIFIED</v>
      </c>
      <c r="I373" t="str">
        <f>[2]Sheet1!H373</f>
        <v>NOT SPECIFIED</v>
      </c>
      <c r="J373">
        <f>[2]Sheet1!I373</f>
        <v>0</v>
      </c>
      <c r="K373">
        <f>[2]Sheet1!J373</f>
        <v>0</v>
      </c>
      <c r="L373">
        <f>[2]Sheet1!K373</f>
        <v>0</v>
      </c>
      <c r="M373">
        <f>[2]Sheet1!L373</f>
        <v>0</v>
      </c>
      <c r="N373">
        <f>[2]Sheet1!M373</f>
        <v>0</v>
      </c>
      <c r="O373">
        <f>[2]Sheet1!N373</f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298"/>
      <c r="AU373" s="93"/>
      <c r="AV373" s="298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tr">
        <f>[2]Sheet1!A374</f>
        <v>CKNN03_SEC_DD770_CD01</v>
      </c>
      <c r="B374" t="str">
        <f>[2]Sheet1!B374</f>
        <v>CKNN03-DCSYS01a</v>
      </c>
      <c r="C374" s="52" t="str">
        <f>[2]Sheet1!C374</f>
        <v>CKNN03</v>
      </c>
      <c r="D374" s="52" t="s">
        <v>986</v>
      </c>
      <c r="E374">
        <f>[2]Sheet1!D374</f>
        <v>30</v>
      </c>
      <c r="F374">
        <f>[2]Sheet1!E374</f>
        <v>40</v>
      </c>
      <c r="G374" s="64">
        <f>[2]Sheet1!F374</f>
        <v>45089</v>
      </c>
      <c r="H374">
        <f>[2]Sheet1!G374</f>
        <v>300</v>
      </c>
      <c r="I374">
        <f>[2]Sheet1!H374</f>
        <v>300</v>
      </c>
      <c r="J374">
        <f>[2]Sheet1!I374</f>
        <v>5</v>
      </c>
      <c r="K374">
        <f>[2]Sheet1!J374</f>
        <v>6</v>
      </c>
      <c r="L374">
        <f>[2]Sheet1!K374</f>
        <v>2</v>
      </c>
      <c r="M374">
        <f>[2]Sheet1!L374</f>
        <v>18</v>
      </c>
      <c r="N374">
        <f>[2]Sheet1!M374</f>
        <v>10</v>
      </c>
      <c r="O374">
        <f>[2]Sheet1!N374</f>
        <v>0</v>
      </c>
      <c r="P374" s="69">
        <f t="shared" si="60"/>
        <v>20.833333333333332</v>
      </c>
      <c r="Q374" s="105" t="s">
        <v>487</v>
      </c>
      <c r="R374" s="255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298"/>
      <c r="AU374" s="93"/>
      <c r="AV374" s="298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50.416666666666664</v>
      </c>
    </row>
    <row r="375" spans="1:55" ht="13.15">
      <c r="A375" t="str">
        <f>[2]Sheet1!A375</f>
        <v>DVSTB1_DCDB</v>
      </c>
      <c r="B375" t="str">
        <f>[2]Sheet1!B375</f>
        <v>DVSTB1; DC SYS01</v>
      </c>
      <c r="C375" s="52" t="str">
        <f>[2]Sheet1!C375</f>
        <v>DVSTB1</v>
      </c>
      <c r="D375" s="52" t="s">
        <v>987</v>
      </c>
      <c r="E375">
        <f>[2]Sheet1!D375</f>
        <v>0</v>
      </c>
      <c r="F375">
        <f>[2]Sheet1!E375</f>
        <v>0</v>
      </c>
      <c r="G375" s="64">
        <f>[2]Sheet1!F375</f>
        <v>0</v>
      </c>
      <c r="H375">
        <f>[2]Sheet1!G375</f>
        <v>300</v>
      </c>
      <c r="I375">
        <f>[2]Sheet1!H375</f>
        <v>300</v>
      </c>
      <c r="J375">
        <f>[2]Sheet1!I375</f>
        <v>0</v>
      </c>
      <c r="K375">
        <f>[2]Sheet1!J375</f>
        <v>0</v>
      </c>
      <c r="L375">
        <f>[2]Sheet1!K375</f>
        <v>0</v>
      </c>
      <c r="M375">
        <f>[2]Sheet1!L375</f>
        <v>0</v>
      </c>
      <c r="N375">
        <f>[2]Sheet1!M375</f>
        <v>0</v>
      </c>
      <c r="O375">
        <f>[2]Sheet1!N375</f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298"/>
      <c r="AU375" s="93"/>
      <c r="AV375" s="298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tr">
        <f>[2]Sheet1!A376</f>
        <v>EXR_SEC_DD770_ JK12</v>
      </c>
      <c r="B376" t="str">
        <f>[2]Sheet1!B376</f>
        <v>EXR;DC SYS01</v>
      </c>
      <c r="C376" s="52" t="str">
        <f>[2]Sheet1!C376</f>
        <v>EXR</v>
      </c>
      <c r="D376" s="52" t="s">
        <v>988</v>
      </c>
      <c r="E376">
        <f>[2]Sheet1!D376</f>
        <v>90</v>
      </c>
      <c r="F376">
        <f>[2]Sheet1!E376</f>
        <v>90</v>
      </c>
      <c r="G376" s="64">
        <f>[2]Sheet1!F376</f>
        <v>44999</v>
      </c>
      <c r="H376">
        <f>[2]Sheet1!G376</f>
        <v>300</v>
      </c>
      <c r="I376">
        <f>[2]Sheet1!H376</f>
        <v>300</v>
      </c>
      <c r="J376">
        <f>[2]Sheet1!I376</f>
        <v>5</v>
      </c>
      <c r="K376">
        <f>[2]Sheet1!J376</f>
        <v>5</v>
      </c>
      <c r="L376">
        <f>[2]Sheet1!K376</f>
        <v>0</v>
      </c>
      <c r="M376">
        <f>[2]Sheet1!L376</f>
        <v>10</v>
      </c>
      <c r="N376">
        <f>[2]Sheet1!M376</f>
        <v>9</v>
      </c>
      <c r="O376">
        <f>[2]Sheet1!N376</f>
        <v>0</v>
      </c>
      <c r="P376" s="69">
        <f t="shared" si="60"/>
        <v>62.5</v>
      </c>
      <c r="Q376" s="85" t="s">
        <v>537</v>
      </c>
      <c r="R376" s="255">
        <v>2</v>
      </c>
      <c r="S376" s="81" t="s">
        <v>538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298"/>
      <c r="AU376" s="93"/>
      <c r="AV376" s="298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tr">
        <f>[2]Sheet1!A377</f>
        <v>EXRN03_PDU1A_B</v>
      </c>
      <c r="B377" t="s">
        <v>125</v>
      </c>
      <c r="C377" s="52" t="str">
        <f>[2]Sheet1!C377</f>
        <v>EXRN03</v>
      </c>
      <c r="D377" s="52" t="s">
        <v>989</v>
      </c>
      <c r="E377">
        <f>[2]Sheet1!D377</f>
        <v>1.3</v>
      </c>
      <c r="F377">
        <f>[2]Sheet1!E377</f>
        <v>2.9</v>
      </c>
      <c r="G377" s="64">
        <f>[2]Sheet1!F377</f>
        <v>45429</v>
      </c>
      <c r="H377">
        <f>[2]Sheet1!G377</f>
        <v>360</v>
      </c>
      <c r="I377">
        <f>[2]Sheet1!H377</f>
        <v>360</v>
      </c>
      <c r="J377">
        <f>[2]Sheet1!I377</f>
        <v>0</v>
      </c>
      <c r="K377">
        <f>[2]Sheet1!J377</f>
        <v>0</v>
      </c>
      <c r="L377">
        <f>[2]Sheet1!K377</f>
        <v>0</v>
      </c>
      <c r="M377">
        <f>[2]Sheet1!L377</f>
        <v>0</v>
      </c>
      <c r="N377">
        <f>[2]Sheet1!M377</f>
        <v>0</v>
      </c>
      <c r="O377">
        <f>[2]Sheet1!N377</f>
        <v>0</v>
      </c>
      <c r="P377" s="69">
        <f t="shared" si="60"/>
        <v>243.75</v>
      </c>
      <c r="Q377" s="81" t="s">
        <v>539</v>
      </c>
      <c r="R377" s="82">
        <v>11.7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298"/>
      <c r="AU377" s="93"/>
      <c r="AV377" s="298"/>
      <c r="AW377" s="93"/>
      <c r="AX377" s="66">
        <f t="shared" si="56"/>
        <v>11.7</v>
      </c>
      <c r="AY377" s="78">
        <f t="shared" si="57"/>
        <v>243.75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123.175</v>
      </c>
      <c r="BC377" s="53">
        <f t="shared" si="59"/>
        <v>124.77500000000001</v>
      </c>
    </row>
    <row r="378" spans="1:55" ht="13.15">
      <c r="A378" t="str">
        <f>[2]Sheet1!A378</f>
        <v>FRNN03_PDU1A_B</v>
      </c>
      <c r="B378" t="str">
        <f>[2]Sheet1!B378</f>
        <v>FRNN03-DCSYS01a</v>
      </c>
      <c r="C378" s="52" t="str">
        <f>[2]Sheet1!C378</f>
        <v>FRNN03</v>
      </c>
      <c r="D378" s="52" t="s">
        <v>990</v>
      </c>
      <c r="E378">
        <f>[2]Sheet1!D378</f>
        <v>0</v>
      </c>
      <c r="F378">
        <f>[2]Sheet1!E378</f>
        <v>4.0999999999999996</v>
      </c>
      <c r="G378" s="64">
        <f>[2]Sheet1!F378</f>
        <v>45429</v>
      </c>
      <c r="H378">
        <f>[2]Sheet1!G378</f>
        <v>360</v>
      </c>
      <c r="I378">
        <f>[2]Sheet1!H378</f>
        <v>360</v>
      </c>
      <c r="J378">
        <f>[2]Sheet1!I378</f>
        <v>0</v>
      </c>
      <c r="K378">
        <f>[2]Sheet1!J378</f>
        <v>0</v>
      </c>
      <c r="L378">
        <f>[2]Sheet1!K378</f>
        <v>0</v>
      </c>
      <c r="M378">
        <f>[2]Sheet1!L378</f>
        <v>0</v>
      </c>
      <c r="N378">
        <f>[2]Sheet1!M378</f>
        <v>0</v>
      </c>
      <c r="O378">
        <f>[2]Sheet1!N378</f>
        <v>0</v>
      </c>
      <c r="P378" s="69">
        <f t="shared" si="60"/>
        <v>243.75</v>
      </c>
      <c r="Q378" s="81" t="s">
        <v>991</v>
      </c>
      <c r="R378" s="82">
        <v>11.7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298"/>
      <c r="AU378" s="93"/>
      <c r="AV378" s="298"/>
      <c r="AW378" s="93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125.97499999999999</v>
      </c>
    </row>
    <row r="379" spans="1:55" ht="13.15">
      <c r="A379" t="str">
        <f>[2]Sheet1!A379</f>
        <v>FRNN03_DC SYS01A &amp; 01B_EF09</v>
      </c>
      <c r="B379" t="str">
        <f>[2]Sheet1!B379</f>
        <v>FRNN03-DCSYS01a</v>
      </c>
      <c r="C379" s="52" t="str">
        <f>[2]Sheet1!C379</f>
        <v>FRNN03</v>
      </c>
      <c r="D379" s="52" t="s">
        <v>990</v>
      </c>
      <c r="E379">
        <f>[2]Sheet1!D379</f>
        <v>0</v>
      </c>
      <c r="F379">
        <f>[2]Sheet1!E379</f>
        <v>0</v>
      </c>
      <c r="G379" s="64">
        <f>[2]Sheet1!F379</f>
        <v>44260</v>
      </c>
      <c r="H379">
        <f>[2]Sheet1!G379</f>
        <v>0</v>
      </c>
      <c r="I379">
        <f>[2]Sheet1!H379</f>
        <v>0</v>
      </c>
      <c r="J379">
        <f>[2]Sheet1!I379</f>
        <v>0</v>
      </c>
      <c r="K379">
        <f>[2]Sheet1!J379</f>
        <v>0</v>
      </c>
      <c r="L379">
        <f>[2]Sheet1!K379</f>
        <v>0</v>
      </c>
      <c r="M379">
        <f>[2]Sheet1!L379</f>
        <v>0</v>
      </c>
      <c r="N379">
        <f>[2]Sheet1!M379</f>
        <v>0</v>
      </c>
      <c r="O379">
        <f>[2]Sheet1!N379</f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298"/>
      <c r="AU379" s="93"/>
      <c r="AV379" s="298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tr">
        <f>[2]Sheet1!A380</f>
        <v>FRNN03_SEC_DD770_CD1</v>
      </c>
      <c r="B380" t="str">
        <f>[2]Sheet1!B380</f>
        <v>FRNN03-DCSYS01a</v>
      </c>
      <c r="C380" s="52" t="str">
        <f>[2]Sheet1!C380</f>
        <v>FRNN03</v>
      </c>
      <c r="D380" s="52" t="s">
        <v>990</v>
      </c>
      <c r="E380">
        <f>[2]Sheet1!D380</f>
        <v>20</v>
      </c>
      <c r="F380">
        <f>[2]Sheet1!E380</f>
        <v>20</v>
      </c>
      <c r="G380" s="64">
        <f>[2]Sheet1!F380</f>
        <v>44399</v>
      </c>
      <c r="H380">
        <f>[2]Sheet1!G380</f>
        <v>300</v>
      </c>
      <c r="I380">
        <f>[2]Sheet1!H380</f>
        <v>300</v>
      </c>
      <c r="J380">
        <f>[2]Sheet1!I380</f>
        <v>6</v>
      </c>
      <c r="K380">
        <f>[2]Sheet1!J380</f>
        <v>4</v>
      </c>
      <c r="L380">
        <f>[2]Sheet1!K380</f>
        <v>8</v>
      </c>
      <c r="M380">
        <f>[2]Sheet1!L380</f>
        <v>20</v>
      </c>
      <c r="N380">
        <f>[2]Sheet1!M380</f>
        <v>12</v>
      </c>
      <c r="O380">
        <f>[2]Sheet1!N380</f>
        <v>0</v>
      </c>
      <c r="P380" s="69">
        <f t="shared" si="60"/>
        <v>0</v>
      </c>
      <c r="Q380" s="92"/>
      <c r="R380" s="80"/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298"/>
      <c r="AU380" s="93"/>
      <c r="AV380" s="298"/>
      <c r="AW380" s="93"/>
      <c r="AX380" s="66">
        <f t="shared" si="56"/>
        <v>0</v>
      </c>
      <c r="AY380" s="78">
        <f t="shared" si="57"/>
        <v>0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20</v>
      </c>
      <c r="BC380" s="53">
        <f t="shared" si="59"/>
        <v>20</v>
      </c>
    </row>
    <row r="381" spans="1:55" ht="13.15">
      <c r="A381" t="str">
        <f>[2]Sheet1!A381</f>
        <v>OKNN01_PDU1A_B</v>
      </c>
      <c r="B381" t="str">
        <f>[2]Sheet1!B381</f>
        <v>OKNN01-DCSYS01a</v>
      </c>
      <c r="C381" s="52" t="str">
        <f>[2]Sheet1!C381</f>
        <v>OKNN01</v>
      </c>
      <c r="D381" s="52" t="s">
        <v>992</v>
      </c>
      <c r="E381">
        <f>[2]Sheet1!D381</f>
        <v>27.300000000000004</v>
      </c>
      <c r="F381">
        <f>[2]Sheet1!E381</f>
        <v>19.5</v>
      </c>
      <c r="G381" s="64">
        <f>[2]Sheet1!F381</f>
        <v>45365</v>
      </c>
      <c r="H381">
        <f>[2]Sheet1!G381</f>
        <v>360</v>
      </c>
      <c r="I381">
        <f>[2]Sheet1!H381</f>
        <v>360</v>
      </c>
      <c r="J381">
        <f>[2]Sheet1!I381</f>
        <v>0</v>
      </c>
      <c r="K381">
        <f>[2]Sheet1!J381</f>
        <v>0</v>
      </c>
      <c r="L381">
        <f>[2]Sheet1!K381</f>
        <v>0</v>
      </c>
      <c r="M381">
        <f>[2]Sheet1!L381</f>
        <v>0</v>
      </c>
      <c r="N381">
        <f>[2]Sheet1!M381</f>
        <v>0</v>
      </c>
      <c r="O381">
        <f>[2]Sheet1!N381</f>
        <v>0</v>
      </c>
      <c r="P381" s="69">
        <f t="shared" si="60"/>
        <v>297.91666666666669</v>
      </c>
      <c r="Q381" s="81" t="s">
        <v>673</v>
      </c>
      <c r="R381" s="82">
        <v>2.5</v>
      </c>
      <c r="S381" s="81" t="s">
        <v>993</v>
      </c>
      <c r="T381" s="82">
        <v>11.8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298"/>
      <c r="AU381" s="93"/>
      <c r="AV381" s="298"/>
      <c r="AW381" s="93"/>
      <c r="AX381" s="66">
        <f t="shared" si="56"/>
        <v>14.3</v>
      </c>
      <c r="AY381" s="78">
        <f t="shared" si="57"/>
        <v>297.91666666666669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176.25833333333335</v>
      </c>
      <c r="BC381" s="53">
        <f t="shared" si="59"/>
        <v>168.45833333333334</v>
      </c>
    </row>
    <row r="382" spans="1:55" ht="13.15">
      <c r="A382" t="str">
        <f>[2]Sheet1!A382</f>
        <v>OKNN01_SEC_DD770_CD01</v>
      </c>
      <c r="B382" t="str">
        <f>[2]Sheet1!B382</f>
        <v>OKNN01-DCSYS01a</v>
      </c>
      <c r="C382" s="52" t="str">
        <f>[2]Sheet1!C382</f>
        <v>OKNN01</v>
      </c>
      <c r="D382" s="52" t="s">
        <v>992</v>
      </c>
      <c r="E382">
        <f>[2]Sheet1!D382</f>
        <v>40</v>
      </c>
      <c r="F382">
        <f>[2]Sheet1!E382</f>
        <v>20</v>
      </c>
      <c r="G382" s="64">
        <f>[2]Sheet1!F382</f>
        <v>44398</v>
      </c>
      <c r="H382">
        <f>[2]Sheet1!G382</f>
        <v>300</v>
      </c>
      <c r="I382">
        <f>[2]Sheet1!H382</f>
        <v>300</v>
      </c>
      <c r="J382">
        <f>[2]Sheet1!I382</f>
        <v>6</v>
      </c>
      <c r="K382">
        <f>[2]Sheet1!J382</f>
        <v>7</v>
      </c>
      <c r="L382">
        <f>[2]Sheet1!K382</f>
        <v>0</v>
      </c>
      <c r="M382">
        <f>[2]Sheet1!L382</f>
        <v>19</v>
      </c>
      <c r="N382">
        <f>[2]Sheet1!M382</f>
        <v>8</v>
      </c>
      <c r="O382">
        <f>[2]Sheet1!N382</f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298"/>
      <c r="AU382" s="93"/>
      <c r="AV382" s="298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tr">
        <f>[2]Sheet1!A383</f>
        <v>PLY_PDU1A_B</v>
      </c>
      <c r="B383" t="str">
        <f>[2]Sheet1!B383</f>
        <v>PLY-DCSYS01a</v>
      </c>
      <c r="C383" s="52" t="str">
        <f>[2]Sheet1!C383</f>
        <v>PLY</v>
      </c>
      <c r="D383" s="52" t="s">
        <v>994</v>
      </c>
      <c r="E383">
        <f>[2]Sheet1!D383</f>
        <v>11.4</v>
      </c>
      <c r="F383">
        <f>[2]Sheet1!E383</f>
        <v>0</v>
      </c>
      <c r="G383" s="64">
        <f>[2]Sheet1!F383</f>
        <v>45386</v>
      </c>
      <c r="H383">
        <f>[2]Sheet1!G383</f>
        <v>360</v>
      </c>
      <c r="I383">
        <f>[2]Sheet1!H383</f>
        <v>360</v>
      </c>
      <c r="J383">
        <f>[2]Sheet1!I383</f>
        <v>0</v>
      </c>
      <c r="K383">
        <f>[2]Sheet1!J383</f>
        <v>0</v>
      </c>
      <c r="L383">
        <f>[2]Sheet1!K383</f>
        <v>0</v>
      </c>
      <c r="M383">
        <f>[2]Sheet1!L383</f>
        <v>0</v>
      </c>
      <c r="N383">
        <f>[2]Sheet1!M383</f>
        <v>0</v>
      </c>
      <c r="O383">
        <f>[2]Sheet1!N383</f>
        <v>0</v>
      </c>
      <c r="P383" s="69">
        <f t="shared" si="60"/>
        <v>131.25</v>
      </c>
      <c r="Q383" s="81" t="s">
        <v>676</v>
      </c>
      <c r="R383" s="82">
        <v>2.2999999999999998</v>
      </c>
      <c r="S383" s="81" t="s">
        <v>995</v>
      </c>
      <c r="T383" s="82">
        <v>2.2000000000000002</v>
      </c>
      <c r="U383" s="85" t="s">
        <v>678</v>
      </c>
      <c r="V383" s="255">
        <v>1.8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298"/>
      <c r="AU383" s="93"/>
      <c r="AV383" s="298"/>
      <c r="AW383" s="93"/>
      <c r="AX383" s="66">
        <f t="shared" si="56"/>
        <v>6.3</v>
      </c>
      <c r="AY383" s="78">
        <f t="shared" si="57"/>
        <v>131.25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77.025000000000006</v>
      </c>
      <c r="BC383" s="53">
        <f t="shared" si="59"/>
        <v>65.625</v>
      </c>
    </row>
    <row r="384" spans="1:55" ht="13.15">
      <c r="A384" t="str">
        <f>[2]Sheet1!A384</f>
        <v>PLY_SEC_DD770_EF12</v>
      </c>
      <c r="B384" t="str">
        <f>[2]Sheet1!B384</f>
        <v>PLY-DCSYS01a</v>
      </c>
      <c r="C384" s="52" t="str">
        <f>[2]Sheet1!C384</f>
        <v>PLY</v>
      </c>
      <c r="D384" s="52" t="s">
        <v>994</v>
      </c>
      <c r="E384">
        <f>[2]Sheet1!D384</f>
        <v>100</v>
      </c>
      <c r="F384">
        <f>[2]Sheet1!E384</f>
        <v>25</v>
      </c>
      <c r="G384" s="64">
        <f>[2]Sheet1!F384</f>
        <v>44999</v>
      </c>
      <c r="H384">
        <f>[2]Sheet1!G384</f>
        <v>300</v>
      </c>
      <c r="I384">
        <f>[2]Sheet1!H384</f>
        <v>300</v>
      </c>
      <c r="J384">
        <f>[2]Sheet1!I384</f>
        <v>0</v>
      </c>
      <c r="K384">
        <f>[2]Sheet1!J384</f>
        <v>0</v>
      </c>
      <c r="L384">
        <f>[2]Sheet1!K384</f>
        <v>3</v>
      </c>
      <c r="M384">
        <f>[2]Sheet1!L384</f>
        <v>14</v>
      </c>
      <c r="N384">
        <f>[2]Sheet1!M384</f>
        <v>10</v>
      </c>
      <c r="O384">
        <f>[2]Sheet1!N384</f>
        <v>0</v>
      </c>
      <c r="P384" s="69">
        <f t="shared" si="60"/>
        <v>20.833333333333332</v>
      </c>
      <c r="Q384" s="101" t="s">
        <v>679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298"/>
      <c r="AU384" s="93"/>
      <c r="AV384" s="298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tr">
        <f>[2]Sheet1!A385</f>
        <v>PLY_SEC_DD770_UV01</v>
      </c>
      <c r="B385" t="str">
        <f>[2]Sheet1!B385</f>
        <v>PLY-DCSYS01a</v>
      </c>
      <c r="C385" s="52" t="str">
        <f>[2]Sheet1!C385</f>
        <v>PLY</v>
      </c>
      <c r="D385" s="52" t="s">
        <v>994</v>
      </c>
      <c r="E385">
        <f>[2]Sheet1!D385</f>
        <v>55</v>
      </c>
      <c r="F385">
        <f>[2]Sheet1!E385</f>
        <v>50</v>
      </c>
      <c r="G385" s="64">
        <f>[2]Sheet1!F385</f>
        <v>44999</v>
      </c>
      <c r="H385">
        <f>[2]Sheet1!G385</f>
        <v>300</v>
      </c>
      <c r="I385">
        <f>[2]Sheet1!H385</f>
        <v>300</v>
      </c>
      <c r="J385">
        <f>[2]Sheet1!I385</f>
        <v>6</v>
      </c>
      <c r="K385">
        <f>[2]Sheet1!J385</f>
        <v>0</v>
      </c>
      <c r="L385">
        <f>[2]Sheet1!K385</f>
        <v>1</v>
      </c>
      <c r="M385">
        <f>[2]Sheet1!L385</f>
        <v>22</v>
      </c>
      <c r="N385">
        <f>[2]Sheet1!M385</f>
        <v>11</v>
      </c>
      <c r="O385">
        <f>[2]Sheet1!N385</f>
        <v>1</v>
      </c>
      <c r="P385" s="69">
        <f t="shared" si="60"/>
        <v>20.833333333333332</v>
      </c>
      <c r="Q385" s="105" t="s">
        <v>996</v>
      </c>
      <c r="R385" s="255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298"/>
      <c r="AU385" s="93"/>
      <c r="AV385" s="298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tr">
        <f>[2]Sheet1!A386</f>
        <v>PCOTN1_SEC_DD770_XW01_7</v>
      </c>
      <c r="B386" t="str">
        <f>[2]Sheet1!B386</f>
        <v>PCOTN1;DC SYS A;GEMINI</v>
      </c>
      <c r="C386" s="52" t="str">
        <f>[2]Sheet1!C386</f>
        <v>PCOTN1</v>
      </c>
      <c r="D386" s="52" t="s">
        <v>997</v>
      </c>
      <c r="E386">
        <f>[2]Sheet1!D386</f>
        <v>60</v>
      </c>
      <c r="F386">
        <f>[2]Sheet1!E386</f>
        <v>45</v>
      </c>
      <c r="G386" s="64">
        <f>[2]Sheet1!F386</f>
        <v>45070</v>
      </c>
      <c r="H386">
        <f>[2]Sheet1!G386</f>
        <v>300</v>
      </c>
      <c r="I386">
        <f>[2]Sheet1!H386</f>
        <v>300</v>
      </c>
      <c r="J386">
        <f>[2]Sheet1!I386</f>
        <v>4</v>
      </c>
      <c r="K386">
        <f>[2]Sheet1!J386</f>
        <v>2</v>
      </c>
      <c r="L386">
        <f>[2]Sheet1!K386</f>
        <v>0</v>
      </c>
      <c r="M386">
        <f>[2]Sheet1!L386</f>
        <v>20</v>
      </c>
      <c r="N386">
        <f>[2]Sheet1!M386</f>
        <v>8</v>
      </c>
      <c r="O386">
        <f>[2]Sheet1!N386</f>
        <v>0</v>
      </c>
      <c r="P386" s="69">
        <f t="shared" si="60"/>
        <v>83.333333333333329</v>
      </c>
      <c r="Q386" s="81" t="s">
        <v>674</v>
      </c>
      <c r="R386" s="82">
        <v>2</v>
      </c>
      <c r="S386" s="99" t="s">
        <v>675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298"/>
      <c r="AU386" s="93"/>
      <c r="AV386" s="298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tr">
        <f>[2]Sheet1!A387</f>
        <v>PCOTN1_SEC_WALL_CBDB_2</v>
      </c>
      <c r="B387" t="str">
        <f>[2]Sheet1!B387</f>
        <v>PCOTN1;DC SYS A;FLAG</v>
      </c>
      <c r="C387" s="52" t="str">
        <f>[2]Sheet1!C387</f>
        <v>PCOTN1</v>
      </c>
      <c r="D387" s="52" t="s">
        <v>997</v>
      </c>
      <c r="E387">
        <f>[2]Sheet1!D387</f>
        <v>10</v>
      </c>
      <c r="F387">
        <f>[2]Sheet1!E387</f>
        <v>20</v>
      </c>
      <c r="G387" s="64">
        <f>[2]Sheet1!F387</f>
        <v>45070</v>
      </c>
      <c r="H387">
        <f>[2]Sheet1!G387</f>
        <v>300</v>
      </c>
      <c r="I387">
        <f>[2]Sheet1!H387</f>
        <v>300</v>
      </c>
      <c r="J387">
        <f>[2]Sheet1!I387</f>
        <v>0</v>
      </c>
      <c r="K387">
        <f>[2]Sheet1!J387</f>
        <v>5</v>
      </c>
      <c r="L387">
        <f>[2]Sheet1!K387</f>
        <v>0</v>
      </c>
      <c r="M387">
        <f>[2]Sheet1!L387</f>
        <v>0</v>
      </c>
      <c r="N387">
        <f>[2]Sheet1!M387</f>
        <v>6</v>
      </c>
      <c r="O387">
        <f>[2]Sheet1!N387</f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298"/>
      <c r="AU387" s="93"/>
      <c r="AV387" s="298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tr">
        <f>[2]Sheet1!A388</f>
        <v>PCOTN1 DCDB 3 WALL MOUNTED</v>
      </c>
      <c r="B388" t="str">
        <f>[2]Sheet1!B388</f>
        <v>PCOTN1;DC SYS A;GEMINI</v>
      </c>
      <c r="C388" s="52" t="str">
        <f>[2]Sheet1!C388</f>
        <v>PCOTN1</v>
      </c>
      <c r="D388" s="52" t="s">
        <v>997</v>
      </c>
      <c r="E388">
        <f>[2]Sheet1!D388</f>
        <v>15</v>
      </c>
      <c r="F388">
        <f>[2]Sheet1!E388</f>
        <v>0</v>
      </c>
      <c r="G388" s="64">
        <f>[2]Sheet1!F388</f>
        <v>45070</v>
      </c>
      <c r="H388">
        <f>[2]Sheet1!G388</f>
        <v>600</v>
      </c>
      <c r="I388">
        <f>[2]Sheet1!H388</f>
        <v>0</v>
      </c>
      <c r="J388">
        <f>[2]Sheet1!I388</f>
        <v>0</v>
      </c>
      <c r="K388">
        <f>[2]Sheet1!J388</f>
        <v>15</v>
      </c>
      <c r="L388">
        <f>[2]Sheet1!K388</f>
        <v>0</v>
      </c>
      <c r="M388">
        <f>[2]Sheet1!L388</f>
        <v>0</v>
      </c>
      <c r="N388">
        <f>[2]Sheet1!M388</f>
        <v>3</v>
      </c>
      <c r="O388">
        <f>[2]Sheet1!N388</f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298"/>
      <c r="AU388" s="93"/>
      <c r="AV388" s="298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tr">
        <f>[2]Sheet1!A389</f>
        <v>PCOTN1 DCDB 4 WALL MOUNTED</v>
      </c>
      <c r="B389" t="str">
        <f>[2]Sheet1!B389</f>
        <v>PCOTN1;DC SYS A;GEMINI</v>
      </c>
      <c r="C389" s="52" t="str">
        <f>[2]Sheet1!C389</f>
        <v>PCOTN1</v>
      </c>
      <c r="D389" s="52" t="s">
        <v>997</v>
      </c>
      <c r="E389">
        <f>[2]Sheet1!D389</f>
        <v>25</v>
      </c>
      <c r="F389">
        <f>[2]Sheet1!E389</f>
        <v>0</v>
      </c>
      <c r="G389" s="64">
        <f>[2]Sheet1!F389</f>
        <v>45070</v>
      </c>
      <c r="H389">
        <f>[2]Sheet1!G389</f>
        <v>600</v>
      </c>
      <c r="I389">
        <f>[2]Sheet1!H389</f>
        <v>0</v>
      </c>
      <c r="J389">
        <f>[2]Sheet1!I389</f>
        <v>0</v>
      </c>
      <c r="K389">
        <f>[2]Sheet1!J389</f>
        <v>14</v>
      </c>
      <c r="L389">
        <f>[2]Sheet1!K389</f>
        <v>0</v>
      </c>
      <c r="M389">
        <f>[2]Sheet1!L389</f>
        <v>0</v>
      </c>
      <c r="N389">
        <f>[2]Sheet1!M389</f>
        <v>3</v>
      </c>
      <c r="O389">
        <f>[2]Sheet1!N389</f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298"/>
      <c r="AU389" s="93"/>
      <c r="AV389" s="298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tr">
        <f>[2]Sheet1!A390</f>
        <v>PCOTN1 DCDB 5 WALL MOUNTED</v>
      </c>
      <c r="B390" t="str">
        <f>[2]Sheet1!B390</f>
        <v>PCOTN1;DC SYS A;GEMINI</v>
      </c>
      <c r="C390" s="52" t="str">
        <f>[2]Sheet1!C390</f>
        <v>PCOTN1</v>
      </c>
      <c r="D390" s="52" t="s">
        <v>998</v>
      </c>
      <c r="E390">
        <f>[2]Sheet1!D390</f>
        <v>10</v>
      </c>
      <c r="F390">
        <f>[2]Sheet1!E390</f>
        <v>0</v>
      </c>
      <c r="G390" s="64">
        <f>[2]Sheet1!F390</f>
        <v>45070</v>
      </c>
      <c r="H390">
        <f>[2]Sheet1!G390</f>
        <v>600</v>
      </c>
      <c r="I390">
        <f>[2]Sheet1!H390</f>
        <v>0</v>
      </c>
      <c r="J390">
        <f>[2]Sheet1!I390</f>
        <v>0</v>
      </c>
      <c r="K390">
        <f>[2]Sheet1!J390</f>
        <v>3</v>
      </c>
      <c r="L390">
        <f>[2]Sheet1!K390</f>
        <v>0</v>
      </c>
      <c r="M390">
        <f>[2]Sheet1!L390</f>
        <v>0</v>
      </c>
      <c r="N390">
        <f>[2]Sheet1!M390</f>
        <v>9</v>
      </c>
      <c r="O390">
        <f>[2]Sheet1!N390</f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298"/>
      <c r="AU390" s="93"/>
      <c r="AV390" s="298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tr">
        <f>[2]Sheet1!A391</f>
        <v>PCOTN1 DCDB 6 WALL MOUNTED</v>
      </c>
      <c r="B391" t="str">
        <f>[2]Sheet1!B391</f>
        <v>PCOTN1;DC SYS A;GEMINI</v>
      </c>
      <c r="C391" s="52" t="str">
        <f>[2]Sheet1!C391</f>
        <v>PCOTN1</v>
      </c>
      <c r="D391" s="52" t="s">
        <v>999</v>
      </c>
      <c r="E391">
        <f>[2]Sheet1!D391</f>
        <v>0</v>
      </c>
      <c r="F391">
        <f>[2]Sheet1!E391</f>
        <v>0</v>
      </c>
      <c r="G391" s="64">
        <f>[2]Sheet1!F391</f>
        <v>45070</v>
      </c>
      <c r="H391">
        <f>[2]Sheet1!G391</f>
        <v>600</v>
      </c>
      <c r="I391">
        <f>[2]Sheet1!H391</f>
        <v>0</v>
      </c>
      <c r="J391">
        <f>[2]Sheet1!I391</f>
        <v>0</v>
      </c>
      <c r="K391">
        <f>[2]Sheet1!J391</f>
        <v>3</v>
      </c>
      <c r="L391">
        <f>[2]Sheet1!K391</f>
        <v>0</v>
      </c>
      <c r="M391">
        <f>[2]Sheet1!L391</f>
        <v>0</v>
      </c>
      <c r="N391">
        <f>[2]Sheet1!M391</f>
        <v>12</v>
      </c>
      <c r="O391">
        <f>[2]Sheet1!N391</f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298"/>
      <c r="AU391" s="93"/>
      <c r="AV391" s="298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tr">
        <f>[2]Sheet1!A392</f>
        <v>PCOTN1_WALL_CBDB_1</v>
      </c>
      <c r="B392" t="str">
        <f>[2]Sheet1!B392</f>
        <v>PCOTN1;DC SYS A;FLAG</v>
      </c>
      <c r="C392" s="52" t="str">
        <f>[2]Sheet1!C392</f>
        <v>PCOTN1</v>
      </c>
      <c r="D392" s="52" t="s">
        <v>1000</v>
      </c>
      <c r="E392">
        <f>[2]Sheet1!D392</f>
        <v>80</v>
      </c>
      <c r="F392">
        <f>[2]Sheet1!E392</f>
        <v>80</v>
      </c>
      <c r="G392" s="64">
        <f>[2]Sheet1!F392</f>
        <v>45070</v>
      </c>
      <c r="H392">
        <f>[2]Sheet1!G392</f>
        <v>300</v>
      </c>
      <c r="I392">
        <f>[2]Sheet1!H392</f>
        <v>300</v>
      </c>
      <c r="J392">
        <f>[2]Sheet1!I392</f>
        <v>0</v>
      </c>
      <c r="K392">
        <f>[2]Sheet1!J392</f>
        <v>0</v>
      </c>
      <c r="L392">
        <f>[2]Sheet1!K392</f>
        <v>4</v>
      </c>
      <c r="M392">
        <f>[2]Sheet1!L392</f>
        <v>0</v>
      </c>
      <c r="N392">
        <f>[2]Sheet1!M392</f>
        <v>0</v>
      </c>
      <c r="O392">
        <f>[2]Sheet1!N392</f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298"/>
      <c r="AU392" s="93"/>
      <c r="AV392" s="298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tr">
        <f>[2]Sheet1!A393</f>
        <v>SDNN06_PDU1A_B</v>
      </c>
      <c r="B393" t="str">
        <f>[2]Sheet1!B393</f>
        <v>SDNN06;DC SYS03</v>
      </c>
      <c r="C393" s="52" t="str">
        <f>[2]Sheet1!C393</f>
        <v>SDNN06</v>
      </c>
      <c r="D393" s="52" t="s">
        <v>1001</v>
      </c>
      <c r="E393">
        <f>[2]Sheet1!D393</f>
        <v>159</v>
      </c>
      <c r="F393">
        <f>[2]Sheet1!E393</f>
        <v>146.30000000000001</v>
      </c>
      <c r="G393" s="64">
        <f>[2]Sheet1!F393</f>
        <v>45365</v>
      </c>
      <c r="H393">
        <f>[2]Sheet1!G393</f>
        <v>360</v>
      </c>
      <c r="I393">
        <f>[2]Sheet1!H393</f>
        <v>360</v>
      </c>
      <c r="J393">
        <f>[2]Sheet1!I393</f>
        <v>0</v>
      </c>
      <c r="K393">
        <f>[2]Sheet1!J393</f>
        <v>0</v>
      </c>
      <c r="L393">
        <f>[2]Sheet1!K393</f>
        <v>0</v>
      </c>
      <c r="M393">
        <f>[2]Sheet1!L393</f>
        <v>0</v>
      </c>
      <c r="N393">
        <f>[2]Sheet1!M393</f>
        <v>0</v>
      </c>
      <c r="O393">
        <f>[2]Sheet1!N393</f>
        <v>0</v>
      </c>
      <c r="P393" s="69">
        <f t="shared" si="60"/>
        <v>299.99999999999994</v>
      </c>
      <c r="Q393" s="81" t="s">
        <v>705</v>
      </c>
      <c r="R393" s="82">
        <v>2.4</v>
      </c>
      <c r="S393" s="81" t="s">
        <v>706</v>
      </c>
      <c r="T393" s="82">
        <v>0.7</v>
      </c>
      <c r="U393" s="81" t="s">
        <v>707</v>
      </c>
      <c r="V393" s="82">
        <v>2.1</v>
      </c>
      <c r="W393" s="81" t="s">
        <v>708</v>
      </c>
      <c r="X393" s="82">
        <v>0.7</v>
      </c>
      <c r="Y393" s="81" t="s">
        <v>709</v>
      </c>
      <c r="Z393" s="82">
        <v>1.2</v>
      </c>
      <c r="AA393" s="81" t="s">
        <v>710</v>
      </c>
      <c r="AB393" s="279">
        <v>3.3</v>
      </c>
      <c r="AC393" s="81" t="s">
        <v>699</v>
      </c>
      <c r="AD393" s="279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298"/>
      <c r="AU393" s="93"/>
      <c r="AV393" s="298"/>
      <c r="AW393" s="93"/>
      <c r="AX393" s="66">
        <f t="shared" si="56"/>
        <v>14.399999999999999</v>
      </c>
      <c r="AY393" s="78">
        <f t="shared" si="57"/>
        <v>299.99999999999994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309</v>
      </c>
      <c r="BC393" s="53">
        <f t="shared" si="59"/>
        <v>296.29999999999995</v>
      </c>
    </row>
    <row r="394" spans="1:55" ht="13.15">
      <c r="A394" t="str">
        <f>[2]Sheet1!A394</f>
        <v>SDNN06_SEC_CBDB_QR16</v>
      </c>
      <c r="B394" t="str">
        <f>[2]Sheet1!B394</f>
        <v>SDNN06;DC SYS02</v>
      </c>
      <c r="C394" s="52" t="str">
        <f>[2]Sheet1!C394</f>
        <v>SDNN06</v>
      </c>
      <c r="D394" s="52" t="s">
        <v>1001</v>
      </c>
      <c r="E394">
        <f>[2]Sheet1!D394</f>
        <v>200</v>
      </c>
      <c r="F394">
        <f>[2]Sheet1!E394</f>
        <v>200</v>
      </c>
      <c r="G394" s="64">
        <f>[2]Sheet1!F394</f>
        <v>45014</v>
      </c>
      <c r="H394">
        <f>[2]Sheet1!G394</f>
        <v>300</v>
      </c>
      <c r="I394">
        <f>[2]Sheet1!H394</f>
        <v>300</v>
      </c>
      <c r="J394">
        <f>[2]Sheet1!I394</f>
        <v>3</v>
      </c>
      <c r="K394">
        <f>[2]Sheet1!J394</f>
        <v>1</v>
      </c>
      <c r="L394">
        <f>[2]Sheet1!K394</f>
        <v>7</v>
      </c>
      <c r="M394">
        <f>[2]Sheet1!L394</f>
        <v>3</v>
      </c>
      <c r="N394">
        <f>[2]Sheet1!M394</f>
        <v>0</v>
      </c>
      <c r="O394">
        <f>[2]Sheet1!N394</f>
        <v>4</v>
      </c>
      <c r="P394" s="69">
        <f t="shared" si="60"/>
        <v>312.5</v>
      </c>
      <c r="Q394" s="256" t="s">
        <v>701</v>
      </c>
      <c r="R394" s="268">
        <v>6</v>
      </c>
      <c r="S394" s="105" t="s">
        <v>702</v>
      </c>
      <c r="T394" s="255">
        <v>3</v>
      </c>
      <c r="U394" s="85" t="s">
        <v>703</v>
      </c>
      <c r="V394" s="86">
        <v>3</v>
      </c>
      <c r="W394" s="85" t="s">
        <v>704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298"/>
      <c r="AU394" s="93"/>
      <c r="AV394" s="298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tr">
        <f>[2]Sheet1!A395</f>
        <v>SDNN06_SEC_CBDB_UV16</v>
      </c>
      <c r="B395" t="str">
        <f>[2]Sheet1!B395</f>
        <v>SDNN06;DC SYS03</v>
      </c>
      <c r="C395" s="52" t="str">
        <f>[2]Sheet1!C395</f>
        <v>SDNN06</v>
      </c>
      <c r="D395" s="52" t="s">
        <v>1001</v>
      </c>
      <c r="E395">
        <f>[2]Sheet1!D395</f>
        <v>245</v>
      </c>
      <c r="F395">
        <f>[2]Sheet1!E395</f>
        <v>245</v>
      </c>
      <c r="G395" s="64">
        <f>[2]Sheet1!F395</f>
        <v>45009</v>
      </c>
      <c r="H395">
        <f>[2]Sheet1!G395</f>
        <v>300</v>
      </c>
      <c r="I395">
        <f>[2]Sheet1!H395</f>
        <v>300</v>
      </c>
      <c r="J395">
        <f>[2]Sheet1!I395</f>
        <v>0</v>
      </c>
      <c r="K395">
        <f>[2]Sheet1!J395</f>
        <v>0</v>
      </c>
      <c r="L395">
        <f>[2]Sheet1!K395</f>
        <v>0</v>
      </c>
      <c r="M395">
        <f>[2]Sheet1!L395</f>
        <v>2</v>
      </c>
      <c r="N395">
        <f>[2]Sheet1!M395</f>
        <v>1</v>
      </c>
      <c r="O395">
        <f>[2]Sheet1!N395</f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298"/>
      <c r="AU395" s="93"/>
      <c r="AV395" s="298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tr">
        <f>[2]Sheet1!A396</f>
        <v>SDNN06_SEC_DD770_CD1</v>
      </c>
      <c r="B396" t="str">
        <f>[2]Sheet1!B396</f>
        <v>SDNN06;DC SYS02</v>
      </c>
      <c r="C396" s="52" t="str">
        <f>[2]Sheet1!C396</f>
        <v>SDNN06</v>
      </c>
      <c r="D396" s="52" t="s">
        <v>1001</v>
      </c>
      <c r="E396">
        <f>[2]Sheet1!D396</f>
        <v>160</v>
      </c>
      <c r="F396">
        <f>[2]Sheet1!E396</f>
        <v>160</v>
      </c>
      <c r="G396" s="64">
        <f>[2]Sheet1!F396</f>
        <v>44844</v>
      </c>
      <c r="H396">
        <f>[2]Sheet1!G396</f>
        <v>300</v>
      </c>
      <c r="I396">
        <f>[2]Sheet1!H396</f>
        <v>300</v>
      </c>
      <c r="J396">
        <f>[2]Sheet1!I396</f>
        <v>4</v>
      </c>
      <c r="K396">
        <f>[2]Sheet1!J396</f>
        <v>4</v>
      </c>
      <c r="L396">
        <f>[2]Sheet1!K396</f>
        <v>0</v>
      </c>
      <c r="M396">
        <f>[2]Sheet1!L396</f>
        <v>9</v>
      </c>
      <c r="N396">
        <f>[2]Sheet1!M396</f>
        <v>8</v>
      </c>
      <c r="O396">
        <f>[2]Sheet1!N396</f>
        <v>0</v>
      </c>
      <c r="P396" s="69">
        <f t="shared" si="60"/>
        <v>239.58333333333334</v>
      </c>
      <c r="Q396" s="301" t="s">
        <v>1002</v>
      </c>
      <c r="R396" s="302">
        <v>2</v>
      </c>
      <c r="S396" s="303" t="s">
        <v>700</v>
      </c>
      <c r="T396" s="302">
        <v>2</v>
      </c>
      <c r="U396" s="105" t="s">
        <v>1003</v>
      </c>
      <c r="V396" s="255">
        <v>7.5</v>
      </c>
      <c r="W396" s="99"/>
      <c r="X396" s="255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298"/>
      <c r="AU396" s="93"/>
      <c r="AV396" s="298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tr">
        <f>[2]Sheet1!A397</f>
        <v>SDNN06_SEC_DD770_GH16</v>
      </c>
      <c r="B397" t="str">
        <f>[2]Sheet1!B397</f>
        <v>SDNN06;DC SYS02</v>
      </c>
      <c r="C397" s="52" t="str">
        <f>[2]Sheet1!C397</f>
        <v>SDNN06</v>
      </c>
      <c r="D397" s="52" t="s">
        <v>1001</v>
      </c>
      <c r="E397">
        <f>[2]Sheet1!D397</f>
        <v>20</v>
      </c>
      <c r="F397">
        <f>[2]Sheet1!E397</f>
        <v>20</v>
      </c>
      <c r="G397" s="64">
        <f>[2]Sheet1!F397</f>
        <v>44844</v>
      </c>
      <c r="H397">
        <f>[2]Sheet1!G397</f>
        <v>300</v>
      </c>
      <c r="I397">
        <f>[2]Sheet1!H397</f>
        <v>300</v>
      </c>
      <c r="J397">
        <f>[2]Sheet1!I397</f>
        <v>6</v>
      </c>
      <c r="K397">
        <f>[2]Sheet1!J397</f>
        <v>4</v>
      </c>
      <c r="L397">
        <f>[2]Sheet1!K397</f>
        <v>0</v>
      </c>
      <c r="M397">
        <f>[2]Sheet1!L397</f>
        <v>24</v>
      </c>
      <c r="N397">
        <f>[2]Sheet1!M397</f>
        <v>11</v>
      </c>
      <c r="O397">
        <f>[2]Sheet1!N397</f>
        <v>0</v>
      </c>
      <c r="P397" s="69">
        <f t="shared" si="60"/>
        <v>104.16666666666667</v>
      </c>
      <c r="Q397" s="92" t="s">
        <v>1004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298"/>
      <c r="AU397" s="93"/>
      <c r="AV397" s="298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tr">
        <f>[2]Sheet1!A398</f>
        <v>SDNN06_SEC_DD770_LM1</v>
      </c>
      <c r="B398" t="str">
        <f>[2]Sheet1!B398</f>
        <v>SDNN06;DC SYS02</v>
      </c>
      <c r="C398" s="52" t="str">
        <f>[2]Sheet1!C398</f>
        <v>SDNN06</v>
      </c>
      <c r="D398" s="52" t="s">
        <v>1001</v>
      </c>
      <c r="E398">
        <f>[2]Sheet1!D398</f>
        <v>160</v>
      </c>
      <c r="F398" t="str">
        <f>[2]Sheet1!E398</f>
        <v>No reading</v>
      </c>
      <c r="G398" s="64">
        <f>[2]Sheet1!F398</f>
        <v>44844</v>
      </c>
      <c r="H398">
        <f>[2]Sheet1!G398</f>
        <v>300</v>
      </c>
      <c r="I398">
        <f>[2]Sheet1!H398</f>
        <v>300</v>
      </c>
      <c r="J398">
        <f>[2]Sheet1!I398</f>
        <v>1</v>
      </c>
      <c r="K398">
        <f>[2]Sheet1!J398</f>
        <v>2</v>
      </c>
      <c r="L398">
        <f>[2]Sheet1!K398</f>
        <v>0</v>
      </c>
      <c r="M398">
        <f>[2]Sheet1!L398</f>
        <v>9</v>
      </c>
      <c r="N398">
        <f>[2]Sheet1!M398</f>
        <v>6</v>
      </c>
      <c r="O398">
        <f>[2]Sheet1!N398</f>
        <v>0</v>
      </c>
      <c r="P398" s="69">
        <f t="shared" si="60"/>
        <v>10.416666666666666</v>
      </c>
      <c r="Q398" s="92" t="s">
        <v>698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298"/>
      <c r="AU398" s="93"/>
      <c r="AV398" s="298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tr">
        <f>[2]Sheet1!A399</f>
        <v>SDNN06_SEC_DD770_QR1</v>
      </c>
      <c r="B399" t="str">
        <f>[2]Sheet1!B399</f>
        <v>SDNN06;DC SYS02</v>
      </c>
      <c r="C399" s="52" t="str">
        <f>[2]Sheet1!C399</f>
        <v>SDNN06</v>
      </c>
      <c r="D399" s="52" t="s">
        <v>1001</v>
      </c>
      <c r="E399">
        <f>[2]Sheet1!D399</f>
        <v>30</v>
      </c>
      <c r="F399" t="str">
        <f>[2]Sheet1!E399</f>
        <v>No reading</v>
      </c>
      <c r="G399" s="64">
        <f>[2]Sheet1!F399</f>
        <v>44844</v>
      </c>
      <c r="H399">
        <f>[2]Sheet1!G399</f>
        <v>300</v>
      </c>
      <c r="I399">
        <f>[2]Sheet1!H399</f>
        <v>300</v>
      </c>
      <c r="J399">
        <f>[2]Sheet1!I399</f>
        <v>6</v>
      </c>
      <c r="K399">
        <f>[2]Sheet1!J399</f>
        <v>6</v>
      </c>
      <c r="L399">
        <f>[2]Sheet1!K399</f>
        <v>0</v>
      </c>
      <c r="M399">
        <f>[2]Sheet1!L399</f>
        <v>10</v>
      </c>
      <c r="N399">
        <f>[2]Sheet1!M399</f>
        <v>9</v>
      </c>
      <c r="O399">
        <f>[2]Sheet1!N399</f>
        <v>0</v>
      </c>
      <c r="P399" s="69">
        <f t="shared" si="60"/>
        <v>250</v>
      </c>
      <c r="Q399" s="81" t="s">
        <v>1005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298"/>
      <c r="AU399" s="93"/>
      <c r="AV399" s="298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tr">
        <f>[2]Sheet1!A400</f>
        <v>SDNN06_SEC_DD770_WX1</v>
      </c>
      <c r="B400" t="str">
        <f>[2]Sheet1!B400</f>
        <v>SDNN06;DC SYS02</v>
      </c>
      <c r="C400" s="52" t="str">
        <f>[2]Sheet1!C400</f>
        <v>SDNN06</v>
      </c>
      <c r="D400" s="52" t="s">
        <v>1001</v>
      </c>
      <c r="E400">
        <f>[2]Sheet1!D400</f>
        <v>100</v>
      </c>
      <c r="F400">
        <f>[2]Sheet1!E400</f>
        <v>100</v>
      </c>
      <c r="G400" s="64">
        <f>[2]Sheet1!F400</f>
        <v>44844</v>
      </c>
      <c r="H400">
        <f>[2]Sheet1!G400</f>
        <v>300</v>
      </c>
      <c r="I400">
        <f>[2]Sheet1!H400</f>
        <v>300</v>
      </c>
      <c r="J400">
        <f>[2]Sheet1!I400</f>
        <v>3</v>
      </c>
      <c r="K400">
        <f>[2]Sheet1!J400</f>
        <v>2</v>
      </c>
      <c r="L400">
        <f>[2]Sheet1!K400</f>
        <v>0</v>
      </c>
      <c r="M400">
        <f>[2]Sheet1!L400</f>
        <v>16</v>
      </c>
      <c r="N400">
        <f>[2]Sheet1!M400</f>
        <v>12</v>
      </c>
      <c r="O400">
        <f>[2]Sheet1!N400</f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298"/>
      <c r="AU400" s="93"/>
      <c r="AV400" s="298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tr">
        <f>[2]Sheet1!A401</f>
        <v>SDN_SEC_DD770_GH00</v>
      </c>
      <c r="B401" t="str">
        <f>[2]Sheet1!B401</f>
        <v>SDN;DC SYS01</v>
      </c>
      <c r="C401" s="52" t="str">
        <f>[2]Sheet1!C401</f>
        <v>SDN</v>
      </c>
      <c r="D401" s="52" t="s">
        <v>1006</v>
      </c>
      <c r="E401">
        <f>[2]Sheet1!D401</f>
        <v>110</v>
      </c>
      <c r="F401">
        <f>[2]Sheet1!E401</f>
        <v>100</v>
      </c>
      <c r="G401" s="64">
        <f>[2]Sheet1!F401</f>
        <v>44362</v>
      </c>
      <c r="H401">
        <f>[2]Sheet1!G401</f>
        <v>300</v>
      </c>
      <c r="I401">
        <f>[2]Sheet1!H401</f>
        <v>300</v>
      </c>
      <c r="J401">
        <f>[2]Sheet1!I401</f>
        <v>6</v>
      </c>
      <c r="K401">
        <f>[2]Sheet1!J401</f>
        <v>4</v>
      </c>
      <c r="L401">
        <f>[2]Sheet1!K401</f>
        <v>0</v>
      </c>
      <c r="M401">
        <f>[2]Sheet1!L401</f>
        <v>9</v>
      </c>
      <c r="N401">
        <f>[2]Sheet1!M401</f>
        <v>11</v>
      </c>
      <c r="O401">
        <f>[2]Sheet1!N401</f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298"/>
      <c r="AU401" s="93"/>
      <c r="AV401" s="298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tr">
        <f>[2]Sheet1!A402</f>
        <v>SDN_SEC_DD770_Z02</v>
      </c>
      <c r="B402" t="str">
        <f>[2]Sheet1!B402</f>
        <v>SDN;DC SYS01</v>
      </c>
      <c r="C402" s="52" t="str">
        <f>[2]Sheet1!C402</f>
        <v>SDN</v>
      </c>
      <c r="D402" s="52" t="s">
        <v>1006</v>
      </c>
      <c r="E402">
        <f>[2]Sheet1!D402</f>
        <v>0</v>
      </c>
      <c r="F402">
        <f>[2]Sheet1!E402</f>
        <v>0</v>
      </c>
      <c r="G402" s="64">
        <f>[2]Sheet1!F402</f>
        <v>44362</v>
      </c>
      <c r="H402">
        <f>[2]Sheet1!G402</f>
        <v>300</v>
      </c>
      <c r="I402">
        <f>[2]Sheet1!H402</f>
        <v>300</v>
      </c>
      <c r="J402">
        <f>[2]Sheet1!I402</f>
        <v>6</v>
      </c>
      <c r="K402">
        <f>[2]Sheet1!J402</f>
        <v>10</v>
      </c>
      <c r="L402">
        <f>[2]Sheet1!K402</f>
        <v>0</v>
      </c>
      <c r="M402">
        <f>[2]Sheet1!L402</f>
        <v>18</v>
      </c>
      <c r="N402">
        <f>[2]Sheet1!M402</f>
        <v>11</v>
      </c>
      <c r="O402">
        <f>[2]Sheet1!N402</f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298"/>
      <c r="AU402" s="93"/>
      <c r="AV402" s="298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tr">
        <f>[2]Sheet1!A403</f>
        <v>DCDB @ c08</v>
      </c>
      <c r="B403" t="str">
        <f>[2]Sheet1!B403</f>
        <v>SDNN11;DC SYS01</v>
      </c>
      <c r="C403" s="52" t="str">
        <f>[2]Sheet1!C403</f>
        <v>SDNN11</v>
      </c>
      <c r="D403" s="52" t="s">
        <v>1007</v>
      </c>
      <c r="E403">
        <f>[2]Sheet1!D403</f>
        <v>0</v>
      </c>
      <c r="F403">
        <f>[2]Sheet1!E403</f>
        <v>0</v>
      </c>
      <c r="G403" s="64">
        <f>[2]Sheet1!F403</f>
        <v>0</v>
      </c>
      <c r="H403">
        <f>[2]Sheet1!G403</f>
        <v>300</v>
      </c>
      <c r="I403">
        <f>[2]Sheet1!H403</f>
        <v>0</v>
      </c>
      <c r="J403">
        <f>[2]Sheet1!I403</f>
        <v>0</v>
      </c>
      <c r="K403">
        <f>[2]Sheet1!J403</f>
        <v>0</v>
      </c>
      <c r="L403">
        <f>[2]Sheet1!K403</f>
        <v>0</v>
      </c>
      <c r="M403">
        <f>[2]Sheet1!L403</f>
        <v>0</v>
      </c>
      <c r="N403">
        <f>[2]Sheet1!M403</f>
        <v>0</v>
      </c>
      <c r="O403">
        <f>[2]Sheet1!N403</f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298"/>
      <c r="AU403" s="93"/>
      <c r="AV403" s="298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tr">
        <f>[2]Sheet1!A404</f>
        <v>SDNN13_SEC_EATON_ WALL_New</v>
      </c>
      <c r="B404" t="str">
        <f>[2]Sheet1!B404</f>
        <v>SDNN13;DC SYS01</v>
      </c>
      <c r="C404" s="52" t="str">
        <f>[2]Sheet1!C404</f>
        <v>SDNN13</v>
      </c>
      <c r="D404" s="52" t="s">
        <v>1008</v>
      </c>
      <c r="E404">
        <f>[2]Sheet1!D404</f>
        <v>0</v>
      </c>
      <c r="F404">
        <f>[2]Sheet1!E404</f>
        <v>0</v>
      </c>
      <c r="G404" s="64">
        <f>[2]Sheet1!F404</f>
        <v>0</v>
      </c>
      <c r="H404">
        <f>[2]Sheet1!G404</f>
        <v>300</v>
      </c>
      <c r="I404">
        <f>[2]Sheet1!H404</f>
        <v>300</v>
      </c>
      <c r="J404">
        <f>[2]Sheet1!I404</f>
        <v>0</v>
      </c>
      <c r="K404">
        <f>[2]Sheet1!J404</f>
        <v>0</v>
      </c>
      <c r="L404">
        <f>[2]Sheet1!K404</f>
        <v>0</v>
      </c>
      <c r="M404">
        <f>[2]Sheet1!L404</f>
        <v>0</v>
      </c>
      <c r="N404">
        <f>[2]Sheet1!M404</f>
        <v>0</v>
      </c>
      <c r="O404">
        <f>[2]Sheet1!N404</f>
        <v>28</v>
      </c>
      <c r="P404" s="69">
        <f t="shared" si="60"/>
        <v>97.916666666666671</v>
      </c>
      <c r="Q404" s="89" t="s">
        <v>422</v>
      </c>
      <c r="R404" s="90">
        <v>1.8</v>
      </c>
      <c r="S404" s="89" t="s">
        <v>530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298"/>
      <c r="AU404" s="93"/>
      <c r="AV404" s="298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tr">
        <f>[2]Sheet1!A405</f>
        <v>TNTTN1_PDU1A_B</v>
      </c>
      <c r="B405" t="str">
        <f>[2]Sheet1!B405</f>
        <v>TNTTN1;DC SYS01</v>
      </c>
      <c r="C405" s="52" t="str">
        <f>[2]Sheet1!C405</f>
        <v>TNTTN1</v>
      </c>
      <c r="D405" s="52" t="s">
        <v>1009</v>
      </c>
      <c r="E405">
        <f>[2]Sheet1!D405</f>
        <v>10.199999999999999</v>
      </c>
      <c r="F405">
        <f>[2]Sheet1!E405</f>
        <v>5.3</v>
      </c>
      <c r="G405" s="64">
        <f>[2]Sheet1!F405</f>
        <v>45386</v>
      </c>
      <c r="H405">
        <f>[2]Sheet1!G405</f>
        <v>360</v>
      </c>
      <c r="I405">
        <f>[2]Sheet1!H405</f>
        <v>360</v>
      </c>
      <c r="J405">
        <f>[2]Sheet1!I405</f>
        <v>0</v>
      </c>
      <c r="K405">
        <f>[2]Sheet1!J405</f>
        <v>0</v>
      </c>
      <c r="L405">
        <f>[2]Sheet1!K405</f>
        <v>0</v>
      </c>
      <c r="M405">
        <f>[2]Sheet1!L405</f>
        <v>0</v>
      </c>
      <c r="N405">
        <f>[2]Sheet1!M405</f>
        <v>0</v>
      </c>
      <c r="O405">
        <f>[2]Sheet1!N405</f>
        <v>0</v>
      </c>
      <c r="P405" s="69">
        <f t="shared" si="60"/>
        <v>316.66666666666669</v>
      </c>
      <c r="Q405" s="81" t="s">
        <v>754</v>
      </c>
      <c r="R405" s="82">
        <v>11.8</v>
      </c>
      <c r="S405" s="256" t="s">
        <v>755</v>
      </c>
      <c r="T405" s="255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298"/>
      <c r="AU405" s="93"/>
      <c r="AV405" s="298"/>
      <c r="AW405" s="93"/>
      <c r="AX405" s="66">
        <f t="shared" si="56"/>
        <v>15.200000000000001</v>
      </c>
      <c r="AY405" s="78">
        <f t="shared" si="57"/>
        <v>316.66666666666669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168.53333333333333</v>
      </c>
      <c r="BC405" s="53">
        <f t="shared" si="59"/>
        <v>163.63333333333335</v>
      </c>
    </row>
    <row r="406" spans="1:55" ht="13.15">
      <c r="A406" t="str">
        <f>[2]Sheet1!A406</f>
        <v>TNTTN1_SEC_DD770_ GH12</v>
      </c>
      <c r="B406" t="str">
        <f>[2]Sheet1!B406</f>
        <v>TNTTN1;DC SYS01</v>
      </c>
      <c r="C406" s="52" t="str">
        <f>[2]Sheet1!C406</f>
        <v>TNTTN1</v>
      </c>
      <c r="D406" s="52" t="s">
        <v>1009</v>
      </c>
      <c r="E406">
        <f>[2]Sheet1!D406</f>
        <v>55</v>
      </c>
      <c r="F406">
        <f>[2]Sheet1!E406</f>
        <v>55</v>
      </c>
      <c r="G406" s="64">
        <f>[2]Sheet1!F406</f>
        <v>45000</v>
      </c>
      <c r="H406">
        <f>[2]Sheet1!G406</f>
        <v>300</v>
      </c>
      <c r="I406">
        <f>[2]Sheet1!H406</f>
        <v>300</v>
      </c>
      <c r="J406">
        <f>[2]Sheet1!I406</f>
        <v>5</v>
      </c>
      <c r="K406">
        <f>[2]Sheet1!J406</f>
        <v>4</v>
      </c>
      <c r="L406">
        <f>[2]Sheet1!K406</f>
        <v>0</v>
      </c>
      <c r="M406">
        <f>[2]Sheet1!L406</f>
        <v>13</v>
      </c>
      <c r="N406">
        <f>[2]Sheet1!M406</f>
        <v>0</v>
      </c>
      <c r="O406">
        <f>[2]Sheet1!N406</f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298"/>
      <c r="AU406" s="93"/>
      <c r="AV406" s="298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tr">
        <f>[2]Sheet1!A407</f>
        <v>DC DD770 TRON01</v>
      </c>
      <c r="B407" t="str">
        <f>[2]Sheet1!B407</f>
        <v>TRON01;DC SYS01</v>
      </c>
      <c r="C407" s="52" t="str">
        <f>[2]Sheet1!C407</f>
        <v>TRON01</v>
      </c>
      <c r="D407" s="52" t="s">
        <v>1010</v>
      </c>
      <c r="E407">
        <f>[2]Sheet1!D407</f>
        <v>15</v>
      </c>
      <c r="F407">
        <f>[2]Sheet1!E407</f>
        <v>15</v>
      </c>
      <c r="G407" s="64">
        <f>[2]Sheet1!F407</f>
        <v>44399</v>
      </c>
      <c r="H407">
        <f>[2]Sheet1!G407</f>
        <v>300</v>
      </c>
      <c r="I407">
        <f>[2]Sheet1!H407</f>
        <v>300</v>
      </c>
      <c r="J407">
        <f>[2]Sheet1!I407</f>
        <v>6</v>
      </c>
      <c r="K407">
        <f>[2]Sheet1!J407</f>
        <v>8</v>
      </c>
      <c r="L407">
        <f>[2]Sheet1!K407</f>
        <v>0</v>
      </c>
      <c r="M407">
        <f>[2]Sheet1!L407</f>
        <v>22</v>
      </c>
      <c r="N407">
        <f>[2]Sheet1!M407</f>
        <v>5</v>
      </c>
      <c r="O407">
        <f>[2]Sheet1!N407</f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298"/>
      <c r="AU407" s="93"/>
      <c r="AV407" s="298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tr">
        <f>[2]Sheet1!A408</f>
        <v>BSG_SEC_DD770_BC17_02</v>
      </c>
      <c r="B408" t="str">
        <f>[2]Sheet1!B408</f>
        <v>BSG;DC SYS01</v>
      </c>
      <c r="C408" s="52" t="str">
        <f>[2]Sheet1!C408</f>
        <v>BSG</v>
      </c>
      <c r="D408" s="52" t="s">
        <v>1011</v>
      </c>
      <c r="E408">
        <f>[2]Sheet1!D408</f>
        <v>100</v>
      </c>
      <c r="F408">
        <f>[2]Sheet1!E408</f>
        <v>100</v>
      </c>
      <c r="G408" s="64">
        <f>[2]Sheet1!F408</f>
        <v>45068</v>
      </c>
      <c r="H408">
        <f>[2]Sheet1!G408</f>
        <v>300</v>
      </c>
      <c r="I408">
        <f>[2]Sheet1!H408</f>
        <v>300</v>
      </c>
      <c r="J408">
        <f>[2]Sheet1!I408</f>
        <v>4</v>
      </c>
      <c r="K408">
        <f>[2]Sheet1!J408</f>
        <v>0</v>
      </c>
      <c r="L408">
        <f>[2]Sheet1!K408</f>
        <v>1</v>
      </c>
      <c r="M408">
        <f>[2]Sheet1!L408</f>
        <v>7</v>
      </c>
      <c r="N408">
        <f>[2]Sheet1!M408</f>
        <v>9</v>
      </c>
      <c r="O408">
        <f>[2]Sheet1!N408</f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298"/>
      <c r="AU408" s="93"/>
      <c r="AV408" s="298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tr">
        <f>[2]Sheet1!A409</f>
        <v>BSG_SEC_DD770_HJ16_01</v>
      </c>
      <c r="B409" t="str">
        <f>[2]Sheet1!B409</f>
        <v>BSG;DC SYS01</v>
      </c>
      <c r="C409" s="52" t="str">
        <f>[2]Sheet1!C409</f>
        <v>BSG</v>
      </c>
      <c r="D409" s="52" t="s">
        <v>1011</v>
      </c>
      <c r="E409">
        <f>[2]Sheet1!D409</f>
        <v>35</v>
      </c>
      <c r="F409">
        <f>[2]Sheet1!E409</f>
        <v>35</v>
      </c>
      <c r="G409" s="64">
        <f>[2]Sheet1!F409</f>
        <v>45295</v>
      </c>
      <c r="H409">
        <f>[2]Sheet1!G409</f>
        <v>300</v>
      </c>
      <c r="I409">
        <f>[2]Sheet1!H409</f>
        <v>300</v>
      </c>
      <c r="J409">
        <f>[2]Sheet1!I409</f>
        <v>6</v>
      </c>
      <c r="K409">
        <f>[2]Sheet1!J409</f>
        <v>0</v>
      </c>
      <c r="L409">
        <f>[2]Sheet1!K409</f>
        <v>4</v>
      </c>
      <c r="M409">
        <f>[2]Sheet1!L409</f>
        <v>20</v>
      </c>
      <c r="N409">
        <f>[2]Sheet1!M409</f>
        <v>10</v>
      </c>
      <c r="O409">
        <f>[2]Sheet1!N409</f>
        <v>0</v>
      </c>
      <c r="P409" s="69">
        <f t="shared" si="60"/>
        <v>83.333333333333329</v>
      </c>
      <c r="Q409" s="105" t="s">
        <v>402</v>
      </c>
      <c r="R409" s="255">
        <v>3</v>
      </c>
      <c r="S409" s="85" t="s">
        <v>403</v>
      </c>
      <c r="T409" s="86">
        <v>1</v>
      </c>
      <c r="U409" s="92"/>
      <c r="V409" s="80"/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298"/>
      <c r="AU409" s="93"/>
      <c r="AV409" s="298"/>
      <c r="AW409" s="93"/>
      <c r="AX409" s="66">
        <f t="shared" si="56"/>
        <v>4</v>
      </c>
      <c r="AY409" s="78">
        <f t="shared" si="57"/>
        <v>83.333333333333329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76.666666666666657</v>
      </c>
      <c r="BC409" s="53">
        <f t="shared" si="59"/>
        <v>76.666666666666657</v>
      </c>
    </row>
    <row r="410" spans="1:55" ht="13.15">
      <c r="A410" t="str">
        <f>[2]Sheet1!A410</f>
        <v>BTN_SEC_DD770_EF09_02</v>
      </c>
      <c r="B410" t="str">
        <f>[2]Sheet1!B410</f>
        <v>BTN-DCSYS01</v>
      </c>
      <c r="C410" s="52" t="str">
        <f>[2]Sheet1!C410</f>
        <v>BTN</v>
      </c>
      <c r="D410" s="52" t="s">
        <v>1012</v>
      </c>
      <c r="E410">
        <f>[2]Sheet1!D410</f>
        <v>120</v>
      </c>
      <c r="F410">
        <f>[2]Sheet1!E410</f>
        <v>110</v>
      </c>
      <c r="G410" s="64">
        <f>[2]Sheet1!F410</f>
        <v>44992</v>
      </c>
      <c r="H410">
        <f>[2]Sheet1!G410</f>
        <v>300</v>
      </c>
      <c r="I410">
        <f>[2]Sheet1!H410</f>
        <v>300</v>
      </c>
      <c r="J410">
        <f>[2]Sheet1!I410</f>
        <v>2</v>
      </c>
      <c r="K410">
        <f>[2]Sheet1!J410</f>
        <v>0</v>
      </c>
      <c r="L410">
        <f>[2]Sheet1!K410</f>
        <v>0</v>
      </c>
      <c r="M410">
        <f>[2]Sheet1!L410</f>
        <v>9</v>
      </c>
      <c r="N410">
        <f>[2]Sheet1!M410</f>
        <v>8</v>
      </c>
      <c r="O410">
        <f>[2]Sheet1!N410</f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298"/>
      <c r="AU410" s="93"/>
      <c r="AV410" s="298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tr">
        <f>[2]Sheet1!A411</f>
        <v>BTN_SEC_DD770_YZ01_01</v>
      </c>
      <c r="B411" t="str">
        <f>[2]Sheet1!B411</f>
        <v>BTN-DCSYS01</v>
      </c>
      <c r="C411" s="52" t="str">
        <f>[2]Sheet1!C411</f>
        <v>BTN</v>
      </c>
      <c r="D411" s="52" t="s">
        <v>1012</v>
      </c>
      <c r="E411">
        <f>[2]Sheet1!D411</f>
        <v>65</v>
      </c>
      <c r="F411">
        <f>[2]Sheet1!E411</f>
        <v>45</v>
      </c>
      <c r="G411" s="64">
        <f>[2]Sheet1!F411</f>
        <v>44992</v>
      </c>
      <c r="H411">
        <f>[2]Sheet1!G411</f>
        <v>300</v>
      </c>
      <c r="I411">
        <f>[2]Sheet1!H411</f>
        <v>300</v>
      </c>
      <c r="J411">
        <f>[2]Sheet1!I411</f>
        <v>2</v>
      </c>
      <c r="K411">
        <f>[2]Sheet1!J411</f>
        <v>0</v>
      </c>
      <c r="L411">
        <f>[2]Sheet1!K411</f>
        <v>5</v>
      </c>
      <c r="M411">
        <f>[2]Sheet1!L411</f>
        <v>23</v>
      </c>
      <c r="N411">
        <f>[2]Sheet1!M411</f>
        <v>12</v>
      </c>
      <c r="O411">
        <f>[2]Sheet1!N411</f>
        <v>0</v>
      </c>
      <c r="P411" s="69">
        <f t="shared" si="60"/>
        <v>125</v>
      </c>
      <c r="Q411" s="81" t="s">
        <v>463</v>
      </c>
      <c r="R411" s="82">
        <v>5</v>
      </c>
      <c r="S411" s="99" t="s">
        <v>464</v>
      </c>
      <c r="T411" s="100">
        <v>1</v>
      </c>
      <c r="U411" s="92"/>
      <c r="V411" s="80"/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298"/>
      <c r="AU411" s="93"/>
      <c r="AV411" s="298"/>
      <c r="AW411" s="93"/>
      <c r="AX411" s="66">
        <f t="shared" si="56"/>
        <v>6</v>
      </c>
      <c r="AY411" s="78">
        <f t="shared" si="57"/>
        <v>125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127.5</v>
      </c>
      <c r="BC411" s="53">
        <f t="shared" si="59"/>
        <v>107.5</v>
      </c>
    </row>
    <row r="412" spans="1:55" ht="13.15">
      <c r="A412" t="str">
        <f>[2]Sheet1!A412</f>
        <v>GFDCD1_SEC_DCDB_T0</v>
      </c>
      <c r="B412" t="str">
        <f>[2]Sheet1!B412</f>
        <v>GFDCD1;DC SYS01A</v>
      </c>
      <c r="C412" s="52" t="str">
        <f>[2]Sheet1!C412</f>
        <v>GFDCD1</v>
      </c>
      <c r="D412" s="52" t="s">
        <v>1013</v>
      </c>
      <c r="E412">
        <f>[2]Sheet1!D412</f>
        <v>75</v>
      </c>
      <c r="F412">
        <f>[2]Sheet1!E412</f>
        <v>100</v>
      </c>
      <c r="G412" s="64">
        <f>[2]Sheet1!F412</f>
        <v>45068</v>
      </c>
      <c r="H412">
        <f>[2]Sheet1!G412</f>
        <v>200</v>
      </c>
      <c r="I412">
        <f>[2]Sheet1!H412</f>
        <v>200</v>
      </c>
      <c r="J412">
        <f>[2]Sheet1!I412</f>
        <v>3</v>
      </c>
      <c r="K412">
        <f>[2]Sheet1!J412</f>
        <v>0</v>
      </c>
      <c r="L412">
        <f>[2]Sheet1!K412</f>
        <v>0</v>
      </c>
      <c r="M412">
        <f>[2]Sheet1!L412</f>
        <v>0</v>
      </c>
      <c r="N412">
        <f>[2]Sheet1!M412</f>
        <v>0</v>
      </c>
      <c r="O412">
        <f>[2]Sheet1!N412</f>
        <v>30</v>
      </c>
      <c r="P412" s="69">
        <f t="shared" si="60"/>
        <v>289.58333333333331</v>
      </c>
      <c r="Q412" s="81" t="s">
        <v>544</v>
      </c>
      <c r="R412" s="82">
        <v>4.3</v>
      </c>
      <c r="S412" s="81" t="s">
        <v>545</v>
      </c>
      <c r="T412" s="82">
        <v>4.7</v>
      </c>
      <c r="U412" s="81" t="s">
        <v>546</v>
      </c>
      <c r="V412" s="82">
        <v>2.6</v>
      </c>
      <c r="W412" s="256" t="s">
        <v>547</v>
      </c>
      <c r="X412" s="255">
        <v>1.6</v>
      </c>
      <c r="Y412" s="309" t="s">
        <v>548</v>
      </c>
      <c r="Z412" s="317">
        <v>0.7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298"/>
      <c r="AU412" s="93"/>
      <c r="AV412" s="298"/>
      <c r="AW412" s="93"/>
      <c r="AX412" s="66">
        <f t="shared" si="56"/>
        <v>13.899999999999999</v>
      </c>
      <c r="AY412" s="78">
        <f t="shared" si="57"/>
        <v>289.58333333333331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219.79166666666666</v>
      </c>
      <c r="BC412" s="53">
        <f t="shared" si="59"/>
        <v>244.79166666666666</v>
      </c>
    </row>
    <row r="413" spans="1:55" ht="13.15">
      <c r="A413" t="str">
        <f>[2]Sheet1!A413</f>
        <v>GFDCD1_SEC_DD770_M09</v>
      </c>
      <c r="B413" t="str">
        <f>[2]Sheet1!B413</f>
        <v>GFDCD1;DC SYS01A</v>
      </c>
      <c r="C413" s="52" t="str">
        <f>[2]Sheet1!C413</f>
        <v>GFDCD1</v>
      </c>
      <c r="D413" s="52" t="s">
        <v>1013</v>
      </c>
      <c r="E413">
        <f>[2]Sheet1!D413</f>
        <v>140</v>
      </c>
      <c r="F413">
        <f>[2]Sheet1!E413</f>
        <v>170</v>
      </c>
      <c r="G413" s="64">
        <f>[2]Sheet1!F413</f>
        <v>45068</v>
      </c>
      <c r="H413">
        <f>[2]Sheet1!G413</f>
        <v>300</v>
      </c>
      <c r="I413">
        <f>[2]Sheet1!H413</f>
        <v>300</v>
      </c>
      <c r="J413">
        <f>[2]Sheet1!I413</f>
        <v>3</v>
      </c>
      <c r="K413">
        <f>[2]Sheet1!J413</f>
        <v>0</v>
      </c>
      <c r="L413">
        <f>[2]Sheet1!K413</f>
        <v>1</v>
      </c>
      <c r="M413">
        <f>[2]Sheet1!L413</f>
        <v>0</v>
      </c>
      <c r="N413">
        <f>[2]Sheet1!M413</f>
        <v>8</v>
      </c>
      <c r="O413">
        <f>[2]Sheet1!N413</f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298"/>
      <c r="AU413" s="93"/>
      <c r="AV413" s="298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tr">
        <f>[2]Sheet1!A414</f>
        <v>PTMN03_SEC_DD770_BCBD01</v>
      </c>
      <c r="B414" t="str">
        <f>[2]Sheet1!B414</f>
        <v>PTMN03;DC SYS01</v>
      </c>
      <c r="C414" s="52" t="str">
        <f>[2]Sheet1!C414</f>
        <v>PTMN03</v>
      </c>
      <c r="D414" s="52" t="s">
        <v>1014</v>
      </c>
      <c r="E414">
        <f>[2]Sheet1!D414</f>
        <v>30</v>
      </c>
      <c r="F414">
        <f>[2]Sheet1!E414</f>
        <v>0</v>
      </c>
      <c r="G414" s="64">
        <f>[2]Sheet1!F414</f>
        <v>44169</v>
      </c>
      <c r="H414">
        <f>[2]Sheet1!G414</f>
        <v>300</v>
      </c>
      <c r="I414">
        <f>[2]Sheet1!H414</f>
        <v>300</v>
      </c>
      <c r="J414">
        <f>[2]Sheet1!I414</f>
        <v>6</v>
      </c>
      <c r="K414">
        <f>[2]Sheet1!J414</f>
        <v>12</v>
      </c>
      <c r="L414">
        <f>[2]Sheet1!K414</f>
        <v>0</v>
      </c>
      <c r="M414">
        <f>[2]Sheet1!L414</f>
        <v>24</v>
      </c>
      <c r="N414">
        <f>[2]Sheet1!M414</f>
        <v>7</v>
      </c>
      <c r="O414">
        <f>[2]Sheet1!N414</f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298"/>
      <c r="AU414" s="93"/>
      <c r="AV414" s="298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tr">
        <f>[2]Sheet1!A415</f>
        <v>PTMN03_SEC_DD770_GH01</v>
      </c>
      <c r="B415" t="str">
        <f>[2]Sheet1!B415</f>
        <v>PTMN03;DC SYS01</v>
      </c>
      <c r="C415" s="52" t="str">
        <f>[2]Sheet1!C415</f>
        <v>PTMN03</v>
      </c>
      <c r="D415" s="52" t="s">
        <v>1014</v>
      </c>
      <c r="E415">
        <f>[2]Sheet1!D415</f>
        <v>40</v>
      </c>
      <c r="F415">
        <f>[2]Sheet1!E415</f>
        <v>40</v>
      </c>
      <c r="G415" s="64">
        <f>[2]Sheet1!F415</f>
        <v>44169</v>
      </c>
      <c r="H415">
        <f>[2]Sheet1!G415</f>
        <v>300</v>
      </c>
      <c r="I415">
        <f>[2]Sheet1!H415</f>
        <v>300</v>
      </c>
      <c r="J415">
        <f>[2]Sheet1!I415</f>
        <v>6</v>
      </c>
      <c r="K415">
        <f>[2]Sheet1!J415</f>
        <v>10</v>
      </c>
      <c r="L415">
        <f>[2]Sheet1!K415</f>
        <v>0</v>
      </c>
      <c r="M415">
        <f>[2]Sheet1!L415</f>
        <v>18</v>
      </c>
      <c r="N415">
        <f>[2]Sheet1!M415</f>
        <v>10</v>
      </c>
      <c r="O415">
        <f>[2]Sheet1!N415</f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298"/>
      <c r="AU415" s="93"/>
      <c r="AV415" s="298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tr">
        <f>[2]Sheet1!A416</f>
        <v>PTMN03_SEC_DD770_LM01</v>
      </c>
      <c r="B416" t="str">
        <f>[2]Sheet1!B416</f>
        <v>PTMN03;DC SYS01</v>
      </c>
      <c r="C416" s="52" t="str">
        <f>[2]Sheet1!C416</f>
        <v>PTMN03</v>
      </c>
      <c r="D416" s="52" t="s">
        <v>1014</v>
      </c>
      <c r="E416">
        <f>[2]Sheet1!D416</f>
        <v>60</v>
      </c>
      <c r="F416">
        <f>[2]Sheet1!E416</f>
        <v>60</v>
      </c>
      <c r="G416" s="64">
        <f>[2]Sheet1!F416</f>
        <v>44169</v>
      </c>
      <c r="H416">
        <f>[2]Sheet1!G416</f>
        <v>300</v>
      </c>
      <c r="I416">
        <f>[2]Sheet1!H416</f>
        <v>300</v>
      </c>
      <c r="J416">
        <f>[2]Sheet1!I416</f>
        <v>6</v>
      </c>
      <c r="K416">
        <f>[2]Sheet1!J416</f>
        <v>11</v>
      </c>
      <c r="L416">
        <f>[2]Sheet1!K416</f>
        <v>0</v>
      </c>
      <c r="M416">
        <f>[2]Sheet1!L416</f>
        <v>7</v>
      </c>
      <c r="N416">
        <f>[2]Sheet1!M416</f>
        <v>1</v>
      </c>
      <c r="O416">
        <f>[2]Sheet1!N416</f>
        <v>0</v>
      </c>
      <c r="P416" s="69">
        <f t="shared" si="60"/>
        <v>0</v>
      </c>
      <c r="Q416" s="92"/>
      <c r="R416" s="80"/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298"/>
      <c r="AU416" s="93"/>
      <c r="AV416" s="298"/>
      <c r="AW416" s="93"/>
      <c r="AX416" s="66">
        <f t="shared" si="56"/>
        <v>0</v>
      </c>
      <c r="AY416" s="78">
        <f t="shared" si="57"/>
        <v>0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60</v>
      </c>
      <c r="BC416" s="53">
        <f t="shared" si="59"/>
        <v>60</v>
      </c>
    </row>
    <row r="417" spans="1:55" ht="13.15">
      <c r="A417" t="str">
        <f>[2]Sheet1!A417</f>
        <v>PTMN03_SEC_DD770_QR01</v>
      </c>
      <c r="B417" t="str">
        <f>[2]Sheet1!B417</f>
        <v>PTMN03;DC SYS01</v>
      </c>
      <c r="C417" s="52" t="str">
        <f>[2]Sheet1!C417</f>
        <v>PTMN03</v>
      </c>
      <c r="D417" s="52" t="s">
        <v>1014</v>
      </c>
      <c r="E417">
        <f>[2]Sheet1!D417</f>
        <v>50</v>
      </c>
      <c r="F417">
        <f>[2]Sheet1!E417</f>
        <v>50</v>
      </c>
      <c r="G417" s="64">
        <f>[2]Sheet1!F417</f>
        <v>44169</v>
      </c>
      <c r="H417">
        <f>[2]Sheet1!G417</f>
        <v>300</v>
      </c>
      <c r="I417">
        <f>[2]Sheet1!H417</f>
        <v>300</v>
      </c>
      <c r="J417">
        <f>[2]Sheet1!I417</f>
        <v>6</v>
      </c>
      <c r="K417">
        <f>[2]Sheet1!J417</f>
        <v>0</v>
      </c>
      <c r="L417">
        <f>[2]Sheet1!K417</f>
        <v>0</v>
      </c>
      <c r="M417">
        <f>[2]Sheet1!L417</f>
        <v>23</v>
      </c>
      <c r="N417">
        <f>[2]Sheet1!M417</f>
        <v>11</v>
      </c>
      <c r="O417">
        <f>[2]Sheet1!N417</f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298"/>
      <c r="AU417" s="93"/>
      <c r="AV417" s="298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tr">
        <f>[2]Sheet1!A418</f>
        <v>PTMN03_SEC_DD770_UV01</v>
      </c>
      <c r="B418" t="str">
        <f>[2]Sheet1!B418</f>
        <v>PTMN03;DC SYS01</v>
      </c>
      <c r="C418" s="52" t="str">
        <f>[2]Sheet1!C418</f>
        <v>PTMN03</v>
      </c>
      <c r="D418" s="52" t="s">
        <v>1014</v>
      </c>
      <c r="E418">
        <f>[2]Sheet1!D418</f>
        <v>20</v>
      </c>
      <c r="F418">
        <f>[2]Sheet1!E418</f>
        <v>20</v>
      </c>
      <c r="G418" s="64">
        <f>[2]Sheet1!F418</f>
        <v>44169</v>
      </c>
      <c r="H418">
        <f>[2]Sheet1!G418</f>
        <v>300</v>
      </c>
      <c r="I418">
        <f>[2]Sheet1!H418</f>
        <v>300</v>
      </c>
      <c r="J418">
        <f>[2]Sheet1!I418</f>
        <v>6</v>
      </c>
      <c r="K418">
        <f>[2]Sheet1!J418</f>
        <v>8</v>
      </c>
      <c r="L418">
        <f>[2]Sheet1!K418</f>
        <v>0</v>
      </c>
      <c r="M418">
        <f>[2]Sheet1!L418</f>
        <v>23</v>
      </c>
      <c r="N418">
        <f>[2]Sheet1!M418</f>
        <v>12</v>
      </c>
      <c r="O418">
        <f>[2]Sheet1!N418</f>
        <v>0</v>
      </c>
      <c r="P418" s="69">
        <f t="shared" si="60"/>
        <v>125</v>
      </c>
      <c r="Q418" s="81" t="s">
        <v>691</v>
      </c>
      <c r="R418" s="82">
        <v>5</v>
      </c>
      <c r="S418" s="303" t="s">
        <v>692</v>
      </c>
      <c r="T418" s="302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298"/>
      <c r="AU418" s="93"/>
      <c r="AV418" s="298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tr">
        <f>[2]Sheet1!A419</f>
        <v>SHTN03_SEC_DD770_AD10</v>
      </c>
      <c r="B419" t="str">
        <f>[2]Sheet1!B419</f>
        <v>SHTN03;DC SYS01</v>
      </c>
      <c r="C419" s="52" t="str">
        <f>[2]Sheet1!C419</f>
        <v>SHTN03</v>
      </c>
      <c r="D419" s="52" t="s">
        <v>1015</v>
      </c>
      <c r="E419">
        <f>[2]Sheet1!D419</f>
        <v>210</v>
      </c>
      <c r="F419">
        <f>[2]Sheet1!E419</f>
        <v>210</v>
      </c>
      <c r="G419" s="64">
        <f>[2]Sheet1!F419</f>
        <v>45301</v>
      </c>
      <c r="H419">
        <f>[2]Sheet1!G419</f>
        <v>240</v>
      </c>
      <c r="I419">
        <f>[2]Sheet1!H419</f>
        <v>240</v>
      </c>
      <c r="J419">
        <f>[2]Sheet1!I419</f>
        <v>1</v>
      </c>
      <c r="K419">
        <f>[2]Sheet1!J419</f>
        <v>1</v>
      </c>
      <c r="L419">
        <f>[2]Sheet1!K419</f>
        <v>0</v>
      </c>
      <c r="M419">
        <f>[2]Sheet1!L419</f>
        <v>0</v>
      </c>
      <c r="N419">
        <f>[2]Sheet1!M419</f>
        <v>5</v>
      </c>
      <c r="O419">
        <f>[2]Sheet1!N419</f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298"/>
      <c r="AU419" s="93"/>
      <c r="AV419" s="298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tr">
        <f>[2]Sheet1!A420</f>
        <v>SHTN03_SEC_Eaton_ ANAP0</v>
      </c>
      <c r="B420" t="str">
        <f>[2]Sheet1!B420</f>
        <v>SHTN03;DC SYS01</v>
      </c>
      <c r="C420" s="52" t="str">
        <f>[2]Sheet1!C420</f>
        <v>SHTN03</v>
      </c>
      <c r="D420" s="52" t="s">
        <v>1015</v>
      </c>
      <c r="E420">
        <f>[2]Sheet1!D420</f>
        <v>30</v>
      </c>
      <c r="F420">
        <f>[2]Sheet1!E420</f>
        <v>27</v>
      </c>
      <c r="G420" s="64">
        <f>[2]Sheet1!F420</f>
        <v>44937</v>
      </c>
      <c r="H420">
        <f>[2]Sheet1!G420</f>
        <v>300</v>
      </c>
      <c r="I420">
        <f>[2]Sheet1!H420</f>
        <v>300</v>
      </c>
      <c r="J420">
        <f>[2]Sheet1!I420</f>
        <v>0</v>
      </c>
      <c r="K420">
        <f>[2]Sheet1!J420</f>
        <v>0</v>
      </c>
      <c r="L420">
        <f>[2]Sheet1!K420</f>
        <v>0</v>
      </c>
      <c r="M420">
        <f>[2]Sheet1!L420</f>
        <v>0</v>
      </c>
      <c r="N420">
        <f>[2]Sheet1!M420</f>
        <v>0</v>
      </c>
      <c r="O420">
        <f>[2]Sheet1!N420</f>
        <v>57</v>
      </c>
      <c r="P420" s="69">
        <f t="shared" si="60"/>
        <v>145.83333333333334</v>
      </c>
      <c r="Q420" s="81" t="s">
        <v>716</v>
      </c>
      <c r="R420" s="82">
        <v>5</v>
      </c>
      <c r="S420" s="81" t="s">
        <v>717</v>
      </c>
      <c r="T420" s="82">
        <v>1</v>
      </c>
      <c r="U420" s="101" t="s">
        <v>718</v>
      </c>
      <c r="V420" s="100">
        <v>1</v>
      </c>
      <c r="W420" s="93"/>
      <c r="X420" s="80"/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298"/>
      <c r="AU420" s="93"/>
      <c r="AV420" s="298"/>
      <c r="AW420" s="93"/>
      <c r="AX420" s="66">
        <f t="shared" si="56"/>
        <v>7</v>
      </c>
      <c r="AY420" s="78">
        <f t="shared" si="57"/>
        <v>145.83333333333334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102.91666666666667</v>
      </c>
      <c r="BC420" s="53">
        <f t="shared" si="59"/>
        <v>99.916666666666671</v>
      </c>
    </row>
    <row r="421" spans="1:55" ht="13.15">
      <c r="A421" t="str">
        <f>[2]Sheet1!A421</f>
        <v>DCDB_WKGN01_CD1.</v>
      </c>
      <c r="B421" t="str">
        <f>[2]Sheet1!B421</f>
        <v>WKGN01;DC SYS01</v>
      </c>
      <c r="C421" s="52" t="str">
        <f>[2]Sheet1!C421</f>
        <v>WKGN01</v>
      </c>
      <c r="D421" s="52" t="s">
        <v>1016</v>
      </c>
      <c r="E421">
        <f>[2]Sheet1!D421</f>
        <v>25</v>
      </c>
      <c r="F421">
        <f>[2]Sheet1!E421</f>
        <v>25</v>
      </c>
      <c r="G421" s="64">
        <f>[2]Sheet1!F421</f>
        <v>44092</v>
      </c>
      <c r="H421">
        <f>[2]Sheet1!G421</f>
        <v>300</v>
      </c>
      <c r="I421">
        <f>[2]Sheet1!H421</f>
        <v>300</v>
      </c>
      <c r="J421">
        <f>[2]Sheet1!I421</f>
        <v>6</v>
      </c>
      <c r="K421">
        <f>[2]Sheet1!J421</f>
        <v>5</v>
      </c>
      <c r="L421">
        <f>[2]Sheet1!K421</f>
        <v>12</v>
      </c>
      <c r="M421">
        <f>[2]Sheet1!L421</f>
        <v>15</v>
      </c>
      <c r="N421">
        <f>[2]Sheet1!M421</f>
        <v>12</v>
      </c>
      <c r="O421">
        <f>[2]Sheet1!N421</f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298"/>
      <c r="AU421" s="93"/>
      <c r="AV421" s="298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tr">
        <f>[2]Sheet1!A422</f>
        <v>DCDB_WKGN01_EF1.</v>
      </c>
      <c r="B422" t="str">
        <f>[2]Sheet1!B422</f>
        <v>WKGN01;DC SYS01</v>
      </c>
      <c r="C422" s="52" t="str">
        <f>[2]Sheet1!C422</f>
        <v>WKGN01</v>
      </c>
      <c r="D422" s="52" t="s">
        <v>1016</v>
      </c>
      <c r="E422">
        <f>[2]Sheet1!D422</f>
        <v>20</v>
      </c>
      <c r="F422">
        <f>[2]Sheet1!E422</f>
        <v>20</v>
      </c>
      <c r="G422" s="64">
        <f>[2]Sheet1!F422</f>
        <v>0</v>
      </c>
      <c r="H422">
        <f>[2]Sheet1!G422</f>
        <v>300</v>
      </c>
      <c r="I422">
        <f>[2]Sheet1!H422</f>
        <v>300</v>
      </c>
      <c r="J422">
        <f>[2]Sheet1!I422</f>
        <v>6</v>
      </c>
      <c r="K422">
        <f>[2]Sheet1!J422</f>
        <v>2</v>
      </c>
      <c r="L422">
        <f>[2]Sheet1!K422</f>
        <v>7</v>
      </c>
      <c r="M422">
        <f>[2]Sheet1!L422</f>
        <v>23</v>
      </c>
      <c r="N422">
        <f>[2]Sheet1!M422</f>
        <v>11</v>
      </c>
      <c r="O422">
        <f>[2]Sheet1!N422</f>
        <v>0</v>
      </c>
      <c r="P422" s="69">
        <f t="shared" si="60"/>
        <v>104.16666666666667</v>
      </c>
      <c r="Q422" s="81" t="s">
        <v>777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298"/>
      <c r="AU422" s="93"/>
      <c r="AV422" s="298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tr">
        <f>[2]Sheet1!A423</f>
        <v>ASMN02_SEC_DD770_CD1</v>
      </c>
      <c r="B423" t="str">
        <f>[2]Sheet1!B423</f>
        <v>ASMN02;DC SYS01</v>
      </c>
      <c r="C423" s="52" t="str">
        <f>[2]Sheet1!C423</f>
        <v>ASMN02</v>
      </c>
      <c r="D423" s="52" t="s">
        <v>1017</v>
      </c>
      <c r="E423">
        <f>[2]Sheet1!D423</f>
        <v>20</v>
      </c>
      <c r="F423">
        <f>[2]Sheet1!E423</f>
        <v>20</v>
      </c>
      <c r="G423" s="64">
        <f>[2]Sheet1!F423</f>
        <v>44119</v>
      </c>
      <c r="H423">
        <f>[2]Sheet1!G423</f>
        <v>300</v>
      </c>
      <c r="I423">
        <f>[2]Sheet1!H423</f>
        <v>300</v>
      </c>
      <c r="J423">
        <f>[2]Sheet1!I423</f>
        <v>6</v>
      </c>
      <c r="K423">
        <f>[2]Sheet1!J423</f>
        <v>5</v>
      </c>
      <c r="L423">
        <f>[2]Sheet1!K423</f>
        <v>7</v>
      </c>
      <c r="M423">
        <f>[2]Sheet1!L423</f>
        <v>23</v>
      </c>
      <c r="N423">
        <f>[2]Sheet1!M423</f>
        <v>12</v>
      </c>
      <c r="O423">
        <f>[2]Sheet1!N423</f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298"/>
      <c r="AU423" s="93"/>
      <c r="AV423" s="298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tr">
        <f>[2]Sheet1!A424</f>
        <v>ASMN02_SEC_DD770_EF1</v>
      </c>
      <c r="B424" t="str">
        <f>[2]Sheet1!B424</f>
        <v>ASMN02;DC SYS01</v>
      </c>
      <c r="C424" s="52" t="str">
        <f>[2]Sheet1!C424</f>
        <v>ASMN02</v>
      </c>
      <c r="D424" s="52" t="s">
        <v>1017</v>
      </c>
      <c r="E424">
        <f>[2]Sheet1!D424</f>
        <v>0</v>
      </c>
      <c r="F424">
        <f>[2]Sheet1!E424</f>
        <v>0</v>
      </c>
      <c r="G424" s="64">
        <f>[2]Sheet1!F424</f>
        <v>44119</v>
      </c>
      <c r="H424">
        <f>[2]Sheet1!G424</f>
        <v>0</v>
      </c>
      <c r="I424">
        <f>[2]Sheet1!H424</f>
        <v>0</v>
      </c>
      <c r="J424">
        <f>[2]Sheet1!I424</f>
        <v>0</v>
      </c>
      <c r="K424">
        <f>[2]Sheet1!J424</f>
        <v>6</v>
      </c>
      <c r="L424">
        <f>[2]Sheet1!K424</f>
        <v>0</v>
      </c>
      <c r="M424">
        <f>[2]Sheet1!L424</f>
        <v>24</v>
      </c>
      <c r="N424">
        <f>[2]Sheet1!M424</f>
        <v>12</v>
      </c>
      <c r="O424">
        <f>[2]Sheet1!N424</f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298"/>
      <c r="AU424" s="93"/>
      <c r="AV424" s="298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tr">
        <f>[2]Sheet1!A425</f>
        <v>BKLN05_SEC_CBDB_BUBV01</v>
      </c>
      <c r="B425" t="str">
        <f>[2]Sheet1!B425</f>
        <v>BKLN05;DC SYS03;NEAR CK</v>
      </c>
      <c r="C425" s="52" t="str">
        <f>[2]Sheet1!C425</f>
        <v>BKLN05</v>
      </c>
      <c r="D425" s="52" t="s">
        <v>1018</v>
      </c>
      <c r="E425">
        <f>[2]Sheet1!D425</f>
        <v>225</v>
      </c>
      <c r="F425">
        <f>[2]Sheet1!E425</f>
        <v>225</v>
      </c>
      <c r="G425" s="64">
        <f>[2]Sheet1!F425</f>
        <v>45358</v>
      </c>
      <c r="H425">
        <f>[2]Sheet1!G425</f>
        <v>300</v>
      </c>
      <c r="I425">
        <f>[2]Sheet1!H425</f>
        <v>300</v>
      </c>
      <c r="J425">
        <f>[2]Sheet1!I425</f>
        <v>0</v>
      </c>
      <c r="K425">
        <f>[2]Sheet1!J425</f>
        <v>3</v>
      </c>
      <c r="L425">
        <f>[2]Sheet1!K425</f>
        <v>0</v>
      </c>
      <c r="M425">
        <f>[2]Sheet1!L425</f>
        <v>0</v>
      </c>
      <c r="N425">
        <f>[2]Sheet1!M425</f>
        <v>0</v>
      </c>
      <c r="O425">
        <f>[2]Sheet1!N425</f>
        <v>26</v>
      </c>
      <c r="P425" s="69">
        <f t="shared" si="60"/>
        <v>102.29166666666667</v>
      </c>
      <c r="Q425" s="101" t="s">
        <v>396</v>
      </c>
      <c r="R425" s="116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298"/>
      <c r="AU425" s="93"/>
      <c r="AV425" s="298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276.14583333333331</v>
      </c>
      <c r="BC425" s="53">
        <f t="shared" si="59"/>
        <v>276.14583333333331</v>
      </c>
    </row>
    <row r="426" spans="1:55" ht="13.15">
      <c r="A426" t="str">
        <f>[2]Sheet1!A426</f>
        <v>BKLN05_SEC_CBDB_BWBX01</v>
      </c>
      <c r="B426" t="str">
        <f>[2]Sheet1!B426</f>
        <v>BKLN05;DC SYS02</v>
      </c>
      <c r="C426" s="52" t="str">
        <f>[2]Sheet1!C426</f>
        <v>BKLN05</v>
      </c>
      <c r="D426" s="52" t="s">
        <v>1018</v>
      </c>
      <c r="E426">
        <f>[2]Sheet1!D426</f>
        <v>100</v>
      </c>
      <c r="F426">
        <f>[2]Sheet1!E426</f>
        <v>110</v>
      </c>
      <c r="G426" s="64">
        <f>[2]Sheet1!F426</f>
        <v>44470</v>
      </c>
      <c r="H426">
        <f>[2]Sheet1!G426</f>
        <v>300</v>
      </c>
      <c r="I426">
        <f>[2]Sheet1!H426</f>
        <v>300</v>
      </c>
      <c r="J426">
        <f>[2]Sheet1!I426</f>
        <v>0</v>
      </c>
      <c r="K426">
        <f>[2]Sheet1!J426</f>
        <v>0</v>
      </c>
      <c r="L426">
        <f>[2]Sheet1!K426</f>
        <v>0</v>
      </c>
      <c r="M426">
        <f>[2]Sheet1!L426</f>
        <v>0</v>
      </c>
      <c r="N426">
        <f>[2]Sheet1!M426</f>
        <v>0</v>
      </c>
      <c r="O426">
        <f>[2]Sheet1!N426</f>
        <v>48</v>
      </c>
      <c r="P426" s="69">
        <f t="shared" si="60"/>
        <v>183.33333333333334</v>
      </c>
      <c r="Q426" s="89" t="s">
        <v>373</v>
      </c>
      <c r="R426" s="90">
        <v>2</v>
      </c>
      <c r="S426" s="89" t="s">
        <v>374</v>
      </c>
      <c r="T426" s="90">
        <v>2.9</v>
      </c>
      <c r="U426" s="89" t="s">
        <v>375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298"/>
      <c r="AU426" s="93"/>
      <c r="AV426" s="298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tr">
        <f>[2]Sheet1!A427</f>
        <v>BKLN05_SEC_DD770_ACAD01</v>
      </c>
      <c r="B427" t="str">
        <f>[2]Sheet1!B427</f>
        <v>BKLN05;DC SYS02</v>
      </c>
      <c r="C427" s="52" t="str">
        <f>[2]Sheet1!C427</f>
        <v>BKLN05</v>
      </c>
      <c r="D427" s="52" t="s">
        <v>1018</v>
      </c>
      <c r="E427">
        <f>[2]Sheet1!D427</f>
        <v>120</v>
      </c>
      <c r="F427">
        <f>[2]Sheet1!E427</f>
        <v>120</v>
      </c>
      <c r="G427" s="64">
        <f>[2]Sheet1!F427</f>
        <v>44484</v>
      </c>
      <c r="H427">
        <f>[2]Sheet1!G427</f>
        <v>300</v>
      </c>
      <c r="I427">
        <f>[2]Sheet1!H427</f>
        <v>300</v>
      </c>
      <c r="J427">
        <f>[2]Sheet1!I427</f>
        <v>3</v>
      </c>
      <c r="K427">
        <f>[2]Sheet1!J427</f>
        <v>6</v>
      </c>
      <c r="L427">
        <f>[2]Sheet1!K427</f>
        <v>0</v>
      </c>
      <c r="M427">
        <f>[2]Sheet1!L427</f>
        <v>13</v>
      </c>
      <c r="N427">
        <f>[2]Sheet1!M427</f>
        <v>10</v>
      </c>
      <c r="O427">
        <f>[2]Sheet1!N427</f>
        <v>7</v>
      </c>
      <c r="P427" s="69">
        <f t="shared" si="60"/>
        <v>125</v>
      </c>
      <c r="Q427" s="253" t="s">
        <v>391</v>
      </c>
      <c r="R427" s="254">
        <v>2</v>
      </c>
      <c r="S427" s="111" t="s">
        <v>392</v>
      </c>
      <c r="T427" s="113">
        <v>2</v>
      </c>
      <c r="U427" s="306" t="s">
        <v>393</v>
      </c>
      <c r="V427" s="307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298"/>
      <c r="AU427" s="93"/>
      <c r="AV427" s="298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tr">
        <f>[2]Sheet1!A428</f>
        <v>BKLN05_SEC_DD770_AGAH01</v>
      </c>
      <c r="B428" t="str">
        <f>[2]Sheet1!B428</f>
        <v>BKLN05;DC SYS03;NEAR CK</v>
      </c>
      <c r="C428" s="52" t="str">
        <f>[2]Sheet1!C428</f>
        <v>BKLN05</v>
      </c>
      <c r="D428" s="52" t="s">
        <v>1018</v>
      </c>
      <c r="E428">
        <f>[2]Sheet1!D428</f>
        <v>90</v>
      </c>
      <c r="F428">
        <f>[2]Sheet1!E428</f>
        <v>85</v>
      </c>
      <c r="G428" s="64">
        <f>[2]Sheet1!F428</f>
        <v>44470</v>
      </c>
      <c r="H428">
        <f>[2]Sheet1!G428</f>
        <v>300</v>
      </c>
      <c r="I428">
        <f>[2]Sheet1!H428</f>
        <v>300</v>
      </c>
      <c r="J428">
        <f>[2]Sheet1!I428</f>
        <v>5</v>
      </c>
      <c r="K428">
        <f>[2]Sheet1!J428</f>
        <v>5</v>
      </c>
      <c r="L428">
        <f>[2]Sheet1!K428</f>
        <v>0</v>
      </c>
      <c r="M428">
        <f>[2]Sheet1!L428</f>
        <v>3</v>
      </c>
      <c r="N428">
        <f>[2]Sheet1!M428</f>
        <v>12</v>
      </c>
      <c r="O428">
        <f>[2]Sheet1!N428</f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298"/>
      <c r="AU428" s="93"/>
      <c r="AV428" s="298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tr">
        <f>[2]Sheet1!A429</f>
        <v>BKLN05_SEC_DD770_BABB01</v>
      </c>
      <c r="B429" t="str">
        <f>[2]Sheet1!B429</f>
        <v>BKLN05;DC SYS01</v>
      </c>
      <c r="C429" s="52" t="str">
        <f>[2]Sheet1!C429</f>
        <v>BKLN05</v>
      </c>
      <c r="D429" s="52" t="s">
        <v>1018</v>
      </c>
      <c r="E429">
        <f>[2]Sheet1!D429</f>
        <v>190</v>
      </c>
      <c r="F429">
        <f>[2]Sheet1!E429</f>
        <v>195</v>
      </c>
      <c r="G429" s="64">
        <f>[2]Sheet1!F429</f>
        <v>44470</v>
      </c>
      <c r="H429">
        <f>[2]Sheet1!G429</f>
        <v>300</v>
      </c>
      <c r="I429">
        <f>[2]Sheet1!H429</f>
        <v>300</v>
      </c>
      <c r="J429">
        <f>[2]Sheet1!I429</f>
        <v>2</v>
      </c>
      <c r="K429">
        <f>[2]Sheet1!J429</f>
        <v>3</v>
      </c>
      <c r="L429">
        <f>[2]Sheet1!K429</f>
        <v>0</v>
      </c>
      <c r="M429">
        <f>[2]Sheet1!L429</f>
        <v>9</v>
      </c>
      <c r="N429">
        <f>[2]Sheet1!M429</f>
        <v>12</v>
      </c>
      <c r="O429">
        <f>[2]Sheet1!N429</f>
        <v>0</v>
      </c>
      <c r="P429" s="69">
        <f t="shared" si="60"/>
        <v>93.75</v>
      </c>
      <c r="Q429" s="105" t="s">
        <v>1019</v>
      </c>
      <c r="R429" s="255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298"/>
      <c r="AU429" s="93"/>
      <c r="AV429" s="298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tr">
        <f>[2]Sheet1!A430</f>
        <v>BKLN05_SEC_DD770_BLBM01</v>
      </c>
      <c r="B430" t="str">
        <f>[2]Sheet1!B430</f>
        <v>BKLN05;DC SYS01</v>
      </c>
      <c r="C430" s="52" t="str">
        <f>[2]Sheet1!C430</f>
        <v>BKLN05</v>
      </c>
      <c r="D430" s="52" t="s">
        <v>1018</v>
      </c>
      <c r="E430">
        <f>[2]Sheet1!D430</f>
        <v>115</v>
      </c>
      <c r="F430">
        <f>[2]Sheet1!E430</f>
        <v>100</v>
      </c>
      <c r="G430" s="64">
        <f>[2]Sheet1!F430</f>
        <v>44470</v>
      </c>
      <c r="H430">
        <f>[2]Sheet1!G430</f>
        <v>300</v>
      </c>
      <c r="I430">
        <f>[2]Sheet1!H430</f>
        <v>300</v>
      </c>
      <c r="J430">
        <f>[2]Sheet1!I430</f>
        <v>0</v>
      </c>
      <c r="K430">
        <f>[2]Sheet1!J430</f>
        <v>0</v>
      </c>
      <c r="L430">
        <f>[2]Sheet1!K430</f>
        <v>0</v>
      </c>
      <c r="M430">
        <f>[2]Sheet1!L430</f>
        <v>17</v>
      </c>
      <c r="N430">
        <f>[2]Sheet1!M430</f>
        <v>6</v>
      </c>
      <c r="O430">
        <f>[2]Sheet1!N430</f>
        <v>0</v>
      </c>
      <c r="P430" s="69">
        <f t="shared" si="60"/>
        <v>20.833333333333332</v>
      </c>
      <c r="Q430" s="83" t="s">
        <v>1020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298"/>
      <c r="AU430" s="93"/>
      <c r="AV430" s="298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tr">
        <f>[2]Sheet1!A431</f>
        <v>BKLN05_SEC_DD770_BQBR01</v>
      </c>
      <c r="B431" t="str">
        <f>[2]Sheet1!B431</f>
        <v>BKLN05;DC SYS03;NEAR CK</v>
      </c>
      <c r="C431" s="52" t="str">
        <f>[2]Sheet1!C431</f>
        <v>BKLN05</v>
      </c>
      <c r="D431" s="52" t="s">
        <v>1018</v>
      </c>
      <c r="E431">
        <f>[2]Sheet1!D431</f>
        <v>135</v>
      </c>
      <c r="F431">
        <f>[2]Sheet1!E431</f>
        <v>140</v>
      </c>
      <c r="G431" s="64">
        <f>[2]Sheet1!F431</f>
        <v>44470</v>
      </c>
      <c r="H431">
        <f>[2]Sheet1!G431</f>
        <v>300</v>
      </c>
      <c r="I431">
        <f>[2]Sheet1!H431</f>
        <v>300</v>
      </c>
      <c r="J431">
        <f>[2]Sheet1!I431</f>
        <v>0</v>
      </c>
      <c r="K431">
        <f>[2]Sheet1!J431</f>
        <v>0</v>
      </c>
      <c r="L431">
        <f>[2]Sheet1!K431</f>
        <v>0</v>
      </c>
      <c r="M431">
        <f>[2]Sheet1!L431</f>
        <v>19</v>
      </c>
      <c r="N431">
        <f>[2]Sheet1!M431</f>
        <v>8</v>
      </c>
      <c r="O431">
        <f>[2]Sheet1!N431</f>
        <v>0</v>
      </c>
      <c r="P431" s="69">
        <f t="shared" si="60"/>
        <v>41.666666666666664</v>
      </c>
      <c r="Q431" s="83" t="s">
        <v>378</v>
      </c>
      <c r="R431" s="284">
        <v>2</v>
      </c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298"/>
      <c r="AU431" s="93"/>
      <c r="AV431" s="298"/>
      <c r="AW431" s="93"/>
      <c r="AX431" s="66">
        <f t="shared" si="56"/>
        <v>2</v>
      </c>
      <c r="AY431" s="78">
        <f t="shared" si="57"/>
        <v>41.666666666666664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155.83333333333334</v>
      </c>
      <c r="BC431" s="53">
        <f t="shared" si="59"/>
        <v>160.83333333333334</v>
      </c>
    </row>
    <row r="432" spans="1:55" ht="13.15">
      <c r="A432" t="str">
        <f>[2]Sheet1!A432</f>
        <v>BKLN05_SEC_DD770_BYBZ01</v>
      </c>
      <c r="B432" t="str">
        <f>[2]Sheet1!B432</f>
        <v>BKLN05;DC SYS03;NEAR CK</v>
      </c>
      <c r="C432" s="52" t="str">
        <f>[2]Sheet1!C432</f>
        <v>BKLN05</v>
      </c>
      <c r="D432" s="52" t="s">
        <v>1018</v>
      </c>
      <c r="E432">
        <f>[2]Sheet1!D432</f>
        <v>105</v>
      </c>
      <c r="F432">
        <f>[2]Sheet1!E432</f>
        <v>110</v>
      </c>
      <c r="G432" s="64">
        <f>[2]Sheet1!F432</f>
        <v>44473</v>
      </c>
      <c r="H432">
        <f>[2]Sheet1!G432</f>
        <v>300</v>
      </c>
      <c r="I432">
        <f>[2]Sheet1!H432</f>
        <v>300</v>
      </c>
      <c r="J432">
        <f>[2]Sheet1!I432</f>
        <v>4</v>
      </c>
      <c r="K432">
        <f>[2]Sheet1!J432</f>
        <v>6</v>
      </c>
      <c r="L432">
        <f>[2]Sheet1!K432</f>
        <v>0</v>
      </c>
      <c r="M432">
        <f>[2]Sheet1!L432</f>
        <v>11</v>
      </c>
      <c r="N432">
        <f>[2]Sheet1!M432</f>
        <v>10</v>
      </c>
      <c r="O432">
        <f>[2]Sheet1!N432</f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298"/>
      <c r="AU432" s="93"/>
      <c r="AV432" s="298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tr">
        <f>[2]Sheet1!A433</f>
        <v>BKLN05_SEC_DD770_CD01</v>
      </c>
      <c r="B433" t="str">
        <f>[2]Sheet1!B433</f>
        <v>BKLN05;DC SYS01</v>
      </c>
      <c r="C433" s="52" t="str">
        <f>[2]Sheet1!C433</f>
        <v>BKLN05</v>
      </c>
      <c r="D433" s="52" t="s">
        <v>1018</v>
      </c>
      <c r="E433">
        <f>[2]Sheet1!D433</f>
        <v>115</v>
      </c>
      <c r="F433">
        <f>[2]Sheet1!E433</f>
        <v>140</v>
      </c>
      <c r="G433" s="64">
        <f>[2]Sheet1!F433</f>
        <v>44470</v>
      </c>
      <c r="H433">
        <f>[2]Sheet1!G433</f>
        <v>300</v>
      </c>
      <c r="I433">
        <f>[2]Sheet1!H433</f>
        <v>300</v>
      </c>
      <c r="J433">
        <f>[2]Sheet1!I433</f>
        <v>6</v>
      </c>
      <c r="K433">
        <f>[2]Sheet1!J433</f>
        <v>0</v>
      </c>
      <c r="L433">
        <f>[2]Sheet1!K433</f>
        <v>0</v>
      </c>
      <c r="M433">
        <f>[2]Sheet1!L433</f>
        <v>11</v>
      </c>
      <c r="N433">
        <f>[2]Sheet1!M433</f>
        <v>11</v>
      </c>
      <c r="O433">
        <f>[2]Sheet1!N433</f>
        <v>0</v>
      </c>
      <c r="P433" s="69">
        <f t="shared" si="60"/>
        <v>104.16666666666667</v>
      </c>
      <c r="Q433" s="89" t="s">
        <v>377</v>
      </c>
      <c r="R433" s="282">
        <v>5</v>
      </c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298"/>
      <c r="AU433" s="93"/>
      <c r="AV433" s="298"/>
      <c r="AW433" s="93"/>
      <c r="AX433" s="66">
        <f t="shared" si="56"/>
        <v>5</v>
      </c>
      <c r="AY433" s="78">
        <f t="shared" si="57"/>
        <v>104.16666666666667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167.08333333333334</v>
      </c>
      <c r="BC433" s="53">
        <f t="shared" si="59"/>
        <v>192.08333333333334</v>
      </c>
    </row>
    <row r="434" spans="1:55" ht="13.15">
      <c r="A434" t="str">
        <f>[2]Sheet1!A434</f>
        <v>BKLN05_SEC_DD770_CJCK01</v>
      </c>
      <c r="B434" t="str">
        <f>[2]Sheet1!B434</f>
        <v>BKLN05;DC SYS03;NEAR CK</v>
      </c>
      <c r="C434" s="52" t="str">
        <f>[2]Sheet1!C434</f>
        <v>BKLN05</v>
      </c>
      <c r="D434" s="52" t="s">
        <v>1018</v>
      </c>
      <c r="E434">
        <f>[2]Sheet1!D434</f>
        <v>210</v>
      </c>
      <c r="F434">
        <f>[2]Sheet1!E434</f>
        <v>200</v>
      </c>
      <c r="G434" s="64">
        <f>[2]Sheet1!F434</f>
        <v>44470</v>
      </c>
      <c r="H434">
        <f>[2]Sheet1!G434</f>
        <v>300</v>
      </c>
      <c r="I434">
        <f>[2]Sheet1!H434</f>
        <v>300</v>
      </c>
      <c r="J434">
        <f>[2]Sheet1!I434</f>
        <v>6</v>
      </c>
      <c r="K434">
        <f>[2]Sheet1!J434</f>
        <v>1</v>
      </c>
      <c r="L434">
        <f>[2]Sheet1!K434</f>
        <v>0</v>
      </c>
      <c r="M434">
        <f>[2]Sheet1!L434</f>
        <v>10</v>
      </c>
      <c r="N434">
        <f>[2]Sheet1!M434</f>
        <v>12</v>
      </c>
      <c r="O434">
        <f>[2]Sheet1!N434</f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298"/>
      <c r="AU434" s="93"/>
      <c r="AV434" s="298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tr">
        <f>[2]Sheet1!A435</f>
        <v>BKLN05_SEC_DD770_GH01</v>
      </c>
      <c r="B435" t="str">
        <f>[2]Sheet1!B435</f>
        <v>BKLN05;DC SYS01</v>
      </c>
      <c r="C435" s="52" t="str">
        <f>[2]Sheet1!C435</f>
        <v>BKLN05</v>
      </c>
      <c r="D435" s="52" t="s">
        <v>1018</v>
      </c>
      <c r="E435">
        <f>[2]Sheet1!D435</f>
        <v>135</v>
      </c>
      <c r="F435">
        <f>[2]Sheet1!E435</f>
        <v>140</v>
      </c>
      <c r="G435" s="64">
        <f>[2]Sheet1!F435</f>
        <v>44470</v>
      </c>
      <c r="H435">
        <f>[2]Sheet1!G435</f>
        <v>300</v>
      </c>
      <c r="I435">
        <f>[2]Sheet1!H435</f>
        <v>300</v>
      </c>
      <c r="J435">
        <f>[2]Sheet1!I435</f>
        <v>4</v>
      </c>
      <c r="K435">
        <f>[2]Sheet1!J435</f>
        <v>0</v>
      </c>
      <c r="L435">
        <f>[2]Sheet1!K435</f>
        <v>0</v>
      </c>
      <c r="M435">
        <f>[2]Sheet1!L435</f>
        <v>11</v>
      </c>
      <c r="N435">
        <f>[2]Sheet1!M435</f>
        <v>8</v>
      </c>
      <c r="O435">
        <f>[2]Sheet1!N435</f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298"/>
      <c r="AU435" s="93"/>
      <c r="AV435" s="298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tr">
        <f>[2]Sheet1!A436</f>
        <v>BKLN05_SEC_DD770_LM01</v>
      </c>
      <c r="B436" t="str">
        <f>[2]Sheet1!B436</f>
        <v>BKLN05;DC SYS01</v>
      </c>
      <c r="C436" s="52" t="str">
        <f>[2]Sheet1!C436</f>
        <v>BKLN05</v>
      </c>
      <c r="D436" s="52" t="s">
        <v>1018</v>
      </c>
      <c r="E436">
        <f>[2]Sheet1!D436</f>
        <v>10.6</v>
      </c>
      <c r="F436" t="str">
        <f>[2]Sheet1!E436</f>
        <v>NA</v>
      </c>
      <c r="G436" s="64">
        <f>[2]Sheet1!F436</f>
        <v>44824</v>
      </c>
      <c r="H436">
        <f>[2]Sheet1!G436</f>
        <v>300</v>
      </c>
      <c r="I436">
        <f>[2]Sheet1!H436</f>
        <v>300</v>
      </c>
      <c r="J436">
        <f>[2]Sheet1!I436</f>
        <v>4</v>
      </c>
      <c r="K436">
        <f>[2]Sheet1!J436</f>
        <v>0</v>
      </c>
      <c r="L436">
        <f>[2]Sheet1!K436</f>
        <v>0</v>
      </c>
      <c r="M436">
        <f>[2]Sheet1!L436</f>
        <v>3</v>
      </c>
      <c r="N436">
        <f>[2]Sheet1!M436</f>
        <v>4</v>
      </c>
      <c r="O436">
        <f>[2]Sheet1!N436</f>
        <v>1</v>
      </c>
      <c r="P436" s="69">
        <f t="shared" si="60"/>
        <v>0</v>
      </c>
      <c r="Q436" s="101"/>
      <c r="R436" s="116"/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298"/>
      <c r="AU436" s="93"/>
      <c r="AV436" s="298"/>
      <c r="AW436" s="93"/>
      <c r="AX436" s="66">
        <f t="shared" si="56"/>
        <v>0</v>
      </c>
      <c r="AY436" s="78">
        <f t="shared" si="57"/>
        <v>0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10.6</v>
      </c>
      <c r="BC436" s="53" t="e">
        <f t="shared" si="59"/>
        <v>#VALUE!</v>
      </c>
    </row>
    <row r="437" spans="1:55" ht="13.15">
      <c r="A437" t="str">
        <f>[2]Sheet1!A437</f>
        <v>BKLN05_SEC_DD770_UV01</v>
      </c>
      <c r="B437" t="str">
        <f>[2]Sheet1!B437</f>
        <v>BKLN05;DC SYS02</v>
      </c>
      <c r="C437" s="52" t="str">
        <f>[2]Sheet1!C437</f>
        <v>BKLN05</v>
      </c>
      <c r="D437" s="52" t="s">
        <v>1018</v>
      </c>
      <c r="E437">
        <f>[2]Sheet1!D437</f>
        <v>160</v>
      </c>
      <c r="F437">
        <f>[2]Sheet1!E437</f>
        <v>165</v>
      </c>
      <c r="G437" s="64">
        <f>[2]Sheet1!F437</f>
        <v>44470</v>
      </c>
      <c r="H437">
        <f>[2]Sheet1!G437</f>
        <v>300</v>
      </c>
      <c r="I437">
        <f>[2]Sheet1!H437</f>
        <v>300</v>
      </c>
      <c r="J437">
        <f>[2]Sheet1!I437</f>
        <v>0</v>
      </c>
      <c r="K437">
        <f>[2]Sheet1!J437</f>
        <v>1</v>
      </c>
      <c r="L437">
        <f>[2]Sheet1!K437</f>
        <v>0</v>
      </c>
      <c r="M437">
        <f>[2]Sheet1!L437</f>
        <v>19</v>
      </c>
      <c r="N437">
        <f>[2]Sheet1!M437</f>
        <v>12</v>
      </c>
      <c r="O437">
        <f>[2]Sheet1!N437</f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298"/>
      <c r="AU437" s="93"/>
      <c r="AV437" s="298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tr">
        <f>[2]Sheet1!A438</f>
        <v>BKLN05_SEC_DD770_YZ01</v>
      </c>
      <c r="B438" t="str">
        <f>[2]Sheet1!B438</f>
        <v>BKLN05;DC SYS02</v>
      </c>
      <c r="C438" s="52" t="str">
        <f>[2]Sheet1!C438</f>
        <v>BKLN05</v>
      </c>
      <c r="D438" s="52" t="s">
        <v>1018</v>
      </c>
      <c r="E438">
        <f>[2]Sheet1!D438</f>
        <v>85</v>
      </c>
      <c r="F438">
        <f>[2]Sheet1!E438</f>
        <v>80</v>
      </c>
      <c r="G438" s="64">
        <f>[2]Sheet1!F438</f>
        <v>44441</v>
      </c>
      <c r="H438">
        <f>[2]Sheet1!G438</f>
        <v>300</v>
      </c>
      <c r="I438">
        <f>[2]Sheet1!H438</f>
        <v>300</v>
      </c>
      <c r="J438">
        <f>[2]Sheet1!I438</f>
        <v>5</v>
      </c>
      <c r="K438">
        <f>[2]Sheet1!J438</f>
        <v>10</v>
      </c>
      <c r="L438">
        <f>[2]Sheet1!K438</f>
        <v>0</v>
      </c>
      <c r="M438">
        <f>[2]Sheet1!L438</f>
        <v>16</v>
      </c>
      <c r="N438">
        <f>[2]Sheet1!M438</f>
        <v>3</v>
      </c>
      <c r="O438">
        <f>[2]Sheet1!N438</f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298"/>
      <c r="AU438" s="93"/>
      <c r="AV438" s="298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tr">
        <f>[2]Sheet1!A439</f>
        <v>BKLN05_DCSYS04-PDU1</v>
      </c>
      <c r="B439" t="str">
        <f>[2]Sheet1!B439</f>
        <v>BKLN05-DCSYS04</v>
      </c>
      <c r="C439" s="52" t="str">
        <f>[2]Sheet1!C439</f>
        <v>BKLN05 Ext</v>
      </c>
      <c r="D439" s="52" t="s">
        <v>1021</v>
      </c>
      <c r="E439">
        <f>[2]Sheet1!D439</f>
        <v>366.59999999999997</v>
      </c>
      <c r="F439">
        <f>[2]Sheet1!E439</f>
        <v>108.3</v>
      </c>
      <c r="G439" s="64">
        <f>[2]Sheet1!F439</f>
        <v>45393</v>
      </c>
      <c r="H439">
        <f>[2]Sheet1!G439</f>
        <v>1200</v>
      </c>
      <c r="I439">
        <f>[2]Sheet1!H439</f>
        <v>0</v>
      </c>
      <c r="J439">
        <f>[2]Sheet1!I439</f>
        <v>0</v>
      </c>
      <c r="K439">
        <f>[2]Sheet1!J439</f>
        <v>0</v>
      </c>
      <c r="L439">
        <f>[2]Sheet1!K439</f>
        <v>0</v>
      </c>
      <c r="M439">
        <f>[2]Sheet1!L439</f>
        <v>0</v>
      </c>
      <c r="N439">
        <f>[2]Sheet1!M439</f>
        <v>0</v>
      </c>
      <c r="O439">
        <f>[2]Sheet1!N439</f>
        <v>0</v>
      </c>
      <c r="P439" s="69">
        <f t="shared" ref="P439:P471" si="71">SUM(AY439+BA439)</f>
        <v>1189.5833333333333</v>
      </c>
      <c r="Q439" s="111"/>
      <c r="R439" s="113"/>
      <c r="S439" s="89" t="s">
        <v>389</v>
      </c>
      <c r="T439" s="282">
        <v>1</v>
      </c>
      <c r="U439" s="87" t="s">
        <v>383</v>
      </c>
      <c r="V439" s="281">
        <v>0.7</v>
      </c>
      <c r="W439" s="87" t="s">
        <v>384</v>
      </c>
      <c r="X439" s="281">
        <v>1</v>
      </c>
      <c r="Y439" s="81" t="s">
        <v>385</v>
      </c>
      <c r="Z439" s="279">
        <v>0.9</v>
      </c>
      <c r="AA439" s="81" t="s">
        <v>380</v>
      </c>
      <c r="AB439" s="279">
        <v>53.5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298"/>
      <c r="AU439" s="93"/>
      <c r="AV439" s="298"/>
      <c r="AW439" s="93"/>
      <c r="AX439" s="66">
        <f t="shared" si="67"/>
        <v>57.1</v>
      </c>
      <c r="AY439" s="78">
        <f t="shared" si="68"/>
        <v>1189.5833333333333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961.39166666666665</v>
      </c>
      <c r="BC439" s="53">
        <f t="shared" si="70"/>
        <v>703.09166666666658</v>
      </c>
    </row>
    <row r="440" spans="1:55" ht="13.15">
      <c r="A440" t="str">
        <f>[2]Sheet1!A440</f>
        <v>BKLN05_DCSYS04-PDU2</v>
      </c>
      <c r="B440" t="str">
        <f>[2]Sheet1!B440</f>
        <v>BKLN05-DCSYS04</v>
      </c>
      <c r="C440" s="52" t="str">
        <f>[2]Sheet1!C440</f>
        <v>BKLN05 Ext</v>
      </c>
      <c r="D440" s="52" t="s">
        <v>1021</v>
      </c>
      <c r="E440">
        <f>[2]Sheet1!D440</f>
        <v>217.00000000000003</v>
      </c>
      <c r="F440">
        <f>[2]Sheet1!E440</f>
        <v>35</v>
      </c>
      <c r="G440" s="64">
        <f>[2]Sheet1!F440</f>
        <v>45387</v>
      </c>
      <c r="H440">
        <f>[2]Sheet1!G440</f>
        <v>1200</v>
      </c>
      <c r="I440">
        <f>[2]Sheet1!H440</f>
        <v>0</v>
      </c>
      <c r="J440">
        <f>[2]Sheet1!I440</f>
        <v>0</v>
      </c>
      <c r="K440">
        <f>[2]Sheet1!J440</f>
        <v>0</v>
      </c>
      <c r="L440">
        <f>[2]Sheet1!K440</f>
        <v>0</v>
      </c>
      <c r="M440">
        <f>[2]Sheet1!L440</f>
        <v>0</v>
      </c>
      <c r="N440">
        <f>[2]Sheet1!M440</f>
        <v>0</v>
      </c>
      <c r="O440">
        <f>[2]Sheet1!N440</f>
        <v>0</v>
      </c>
      <c r="P440" s="69">
        <f t="shared" si="71"/>
        <v>97.916666666666643</v>
      </c>
      <c r="Q440" s="81" t="s">
        <v>381</v>
      </c>
      <c r="R440" s="279">
        <v>2</v>
      </c>
      <c r="S440" s="81" t="s">
        <v>382</v>
      </c>
      <c r="T440" s="279">
        <v>0.8</v>
      </c>
      <c r="U440" s="81" t="s">
        <v>390</v>
      </c>
      <c r="V440" s="279">
        <v>1.9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298"/>
      <c r="AU440" s="93"/>
      <c r="AV440" s="298"/>
      <c r="AW440" s="93"/>
      <c r="AX440" s="66">
        <f t="shared" si="67"/>
        <v>4.6999999999999993</v>
      </c>
      <c r="AY440" s="78">
        <f t="shared" si="68"/>
        <v>97.916666666666643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265.95833333333337</v>
      </c>
      <c r="BC440" s="53">
        <f t="shared" si="70"/>
        <v>83.958333333333314</v>
      </c>
    </row>
    <row r="441" spans="1:55" ht="13.15">
      <c r="A441" t="str">
        <f>[2]Sheet1!A441</f>
        <v>BKLN05_DCSYS04-PDU3</v>
      </c>
      <c r="B441" t="str">
        <f>[2]Sheet1!B441</f>
        <v>BKLN05-DCSYS04</v>
      </c>
      <c r="C441" s="52" t="str">
        <f>[2]Sheet1!C441</f>
        <v>BKLN05 Ext</v>
      </c>
      <c r="D441" s="52" t="s">
        <v>1021</v>
      </c>
      <c r="E441">
        <f>[2]Sheet1!D441</f>
        <v>262.09999999999997</v>
      </c>
      <c r="F441">
        <f>[2]Sheet1!E441</f>
        <v>55.3</v>
      </c>
      <c r="G441" s="64">
        <f>[2]Sheet1!F441</f>
        <v>45387</v>
      </c>
      <c r="H441">
        <f>[2]Sheet1!G441</f>
        <v>1200</v>
      </c>
      <c r="I441">
        <f>[2]Sheet1!H441</f>
        <v>0</v>
      </c>
      <c r="J441">
        <f>[2]Sheet1!I441</f>
        <v>0</v>
      </c>
      <c r="K441">
        <f>[2]Sheet1!J441</f>
        <v>0</v>
      </c>
      <c r="L441">
        <f>[2]Sheet1!K441</f>
        <v>0</v>
      </c>
      <c r="M441">
        <f>[2]Sheet1!L441</f>
        <v>0</v>
      </c>
      <c r="N441">
        <f>[2]Sheet1!M441</f>
        <v>0</v>
      </c>
      <c r="O441">
        <f>[2]Sheet1!N441</f>
        <v>0</v>
      </c>
      <c r="P441" s="69">
        <f t="shared" si="71"/>
        <v>1056.25</v>
      </c>
      <c r="Q441" s="81" t="s">
        <v>1022</v>
      </c>
      <c r="R441" s="279">
        <v>36.200000000000003</v>
      </c>
      <c r="S441" s="89" t="s">
        <v>388</v>
      </c>
      <c r="T441" s="282">
        <v>1.4</v>
      </c>
      <c r="U441" s="81"/>
      <c r="V441" s="279"/>
      <c r="W441" s="81" t="s">
        <v>386</v>
      </c>
      <c r="X441" s="279">
        <v>0.5</v>
      </c>
      <c r="Y441" s="81" t="s">
        <v>387</v>
      </c>
      <c r="Z441" s="279">
        <v>0.5</v>
      </c>
      <c r="AA441" s="253" t="s">
        <v>394</v>
      </c>
      <c r="AB441" s="300">
        <v>12.1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298"/>
      <c r="AU441" s="93"/>
      <c r="AV441" s="298"/>
      <c r="AW441" s="93"/>
      <c r="AX441" s="66">
        <f t="shared" si="67"/>
        <v>50.7</v>
      </c>
      <c r="AY441" s="78">
        <f t="shared" si="68"/>
        <v>1056.25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790.22499999999991</v>
      </c>
      <c r="BC441" s="53">
        <f t="shared" si="70"/>
        <v>583.42499999999995</v>
      </c>
    </row>
    <row r="442" spans="1:55" ht="13.15">
      <c r="A442" t="str">
        <f>[2]Sheet1!A442</f>
        <v>DCDB _DC CUBICLE IN POWER ROOM NEAR BATTERY</v>
      </c>
      <c r="B442" t="str">
        <f>[2]Sheet1!B442</f>
        <v>DCT;DC SYS01</v>
      </c>
      <c r="C442" s="52" t="str">
        <f>[2]Sheet1!C442</f>
        <v>DCT</v>
      </c>
      <c r="D442" s="52" t="s">
        <v>1023</v>
      </c>
      <c r="E442">
        <f>[2]Sheet1!D442</f>
        <v>0</v>
      </c>
      <c r="F442">
        <f>[2]Sheet1!E442</f>
        <v>0</v>
      </c>
      <c r="G442" s="64">
        <f>[2]Sheet1!F442</f>
        <v>0</v>
      </c>
      <c r="H442">
        <f>[2]Sheet1!G442</f>
        <v>300</v>
      </c>
      <c r="I442">
        <f>[2]Sheet1!H442</f>
        <v>300</v>
      </c>
      <c r="J442">
        <f>[2]Sheet1!I442</f>
        <v>0</v>
      </c>
      <c r="K442">
        <f>[2]Sheet1!J442</f>
        <v>0</v>
      </c>
      <c r="L442">
        <f>[2]Sheet1!K442</f>
        <v>0</v>
      </c>
      <c r="M442">
        <f>[2]Sheet1!L442</f>
        <v>0</v>
      </c>
      <c r="N442">
        <f>[2]Sheet1!M442</f>
        <v>0</v>
      </c>
      <c r="O442">
        <f>[2]Sheet1!N442</f>
        <v>0</v>
      </c>
      <c r="P442" s="69">
        <f t="shared" si="71"/>
        <v>91.666666666666671</v>
      </c>
      <c r="Q442" s="83" t="s">
        <v>502</v>
      </c>
      <c r="R442" s="284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298"/>
      <c r="AU442" s="93"/>
      <c r="AV442" s="298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tr">
        <f>[2]Sheet1!A443</f>
        <v>FMYN31_SEC_CBDB_ BC01</v>
      </c>
      <c r="B443" t="str">
        <f>[2]Sheet1!B443</f>
        <v>FMYN31; DC SYS01</v>
      </c>
      <c r="C443" s="52" t="str">
        <f>[2]Sheet1!C443</f>
        <v>FMYN31</v>
      </c>
      <c r="D443" s="52" t="s">
        <v>1024</v>
      </c>
      <c r="E443" t="str">
        <f>[2]Sheet1!D443</f>
        <v>not showing on meter</v>
      </c>
      <c r="F443" t="str">
        <f>[2]Sheet1!E443</f>
        <v>not showing on meter</v>
      </c>
      <c r="G443" s="64">
        <f>[2]Sheet1!F443</f>
        <v>44084</v>
      </c>
      <c r="H443">
        <f>[2]Sheet1!G443</f>
        <v>250</v>
      </c>
      <c r="I443">
        <f>[2]Sheet1!H443</f>
        <v>250</v>
      </c>
      <c r="J443">
        <f>[2]Sheet1!I443</f>
        <v>10</v>
      </c>
      <c r="K443">
        <f>[2]Sheet1!J443</f>
        <v>10</v>
      </c>
      <c r="L443">
        <f>[2]Sheet1!K443</f>
        <v>2</v>
      </c>
      <c r="M443">
        <f>[2]Sheet1!L443</f>
        <v>0</v>
      </c>
      <c r="N443">
        <f>[2]Sheet1!M443</f>
        <v>0</v>
      </c>
      <c r="O443">
        <f>[2]Sheet1!N443</f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298"/>
      <c r="AU443" s="93"/>
      <c r="AV443" s="298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tr">
        <f>[2]Sheet1!A444</f>
        <v>DCDB _2B</v>
      </c>
      <c r="B444" t="str">
        <f>[2]Sheet1!B444</f>
        <v>IVER02; DC SYS01</v>
      </c>
      <c r="C444" s="52" t="str">
        <f>[2]Sheet1!C444</f>
        <v>IVER02</v>
      </c>
      <c r="D444" s="52" t="s">
        <v>1025</v>
      </c>
      <c r="E444">
        <f>[2]Sheet1!D444</f>
        <v>42</v>
      </c>
      <c r="F444">
        <f>[2]Sheet1!E444</f>
        <v>42</v>
      </c>
      <c r="G444" s="64">
        <f>[2]Sheet1!F444</f>
        <v>44113</v>
      </c>
      <c r="H444" t="str">
        <f>[2]Sheet1!G444</f>
        <v>unknown</v>
      </c>
      <c r="I444" t="str">
        <f>[2]Sheet1!H444</f>
        <v>unknown</v>
      </c>
      <c r="J444">
        <f>[2]Sheet1!I444</f>
        <v>0</v>
      </c>
      <c r="K444">
        <f>[2]Sheet1!J444</f>
        <v>0</v>
      </c>
      <c r="L444">
        <f>[2]Sheet1!K444</f>
        <v>3</v>
      </c>
      <c r="M444">
        <f>[2]Sheet1!L444</f>
        <v>3</v>
      </c>
      <c r="N444">
        <f>[2]Sheet1!M444</f>
        <v>3</v>
      </c>
      <c r="O444">
        <f>[2]Sheet1!N444</f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298"/>
      <c r="AU444" s="93"/>
      <c r="AV444" s="298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tr">
        <f>[2]Sheet1!A445</f>
        <v>NBYCD1_SEC_CBDB_F9</v>
      </c>
      <c r="B445" t="str">
        <f>[2]Sheet1!B445</f>
        <v>NBYCD1;DC SYS01</v>
      </c>
      <c r="C445" s="52" t="str">
        <f>[2]Sheet1!C445</f>
        <v>NBYCD1</v>
      </c>
      <c r="D445" s="52" t="s">
        <v>1026</v>
      </c>
      <c r="E445">
        <f>[2]Sheet1!D445</f>
        <v>60</v>
      </c>
      <c r="F445">
        <f>[2]Sheet1!E445</f>
        <v>60</v>
      </c>
      <c r="G445" s="64">
        <f>[2]Sheet1!F445</f>
        <v>44991</v>
      </c>
      <c r="H445">
        <f>[2]Sheet1!G445</f>
        <v>300</v>
      </c>
      <c r="I445" t="str">
        <f>[2]Sheet1!H445</f>
        <v>300</v>
      </c>
      <c r="J445">
        <f>[2]Sheet1!I445</f>
        <v>0</v>
      </c>
      <c r="K445">
        <f>[2]Sheet1!J445</f>
        <v>0</v>
      </c>
      <c r="L445">
        <f>[2]Sheet1!K445</f>
        <v>0</v>
      </c>
      <c r="M445">
        <f>[2]Sheet1!L445</f>
        <v>0</v>
      </c>
      <c r="N445">
        <f>[2]Sheet1!M445</f>
        <v>0</v>
      </c>
      <c r="O445">
        <f>[2]Sheet1!N445</f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298"/>
      <c r="AU445" s="93"/>
      <c r="AV445" s="298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tr">
        <f>[2]Sheet1!A446</f>
        <v>NBYCD1_SEC_CBDB_GG11</v>
      </c>
      <c r="B446" t="str">
        <f>[2]Sheet1!B446</f>
        <v>NBYCD1;DC SYS01</v>
      </c>
      <c r="C446" s="52" t="str">
        <f>[2]Sheet1!C446</f>
        <v>NBYCD1</v>
      </c>
      <c r="D446" s="52" t="s">
        <v>1026</v>
      </c>
      <c r="E446">
        <f>[2]Sheet1!D446</f>
        <v>180</v>
      </c>
      <c r="F446">
        <f>[2]Sheet1!E446</f>
        <v>0</v>
      </c>
      <c r="G446" s="64">
        <f>[2]Sheet1!F446</f>
        <v>44991</v>
      </c>
      <c r="H446">
        <f>[2]Sheet1!G446</f>
        <v>300</v>
      </c>
      <c r="I446">
        <f>[2]Sheet1!H446</f>
        <v>300</v>
      </c>
      <c r="J446">
        <f>[2]Sheet1!I446</f>
        <v>1</v>
      </c>
      <c r="K446">
        <f>[2]Sheet1!J446</f>
        <v>0</v>
      </c>
      <c r="L446">
        <f>[2]Sheet1!K446</f>
        <v>0</v>
      </c>
      <c r="M446">
        <f>[2]Sheet1!L446</f>
        <v>1</v>
      </c>
      <c r="N446">
        <f>[2]Sheet1!M446</f>
        <v>0</v>
      </c>
      <c r="O446">
        <f>[2]Sheet1!N446</f>
        <v>0</v>
      </c>
      <c r="P446" s="69">
        <f t="shared" si="71"/>
        <v>10.416666666666666</v>
      </c>
      <c r="Q446" s="92" t="s">
        <v>660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298"/>
      <c r="AU446" s="93"/>
      <c r="AV446" s="298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tr">
        <f>[2]Sheet1!A447</f>
        <v>POLN02_PDUA_B</v>
      </c>
      <c r="B447" t="str">
        <f>[2]Sheet1!B447</f>
        <v>POLN02-DCSYS01a</v>
      </c>
      <c r="C447" s="52" t="str">
        <f>[2]Sheet1!C447</f>
        <v>POLN02</v>
      </c>
      <c r="D447" s="52" t="s">
        <v>1027</v>
      </c>
      <c r="E447">
        <f>[2]Sheet1!D447</f>
        <v>52.800000000000004</v>
      </c>
      <c r="F447">
        <f>[2]Sheet1!E447</f>
        <v>2.2999999999999998</v>
      </c>
      <c r="G447" s="64">
        <f>[2]Sheet1!F447</f>
        <v>45386</v>
      </c>
      <c r="H447">
        <f>[2]Sheet1!G447</f>
        <v>360</v>
      </c>
      <c r="I447">
        <f>[2]Sheet1!H447</f>
        <v>360</v>
      </c>
      <c r="J447">
        <f>[2]Sheet1!I447</f>
        <v>0</v>
      </c>
      <c r="K447">
        <f>[2]Sheet1!J447</f>
        <v>0</v>
      </c>
      <c r="L447">
        <f>[2]Sheet1!K447</f>
        <v>0</v>
      </c>
      <c r="M447">
        <f>[2]Sheet1!L447</f>
        <v>0</v>
      </c>
      <c r="N447">
        <f>[2]Sheet1!M447</f>
        <v>0</v>
      </c>
      <c r="O447">
        <f>[2]Sheet1!N447</f>
        <v>0</v>
      </c>
      <c r="P447" s="69">
        <f t="shared" si="71"/>
        <v>456.25</v>
      </c>
      <c r="Q447" s="81" t="s">
        <v>1028</v>
      </c>
      <c r="R447" s="82">
        <v>5</v>
      </c>
      <c r="S447" s="81" t="s">
        <v>993</v>
      </c>
      <c r="T447" s="82">
        <v>11.7</v>
      </c>
      <c r="U447" s="83" t="s">
        <v>684</v>
      </c>
      <c r="V447" s="84">
        <v>2</v>
      </c>
      <c r="W447" s="85" t="s">
        <v>684</v>
      </c>
      <c r="X447" s="86">
        <v>1.8</v>
      </c>
      <c r="Y447" s="92" t="s">
        <v>683</v>
      </c>
      <c r="Z447" s="80">
        <v>1.4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298"/>
      <c r="AU447" s="93"/>
      <c r="AV447" s="298"/>
      <c r="AW447" s="93"/>
      <c r="AX447" s="66">
        <f t="shared" si="67"/>
        <v>21.9</v>
      </c>
      <c r="AY447" s="78">
        <f t="shared" si="68"/>
        <v>456.25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280.92500000000001</v>
      </c>
      <c r="BC447" s="53">
        <f t="shared" si="70"/>
        <v>230.42500000000001</v>
      </c>
    </row>
    <row r="448" spans="1:55" ht="13.15">
      <c r="A448" t="str">
        <f>[2]Sheet1!A448</f>
        <v>POLN02_SEC_DD770_CD01</v>
      </c>
      <c r="B448" t="str">
        <f>[2]Sheet1!B448</f>
        <v>POLN02-DCSYS01a</v>
      </c>
      <c r="C448" s="52" t="str">
        <f>[2]Sheet1!C448</f>
        <v>POLN02</v>
      </c>
      <c r="D448" s="52" t="s">
        <v>1027</v>
      </c>
      <c r="E448">
        <f>[2]Sheet1!D448</f>
        <v>140</v>
      </c>
      <c r="F448">
        <f>[2]Sheet1!E448</f>
        <v>40</v>
      </c>
      <c r="G448" s="64">
        <f>[2]Sheet1!F448</f>
        <v>44991</v>
      </c>
      <c r="H448">
        <f>[2]Sheet1!G448</f>
        <v>300</v>
      </c>
      <c r="I448">
        <f>[2]Sheet1!H448</f>
        <v>300</v>
      </c>
      <c r="J448">
        <f>[2]Sheet1!I448</f>
        <v>6</v>
      </c>
      <c r="K448">
        <f>[2]Sheet1!J448</f>
        <v>2</v>
      </c>
      <c r="L448">
        <f>[2]Sheet1!K448</f>
        <v>0</v>
      </c>
      <c r="M448">
        <f>[2]Sheet1!L448</f>
        <v>14</v>
      </c>
      <c r="N448">
        <f>[2]Sheet1!M448</f>
        <v>7</v>
      </c>
      <c r="O448">
        <f>[2]Sheet1!N448</f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298"/>
      <c r="AU448" s="93"/>
      <c r="AV448" s="298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tr">
        <f>[2]Sheet1!A449</f>
        <v>POLN02_SEC_DD770_EF01</v>
      </c>
      <c r="B449" t="str">
        <f>[2]Sheet1!B449</f>
        <v>POLN02-DCSYS01a</v>
      </c>
      <c r="C449" s="52" t="str">
        <f>[2]Sheet1!C449</f>
        <v>POLN02</v>
      </c>
      <c r="D449" s="52" t="s">
        <v>1027</v>
      </c>
      <c r="E449">
        <f>[2]Sheet1!D449</f>
        <v>80</v>
      </c>
      <c r="F449">
        <f>[2]Sheet1!E449</f>
        <v>15</v>
      </c>
      <c r="G449" s="64">
        <f>[2]Sheet1!F449</f>
        <v>44991</v>
      </c>
      <c r="H449">
        <f>[2]Sheet1!G449</f>
        <v>300</v>
      </c>
      <c r="I449">
        <f>[2]Sheet1!H449</f>
        <v>300</v>
      </c>
      <c r="J449">
        <f>[2]Sheet1!I449</f>
        <v>6</v>
      </c>
      <c r="K449">
        <f>[2]Sheet1!J449</f>
        <v>1</v>
      </c>
      <c r="L449">
        <f>[2]Sheet1!K449</f>
        <v>2</v>
      </c>
      <c r="M449">
        <f>[2]Sheet1!L449</f>
        <v>24</v>
      </c>
      <c r="N449">
        <f>[2]Sheet1!M449</f>
        <v>11</v>
      </c>
      <c r="O449">
        <f>[2]Sheet1!N449</f>
        <v>0</v>
      </c>
      <c r="P449" s="69">
        <f t="shared" si="71"/>
        <v>31.25</v>
      </c>
      <c r="Q449" s="81" t="s">
        <v>681</v>
      </c>
      <c r="R449" s="82">
        <v>0.5</v>
      </c>
      <c r="S449" s="85" t="s">
        <v>1029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298"/>
      <c r="AU449" s="93"/>
      <c r="AV449" s="298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tr">
        <f>[2]Sheet1!A450</f>
        <v>RDG_SEC_DD770_FO</v>
      </c>
      <c r="B450" t="str">
        <f>[2]Sheet1!B450</f>
        <v>RDG;DC SYS01</v>
      </c>
      <c r="C450" s="52" t="str">
        <f>[2]Sheet1!C450</f>
        <v>RDG</v>
      </c>
      <c r="D450" s="52" t="s">
        <v>1030</v>
      </c>
      <c r="E450">
        <f>[2]Sheet1!D450</f>
        <v>125</v>
      </c>
      <c r="F450">
        <f>[2]Sheet1!E450</f>
        <v>125</v>
      </c>
      <c r="G450" s="64">
        <f>[2]Sheet1!F450</f>
        <v>44991</v>
      </c>
      <c r="H450">
        <f>[2]Sheet1!G450</f>
        <v>300</v>
      </c>
      <c r="I450">
        <f>[2]Sheet1!H450</f>
        <v>300</v>
      </c>
      <c r="J450">
        <f>[2]Sheet1!I450</f>
        <v>5</v>
      </c>
      <c r="K450">
        <f>[2]Sheet1!J450</f>
        <v>0</v>
      </c>
      <c r="L450">
        <f>[2]Sheet1!K450</f>
        <v>0</v>
      </c>
      <c r="M450">
        <f>[2]Sheet1!L450</f>
        <v>9</v>
      </c>
      <c r="N450">
        <f>[2]Sheet1!M450</f>
        <v>9</v>
      </c>
      <c r="O450">
        <f>[2]Sheet1!N450</f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298"/>
      <c r="AU450" s="93"/>
      <c r="AV450" s="298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tr">
        <f>[2]Sheet1!A451</f>
        <v>RDGCD1_SEC_CDDB_A05</v>
      </c>
      <c r="B451" t="str">
        <f>[2]Sheet1!B451</f>
        <v>RDGCD1;DC SYS01</v>
      </c>
      <c r="C451" s="52" t="str">
        <f>[2]Sheet1!C451</f>
        <v>RDGCD1</v>
      </c>
      <c r="D451" s="52" t="s">
        <v>1031</v>
      </c>
      <c r="E451">
        <f>[2]Sheet1!D451</f>
        <v>0</v>
      </c>
      <c r="F451">
        <f>[2]Sheet1!E451</f>
        <v>0</v>
      </c>
      <c r="G451" s="64">
        <f>[2]Sheet1!F451</f>
        <v>0</v>
      </c>
      <c r="H451">
        <f>[2]Sheet1!G451</f>
        <v>300</v>
      </c>
      <c r="I451">
        <f>[2]Sheet1!H451</f>
        <v>300</v>
      </c>
      <c r="J451">
        <f>[2]Sheet1!I451</f>
        <v>0</v>
      </c>
      <c r="K451">
        <f>[2]Sheet1!J451</f>
        <v>0</v>
      </c>
      <c r="L451">
        <f>[2]Sheet1!K451</f>
        <v>0</v>
      </c>
      <c r="M451">
        <f>[2]Sheet1!L451</f>
        <v>0</v>
      </c>
      <c r="N451">
        <f>[2]Sheet1!M451</f>
        <v>0</v>
      </c>
      <c r="O451">
        <f>[2]Sheet1!N451</f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298"/>
      <c r="AU451" s="93"/>
      <c r="AV451" s="298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tr">
        <f>[2]Sheet1!A452</f>
        <v>RDGCD2_SEC_CDDB_TU09</v>
      </c>
      <c r="B452" t="str">
        <f>[2]Sheet1!B452</f>
        <v>RDGCD1;DC SYS01</v>
      </c>
      <c r="C452" s="52" t="str">
        <f>[2]Sheet1!C452</f>
        <v>RDGCD2</v>
      </c>
      <c r="D452" s="52" t="s">
        <v>1032</v>
      </c>
      <c r="E452">
        <f>[2]Sheet1!D452</f>
        <v>50</v>
      </c>
      <c r="F452">
        <f>[2]Sheet1!E452</f>
        <v>50</v>
      </c>
      <c r="G452" s="64">
        <f>[2]Sheet1!F452</f>
        <v>44162</v>
      </c>
      <c r="H452">
        <f>[2]Sheet1!G452</f>
        <v>300</v>
      </c>
      <c r="I452">
        <f>[2]Sheet1!H452</f>
        <v>300</v>
      </c>
      <c r="J452">
        <f>[2]Sheet1!I452</f>
        <v>4</v>
      </c>
      <c r="K452">
        <f>[2]Sheet1!J452</f>
        <v>0</v>
      </c>
      <c r="L452">
        <f>[2]Sheet1!K452</f>
        <v>0</v>
      </c>
      <c r="M452">
        <f>[2]Sheet1!L452</f>
        <v>3</v>
      </c>
      <c r="N452">
        <f>[2]Sheet1!M452</f>
        <v>1</v>
      </c>
      <c r="O452">
        <f>[2]Sheet1!N452</f>
        <v>26</v>
      </c>
      <c r="P452" s="69">
        <f t="shared" si="71"/>
        <v>0</v>
      </c>
      <c r="Q452" s="92"/>
      <c r="R452" s="80"/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298"/>
      <c r="AU452" s="93"/>
      <c r="AV452" s="298"/>
      <c r="AW452" s="93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tr">
        <f>[2]Sheet1!A453</f>
        <v>SLO_SEC_DD770_AB0</v>
      </c>
      <c r="B453" t="str">
        <f>[2]Sheet1!B453</f>
        <v>SLO;DC SYS01</v>
      </c>
      <c r="C453" s="52" t="str">
        <f>[2]Sheet1!C453</f>
        <v>SLO</v>
      </c>
      <c r="D453" s="52" t="s">
        <v>1033</v>
      </c>
      <c r="E453">
        <f>[2]Sheet1!D453</f>
        <v>160</v>
      </c>
      <c r="F453">
        <f>[2]Sheet1!E453</f>
        <v>160</v>
      </c>
      <c r="G453" s="64">
        <f>[2]Sheet1!F453</f>
        <v>45068</v>
      </c>
      <c r="H453">
        <f>[2]Sheet1!G453</f>
        <v>300</v>
      </c>
      <c r="I453">
        <f>[2]Sheet1!H453</f>
        <v>300</v>
      </c>
      <c r="J453">
        <f>[2]Sheet1!I453</f>
        <v>5</v>
      </c>
      <c r="K453">
        <f>[2]Sheet1!J453</f>
        <v>1</v>
      </c>
      <c r="L453">
        <f>[2]Sheet1!K453</f>
        <v>0</v>
      </c>
      <c r="M453">
        <f>[2]Sheet1!L453</f>
        <v>2</v>
      </c>
      <c r="N453">
        <f>[2]Sheet1!M453</f>
        <v>9</v>
      </c>
      <c r="O453">
        <f>[2]Sheet1!N453</f>
        <v>0</v>
      </c>
      <c r="P453" s="69">
        <f t="shared" si="71"/>
        <v>62.5</v>
      </c>
      <c r="Q453" s="256" t="s">
        <v>569</v>
      </c>
      <c r="R453" s="255">
        <v>2</v>
      </c>
      <c r="S453" s="99" t="s">
        <v>717</v>
      </c>
      <c r="T453" s="100">
        <v>1</v>
      </c>
      <c r="U453" s="92"/>
      <c r="V453" s="80"/>
      <c r="W453" s="93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298"/>
      <c r="AU453" s="93"/>
      <c r="AV453" s="298"/>
      <c r="AW453" s="93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tr">
        <f>[2]Sheet1!A454</f>
        <v>SLO_SEC_DD770_AB00</v>
      </c>
      <c r="B454" t="str">
        <f>[2]Sheet1!B454</f>
        <v>SLO;DC SYS01</v>
      </c>
      <c r="C454" s="52" t="str">
        <f>[2]Sheet1!C454</f>
        <v>SLO</v>
      </c>
      <c r="D454" s="52" t="s">
        <v>1033</v>
      </c>
      <c r="E454">
        <f>[2]Sheet1!D454</f>
        <v>170</v>
      </c>
      <c r="F454">
        <f>[2]Sheet1!E454</f>
        <v>170</v>
      </c>
      <c r="G454" s="64">
        <f>[2]Sheet1!F454</f>
        <v>45068</v>
      </c>
      <c r="H454">
        <f>[2]Sheet1!G454</f>
        <v>300</v>
      </c>
      <c r="I454">
        <f>[2]Sheet1!H454</f>
        <v>300</v>
      </c>
      <c r="J454">
        <f>[2]Sheet1!I454</f>
        <v>4</v>
      </c>
      <c r="K454">
        <f>[2]Sheet1!J454</f>
        <v>0</v>
      </c>
      <c r="L454">
        <f>[2]Sheet1!K454</f>
        <v>0</v>
      </c>
      <c r="M454">
        <f>[2]Sheet1!L454</f>
        <v>4</v>
      </c>
      <c r="N454">
        <f>[2]Sheet1!M454</f>
        <v>6</v>
      </c>
      <c r="O454">
        <f>[2]Sheet1!N454</f>
        <v>0</v>
      </c>
      <c r="P454" s="69">
        <f t="shared" si="71"/>
        <v>10.416666666666666</v>
      </c>
      <c r="Q454" s="81" t="s">
        <v>719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298"/>
      <c r="AU454" s="93"/>
      <c r="AV454" s="298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tr">
        <f>[2]Sheet1!A455</f>
        <v>WHHN03_SEC_DD770_CD01_01</v>
      </c>
      <c r="B455" t="str">
        <f>[2]Sheet1!B455</f>
        <v>WHHN03;DC SYS01</v>
      </c>
      <c r="C455" s="52" t="str">
        <f>[2]Sheet1!C455</f>
        <v>WHHN03</v>
      </c>
      <c r="D455" s="52" t="s">
        <v>1034</v>
      </c>
      <c r="E455">
        <f>[2]Sheet1!D455</f>
        <v>80</v>
      </c>
      <c r="F455">
        <f>[2]Sheet1!E455</f>
        <v>90</v>
      </c>
      <c r="G455" s="64">
        <f>[2]Sheet1!F455</f>
        <v>44042</v>
      </c>
      <c r="H455">
        <f>[2]Sheet1!G455</f>
        <v>300</v>
      </c>
      <c r="I455">
        <f>[2]Sheet1!H455</f>
        <v>300</v>
      </c>
      <c r="J455">
        <f>[2]Sheet1!I455</f>
        <v>0</v>
      </c>
      <c r="K455">
        <f>[2]Sheet1!J455</f>
        <v>8</v>
      </c>
      <c r="L455">
        <f>[2]Sheet1!K455</f>
        <v>0</v>
      </c>
      <c r="M455">
        <f>[2]Sheet1!L455</f>
        <v>17</v>
      </c>
      <c r="N455">
        <f>[2]Sheet1!M455</f>
        <v>11</v>
      </c>
      <c r="O455">
        <f>[2]Sheet1!N455</f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298"/>
      <c r="AU455" s="93"/>
      <c r="AV455" s="298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tr">
        <f>[2]Sheet1!A456</f>
        <v>WHHN03_SEC_DD770_EF01_02</v>
      </c>
      <c r="B456" t="str">
        <f>[2]Sheet1!B456</f>
        <v>WHHN03;DC SYS01</v>
      </c>
      <c r="C456" s="52" t="str">
        <f>[2]Sheet1!C456</f>
        <v>WHHN03</v>
      </c>
      <c r="D456" s="52" t="s">
        <v>1034</v>
      </c>
      <c r="E456">
        <f>[2]Sheet1!D456</f>
        <v>80</v>
      </c>
      <c r="F456">
        <f>[2]Sheet1!E456</f>
        <v>70</v>
      </c>
      <c r="G456" s="64">
        <f>[2]Sheet1!F456</f>
        <v>44042</v>
      </c>
      <c r="H456">
        <f>[2]Sheet1!G456</f>
        <v>0</v>
      </c>
      <c r="I456">
        <f>[2]Sheet1!H456</f>
        <v>0</v>
      </c>
      <c r="J456">
        <f>[2]Sheet1!I456</f>
        <v>5</v>
      </c>
      <c r="K456">
        <f>[2]Sheet1!J456</f>
        <v>10</v>
      </c>
      <c r="L456">
        <f>[2]Sheet1!K456</f>
        <v>0</v>
      </c>
      <c r="M456">
        <f>[2]Sheet1!L456</f>
        <v>6</v>
      </c>
      <c r="N456">
        <f>[2]Sheet1!M456</f>
        <v>11</v>
      </c>
      <c r="O456">
        <f>[2]Sheet1!N456</f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298"/>
      <c r="AU456" s="93"/>
      <c r="AV456" s="298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tr">
        <f>[2]Sheet1!A457</f>
        <v>WHHN03_SEC_Eaton CBDB_LM01</v>
      </c>
      <c r="B457" t="str">
        <f>[2]Sheet1!B457</f>
        <v>WHHN03;DC SYS01</v>
      </c>
      <c r="C457" s="52" t="str">
        <f>[2]Sheet1!C457</f>
        <v>WHHN03</v>
      </c>
      <c r="D457" s="52" t="s">
        <v>1034</v>
      </c>
      <c r="E457">
        <f>[2]Sheet1!D457</f>
        <v>90</v>
      </c>
      <c r="F457">
        <f>[2]Sheet1!E457</f>
        <v>90</v>
      </c>
      <c r="G457" s="64">
        <f>[2]Sheet1!F457</f>
        <v>42983</v>
      </c>
      <c r="H457">
        <f>[2]Sheet1!G457</f>
        <v>300</v>
      </c>
      <c r="I457">
        <f>[2]Sheet1!H457</f>
        <v>300</v>
      </c>
      <c r="J457">
        <f>[2]Sheet1!I457</f>
        <v>1</v>
      </c>
      <c r="K457">
        <f>[2]Sheet1!J457</f>
        <v>0</v>
      </c>
      <c r="L457">
        <f>[2]Sheet1!K457</f>
        <v>2</v>
      </c>
      <c r="M457">
        <f>[2]Sheet1!L457</f>
        <v>1</v>
      </c>
      <c r="N457">
        <f>[2]Sheet1!M457</f>
        <v>0</v>
      </c>
      <c r="O457">
        <f>[2]Sheet1!N457</f>
        <v>12</v>
      </c>
      <c r="P457" s="69">
        <f t="shared" si="71"/>
        <v>20.833333333333332</v>
      </c>
      <c r="Q457" s="301" t="s">
        <v>776</v>
      </c>
      <c r="R457" s="302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298"/>
      <c r="AU457" s="93"/>
      <c r="AV457" s="298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tr">
        <f>[2]Sheet1!A458</f>
        <v>OHB_SEC_DCDB01_WALL_OPP TO SUITE EF</v>
      </c>
      <c r="B458" t="str">
        <f>[2]Sheet1!B458</f>
        <v>OHB;DC SYS02;PSU2</v>
      </c>
      <c r="C458" s="52" t="str">
        <f>[2]Sheet1!C458</f>
        <v>OHB</v>
      </c>
      <c r="D458" s="52" t="s">
        <v>1035</v>
      </c>
      <c r="E458" t="str">
        <f>[2]Sheet1!D458</f>
        <v>N/A</v>
      </c>
      <c r="F458" t="str">
        <f>[2]Sheet1!E458</f>
        <v>N/A</v>
      </c>
      <c r="G458" s="64">
        <f>[2]Sheet1!F458</f>
        <v>44998</v>
      </c>
      <c r="H458">
        <f>[2]Sheet1!G458</f>
        <v>300</v>
      </c>
      <c r="I458">
        <f>[2]Sheet1!H458</f>
        <v>300</v>
      </c>
      <c r="J458">
        <f>[2]Sheet1!I458</f>
        <v>0</v>
      </c>
      <c r="K458">
        <f>[2]Sheet1!J458</f>
        <v>0</v>
      </c>
      <c r="L458">
        <f>[2]Sheet1!K458</f>
        <v>0</v>
      </c>
      <c r="M458">
        <f>[2]Sheet1!L458</f>
        <v>0</v>
      </c>
      <c r="N458">
        <f>[2]Sheet1!M458</f>
        <v>0</v>
      </c>
      <c r="O458">
        <f>[2]Sheet1!N458</f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298"/>
      <c r="AU458" s="93"/>
      <c r="AV458" s="298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tr">
        <f>[2]Sheet1!A459</f>
        <v>OHB_SEC_DCDB03_WALL</v>
      </c>
      <c r="B459" t="str">
        <f>[2]Sheet1!B459</f>
        <v>OHB;DC SYS02;PSU2</v>
      </c>
      <c r="C459" s="52" t="str">
        <f>[2]Sheet1!C459</f>
        <v>OHB</v>
      </c>
      <c r="D459" s="52" t="s">
        <v>1035</v>
      </c>
      <c r="E459">
        <f>[2]Sheet1!D459</f>
        <v>0</v>
      </c>
      <c r="F459">
        <f>[2]Sheet1!E459</f>
        <v>50</v>
      </c>
      <c r="G459" s="64">
        <f>[2]Sheet1!F459</f>
        <v>44998</v>
      </c>
      <c r="H459">
        <f>[2]Sheet1!G459</f>
        <v>300</v>
      </c>
      <c r="I459">
        <f>[2]Sheet1!H459</f>
        <v>300</v>
      </c>
      <c r="J459">
        <f>[2]Sheet1!I459</f>
        <v>0</v>
      </c>
      <c r="K459">
        <f>[2]Sheet1!J459</f>
        <v>0</v>
      </c>
      <c r="L459">
        <f>[2]Sheet1!K459</f>
        <v>0</v>
      </c>
      <c r="M459">
        <f>[2]Sheet1!L459</f>
        <v>0</v>
      </c>
      <c r="N459">
        <f>[2]Sheet1!M459</f>
        <v>0</v>
      </c>
      <c r="O459">
        <f>[2]Sheet1!N459</f>
        <v>0</v>
      </c>
      <c r="P459" s="69">
        <f t="shared" si="71"/>
        <v>41.666666666666664</v>
      </c>
      <c r="Q459" s="81" t="s">
        <v>672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298"/>
      <c r="AU459" s="93"/>
      <c r="AV459" s="298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tr">
        <f>[2]Sheet1!A460</f>
        <v>OHB_SEC_DCDB04_WALL</v>
      </c>
      <c r="B460" t="str">
        <f>[2]Sheet1!B460</f>
        <v>OHB;DC SYS01;PSU1</v>
      </c>
      <c r="C460" s="52" t="str">
        <f>[2]Sheet1!C460</f>
        <v>OHB</v>
      </c>
      <c r="D460" s="52" t="s">
        <v>1035</v>
      </c>
      <c r="E460">
        <f>[2]Sheet1!D460</f>
        <v>45</v>
      </c>
      <c r="F460">
        <f>[2]Sheet1!E460</f>
        <v>0</v>
      </c>
      <c r="G460" s="64">
        <f>[2]Sheet1!F460</f>
        <v>44998</v>
      </c>
      <c r="H460">
        <f>[2]Sheet1!G460</f>
        <v>300</v>
      </c>
      <c r="I460">
        <f>[2]Sheet1!H460</f>
        <v>300</v>
      </c>
      <c r="J460">
        <f>[2]Sheet1!I460</f>
        <v>0</v>
      </c>
      <c r="K460">
        <f>[2]Sheet1!J460</f>
        <v>6</v>
      </c>
      <c r="L460">
        <f>[2]Sheet1!K460</f>
        <v>0</v>
      </c>
      <c r="M460">
        <f>[2]Sheet1!L460</f>
        <v>0</v>
      </c>
      <c r="N460">
        <f>[2]Sheet1!M460</f>
        <v>0</v>
      </c>
      <c r="O460">
        <f>[2]Sheet1!N460</f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298"/>
      <c r="AU460" s="93"/>
      <c r="AV460" s="298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tr">
        <f>[2]Sheet1!A461</f>
        <v>OHB_SEC_DCDB05_WALL</v>
      </c>
      <c r="B461" t="str">
        <f>[2]Sheet1!B461</f>
        <v>OHB;DC SYS02;PSU2</v>
      </c>
      <c r="C461" s="52" t="str">
        <f>[2]Sheet1!C461</f>
        <v>OHB</v>
      </c>
      <c r="D461" s="52" t="s">
        <v>1035</v>
      </c>
      <c r="E461">
        <f>[2]Sheet1!D461</f>
        <v>0</v>
      </c>
      <c r="F461">
        <f>[2]Sheet1!E461</f>
        <v>85</v>
      </c>
      <c r="G461" s="64">
        <f>[2]Sheet1!F461</f>
        <v>44998</v>
      </c>
      <c r="H461">
        <f>[2]Sheet1!G461</f>
        <v>300</v>
      </c>
      <c r="I461">
        <f>[2]Sheet1!H461</f>
        <v>300</v>
      </c>
      <c r="J461">
        <f>[2]Sheet1!I461</f>
        <v>0</v>
      </c>
      <c r="K461">
        <f>[2]Sheet1!J461</f>
        <v>0</v>
      </c>
      <c r="L461">
        <f>[2]Sheet1!K461</f>
        <v>0</v>
      </c>
      <c r="M461">
        <f>[2]Sheet1!L461</f>
        <v>0</v>
      </c>
      <c r="N461">
        <f>[2]Sheet1!M461</f>
        <v>0</v>
      </c>
      <c r="O461">
        <f>[2]Sheet1!N461</f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298"/>
      <c r="AU461" s="93"/>
      <c r="AV461" s="298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tr">
        <f>[2]Sheet1!A462</f>
        <v>OHB_SEC_DCDB06_WALL</v>
      </c>
      <c r="B462" t="str">
        <f>[2]Sheet1!B462</f>
        <v>OHB;DC SYS01;PSU1</v>
      </c>
      <c r="C462" s="52" t="str">
        <f>[2]Sheet1!C462</f>
        <v>OHB</v>
      </c>
      <c r="D462" s="52" t="s">
        <v>1035</v>
      </c>
      <c r="E462">
        <f>[2]Sheet1!D462</f>
        <v>80</v>
      </c>
      <c r="F462">
        <f>[2]Sheet1!E462</f>
        <v>7</v>
      </c>
      <c r="G462" s="64">
        <f>[2]Sheet1!F462</f>
        <v>42914</v>
      </c>
      <c r="H462">
        <f>[2]Sheet1!G462</f>
        <v>300</v>
      </c>
      <c r="I462">
        <f>[2]Sheet1!H462</f>
        <v>300</v>
      </c>
      <c r="J462">
        <f>[2]Sheet1!I462</f>
        <v>0</v>
      </c>
      <c r="K462">
        <f>[2]Sheet1!J462</f>
        <v>4</v>
      </c>
      <c r="L462">
        <f>[2]Sheet1!K462</f>
        <v>0</v>
      </c>
      <c r="M462">
        <f>[2]Sheet1!L462</f>
        <v>0</v>
      </c>
      <c r="N462">
        <f>[2]Sheet1!M462</f>
        <v>0</v>
      </c>
      <c r="O462">
        <f>[2]Sheet1!N462</f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298"/>
      <c r="AU462" s="93"/>
      <c r="AV462" s="298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tr">
        <f>[2]Sheet1!A463</f>
        <v>SWNN03_DCDB 1</v>
      </c>
      <c r="B463" t="str">
        <f>[2]Sheet1!B463</f>
        <v>SWNN03;DC SYS01</v>
      </c>
      <c r="C463" s="52" t="str">
        <f>[2]Sheet1!C463</f>
        <v>SWNN03</v>
      </c>
      <c r="D463" s="52" t="s">
        <v>1036</v>
      </c>
      <c r="E463">
        <f>[2]Sheet1!D463</f>
        <v>61</v>
      </c>
      <c r="F463">
        <f>[2]Sheet1!E463</f>
        <v>93</v>
      </c>
      <c r="G463" s="64">
        <f>[2]Sheet1!F463</f>
        <v>44999</v>
      </c>
      <c r="H463">
        <f>[2]Sheet1!G463</f>
        <v>300</v>
      </c>
      <c r="I463">
        <f>[2]Sheet1!H463</f>
        <v>300</v>
      </c>
      <c r="J463">
        <f>[2]Sheet1!I463</f>
        <v>0</v>
      </c>
      <c r="K463">
        <f>[2]Sheet1!J463</f>
        <v>2</v>
      </c>
      <c r="L463">
        <f>[2]Sheet1!K463</f>
        <v>0</v>
      </c>
      <c r="M463">
        <f>[2]Sheet1!L463</f>
        <v>0</v>
      </c>
      <c r="N463">
        <f>[2]Sheet1!M463</f>
        <v>0</v>
      </c>
      <c r="O463">
        <f>[2]Sheet1!N463</f>
        <v>29</v>
      </c>
      <c r="P463" s="69">
        <f t="shared" si="71"/>
        <v>125</v>
      </c>
      <c r="Q463" s="81" t="s">
        <v>744</v>
      </c>
      <c r="R463" s="82">
        <v>5</v>
      </c>
      <c r="S463" s="99" t="s">
        <v>745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298"/>
      <c r="AU463" s="93"/>
      <c r="AV463" s="298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tr">
        <f>[2]Sheet1!A464</f>
        <v>SWNN03_SYS01_PER_K - ignore</v>
      </c>
      <c r="B464" t="str">
        <f>[2]Sheet1!B464</f>
        <v>SWNN03;DC SYS01</v>
      </c>
      <c r="C464" s="52" t="str">
        <f>[2]Sheet1!C464</f>
        <v>SWNN03</v>
      </c>
      <c r="D464" s="52" t="s">
        <v>1036</v>
      </c>
      <c r="E464">
        <f>[2]Sheet1!D464</f>
        <v>0</v>
      </c>
      <c r="F464">
        <f>[2]Sheet1!E464</f>
        <v>0</v>
      </c>
      <c r="G464" s="64">
        <f>[2]Sheet1!F464</f>
        <v>39873</v>
      </c>
      <c r="H464">
        <f>[2]Sheet1!G464</f>
        <v>0</v>
      </c>
      <c r="I464">
        <f>[2]Sheet1!H464</f>
        <v>0</v>
      </c>
      <c r="J464">
        <f>[2]Sheet1!I464</f>
        <v>0</v>
      </c>
      <c r="K464">
        <f>[2]Sheet1!J464</f>
        <v>0</v>
      </c>
      <c r="L464">
        <f>[2]Sheet1!K464</f>
        <v>0</v>
      </c>
      <c r="M464">
        <f>[2]Sheet1!L464</f>
        <v>0</v>
      </c>
      <c r="N464">
        <f>[2]Sheet1!M464</f>
        <v>0</v>
      </c>
      <c r="O464">
        <f>[2]Sheet1!N464</f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298"/>
      <c r="AU464" s="93"/>
      <c r="AV464" s="298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tr">
        <f>[2]Sheet1!A465</f>
        <v>SQYN02_SEC_DCDB_HVHU1</v>
      </c>
      <c r="B465" t="str">
        <f>[2]Sheet1!B465</f>
        <v>SQYN02;DC SYS07</v>
      </c>
      <c r="C465" s="52" t="str">
        <f>[2]Sheet1!C465</f>
        <v>SQYN02</v>
      </c>
      <c r="D465" s="52" t="s">
        <v>831</v>
      </c>
      <c r="E465">
        <f>[2]Sheet1!D465</f>
        <v>63</v>
      </c>
      <c r="F465">
        <f>[2]Sheet1!E465</f>
        <v>59</v>
      </c>
      <c r="G465" s="64">
        <f>[2]Sheet1!F465</f>
        <v>45034</v>
      </c>
      <c r="H465">
        <f>[2]Sheet1!G465</f>
        <v>300</v>
      </c>
      <c r="I465">
        <f>[2]Sheet1!H465</f>
        <v>300</v>
      </c>
      <c r="J465">
        <f>[2]Sheet1!I465</f>
        <v>3</v>
      </c>
      <c r="K465">
        <f>[2]Sheet1!J465</f>
        <v>0</v>
      </c>
      <c r="L465">
        <f>[2]Sheet1!K465</f>
        <v>2</v>
      </c>
      <c r="M465">
        <f>[2]Sheet1!L465</f>
        <v>0</v>
      </c>
      <c r="N465">
        <f>[2]Sheet1!M465</f>
        <v>0</v>
      </c>
      <c r="O465">
        <f>[2]Sheet1!N465</f>
        <v>36</v>
      </c>
      <c r="P465" s="69">
        <f t="shared" si="71"/>
        <v>333.33333333333331</v>
      </c>
      <c r="Q465" s="105" t="s">
        <v>740</v>
      </c>
      <c r="R465" s="318">
        <v>2.5</v>
      </c>
      <c r="S465" s="105" t="s">
        <v>741</v>
      </c>
      <c r="T465" s="318">
        <v>2.5</v>
      </c>
      <c r="U465" s="83" t="s">
        <v>742</v>
      </c>
      <c r="V465" s="284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298"/>
      <c r="AU465" s="93"/>
      <c r="AV465" s="298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tr">
        <f>[2]Sheet1!A466</f>
        <v>LLDTE1_SEC_DCDB_Q4</v>
      </c>
      <c r="B466" t="str">
        <f>[2]Sheet1!B466</f>
        <v>LLDTE1;DC SYS01</v>
      </c>
      <c r="C466" s="52" t="str">
        <f>[2]Sheet1!C466</f>
        <v>LLDTE1</v>
      </c>
      <c r="D466" s="52" t="s">
        <v>911</v>
      </c>
      <c r="E466">
        <f>[2]Sheet1!D466</f>
        <v>97</v>
      </c>
      <c r="F466">
        <f>[2]Sheet1!E466</f>
        <v>101</v>
      </c>
      <c r="G466" s="64">
        <f>[2]Sheet1!F466</f>
        <v>0</v>
      </c>
      <c r="H466">
        <f>[2]Sheet1!G466</f>
        <v>300</v>
      </c>
      <c r="I466">
        <f>[2]Sheet1!H466</f>
        <v>300</v>
      </c>
      <c r="J466">
        <f>[2]Sheet1!I466</f>
        <v>0</v>
      </c>
      <c r="K466">
        <f>[2]Sheet1!J466</f>
        <v>0</v>
      </c>
      <c r="L466">
        <f>[2]Sheet1!K466</f>
        <v>0</v>
      </c>
      <c r="M466">
        <f>[2]Sheet1!L466</f>
        <v>0</v>
      </c>
      <c r="N466">
        <f>[2]Sheet1!M466</f>
        <v>0</v>
      </c>
      <c r="O466">
        <f>[2]Sheet1!N466</f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298"/>
      <c r="AU466" s="93"/>
      <c r="AV466" s="298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tr">
        <f>[2]Sheet1!A467</f>
        <v>BSHN08_PDU2A_B</v>
      </c>
      <c r="B467" t="str">
        <f>[2]Sheet1!B467</f>
        <v>BSH;DC SYS02;GND</v>
      </c>
      <c r="C467" s="52" t="str">
        <f>[2]Sheet1!C467</f>
        <v>BSHN08</v>
      </c>
      <c r="D467" s="52" t="s">
        <v>870</v>
      </c>
      <c r="E467">
        <f>[2]Sheet1!D467</f>
        <v>110.4</v>
      </c>
      <c r="F467">
        <f>[2]Sheet1!E467</f>
        <v>114.39999999999999</v>
      </c>
      <c r="G467" s="64">
        <f>[2]Sheet1!F467</f>
        <v>45399</v>
      </c>
      <c r="H467">
        <f>[2]Sheet1!G467</f>
        <v>200</v>
      </c>
      <c r="I467">
        <f>[2]Sheet1!H467</f>
        <v>200</v>
      </c>
      <c r="J467">
        <f>[2]Sheet1!I467</f>
        <v>0</v>
      </c>
      <c r="K467">
        <f>[2]Sheet1!J467</f>
        <v>0</v>
      </c>
      <c r="L467">
        <f>[2]Sheet1!K467</f>
        <v>0</v>
      </c>
      <c r="M467">
        <f>[2]Sheet1!L467</f>
        <v>0</v>
      </c>
      <c r="N467">
        <f>[2]Sheet1!M467</f>
        <v>0</v>
      </c>
      <c r="O467">
        <f>[2]Sheet1!N467</f>
        <v>0</v>
      </c>
      <c r="P467" s="69">
        <f t="shared" si="71"/>
        <v>283.33333333333331</v>
      </c>
      <c r="Q467" s="81" t="s">
        <v>414</v>
      </c>
      <c r="R467" s="82">
        <v>1.4</v>
      </c>
      <c r="S467" s="89" t="s">
        <v>412</v>
      </c>
      <c r="T467" s="90">
        <v>2.2000000000000002</v>
      </c>
      <c r="U467" s="89" t="s">
        <v>413</v>
      </c>
      <c r="V467" s="90">
        <v>2</v>
      </c>
      <c r="W467" s="263" t="s">
        <v>1037</v>
      </c>
      <c r="X467" s="252">
        <v>4</v>
      </c>
      <c r="Y467" s="263" t="s">
        <v>416</v>
      </c>
      <c r="Z467" s="90">
        <v>2.2999999999999998</v>
      </c>
      <c r="AA467" s="89" t="s">
        <v>411</v>
      </c>
      <c r="AB467" s="90">
        <v>1.7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298"/>
      <c r="AU467" s="93"/>
      <c r="AV467" s="298"/>
      <c r="AW467" s="93"/>
      <c r="AX467" s="66">
        <f t="shared" si="67"/>
        <v>13.599999999999998</v>
      </c>
      <c r="AY467" s="78">
        <f t="shared" si="68"/>
        <v>283.33333333333331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252.06666666666666</v>
      </c>
      <c r="BC467" s="53">
        <f t="shared" si="70"/>
        <v>256.06666666666666</v>
      </c>
    </row>
    <row r="468" spans="1:55" ht="13.15">
      <c r="A468" t="str">
        <f>[2]Sheet1!A468</f>
        <v>BTLN09_PDU2A_B</v>
      </c>
      <c r="B468" t="str">
        <f>[2]Sheet1!B468</f>
        <v xml:space="preserve">BTLN09;DC SYS01 </v>
      </c>
      <c r="C468" s="52" t="str">
        <f>[2]Sheet1!C468</f>
        <v>BTLN09</v>
      </c>
      <c r="D468" s="52" t="s">
        <v>974</v>
      </c>
      <c r="E468">
        <f>[2]Sheet1!D468</f>
        <v>13</v>
      </c>
      <c r="F468">
        <f>[2]Sheet1!E468</f>
        <v>13</v>
      </c>
      <c r="G468" s="64">
        <f>[2]Sheet1!F468</f>
        <v>45435</v>
      </c>
      <c r="H468">
        <f>[2]Sheet1!G468</f>
        <v>360</v>
      </c>
      <c r="I468">
        <f>[2]Sheet1!H468</f>
        <v>360</v>
      </c>
      <c r="J468">
        <f>[2]Sheet1!I468</f>
        <v>0</v>
      </c>
      <c r="K468">
        <f>[2]Sheet1!J468</f>
        <v>0</v>
      </c>
      <c r="L468">
        <f>[2]Sheet1!K468</f>
        <v>0</v>
      </c>
      <c r="M468">
        <f>[2]Sheet1!L468</f>
        <v>0</v>
      </c>
      <c r="N468">
        <f>[2]Sheet1!M468</f>
        <v>0</v>
      </c>
      <c r="O468">
        <f>[2]Sheet1!N468</f>
        <v>0</v>
      </c>
      <c r="P468" s="69">
        <f t="shared" si="71"/>
        <v>418.75</v>
      </c>
      <c r="Q468" s="105" t="s">
        <v>458</v>
      </c>
      <c r="R468" s="255">
        <v>1.7</v>
      </c>
      <c r="S468" s="256" t="s">
        <v>1038</v>
      </c>
      <c r="T468" s="255">
        <v>7.5</v>
      </c>
      <c r="U468" s="83" t="s">
        <v>461</v>
      </c>
      <c r="V468" s="284">
        <v>2</v>
      </c>
      <c r="W468" s="105" t="s">
        <v>1039</v>
      </c>
      <c r="X468" s="294">
        <v>2.9</v>
      </c>
      <c r="Y468" s="92" t="s">
        <v>457</v>
      </c>
      <c r="Z468" s="80">
        <v>6</v>
      </c>
      <c r="AA468" s="93"/>
      <c r="AB468" s="80"/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298"/>
      <c r="AU468" s="93"/>
      <c r="AV468" s="298"/>
      <c r="AW468" s="93"/>
      <c r="AX468" s="66">
        <f t="shared" si="67"/>
        <v>20.100000000000001</v>
      </c>
      <c r="AY468" s="78">
        <f t="shared" si="68"/>
        <v>418.75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222.375</v>
      </c>
      <c r="BC468" s="53">
        <f t="shared" si="70"/>
        <v>222.375</v>
      </c>
    </row>
    <row r="469" spans="1:55" ht="13.15">
      <c r="A469" t="str">
        <f>[2]Sheet1!A469</f>
        <v>LDSCD2_PDU2A_B</v>
      </c>
      <c r="B469" t="str">
        <f>[2]Sheet1!B469</f>
        <v>LDSCD2;DC SYS A</v>
      </c>
      <c r="C469" s="52" t="str">
        <f>[2]Sheet1!C469</f>
        <v>LDSCD2</v>
      </c>
      <c r="D469" s="52" t="s">
        <v>881</v>
      </c>
      <c r="E469">
        <f>[2]Sheet1!D469</f>
        <v>10.600000000000001</v>
      </c>
      <c r="F469">
        <f>[2]Sheet1!E469</f>
        <v>11</v>
      </c>
      <c r="G469" s="64">
        <f>[2]Sheet1!F469</f>
        <v>45429</v>
      </c>
      <c r="H469">
        <f>[2]Sheet1!G469</f>
        <v>360</v>
      </c>
      <c r="I469">
        <f>[2]Sheet1!H469</f>
        <v>360</v>
      </c>
      <c r="J469">
        <f>[2]Sheet1!I469</f>
        <v>0</v>
      </c>
      <c r="K469">
        <f>[2]Sheet1!J469</f>
        <v>0</v>
      </c>
      <c r="L469">
        <f>[2]Sheet1!K469</f>
        <v>0</v>
      </c>
      <c r="M469">
        <f>[2]Sheet1!L469</f>
        <v>0</v>
      </c>
      <c r="N469">
        <f>[2]Sheet1!M469</f>
        <v>0</v>
      </c>
      <c r="O469">
        <f>[2]Sheet1!N469</f>
        <v>0</v>
      </c>
      <c r="P469" s="69">
        <f t="shared" si="71"/>
        <v>291.66666666666669</v>
      </c>
      <c r="Q469" s="101"/>
      <c r="R469" s="100"/>
      <c r="S469" s="256" t="s">
        <v>1040</v>
      </c>
      <c r="T469" s="255">
        <v>1</v>
      </c>
      <c r="U469" s="105" t="s">
        <v>602</v>
      </c>
      <c r="V469" s="268">
        <v>3.4</v>
      </c>
      <c r="W469" s="311" t="s">
        <v>1041</v>
      </c>
      <c r="X469" s="268">
        <v>3.6</v>
      </c>
      <c r="Y469" s="314" t="s">
        <v>604</v>
      </c>
      <c r="Z469" s="315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298"/>
      <c r="AU469" s="93"/>
      <c r="AV469" s="298"/>
      <c r="AW469" s="93"/>
      <c r="AX469" s="66">
        <f t="shared" si="67"/>
        <v>14</v>
      </c>
      <c r="AY469" s="78">
        <f t="shared" si="68"/>
        <v>291.66666666666669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156.43333333333334</v>
      </c>
      <c r="BC469" s="53">
        <f t="shared" si="70"/>
        <v>156.83333333333334</v>
      </c>
    </row>
    <row r="470" spans="1:55" ht="13.15">
      <c r="A470" t="str">
        <f>[2]Sheet1!A470</f>
        <v>MCRCD2_PDU2A_B</v>
      </c>
      <c r="B470" t="str">
        <f>[2]Sheet1!B470</f>
        <v>MCRCD2;DC SYS02 [Rect 3&amp;4]</v>
      </c>
      <c r="C470" s="52" t="str">
        <f>[2]Sheet1!C470</f>
        <v>MCRCD2</v>
      </c>
      <c r="D470" s="52" t="s">
        <v>919</v>
      </c>
      <c r="E470">
        <f>[2]Sheet1!D470</f>
        <v>11.2</v>
      </c>
      <c r="F470">
        <f>[2]Sheet1!E470</f>
        <v>15.5</v>
      </c>
      <c r="G470" s="64">
        <f>[2]Sheet1!F470</f>
        <v>45432</v>
      </c>
      <c r="H470">
        <f>[2]Sheet1!G470</f>
        <v>360</v>
      </c>
      <c r="I470">
        <f>[2]Sheet1!H470</f>
        <v>360</v>
      </c>
      <c r="J470">
        <f>[2]Sheet1!I470</f>
        <v>0</v>
      </c>
      <c r="K470">
        <f>[2]Sheet1!J470</f>
        <v>0</v>
      </c>
      <c r="L470">
        <f>[2]Sheet1!K470</f>
        <v>0</v>
      </c>
      <c r="M470">
        <f>[2]Sheet1!L470</f>
        <v>0</v>
      </c>
      <c r="N470">
        <f>[2]Sheet1!M470</f>
        <v>0</v>
      </c>
      <c r="O470">
        <f>[2]Sheet1!N470</f>
        <v>0</v>
      </c>
      <c r="P470" s="69">
        <f t="shared" si="71"/>
        <v>162.50000000000003</v>
      </c>
      <c r="Q470" s="311" t="s">
        <v>1042</v>
      </c>
      <c r="R470" s="318">
        <v>3.6</v>
      </c>
      <c r="S470" s="89" t="s">
        <v>634</v>
      </c>
      <c r="T470" s="302">
        <v>4.2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298"/>
      <c r="AU470" s="93"/>
      <c r="AV470" s="298"/>
      <c r="AW470" s="93"/>
      <c r="AX470" s="66">
        <f t="shared" si="67"/>
        <v>7.8000000000000007</v>
      </c>
      <c r="AY470" s="78">
        <f t="shared" si="68"/>
        <v>162.50000000000003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92.450000000000017</v>
      </c>
      <c r="BC470" s="53">
        <f t="shared" si="70"/>
        <v>96.750000000000014</v>
      </c>
    </row>
    <row r="471" spans="1:55" ht="13.15">
      <c r="A471" t="str">
        <f>[2]Sheet1!A471</f>
        <v>SQYN02_PDU2A_B</v>
      </c>
      <c r="B471" t="str">
        <f>[2]Sheet1!B471</f>
        <v>SQYN02;DC SYS08A</v>
      </c>
      <c r="C471" s="52" t="str">
        <f>[2]Sheet1!C471</f>
        <v>SQYN02</v>
      </c>
      <c r="D471" s="52" t="s">
        <v>831</v>
      </c>
      <c r="E471">
        <f>[2]Sheet1!D471</f>
        <v>0</v>
      </c>
      <c r="F471">
        <f>[2]Sheet1!E471</f>
        <v>0</v>
      </c>
      <c r="G471" s="64">
        <f>[2]Sheet1!F471</f>
        <v>0</v>
      </c>
      <c r="H471">
        <f>[2]Sheet1!G471</f>
        <v>600</v>
      </c>
      <c r="I471">
        <f>[2]Sheet1!H471</f>
        <v>600</v>
      </c>
      <c r="J471">
        <f>[2]Sheet1!I471</f>
        <v>0</v>
      </c>
      <c r="K471">
        <f>[2]Sheet1!J471</f>
        <v>0</v>
      </c>
      <c r="L471">
        <f>[2]Sheet1!K471</f>
        <v>0</v>
      </c>
      <c r="M471">
        <f>[2]Sheet1!L471</f>
        <v>0</v>
      </c>
      <c r="N471">
        <f>[2]Sheet1!M471</f>
        <v>0</v>
      </c>
      <c r="O471">
        <f>[2]Sheet1!N471</f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298"/>
      <c r="AU471" s="93"/>
      <c r="AV471" s="298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tr">
        <f>[2]Sheet1!A472</f>
        <v>CHTTN3_PDU2A_B</v>
      </c>
      <c r="B472" t="str">
        <f>[2]Sheet1!B472</f>
        <v>CHTTN3;DC SYS01A</v>
      </c>
      <c r="C472" s="52" t="str">
        <f>[2]Sheet1!C472</f>
        <v>CHTTN3</v>
      </c>
      <c r="D472" s="52" t="s">
        <v>812</v>
      </c>
      <c r="E472">
        <f>[2]Sheet1!D472</f>
        <v>0</v>
      </c>
      <c r="F472">
        <f>[2]Sheet1!E472</f>
        <v>0</v>
      </c>
      <c r="G472" s="64">
        <f>[2]Sheet1!F472</f>
        <v>0</v>
      </c>
      <c r="H472">
        <f>[2]Sheet1!G472</f>
        <v>600</v>
      </c>
      <c r="I472">
        <f>[2]Sheet1!H472</f>
        <v>600</v>
      </c>
      <c r="J472">
        <f>[2]Sheet1!I472</f>
        <v>0</v>
      </c>
      <c r="K472">
        <f>[2]Sheet1!J472</f>
        <v>0</v>
      </c>
      <c r="L472">
        <f>[2]Sheet1!K472</f>
        <v>0</v>
      </c>
      <c r="M472">
        <f>[2]Sheet1!L472</f>
        <v>0</v>
      </c>
      <c r="N472">
        <f>[2]Sheet1!M472</f>
        <v>0</v>
      </c>
      <c r="O472">
        <f>[2]Sheet1!N472</f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298"/>
      <c r="AU472" s="93"/>
      <c r="AV472" s="298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0</v>
      </c>
    </row>
    <row r="473" spans="1:55" ht="13.15">
      <c r="A473" t="str">
        <f>[2]Sheet1!A473</f>
        <v>STGCD1_Eaton DIST@G0</v>
      </c>
      <c r="B473" t="str">
        <f>[2]Sheet1!B473</f>
        <v>STGCD1;DC SYS01</v>
      </c>
      <c r="C473" s="52" t="str">
        <f>[2]Sheet1!C473</f>
        <v>STGCD1</v>
      </c>
      <c r="D473" s="52" t="s">
        <v>955</v>
      </c>
      <c r="E473">
        <f>[2]Sheet1!D473</f>
        <v>0</v>
      </c>
      <c r="F473">
        <f>[2]Sheet1!E473</f>
        <v>0</v>
      </c>
      <c r="G473" s="64">
        <f>[2]Sheet1!F473</f>
        <v>44860</v>
      </c>
      <c r="H473">
        <f>[2]Sheet1!G473</f>
        <v>300</v>
      </c>
      <c r="I473">
        <f>[2]Sheet1!H473</f>
        <v>300</v>
      </c>
      <c r="J473">
        <f>[2]Sheet1!I473</f>
        <v>0</v>
      </c>
      <c r="K473">
        <f>[2]Sheet1!J473</f>
        <v>0</v>
      </c>
      <c r="L473">
        <f>[2]Sheet1!K473</f>
        <v>0</v>
      </c>
      <c r="M473">
        <f>[2]Sheet1!L473</f>
        <v>0</v>
      </c>
      <c r="N473">
        <f>[2]Sheet1!M473</f>
        <v>0</v>
      </c>
      <c r="O473">
        <f>[2]Sheet1!N473</f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298"/>
      <c r="AU473" s="93"/>
      <c r="AV473" s="298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tr">
        <f>[2]Sheet1!A474</f>
        <v>SHDTR1_SEC_CBDB_N10</v>
      </c>
      <c r="B474" t="str">
        <f>[2]Sheet1!B474</f>
        <v>SHDTR1;DC SYS01</v>
      </c>
      <c r="C474" s="52" t="str">
        <f>[2]Sheet1!C474</f>
        <v>SHDTR1</v>
      </c>
      <c r="D474" s="52" t="s">
        <v>1043</v>
      </c>
      <c r="E474">
        <f>[2]Sheet1!D474</f>
        <v>140</v>
      </c>
      <c r="F474">
        <f>[2]Sheet1!E474</f>
        <v>137</v>
      </c>
      <c r="G474" s="64">
        <f>[2]Sheet1!F474</f>
        <v>44971</v>
      </c>
      <c r="H474">
        <f>[2]Sheet1!G474</f>
        <v>300</v>
      </c>
      <c r="I474">
        <f>[2]Sheet1!H474</f>
        <v>300</v>
      </c>
      <c r="J474">
        <f>[2]Sheet1!I474</f>
        <v>0</v>
      </c>
      <c r="K474">
        <f>[2]Sheet1!J474</f>
        <v>0</v>
      </c>
      <c r="L474">
        <f>[2]Sheet1!K474</f>
        <v>0</v>
      </c>
      <c r="M474">
        <f>[2]Sheet1!L474</f>
        <v>0</v>
      </c>
      <c r="N474">
        <f>[2]Sheet1!M474</f>
        <v>0</v>
      </c>
      <c r="O474">
        <f>[2]Sheet1!N474</f>
        <v>34</v>
      </c>
      <c r="P474" s="69">
        <f t="shared" si="84"/>
        <v>114.58333333333333</v>
      </c>
      <c r="Q474" s="85" t="s">
        <v>1044</v>
      </c>
      <c r="R474" s="280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298"/>
      <c r="AU474" s="93"/>
      <c r="AV474" s="298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tr">
        <f>[2]Sheet1!A475</f>
        <v>SHDTR1_EOS_D</v>
      </c>
      <c r="B475" t="str">
        <f>[2]Sheet1!B475</f>
        <v>SHDTR1;DC SYS01</v>
      </c>
      <c r="C475" s="52" t="str">
        <f>[2]Sheet1!C475</f>
        <v>SHDTR1</v>
      </c>
      <c r="D475" s="52" t="s">
        <v>1043</v>
      </c>
      <c r="E475">
        <f>[2]Sheet1!D475</f>
        <v>3</v>
      </c>
      <c r="F475">
        <f>[2]Sheet1!E475</f>
        <v>2.7</v>
      </c>
      <c r="G475" s="64">
        <f>[2]Sheet1!F475</f>
        <v>44971</v>
      </c>
      <c r="H475">
        <f>[2]Sheet1!G475</f>
        <v>80</v>
      </c>
      <c r="I475">
        <f>[2]Sheet1!H475</f>
        <v>80</v>
      </c>
      <c r="J475">
        <f>[2]Sheet1!I475</f>
        <v>0</v>
      </c>
      <c r="K475">
        <f>[2]Sheet1!J475</f>
        <v>0</v>
      </c>
      <c r="L475">
        <f>[2]Sheet1!K475</f>
        <v>0</v>
      </c>
      <c r="M475">
        <f>[2]Sheet1!L475</f>
        <v>0</v>
      </c>
      <c r="N475">
        <f>[2]Sheet1!M475</f>
        <v>18</v>
      </c>
      <c r="O475">
        <f>[2]Sheet1!N475</f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298"/>
      <c r="AU475" s="93"/>
      <c r="AV475" s="298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tr">
        <f>[2]Sheet1!A476</f>
        <v>SHDTR1_EOS_E</v>
      </c>
      <c r="B476" t="str">
        <f>[2]Sheet1!B476</f>
        <v>SHDTR1;DC SYS01</v>
      </c>
      <c r="C476" s="52" t="str">
        <f>[2]Sheet1!C476</f>
        <v>SHDTR1</v>
      </c>
      <c r="D476" s="52" t="s">
        <v>1043</v>
      </c>
      <c r="E476" t="str">
        <f>[2]Sheet1!D476</f>
        <v>N/A</v>
      </c>
      <c r="F476" t="str">
        <f>[2]Sheet1!E476</f>
        <v>N/A</v>
      </c>
      <c r="G476" s="64">
        <f>[2]Sheet1!F476</f>
        <v>44971</v>
      </c>
      <c r="H476">
        <f>[2]Sheet1!G476</f>
        <v>80</v>
      </c>
      <c r="I476">
        <f>[2]Sheet1!H476</f>
        <v>80</v>
      </c>
      <c r="J476">
        <f>[2]Sheet1!I476</f>
        <v>0</v>
      </c>
      <c r="K476">
        <f>[2]Sheet1!J476</f>
        <v>0</v>
      </c>
      <c r="L476">
        <f>[2]Sheet1!K476</f>
        <v>0</v>
      </c>
      <c r="M476">
        <f>[2]Sheet1!L476</f>
        <v>0</v>
      </c>
      <c r="N476">
        <f>[2]Sheet1!M476</f>
        <v>18</v>
      </c>
      <c r="O476">
        <f>[2]Sheet1!N476</f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298"/>
      <c r="AU476" s="93"/>
      <c r="AV476" s="298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tr">
        <f>[2]Sheet1!A477</f>
        <v>SHDTR1_EOS_F</v>
      </c>
      <c r="B477" t="str">
        <f>[2]Sheet1!B477</f>
        <v>SHDTR1;DC SYS01</v>
      </c>
      <c r="C477" s="52" t="str">
        <f>[2]Sheet1!C477</f>
        <v>SHDTR1</v>
      </c>
      <c r="D477" s="52" t="s">
        <v>1043</v>
      </c>
      <c r="E477">
        <f>[2]Sheet1!D477</f>
        <v>2.5</v>
      </c>
      <c r="F477">
        <f>[2]Sheet1!E477</f>
        <v>2.5</v>
      </c>
      <c r="G477" s="64">
        <f>[2]Sheet1!F477</f>
        <v>44971</v>
      </c>
      <c r="H477">
        <f>[2]Sheet1!G477</f>
        <v>80</v>
      </c>
      <c r="I477">
        <f>[2]Sheet1!H477</f>
        <v>80</v>
      </c>
      <c r="J477">
        <f>[2]Sheet1!I477</f>
        <v>0</v>
      </c>
      <c r="K477">
        <f>[2]Sheet1!J477</f>
        <v>0</v>
      </c>
      <c r="L477">
        <f>[2]Sheet1!K477</f>
        <v>0</v>
      </c>
      <c r="M477">
        <f>[2]Sheet1!L477</f>
        <v>1</v>
      </c>
      <c r="N477">
        <f>[2]Sheet1!M477</f>
        <v>6</v>
      </c>
      <c r="O477">
        <f>[2]Sheet1!N477</f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298"/>
      <c r="AU477" s="93"/>
      <c r="AV477" s="298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tr">
        <f>[2]Sheet1!A478</f>
        <v>SHDTR1_EOS_G</v>
      </c>
      <c r="B478" t="str">
        <f>[2]Sheet1!B478</f>
        <v>SHDTR1;DC SYS01</v>
      </c>
      <c r="C478" s="52" t="str">
        <f>[2]Sheet1!C478</f>
        <v>SHDTR1</v>
      </c>
      <c r="D478" s="52" t="s">
        <v>1043</v>
      </c>
      <c r="E478">
        <f>[2]Sheet1!D478</f>
        <v>2.8</v>
      </c>
      <c r="F478">
        <f>[2]Sheet1!E478</f>
        <v>1.9</v>
      </c>
      <c r="G478" s="64">
        <f>[2]Sheet1!F478</f>
        <v>44971</v>
      </c>
      <c r="H478">
        <f>[2]Sheet1!G478</f>
        <v>80</v>
      </c>
      <c r="I478">
        <f>[2]Sheet1!H478</f>
        <v>80</v>
      </c>
      <c r="J478">
        <f>[2]Sheet1!I478</f>
        <v>0</v>
      </c>
      <c r="K478">
        <f>[2]Sheet1!J478</f>
        <v>0</v>
      </c>
      <c r="L478">
        <f>[2]Sheet1!K478</f>
        <v>0</v>
      </c>
      <c r="M478">
        <f>[2]Sheet1!L478</f>
        <v>0</v>
      </c>
      <c r="N478">
        <f>[2]Sheet1!M478</f>
        <v>7</v>
      </c>
      <c r="O478">
        <f>[2]Sheet1!N478</f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298"/>
      <c r="AU478" s="93"/>
      <c r="AV478" s="298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tr">
        <f>[2]Sheet1!A479</f>
        <v>SHDTR1_EOS_H</v>
      </c>
      <c r="B479" t="str">
        <f>[2]Sheet1!B479</f>
        <v>SHDTR1;DC SYS01</v>
      </c>
      <c r="C479" s="52" t="str">
        <f>[2]Sheet1!C479</f>
        <v>SHDTR1</v>
      </c>
      <c r="D479" s="52" t="s">
        <v>1043</v>
      </c>
      <c r="E479">
        <f>[2]Sheet1!D479</f>
        <v>13.2</v>
      </c>
      <c r="F479">
        <f>[2]Sheet1!E479</f>
        <v>10.8</v>
      </c>
      <c r="G479" s="64">
        <f>[2]Sheet1!F479</f>
        <v>44971</v>
      </c>
      <c r="H479">
        <f>[2]Sheet1!G479</f>
        <v>80</v>
      </c>
      <c r="I479">
        <f>[2]Sheet1!H479</f>
        <v>80</v>
      </c>
      <c r="J479">
        <f>[2]Sheet1!I479</f>
        <v>0</v>
      </c>
      <c r="K479">
        <f>[2]Sheet1!J479</f>
        <v>0</v>
      </c>
      <c r="L479">
        <f>[2]Sheet1!K479</f>
        <v>0</v>
      </c>
      <c r="M479">
        <f>[2]Sheet1!L479</f>
        <v>0</v>
      </c>
      <c r="N479">
        <f>[2]Sheet1!M479</f>
        <v>10</v>
      </c>
      <c r="O479">
        <f>[2]Sheet1!N479</f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298"/>
      <c r="AU479" s="93"/>
      <c r="AV479" s="298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tr">
        <f>[2]Sheet1!A480</f>
        <v>SHDTR1_EOS_J</v>
      </c>
      <c r="B480" t="str">
        <f>[2]Sheet1!B480</f>
        <v>SHDTR1;DC SYS01</v>
      </c>
      <c r="C480" s="52" t="str">
        <f>[2]Sheet1!C480</f>
        <v>SHDTR1</v>
      </c>
      <c r="D480" s="52" t="s">
        <v>1043</v>
      </c>
      <c r="E480">
        <f>[2]Sheet1!D480</f>
        <v>9.6</v>
      </c>
      <c r="F480">
        <f>[2]Sheet1!E480</f>
        <v>9.1</v>
      </c>
      <c r="G480" s="64">
        <f>[2]Sheet1!F480</f>
        <v>44971</v>
      </c>
      <c r="H480">
        <f>[2]Sheet1!G480</f>
        <v>80</v>
      </c>
      <c r="I480">
        <f>[2]Sheet1!H480</f>
        <v>80</v>
      </c>
      <c r="J480">
        <f>[2]Sheet1!I480</f>
        <v>0</v>
      </c>
      <c r="K480">
        <f>[2]Sheet1!J480</f>
        <v>0</v>
      </c>
      <c r="L480">
        <f>[2]Sheet1!K480</f>
        <v>0</v>
      </c>
      <c r="M480">
        <f>[2]Sheet1!L480</f>
        <v>0</v>
      </c>
      <c r="N480">
        <f>[2]Sheet1!M480</f>
        <v>11</v>
      </c>
      <c r="O480">
        <f>[2]Sheet1!N480</f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298"/>
      <c r="AU480" s="93"/>
      <c r="AV480" s="298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tr">
        <f>[2]Sheet1!A481</f>
        <v>SHDTR1_EOS_K</v>
      </c>
      <c r="B481" t="str">
        <f>[2]Sheet1!B481</f>
        <v>SHDTR1;DC SYS01</v>
      </c>
      <c r="C481" s="52" t="str">
        <f>[2]Sheet1!C481</f>
        <v>SHDTR1</v>
      </c>
      <c r="D481" s="52" t="s">
        <v>1043</v>
      </c>
      <c r="E481">
        <f>[2]Sheet1!D481</f>
        <v>30.4</v>
      </c>
      <c r="F481">
        <f>[2]Sheet1!E481</f>
        <v>31.4</v>
      </c>
      <c r="G481" s="64">
        <f>[2]Sheet1!F481</f>
        <v>44971</v>
      </c>
      <c r="H481">
        <f>[2]Sheet1!G481</f>
        <v>80</v>
      </c>
      <c r="I481">
        <f>[2]Sheet1!H481</f>
        <v>80</v>
      </c>
      <c r="J481">
        <f>[2]Sheet1!I481</f>
        <v>0</v>
      </c>
      <c r="K481">
        <f>[2]Sheet1!J481</f>
        <v>0</v>
      </c>
      <c r="L481">
        <f>[2]Sheet1!K481</f>
        <v>0</v>
      </c>
      <c r="M481">
        <f>[2]Sheet1!L481</f>
        <v>0</v>
      </c>
      <c r="N481">
        <f>[2]Sheet1!M481</f>
        <v>0</v>
      </c>
      <c r="O481">
        <f>[2]Sheet1!N481</f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298"/>
      <c r="AU481" s="93"/>
      <c r="AV481" s="298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tr">
        <f>[2]Sheet1!A482</f>
        <v>SHDTR1_EOS_L</v>
      </c>
      <c r="B482" t="str">
        <f>[2]Sheet1!B482</f>
        <v>SHDTR1;DC SYS01</v>
      </c>
      <c r="C482" s="52" t="str">
        <f>[2]Sheet1!C482</f>
        <v>SHDTR1</v>
      </c>
      <c r="D482" s="52" t="s">
        <v>1043</v>
      </c>
      <c r="E482">
        <f>[2]Sheet1!D482</f>
        <v>25.7</v>
      </c>
      <c r="F482">
        <f>[2]Sheet1!E482</f>
        <v>25.7</v>
      </c>
      <c r="G482" s="64">
        <f>[2]Sheet1!F482</f>
        <v>44971</v>
      </c>
      <c r="H482">
        <f>[2]Sheet1!G482</f>
        <v>80</v>
      </c>
      <c r="I482">
        <f>[2]Sheet1!H482</f>
        <v>80</v>
      </c>
      <c r="J482">
        <f>[2]Sheet1!I482</f>
        <v>0</v>
      </c>
      <c r="K482">
        <f>[2]Sheet1!J482</f>
        <v>0</v>
      </c>
      <c r="L482">
        <f>[2]Sheet1!K482</f>
        <v>1</v>
      </c>
      <c r="M482">
        <f>[2]Sheet1!L482</f>
        <v>0</v>
      </c>
      <c r="N482">
        <f>[2]Sheet1!M482</f>
        <v>0</v>
      </c>
      <c r="O482">
        <f>[2]Sheet1!N482</f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298"/>
      <c r="AU482" s="93"/>
      <c r="AV482" s="298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tr">
        <f>[2]Sheet1!A483</f>
        <v>SHDTR1_EOS_M</v>
      </c>
      <c r="B483" t="str">
        <f>[2]Sheet1!B483</f>
        <v>SHDTR1;DC SYS01</v>
      </c>
      <c r="C483" s="52" t="str">
        <f>[2]Sheet1!C483</f>
        <v>SHDTR1</v>
      </c>
      <c r="D483" s="52" t="s">
        <v>1043</v>
      </c>
      <c r="E483">
        <f>[2]Sheet1!D483</f>
        <v>0</v>
      </c>
      <c r="F483">
        <f>[2]Sheet1!E483</f>
        <v>0</v>
      </c>
      <c r="G483" s="64">
        <f>[2]Sheet1!F483</f>
        <v>44971</v>
      </c>
      <c r="H483">
        <f>[2]Sheet1!G483</f>
        <v>80</v>
      </c>
      <c r="I483">
        <f>[2]Sheet1!H483</f>
        <v>80</v>
      </c>
      <c r="J483">
        <f>[2]Sheet1!I483</f>
        <v>0</v>
      </c>
      <c r="K483">
        <f>[2]Sheet1!J483</f>
        <v>0</v>
      </c>
      <c r="L483">
        <f>[2]Sheet1!K483</f>
        <v>0</v>
      </c>
      <c r="M483">
        <f>[2]Sheet1!L483</f>
        <v>0</v>
      </c>
      <c r="N483">
        <f>[2]Sheet1!M483</f>
        <v>20</v>
      </c>
      <c r="O483">
        <f>[2]Sheet1!N483</f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298"/>
      <c r="AU483" s="93"/>
      <c r="AV483" s="298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298"/>
      <c r="AU484" s="93"/>
      <c r="AV484" s="298"/>
      <c r="AW484" s="93"/>
    </row>
  </sheetData>
  <sheetProtection algorithmName="SHA-512" hashValue="/S8kbaeKZdlBZ+bPe3xr/KKwzBgAdVSjoO1GRin3dCGA70w3gzJKUrfom/xAhlNluIIu4LT+ywJWh8xSjhC4og==" saltValue="OwqbcogMCzVZDEX+BF9TNw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 summaryRight="0"/>
  </sheetPr>
  <dimension ref="B1:J50"/>
  <sheetViews>
    <sheetView topLeftCell="C5"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17" customWidth="1"/>
    <col min="2" max="2" width="5.28515625" style="117" customWidth="1"/>
    <col min="3" max="3" width="61" style="117" bestFit="1" customWidth="1"/>
    <col min="4" max="4" width="51.28515625" style="117" customWidth="1"/>
    <col min="5" max="6" width="34.5703125" style="117" customWidth="1"/>
    <col min="7" max="7" width="56.7109375" style="117" customWidth="1"/>
    <col min="8" max="8" width="5" style="117" customWidth="1"/>
    <col min="9" max="9" width="2" style="117" customWidth="1"/>
    <col min="10" max="16384" width="14.42578125" style="117"/>
  </cols>
  <sheetData>
    <row r="1" spans="2:10" ht="15.75" customHeight="1" thickBot="1"/>
    <row r="2" spans="2:10" ht="15.75" customHeight="1" thickBot="1">
      <c r="B2" s="118"/>
      <c r="C2" s="119"/>
      <c r="D2" s="119"/>
      <c r="E2" s="119"/>
      <c r="F2" s="119"/>
      <c r="G2" s="119"/>
      <c r="H2" s="120"/>
    </row>
    <row r="3" spans="2:10" ht="24.75" customHeight="1" thickBot="1">
      <c r="B3" s="121"/>
      <c r="C3" s="350" t="s">
        <v>1045</v>
      </c>
      <c r="D3" s="351"/>
      <c r="E3" s="351"/>
      <c r="F3" s="351"/>
      <c r="G3" s="352"/>
      <c r="H3" s="122"/>
    </row>
    <row r="4" spans="2:10" ht="10.5" customHeight="1">
      <c r="B4" s="121"/>
      <c r="C4" s="123"/>
      <c r="D4" s="123"/>
      <c r="E4" s="123"/>
      <c r="F4" s="123"/>
      <c r="G4" s="123"/>
      <c r="H4" s="122"/>
    </row>
    <row r="5" spans="2:10" ht="10.5" customHeight="1">
      <c r="B5" s="121"/>
      <c r="G5" s="123"/>
      <c r="H5" s="122"/>
    </row>
    <row r="6" spans="2:10" ht="19.899999999999999" customHeight="1">
      <c r="B6" s="121"/>
      <c r="C6" s="188" t="s">
        <v>1046</v>
      </c>
      <c r="D6" s="124" t="s">
        <v>914</v>
      </c>
      <c r="E6" s="353" t="s">
        <v>1047</v>
      </c>
      <c r="F6" s="353"/>
      <c r="G6" s="353"/>
      <c r="H6" s="122"/>
    </row>
    <row r="7" spans="2:10" ht="19.899999999999999" customHeight="1">
      <c r="B7" s="121"/>
      <c r="C7" s="188" t="s">
        <v>1048</v>
      </c>
      <c r="D7" s="192">
        <f>SUM(D15+G15)</f>
        <v>3673</v>
      </c>
      <c r="E7" s="354" t="s">
        <v>1049</v>
      </c>
      <c r="F7" s="354"/>
      <c r="G7" s="354"/>
      <c r="H7" s="122"/>
    </row>
    <row r="8" spans="2:10" ht="19.899999999999999" customHeight="1">
      <c r="B8" s="121"/>
      <c r="C8" s="188" t="s">
        <v>1048</v>
      </c>
      <c r="D8" s="211">
        <f>D7*54.5/1000</f>
        <v>200.17850000000001</v>
      </c>
      <c r="E8" s="354" t="s">
        <v>1050</v>
      </c>
      <c r="F8" s="354"/>
      <c r="G8" s="354"/>
      <c r="H8" s="122"/>
      <c r="J8" s="125"/>
    </row>
    <row r="9" spans="2:10" ht="19.899999999999999" customHeight="1">
      <c r="B9" s="121"/>
      <c r="C9" s="184" t="s">
        <v>1051</v>
      </c>
      <c r="D9" s="192">
        <f>SUM(D16+G16)</f>
        <v>740.36697247706434</v>
      </c>
      <c r="E9" s="354" t="s">
        <v>1052</v>
      </c>
      <c r="F9" s="354"/>
      <c r="G9" s="354"/>
      <c r="H9" s="122"/>
    </row>
    <row r="10" spans="2:10" ht="19.899999999999999" customHeight="1">
      <c r="B10" s="121"/>
      <c r="C10" s="184" t="s">
        <v>1051</v>
      </c>
      <c r="D10" s="212">
        <f>D9*54.5/1000</f>
        <v>40.350000000000009</v>
      </c>
      <c r="E10" s="347" t="s">
        <v>1053</v>
      </c>
      <c r="F10" s="348"/>
      <c r="G10" s="349"/>
      <c r="H10" s="122"/>
    </row>
    <row r="11" spans="2:10" ht="19.899999999999999" customHeight="1">
      <c r="B11" s="121"/>
      <c r="C11" s="184" t="s">
        <v>1054</v>
      </c>
      <c r="D11" s="213"/>
      <c r="E11" s="353" t="s">
        <v>1055</v>
      </c>
      <c r="F11" s="353"/>
      <c r="G11" s="353"/>
      <c r="H11" s="122"/>
    </row>
    <row r="12" spans="2:10" ht="6" customHeight="1">
      <c r="B12" s="121"/>
      <c r="C12" s="126"/>
      <c r="D12" s="127"/>
      <c r="E12" s="128"/>
      <c r="F12" s="128"/>
      <c r="G12" s="123"/>
      <c r="H12" s="122"/>
    </row>
    <row r="13" spans="2:10" ht="18.75" customHeight="1">
      <c r="B13" s="121"/>
      <c r="C13" s="180"/>
      <c r="D13" s="181" t="s">
        <v>1056</v>
      </c>
      <c r="E13" s="182"/>
      <c r="F13" s="182"/>
      <c r="G13" s="183" t="s">
        <v>1057</v>
      </c>
      <c r="H13" s="122"/>
    </row>
    <row r="14" spans="2:10" ht="18.75" customHeight="1">
      <c r="B14" s="121"/>
      <c r="C14" s="184" t="s">
        <v>1058</v>
      </c>
      <c r="D14" s="185" t="str">
        <f>VLOOKUP(D6,Data!C1:D35,2,FALSE)</f>
        <v>MCRN12;DC SYS01 A</v>
      </c>
      <c r="E14" s="347"/>
      <c r="F14" s="349"/>
      <c r="G14" s="185" t="str">
        <f>VLOOKUP(D6,Data!C1:E35,3,FALSE)</f>
        <v>MCRN12;DC SYS01 B</v>
      </c>
      <c r="H14" s="122"/>
    </row>
    <row r="15" spans="2:10" ht="18.75" customHeight="1">
      <c r="B15" s="121"/>
      <c r="C15" s="184" t="s">
        <v>1059</v>
      </c>
      <c r="D15" s="187">
        <f>VLOOKUP(D14,All!A8:I268,9,FALSE)</f>
        <v>1802</v>
      </c>
      <c r="E15" s="347"/>
      <c r="F15" s="349"/>
      <c r="G15" s="187">
        <f>VLOOKUP(G14,All!A8:I268,9,FALSE)</f>
        <v>1871</v>
      </c>
      <c r="H15" s="122"/>
    </row>
    <row r="16" spans="2:10" ht="18.75" customHeight="1">
      <c r="B16" s="121"/>
      <c r="C16" s="184" t="s">
        <v>1060</v>
      </c>
      <c r="D16" s="187">
        <f>VLOOKUP(D14,'SYS Allocations'!A8:I269,8,FALSE)</f>
        <v>373.8532110091744</v>
      </c>
      <c r="E16" s="347" t="s">
        <v>1061</v>
      </c>
      <c r="F16" s="349"/>
      <c r="G16" s="187">
        <f>VLOOKUP(G14,'SYS Allocations'!A8:H269,8,FALSE)</f>
        <v>366.51376146788994</v>
      </c>
      <c r="H16" s="122"/>
    </row>
    <row r="17" spans="2:10" ht="18.75" customHeight="1">
      <c r="B17" s="121"/>
      <c r="C17" s="184" t="s">
        <v>1062</v>
      </c>
      <c r="D17" s="186" t="str">
        <f>VLOOKUP(D14,All!A8:H268,6,FALSE)</f>
        <v>Eaton Powerware NPR.48</v>
      </c>
      <c r="E17" s="347"/>
      <c r="F17" s="349"/>
      <c r="G17" s="186" t="str">
        <f>VLOOKUP(G14,All!A8:H268,6,FALSE)</f>
        <v>Eaton Powerware NPR.48</v>
      </c>
      <c r="H17" s="130"/>
    </row>
    <row r="18" spans="2:10" ht="18.75" customHeight="1">
      <c r="B18" s="121"/>
      <c r="C18" s="184" t="s">
        <v>1063</v>
      </c>
      <c r="D18" s="186">
        <f>VLOOKUP(D14,All!A8:H268,8,FALSE)</f>
        <v>84</v>
      </c>
      <c r="E18" s="347"/>
      <c r="F18" s="349"/>
      <c r="G18" s="186">
        <f>VLOOKUP(G14,All!A8:H268,8,FALSE)</f>
        <v>84</v>
      </c>
      <c r="H18" s="122"/>
      <c r="J18" s="177" t="s">
        <v>1064</v>
      </c>
    </row>
    <row r="19" spans="2:10" ht="18.75" customHeight="1">
      <c r="B19" s="121"/>
      <c r="C19" s="184" t="s">
        <v>1065</v>
      </c>
      <c r="D19" s="187">
        <f>D7/2</f>
        <v>1836.5</v>
      </c>
      <c r="E19" s="347" t="s">
        <v>1050</v>
      </c>
      <c r="F19" s="349"/>
      <c r="G19" s="187">
        <f>D19</f>
        <v>1836.5</v>
      </c>
      <c r="H19" s="122"/>
    </row>
    <row r="20" spans="2:10" ht="18.75" customHeight="1">
      <c r="B20" s="121"/>
      <c r="C20" s="188" t="s">
        <v>1066</v>
      </c>
      <c r="D20" s="187">
        <f>SUM(D7,D9,D11)/2</f>
        <v>2206.6834862385322</v>
      </c>
      <c r="E20" s="347" t="s">
        <v>1050</v>
      </c>
      <c r="F20" s="349"/>
      <c r="G20" s="187">
        <f>D20</f>
        <v>2206.6834862385322</v>
      </c>
      <c r="H20" s="122"/>
    </row>
    <row r="21" spans="2:10" ht="18.75" customHeight="1">
      <c r="B21" s="121"/>
      <c r="C21" s="188" t="s">
        <v>1067</v>
      </c>
      <c r="D21" s="189">
        <f>(D20*54.5)/1000</f>
        <v>120.26425</v>
      </c>
      <c r="E21" s="347" t="s">
        <v>1050</v>
      </c>
      <c r="F21" s="349"/>
      <c r="G21" s="189">
        <f>(G20*54.5)/1000</f>
        <v>120.26425</v>
      </c>
      <c r="H21" s="122"/>
    </row>
    <row r="22" spans="2:10" ht="18.75" customHeight="1">
      <c r="B22" s="121"/>
      <c r="C22" s="184" t="s">
        <v>1068</v>
      </c>
      <c r="D22" s="190" t="str">
        <f>VLOOKUP(D14,All!A8:R283,16,FALSE)</f>
        <v>8</v>
      </c>
      <c r="E22" s="347" t="s">
        <v>1069</v>
      </c>
      <c r="F22" s="349"/>
      <c r="G22" s="190" t="str">
        <f>VLOOKUP(G14,All!A8:R283,16,FALSE)</f>
        <v>8</v>
      </c>
      <c r="H22" s="122"/>
    </row>
    <row r="23" spans="2:10" ht="18.75" customHeight="1">
      <c r="B23" s="121"/>
      <c r="C23" s="184" t="s">
        <v>1070</v>
      </c>
      <c r="D23" s="190" t="str">
        <f>VLOOKUP(D14,All!A8:AP283,42,FALSE)</f>
        <v>DDm125-33</v>
      </c>
      <c r="E23" s="347" t="s">
        <v>1071</v>
      </c>
      <c r="F23" s="349"/>
      <c r="G23" s="190" t="str">
        <f>VLOOKUP(G14,All!A8:AP283,42,FALSE)</f>
        <v>DDm125-33</v>
      </c>
      <c r="H23" s="122"/>
      <c r="J23" s="177" t="s">
        <v>1064</v>
      </c>
    </row>
    <row r="24" spans="2:10" ht="18.75" customHeight="1">
      <c r="B24" s="121"/>
      <c r="C24" s="184" t="s">
        <v>1072</v>
      </c>
      <c r="D24" s="191">
        <f>(VLOOKUP(D23,Table7[],15,FALSE)*D22)</f>
        <v>1600</v>
      </c>
      <c r="E24" s="347" t="s">
        <v>1073</v>
      </c>
      <c r="F24" s="349"/>
      <c r="G24" s="191">
        <f>(VLOOKUP(G23,Table7[],15,FALSE)*G22)</f>
        <v>1600</v>
      </c>
      <c r="H24" s="122"/>
    </row>
    <row r="25" spans="2:10" ht="18.75" customHeight="1">
      <c r="B25" s="121"/>
      <c r="C25" s="184" t="s">
        <v>1074</v>
      </c>
      <c r="D25" s="192">
        <f>D20</f>
        <v>2206.6834862385322</v>
      </c>
      <c r="E25" s="347" t="s">
        <v>1050</v>
      </c>
      <c r="F25" s="349"/>
      <c r="G25" s="192">
        <f>G20</f>
        <v>2206.6834862385322</v>
      </c>
      <c r="H25" s="122"/>
    </row>
    <row r="26" spans="2:10" ht="6.75" customHeight="1">
      <c r="B26" s="121"/>
      <c r="C26" s="193"/>
      <c r="D26" s="194"/>
      <c r="E26" s="193"/>
      <c r="F26" s="193"/>
      <c r="G26" s="193"/>
      <c r="H26" s="122"/>
    </row>
    <row r="27" spans="2:10" ht="13.15">
      <c r="B27" s="121"/>
      <c r="C27" s="195"/>
      <c r="D27" s="196" t="s">
        <v>1075</v>
      </c>
      <c r="E27" s="362" t="s">
        <v>1076</v>
      </c>
      <c r="F27" s="363"/>
      <c r="G27" s="196" t="s">
        <v>1075</v>
      </c>
      <c r="H27" s="122"/>
    </row>
    <row r="28" spans="2:10" ht="18.75" customHeight="1">
      <c r="B28" s="121"/>
      <c r="C28" s="197" t="s">
        <v>1077</v>
      </c>
      <c r="D28" s="198">
        <f>((VLOOKUP(D17,Table83[#Data],2,FALSE))*(D18-1))/2</f>
        <v>2282.5</v>
      </c>
      <c r="E28" s="364">
        <f>ROUNDUP((((VLOOKUP(D17,Rectifier_Lookup!A2:C23,2,FALSE))*(D18-1))-(D25+G25))/(VLOOKUP(D17,Rectifier_Lookup!A2:C23,2,FALSE)),0)</f>
        <v>3</v>
      </c>
      <c r="F28" s="364"/>
      <c r="G28" s="199">
        <f>((VLOOKUP(G17,Table83[#Data],2,FALSE))*(G18-1))/2</f>
        <v>2282.5</v>
      </c>
      <c r="H28" s="122"/>
    </row>
    <row r="29" spans="2:10" ht="15.75" customHeight="1">
      <c r="B29" s="121"/>
      <c r="C29" s="197" t="s">
        <v>1078</v>
      </c>
      <c r="D29" s="200">
        <f>(D28*54.5)/1000</f>
        <v>124.39624999999999</v>
      </c>
      <c r="E29" s="364"/>
      <c r="F29" s="364"/>
      <c r="G29" s="201">
        <f>(G28*54.5)/1000</f>
        <v>124.39624999999999</v>
      </c>
      <c r="H29" s="122"/>
    </row>
    <row r="30" spans="2:10" ht="6" customHeight="1">
      <c r="B30" s="121"/>
      <c r="C30" s="193"/>
      <c r="D30" s="193"/>
      <c r="E30" s="193"/>
      <c r="F30" s="193"/>
      <c r="G30" s="193"/>
      <c r="H30" s="122"/>
    </row>
    <row r="31" spans="2:10" ht="19.5" customHeight="1">
      <c r="B31" s="121"/>
      <c r="C31" s="202"/>
      <c r="D31" s="203" t="s">
        <v>1079</v>
      </c>
      <c r="E31" s="365" t="s">
        <v>1080</v>
      </c>
      <c r="F31" s="365"/>
      <c r="G31" s="203" t="s">
        <v>1081</v>
      </c>
      <c r="H31" s="122"/>
    </row>
    <row r="32" spans="2:10" ht="19.5" customHeight="1">
      <c r="B32" s="121"/>
      <c r="C32" s="204" t="s">
        <v>1082</v>
      </c>
      <c r="D32" s="131">
        <f>(D33/D28)</f>
        <v>3.3216435382899381E-2</v>
      </c>
      <c r="E32" s="366" t="s">
        <v>1083</v>
      </c>
      <c r="F32" s="367"/>
      <c r="G32" s="131">
        <f>(G33/G28)</f>
        <v>3.3216435382899381E-2</v>
      </c>
      <c r="H32" s="122"/>
    </row>
    <row r="33" spans="2:8" ht="19.5" customHeight="1">
      <c r="B33" s="121"/>
      <c r="C33" s="197" t="s">
        <v>1077</v>
      </c>
      <c r="D33" s="198">
        <f>D28-D25</f>
        <v>75.816513761467832</v>
      </c>
      <c r="E33" s="368">
        <f>D33+G33</f>
        <v>151.63302752293566</v>
      </c>
      <c r="F33" s="368"/>
      <c r="G33" s="198">
        <f>G28-G25</f>
        <v>75.816513761467832</v>
      </c>
      <c r="H33" s="122"/>
    </row>
    <row r="34" spans="2:8" ht="19.5" customHeight="1">
      <c r="B34" s="121"/>
      <c r="C34" s="197" t="s">
        <v>1078</v>
      </c>
      <c r="D34" s="200">
        <f>(D33*54.5)/1000</f>
        <v>4.1319999999999961</v>
      </c>
      <c r="E34" s="355">
        <f>D34+G34</f>
        <v>8.2639999999999922</v>
      </c>
      <c r="F34" s="355"/>
      <c r="G34" s="200">
        <f>(G33*54.5)/1000</f>
        <v>4.1319999999999961</v>
      </c>
      <c r="H34" s="122"/>
    </row>
    <row r="35" spans="2:8" ht="6" customHeight="1">
      <c r="B35" s="121"/>
      <c r="C35" s="193"/>
      <c r="D35" s="193"/>
      <c r="E35" s="193"/>
      <c r="F35" s="193"/>
      <c r="G35" s="193"/>
      <c r="H35" s="122"/>
    </row>
    <row r="36" spans="2:8" ht="15.75" customHeight="1">
      <c r="B36" s="121"/>
      <c r="C36" s="356" t="s">
        <v>1084</v>
      </c>
      <c r="D36" s="357"/>
      <c r="E36" s="357"/>
      <c r="F36" s="357"/>
      <c r="G36" s="358"/>
      <c r="H36" s="122"/>
    </row>
    <row r="37" spans="2:8" ht="15.75" customHeight="1">
      <c r="B37" s="121"/>
      <c r="C37" s="197" t="s">
        <v>1085</v>
      </c>
      <c r="D37" s="205" t="s">
        <v>1086</v>
      </c>
      <c r="E37" s="205" t="s">
        <v>1087</v>
      </c>
      <c r="F37" s="205" t="s">
        <v>1088</v>
      </c>
      <c r="G37" s="205" t="s">
        <v>1089</v>
      </c>
      <c r="H37" s="122"/>
    </row>
    <row r="38" spans="2:8" ht="21.6" customHeight="1">
      <c r="B38" s="121"/>
      <c r="C38" s="206" t="s">
        <v>1090</v>
      </c>
      <c r="D38" s="207">
        <f>VLOOKUP(D23,Table7[],6,FALSE)*D22</f>
        <v>6119.339449541284</v>
      </c>
      <c r="E38" s="207">
        <f>VLOOKUP(D23,Table7[],7,FALSE)*D22</f>
        <v>4096.4697247706426</v>
      </c>
      <c r="F38" s="207">
        <f>VLOOKUP(D23,Table7[],8,FALSE)*D22</f>
        <v>3119.9119266055045</v>
      </c>
      <c r="G38" s="207">
        <f>VLOOKUP(D23,Table7[],9,FALSE)*D22</f>
        <v>2568.2201834862385</v>
      </c>
      <c r="H38" s="122"/>
    </row>
    <row r="39" spans="2:8" ht="21.6" customHeight="1">
      <c r="B39" s="121"/>
      <c r="C39" s="206" t="s">
        <v>1091</v>
      </c>
      <c r="D39" s="207">
        <f>VLOOKUP(D23,Table7[],10,FALSE)*D22</f>
        <v>333.50400000000002</v>
      </c>
      <c r="E39" s="207">
        <f>VLOOKUP(D23,Table7[],11,FALSE)*D22</f>
        <v>223.25760000000002</v>
      </c>
      <c r="F39" s="207">
        <f>VLOOKUP(D23,Table7[],12,FALSE)*D22</f>
        <v>170.03519999999997</v>
      </c>
      <c r="G39" s="207">
        <f>VLOOKUP(D23,Table7[],13,FALSE)*D22</f>
        <v>139.96799999999999</v>
      </c>
      <c r="H39" s="122"/>
    </row>
    <row r="40" spans="2:8" ht="21.6" customHeight="1">
      <c r="B40" s="121"/>
      <c r="C40" s="208" t="s">
        <v>1092</v>
      </c>
      <c r="D40" s="207">
        <f>VLOOKUP(G23,Table7[],6,FALSE)*G22</f>
        <v>6119.339449541284</v>
      </c>
      <c r="E40" s="207">
        <f>VLOOKUP(G23,Table7[],7,FALSE)*G22</f>
        <v>4096.4697247706426</v>
      </c>
      <c r="F40" s="207">
        <f>VLOOKUP(G23,Table7[],8,FALSE)*G22</f>
        <v>3119.9119266055045</v>
      </c>
      <c r="G40" s="207">
        <f>VLOOKUP(G23,Table7[],9,FALSE)*G22</f>
        <v>2568.2201834862385</v>
      </c>
      <c r="H40" s="122"/>
    </row>
    <row r="41" spans="2:8" ht="21.6" customHeight="1">
      <c r="B41" s="121"/>
      <c r="C41" s="208" t="s">
        <v>1093</v>
      </c>
      <c r="D41" s="207">
        <f>VLOOKUP(G23,Table7[],10,FALSE)*G22</f>
        <v>333.50400000000002</v>
      </c>
      <c r="E41" s="207">
        <f>VLOOKUP(G23,Table7[],11,FALSE)*G22</f>
        <v>223.25760000000002</v>
      </c>
      <c r="F41" s="207">
        <f>VLOOKUP(G23,Table7[],12,FALSE)*G22</f>
        <v>170.03519999999997</v>
      </c>
      <c r="G41" s="207">
        <f>VLOOKUP(G23,Table7[],13,FALSE)*G22</f>
        <v>139.96799999999999</v>
      </c>
      <c r="H41" s="122"/>
    </row>
    <row r="42" spans="2:8" ht="6" customHeight="1">
      <c r="B42" s="121"/>
      <c r="C42" s="193"/>
      <c r="D42" s="193"/>
      <c r="E42" s="193"/>
      <c r="F42" s="193"/>
      <c r="G42" s="193"/>
      <c r="H42" s="122"/>
    </row>
    <row r="43" spans="2:8" ht="21" customHeight="1">
      <c r="B43" s="121"/>
      <c r="C43" s="359" t="s">
        <v>1094</v>
      </c>
      <c r="D43" s="360"/>
      <c r="E43" s="360"/>
      <c r="F43" s="360"/>
      <c r="G43" s="361"/>
      <c r="H43" s="122"/>
    </row>
    <row r="44" spans="2:8" ht="21" customHeight="1">
      <c r="B44" s="121"/>
      <c r="C44" s="209" t="s">
        <v>1085</v>
      </c>
      <c r="D44" s="210" t="s">
        <v>1086</v>
      </c>
      <c r="E44" s="210" t="s">
        <v>1087</v>
      </c>
      <c r="F44" s="210" t="s">
        <v>1088</v>
      </c>
      <c r="G44" s="210" t="s">
        <v>1089</v>
      </c>
      <c r="H44" s="122"/>
    </row>
    <row r="45" spans="2:8" ht="21" customHeight="1">
      <c r="B45" s="121"/>
      <c r="C45" s="206" t="s">
        <v>1095</v>
      </c>
      <c r="D45" s="207">
        <f>VLOOKUP(D23,Table7[],6,FALSE)*D22</f>
        <v>6119.339449541284</v>
      </c>
      <c r="E45" s="207">
        <f>VLOOKUP(D23,Table7[],7,FALSE)*D22</f>
        <v>4096.4697247706426</v>
      </c>
      <c r="F45" s="207">
        <f>VLOOKUP(D23,Table7[],8,FALSE)*D22</f>
        <v>3119.9119266055045</v>
      </c>
      <c r="G45" s="207">
        <f>VLOOKUP(D23,Table7[],9,FALSE)*D22</f>
        <v>2568.2201834862385</v>
      </c>
      <c r="H45" s="122"/>
    </row>
    <row r="46" spans="2:8" ht="21" customHeight="1">
      <c r="B46" s="121"/>
      <c r="C46" s="206" t="s">
        <v>1091</v>
      </c>
      <c r="D46" s="207">
        <f>VLOOKUP(D23,Table7[],10,FALSE)*D22</f>
        <v>333.50400000000002</v>
      </c>
      <c r="E46" s="207">
        <f>VLOOKUP(D23,Table7[],11,FALSE)*D22</f>
        <v>223.25760000000002</v>
      </c>
      <c r="F46" s="207">
        <f>VLOOKUP(D23,Table7[],12,FALSE)*D22</f>
        <v>170.03519999999997</v>
      </c>
      <c r="G46" s="207">
        <f>VLOOKUP(D23,Table7[],13,FALSE)*D22</f>
        <v>139.96799999999999</v>
      </c>
      <c r="H46" s="122"/>
    </row>
    <row r="47" spans="2:8" ht="21" customHeight="1">
      <c r="B47" s="121"/>
      <c r="C47" s="208" t="s">
        <v>1096</v>
      </c>
      <c r="D47" s="207">
        <f>VLOOKUP(G23,Table7[],6,FALSE)*G22</f>
        <v>6119.339449541284</v>
      </c>
      <c r="E47" s="207">
        <f>VLOOKUP(G23,Table7[],7,FALSE)*G22</f>
        <v>4096.4697247706426</v>
      </c>
      <c r="F47" s="207">
        <f>VLOOKUP(G23,Table7[],8,FALSE)*G22</f>
        <v>3119.9119266055045</v>
      </c>
      <c r="G47" s="207">
        <f>VLOOKUP(G23,Table7[],9,FALSE)*G22</f>
        <v>2568.2201834862385</v>
      </c>
      <c r="H47" s="122"/>
    </row>
    <row r="48" spans="2:8" ht="21" customHeight="1">
      <c r="B48" s="121"/>
      <c r="C48" s="208" t="s">
        <v>1093</v>
      </c>
      <c r="D48" s="207">
        <f>VLOOKUP(G23,Table7[],10,FALSE)*G22</f>
        <v>333.50400000000002</v>
      </c>
      <c r="E48" s="207">
        <f>VLOOKUP(G23,Table7[],11,FALSE)*G22</f>
        <v>223.25760000000002</v>
      </c>
      <c r="F48" s="207">
        <f>VLOOKUP(G23,Table7[],12,FALSE)*G22</f>
        <v>170.03519999999997</v>
      </c>
      <c r="G48" s="207">
        <f>VLOOKUP(G23,Table7[],13,FALSE)*G22</f>
        <v>139.96799999999999</v>
      </c>
      <c r="H48" s="122"/>
    </row>
    <row r="49" spans="2:8" ht="13.15">
      <c r="B49" s="132"/>
      <c r="H49" s="122"/>
    </row>
    <row r="50" spans="2:8" ht="15.75" customHeight="1" thickBot="1">
      <c r="B50" s="133"/>
      <c r="C50" s="134"/>
      <c r="D50" s="134"/>
      <c r="E50" s="134"/>
      <c r="F50" s="134"/>
      <c r="G50" s="134"/>
      <c r="H50" s="135"/>
    </row>
  </sheetData>
  <sheetProtection algorithmName="SHA-512" hashValue="diELJBm//iJNPGrCpHRnx9YJTVOqL4sh0tQxNuUMesmIkWKq5u8Zk/pRCj+fdGqhoy3Q2k+BJP+i87j+lxcTSg==" saltValue="lMk6V4dqJ4Y0fwX6kHASu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131" priority="3" operator="notEqual">
      <formula>$G$18</formula>
    </cfRule>
  </conditionalFormatting>
  <conditionalFormatting sqref="D23">
    <cfRule type="cellIs" dxfId="130" priority="2" operator="notEqual">
      <formula>$G$23</formula>
    </cfRule>
  </conditionalFormatting>
  <conditionalFormatting sqref="D24">
    <cfRule type="cellIs" dxfId="129" priority="16" operator="greaterThan">
      <formula>$D$28</formula>
    </cfRule>
  </conditionalFormatting>
  <conditionalFormatting sqref="D29 G29">
    <cfRule type="cellIs" dxfId="128" priority="30" operator="lessThan">
      <formula>$D$21</formula>
    </cfRule>
    <cfRule type="cellIs" dxfId="127" priority="31" operator="greaterThanOrEqual">
      <formula>$D$21</formula>
    </cfRule>
  </conditionalFormatting>
  <conditionalFormatting sqref="D32 G32">
    <cfRule type="cellIs" dxfId="126" priority="17" operator="lessThanOrEqual">
      <formula>10%</formula>
    </cfRule>
    <cfRule type="cellIs" dxfId="125" priority="18" operator="between">
      <formula>24.99999%</formula>
      <formula>9.99999999999999%</formula>
    </cfRule>
    <cfRule type="cellIs" dxfId="124" priority="19" operator="greaterThan">
      <formula>25%</formula>
    </cfRule>
  </conditionalFormatting>
  <conditionalFormatting sqref="D46">
    <cfRule type="cellIs" dxfId="123" priority="24" operator="lessThan">
      <formula>$D$8</formula>
    </cfRule>
    <cfRule type="cellIs" dxfId="122" priority="25" operator="greaterThanOrEqual">
      <formula>$D$8</formula>
    </cfRule>
  </conditionalFormatting>
  <conditionalFormatting sqref="D48">
    <cfRule type="cellIs" dxfId="121" priority="5" operator="lessThan">
      <formula>$D$8</formula>
    </cfRule>
    <cfRule type="cellIs" dxfId="120" priority="6" operator="greaterThanOrEqual">
      <formula>$D$8</formula>
    </cfRule>
  </conditionalFormatting>
  <conditionalFormatting sqref="D28:E28 G28">
    <cfRule type="cellIs" dxfId="119" priority="36" operator="lessThan">
      <formula>$D$20</formula>
    </cfRule>
    <cfRule type="cellIs" dxfId="118" priority="37" operator="greaterThanOrEqual">
      <formula>$D$20</formula>
    </cfRule>
  </conditionalFormatting>
  <conditionalFormatting sqref="D33:E34 G33:G34">
    <cfRule type="cellIs" dxfId="117" priority="20" operator="lessThanOrEqual">
      <formula>0</formula>
    </cfRule>
    <cfRule type="cellIs" dxfId="116" priority="21" operator="greaterThan">
      <formula>0</formula>
    </cfRule>
  </conditionalFormatting>
  <conditionalFormatting sqref="D38:G38">
    <cfRule type="cellIs" dxfId="115" priority="38" operator="lessThanOrEqual">
      <formula>$D$20</formula>
    </cfRule>
    <cfRule type="cellIs" dxfId="114" priority="39" operator="greaterThan">
      <formula>$D$20</formula>
    </cfRule>
  </conditionalFormatting>
  <conditionalFormatting sqref="D39:G39">
    <cfRule type="cellIs" dxfId="113" priority="40" operator="lessThan">
      <formula>$D$21</formula>
    </cfRule>
    <cfRule type="cellIs" dxfId="112" priority="41" operator="greaterThanOrEqual">
      <formula>$D$21</formula>
    </cfRule>
  </conditionalFormatting>
  <conditionalFormatting sqref="D40:G40">
    <cfRule type="cellIs" dxfId="111" priority="11" operator="lessThanOrEqual">
      <formula>$D$20</formula>
    </cfRule>
    <cfRule type="cellIs" dxfId="110" priority="12" operator="greaterThan">
      <formula>$D$20</formula>
    </cfRule>
  </conditionalFormatting>
  <conditionalFormatting sqref="D41:G41">
    <cfRule type="cellIs" dxfId="109" priority="13" operator="lessThan">
      <formula>$D$21</formula>
    </cfRule>
    <cfRule type="cellIs" dxfId="108" priority="14" operator="greaterThanOrEqual">
      <formula>$D$21</formula>
    </cfRule>
  </conditionalFormatting>
  <conditionalFormatting sqref="D45:G45">
    <cfRule type="cellIs" dxfId="107" priority="26" operator="lessThanOrEqual">
      <formula>$D$20*2</formula>
    </cfRule>
    <cfRule type="cellIs" dxfId="106" priority="27" operator="greaterThan">
      <formula>$D$20*2</formula>
    </cfRule>
  </conditionalFormatting>
  <conditionalFormatting sqref="D47:G47">
    <cfRule type="cellIs" dxfId="105" priority="7" operator="lessThanOrEqual">
      <formula>$G$20*2</formula>
    </cfRule>
    <cfRule type="cellIs" dxfId="104" priority="8" operator="greaterThan">
      <formula>$G$20*2</formula>
    </cfRule>
  </conditionalFormatting>
  <conditionalFormatting sqref="E28">
    <cfRule type="cellIs" dxfId="103" priority="22" operator="lessThan">
      <formula>0</formula>
    </cfRule>
    <cfRule type="cellIs" dxfId="102" priority="23" operator="greaterThanOrEqual">
      <formula>0</formula>
    </cfRule>
  </conditionalFormatting>
  <conditionalFormatting sqref="E46:G46">
    <cfRule type="cellIs" dxfId="101" priority="28" operator="lessThan">
      <formula>$D$21*2</formula>
    </cfRule>
    <cfRule type="cellIs" dxfId="100" priority="29" operator="greaterThanOrEqual">
      <formula>$D$21*2</formula>
    </cfRule>
  </conditionalFormatting>
  <conditionalFormatting sqref="E48:G48">
    <cfRule type="cellIs" dxfId="99" priority="9" operator="lessThan">
      <formula>$G$21*2</formula>
    </cfRule>
    <cfRule type="cellIs" dxfId="98" priority="10" operator="greaterThanOrEqual">
      <formula>$G$21*2</formula>
    </cfRule>
  </conditionalFormatting>
  <conditionalFormatting sqref="G18">
    <cfRule type="cellIs" dxfId="97" priority="4" operator="notEqual">
      <formula>$D$18</formula>
    </cfRule>
  </conditionalFormatting>
  <conditionalFormatting sqref="G23">
    <cfRule type="cellIs" dxfId="96" priority="1" operator="notEqual">
      <formula>$D$23</formula>
    </cfRule>
  </conditionalFormatting>
  <conditionalFormatting sqref="G24">
    <cfRule type="cellIs" dxfId="95" priority="15" operator="greaterThan">
      <formula>$G$28</formula>
    </cfRule>
  </conditionalFormatting>
  <conditionalFormatting sqref="G28">
    <cfRule type="cellIs" dxfId="94" priority="32" operator="lessThan">
      <formula>$D$20</formula>
    </cfRule>
    <cfRule type="cellIs" dxfId="93" priority="33" operator="greaterThanOrEqual">
      <formula>$D$20</formula>
    </cfRule>
  </conditionalFormatting>
  <conditionalFormatting sqref="G28:G29 E28">
    <cfRule type="cellIs" dxfId="92" priority="34" operator="greaterThanOrEqual">
      <formula>0</formula>
    </cfRule>
    <cfRule type="cellIs" dxfId="91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Data!$C$2:$C$36</xm:f>
          </x14:formula1>
          <xm:sqref>D6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9"/>
  <sheetViews>
    <sheetView zoomScale="60" zoomScaleNormal="60" workbookViewId="0">
      <pane xSplit="1" ySplit="7" topLeftCell="B14" activePane="bottomRight" state="frozen"/>
      <selection pane="bottomRight" activeCell="A53" sqref="A53:XFD54"/>
      <selection pane="bottomLeft" activeCell="A173" sqref="A173:XFD173"/>
      <selection pane="topRight" activeCell="A173" sqref="A173:XFD173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0" width="9.28515625" customWidth="1"/>
    <col min="11" max="11" width="12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1097</v>
      </c>
      <c r="B1" s="64">
        <f ca="1">TODAY()-365</f>
        <v>45349</v>
      </c>
    </row>
    <row r="2" spans="1:53">
      <c r="A2" s="52" t="s">
        <v>1098</v>
      </c>
      <c r="B2">
        <f ca="1">COUNTIF(K8:K254,"&lt;="&amp;B1)+COUNTIF(K8:K254,"")</f>
        <v>120</v>
      </c>
    </row>
    <row r="5" spans="1:53">
      <c r="A5" s="71" t="s">
        <v>1099</v>
      </c>
      <c r="B5" s="71" t="s">
        <v>1099</v>
      </c>
      <c r="C5" s="71" t="s">
        <v>1099</v>
      </c>
      <c r="D5" s="71" t="s">
        <v>1099</v>
      </c>
      <c r="E5" s="71" t="s">
        <v>1099</v>
      </c>
      <c r="F5" s="71" t="s">
        <v>1099</v>
      </c>
      <c r="G5" s="71" t="s">
        <v>1099</v>
      </c>
      <c r="H5" s="71" t="s">
        <v>1099</v>
      </c>
      <c r="I5" s="71" t="s">
        <v>1099</v>
      </c>
      <c r="J5" s="71" t="s">
        <v>1099</v>
      </c>
      <c r="K5" s="71" t="s">
        <v>1099</v>
      </c>
      <c r="L5" s="71" t="s">
        <v>1099</v>
      </c>
      <c r="M5" s="71" t="s">
        <v>1099</v>
      </c>
      <c r="N5" s="71" t="s">
        <v>1099</v>
      </c>
      <c r="O5" s="71" t="s">
        <v>1099</v>
      </c>
      <c r="P5" s="71" t="s">
        <v>1099</v>
      </c>
      <c r="Q5" s="71" t="s">
        <v>1099</v>
      </c>
      <c r="R5" s="71" t="s">
        <v>1099</v>
      </c>
      <c r="S5" s="71" t="s">
        <v>1099</v>
      </c>
      <c r="T5" s="71" t="s">
        <v>1099</v>
      </c>
      <c r="U5" s="71" t="s">
        <v>1099</v>
      </c>
      <c r="V5" s="71" t="s">
        <v>1099</v>
      </c>
      <c r="W5" s="71" t="s">
        <v>1099</v>
      </c>
      <c r="X5" s="71" t="s">
        <v>1099</v>
      </c>
      <c r="Y5" s="71" t="s">
        <v>1099</v>
      </c>
      <c r="Z5" s="71" t="s">
        <v>1099</v>
      </c>
    </row>
    <row r="6" spans="1:53">
      <c r="A6" s="72" t="s">
        <v>1100</v>
      </c>
      <c r="B6" s="72" t="s">
        <v>1100</v>
      </c>
      <c r="C6" s="72" t="s">
        <v>1100</v>
      </c>
      <c r="D6" s="72" t="s">
        <v>1100</v>
      </c>
      <c r="E6" s="72" t="s">
        <v>1100</v>
      </c>
      <c r="F6" s="73" t="s">
        <v>1101</v>
      </c>
      <c r="G6" s="73" t="s">
        <v>1101</v>
      </c>
      <c r="H6" s="73" t="s">
        <v>1101</v>
      </c>
      <c r="I6" s="73" t="s">
        <v>1101</v>
      </c>
      <c r="J6" s="73" t="s">
        <v>1101</v>
      </c>
      <c r="K6" s="73" t="s">
        <v>1101</v>
      </c>
      <c r="L6" s="73" t="s">
        <v>1101</v>
      </c>
      <c r="M6" s="73" t="s">
        <v>1101</v>
      </c>
      <c r="N6" s="73" t="s">
        <v>1101</v>
      </c>
      <c r="O6" s="73" t="s">
        <v>1101</v>
      </c>
      <c r="P6" s="74" t="s">
        <v>1102</v>
      </c>
      <c r="Q6" s="74" t="s">
        <v>1102</v>
      </c>
      <c r="R6" s="74" t="s">
        <v>1102</v>
      </c>
      <c r="S6" s="74" t="s">
        <v>1102</v>
      </c>
      <c r="T6" s="74" t="s">
        <v>1102</v>
      </c>
      <c r="U6" s="75" t="s">
        <v>1103</v>
      </c>
      <c r="V6" s="75" t="s">
        <v>1103</v>
      </c>
      <c r="W6" s="75" t="s">
        <v>1103</v>
      </c>
      <c r="X6" s="75" t="s">
        <v>1103</v>
      </c>
      <c r="Y6" s="76" t="s">
        <v>8</v>
      </c>
      <c r="Z6" s="76" t="s">
        <v>8</v>
      </c>
      <c r="AA6" s="73" t="s">
        <v>1101</v>
      </c>
      <c r="AB6" s="73" t="s">
        <v>1101</v>
      </c>
      <c r="AC6" s="73" t="s">
        <v>1101</v>
      </c>
      <c r="AD6" s="73" t="s">
        <v>1101</v>
      </c>
      <c r="AE6" s="73" t="s">
        <v>1101</v>
      </c>
      <c r="AF6" s="74" t="s">
        <v>1102</v>
      </c>
      <c r="AG6" s="74" t="s">
        <v>1102</v>
      </c>
      <c r="AH6" s="75" t="s">
        <v>1103</v>
      </c>
      <c r="AI6" s="75" t="s">
        <v>1103</v>
      </c>
      <c r="AJ6" s="75" t="s">
        <v>1103</v>
      </c>
      <c r="AK6" s="75" t="s">
        <v>1103</v>
      </c>
      <c r="AL6" s="75" t="s">
        <v>1103</v>
      </c>
      <c r="AM6" s="75" t="s">
        <v>1103</v>
      </c>
    </row>
    <row r="7" spans="1:53" ht="91.15">
      <c r="A7" t="s">
        <v>1104</v>
      </c>
      <c r="B7" t="s">
        <v>6</v>
      </c>
      <c r="C7" t="s">
        <v>1105</v>
      </c>
      <c r="D7" t="s">
        <v>1106</v>
      </c>
      <c r="E7" t="s">
        <v>1107</v>
      </c>
      <c r="F7" t="s">
        <v>1108</v>
      </c>
      <c r="G7" t="s">
        <v>1109</v>
      </c>
      <c r="H7" t="s">
        <v>1110</v>
      </c>
      <c r="I7" t="s">
        <v>1111</v>
      </c>
      <c r="J7" t="s">
        <v>1112</v>
      </c>
      <c r="K7" t="s">
        <v>289</v>
      </c>
      <c r="L7" t="s">
        <v>1113</v>
      </c>
      <c r="M7" t="s">
        <v>1114</v>
      </c>
      <c r="N7" t="s">
        <v>1115</v>
      </c>
      <c r="O7" t="s">
        <v>1116</v>
      </c>
      <c r="P7" t="s">
        <v>1117</v>
      </c>
      <c r="Q7" t="s">
        <v>1118</v>
      </c>
      <c r="R7" t="s">
        <v>1119</v>
      </c>
      <c r="S7" t="s">
        <v>1120</v>
      </c>
      <c r="T7" t="s">
        <v>1121</v>
      </c>
      <c r="U7" t="s">
        <v>1122</v>
      </c>
      <c r="V7" t="s">
        <v>1123</v>
      </c>
      <c r="W7" t="s">
        <v>1124</v>
      </c>
      <c r="X7" t="s">
        <v>1125</v>
      </c>
      <c r="Y7" t="s">
        <v>1126</v>
      </c>
      <c r="Z7" t="s">
        <v>1127</v>
      </c>
      <c r="AA7" s="15" t="s">
        <v>22</v>
      </c>
      <c r="AB7" s="16" t="s">
        <v>1128</v>
      </c>
      <c r="AC7" s="16" t="s">
        <v>1129</v>
      </c>
      <c r="AD7" s="16" t="s">
        <v>1130</v>
      </c>
      <c r="AE7" s="16" t="s">
        <v>1131</v>
      </c>
      <c r="AF7" s="1" t="s">
        <v>1132</v>
      </c>
      <c r="AG7" s="1" t="s">
        <v>1133</v>
      </c>
      <c r="AH7" s="18" t="s">
        <v>1134</v>
      </c>
      <c r="AI7" s="18" t="s">
        <v>1135</v>
      </c>
      <c r="AJ7" s="18" t="s">
        <v>1136</v>
      </c>
      <c r="AK7" s="1" t="s">
        <v>22</v>
      </c>
      <c r="AL7" s="1" t="s">
        <v>1137</v>
      </c>
      <c r="AM7" s="1" t="s">
        <v>1138</v>
      </c>
      <c r="AN7" s="106" t="s">
        <v>1139</v>
      </c>
      <c r="AO7" s="106" t="s">
        <v>282</v>
      </c>
      <c r="AP7" s="106" t="s">
        <v>1140</v>
      </c>
      <c r="AQ7" s="106" t="s">
        <v>17</v>
      </c>
      <c r="AR7" s="106" t="s">
        <v>18</v>
      </c>
      <c r="AS7" s="106" t="s">
        <v>19</v>
      </c>
      <c r="AT7" s="106" t="s">
        <v>20</v>
      </c>
      <c r="AU7" s="106" t="s">
        <v>21</v>
      </c>
      <c r="BA7" t="s">
        <v>1141</v>
      </c>
    </row>
    <row r="8" spans="1:53">
      <c r="A8" s="35" t="s">
        <v>24</v>
      </c>
      <c r="B8" t="s">
        <v>1142</v>
      </c>
      <c r="C8" t="s">
        <v>1143</v>
      </c>
      <c r="D8" t="s">
        <v>1144</v>
      </c>
      <c r="E8" t="s">
        <v>1145</v>
      </c>
      <c r="F8" t="s">
        <v>1146</v>
      </c>
      <c r="G8">
        <v>36.6</v>
      </c>
      <c r="H8">
        <v>5</v>
      </c>
      <c r="I8">
        <v>35</v>
      </c>
      <c r="J8">
        <v>1.9075</v>
      </c>
      <c r="K8" s="64">
        <v>45447</v>
      </c>
      <c r="L8">
        <v>6.3830400000000003</v>
      </c>
      <c r="M8">
        <v>4.4755399999999996</v>
      </c>
      <c r="N8">
        <v>1.62192</v>
      </c>
      <c r="O8">
        <v>-0.28558</v>
      </c>
      <c r="P8" t="s">
        <v>1147</v>
      </c>
      <c r="Q8" t="s">
        <v>1148</v>
      </c>
      <c r="R8" t="s">
        <v>1149</v>
      </c>
      <c r="S8">
        <v>13.154400000000001</v>
      </c>
      <c r="T8">
        <v>11.2469</v>
      </c>
      <c r="U8" t="s">
        <v>1150</v>
      </c>
      <c r="V8" t="s">
        <v>1151</v>
      </c>
      <c r="W8">
        <v>7.5</v>
      </c>
      <c r="X8">
        <v>5.5925000000000002</v>
      </c>
      <c r="Y8">
        <v>23</v>
      </c>
      <c r="AA8">
        <f>VLOOKUP(A8,Cover!A:R,18,0)</f>
        <v>0</v>
      </c>
      <c r="AB8" s="77">
        <f>M8-AA8</f>
        <v>4.4755399999999996</v>
      </c>
      <c r="AC8" s="77">
        <f>O8-AA8</f>
        <v>-0.28558</v>
      </c>
      <c r="AD8" s="77">
        <f>AB8/L8%</f>
        <v>70.116120218579212</v>
      </c>
      <c r="AE8" s="77">
        <f>AC8/N8%</f>
        <v>-17.607526881720432</v>
      </c>
      <c r="AF8" s="77">
        <f>T8-AA8</f>
        <v>11.2469</v>
      </c>
      <c r="AG8" s="77">
        <f>AF8/S8%</f>
        <v>85.49914857386122</v>
      </c>
      <c r="AH8" s="77">
        <f>W8</f>
        <v>7.5</v>
      </c>
      <c r="AI8" s="77">
        <f>J8</f>
        <v>1.9075</v>
      </c>
      <c r="AJ8" s="77">
        <f>AH8-AI8</f>
        <v>5.5925000000000002</v>
      </c>
      <c r="AK8" s="77">
        <f>AA8</f>
        <v>0</v>
      </c>
      <c r="AL8" s="77">
        <f>AJ8-AK8</f>
        <v>5.5925000000000002</v>
      </c>
      <c r="AM8" s="77">
        <f>AL8/AH8%</f>
        <v>74.566666666666677</v>
      </c>
      <c r="AN8" t="str">
        <f>IF(ISBLANK(Z9),"","Capped")</f>
        <v/>
      </c>
      <c r="AO8" t="s">
        <v>1152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t="s">
        <v>1153</v>
      </c>
      <c r="C9" t="s">
        <v>1154</v>
      </c>
      <c r="D9" t="s">
        <v>1144</v>
      </c>
      <c r="E9" t="s">
        <v>932</v>
      </c>
      <c r="F9" t="s">
        <v>1155</v>
      </c>
      <c r="G9">
        <v>75</v>
      </c>
      <c r="H9">
        <v>6</v>
      </c>
      <c r="I9">
        <v>206</v>
      </c>
      <c r="J9">
        <v>11.227</v>
      </c>
      <c r="K9" s="64">
        <v>44574.458333333299</v>
      </c>
      <c r="L9">
        <v>16.350000000000001</v>
      </c>
      <c r="M9">
        <v>5.1230000000000002</v>
      </c>
      <c r="N9">
        <v>3.7605</v>
      </c>
      <c r="O9">
        <v>-7.4664999999999999</v>
      </c>
      <c r="P9" t="s">
        <v>1147</v>
      </c>
      <c r="Q9" t="s">
        <v>1156</v>
      </c>
      <c r="R9" t="s">
        <v>1157</v>
      </c>
      <c r="S9">
        <v>26.1144</v>
      </c>
      <c r="T9">
        <v>14.8874</v>
      </c>
      <c r="U9" t="s">
        <v>1147</v>
      </c>
      <c r="V9" t="s">
        <v>1158</v>
      </c>
      <c r="W9">
        <v>22.5</v>
      </c>
      <c r="X9">
        <v>11.273</v>
      </c>
      <c r="Y9">
        <v>3</v>
      </c>
      <c r="AA9">
        <f>VLOOKUP(A9,Cover!A:R,18,0)</f>
        <v>6.5</v>
      </c>
      <c r="AB9" s="77">
        <f t="shared" ref="AB9:AB76" si="0">M9-AA9</f>
        <v>-1.3769999999999998</v>
      </c>
      <c r="AC9" s="77">
        <f t="shared" ref="AC9:AC76" si="1">O9-AA9</f>
        <v>-13.9665</v>
      </c>
      <c r="AD9" s="77">
        <f t="shared" ref="AD9:AD76" si="2">AB9/L9%</f>
        <v>-8.4220183486238511</v>
      </c>
      <c r="AE9" s="77">
        <f t="shared" ref="AE9:AE76" si="3">AC9/N9%</f>
        <v>-371.40007977662543</v>
      </c>
      <c r="AF9" s="77">
        <f t="shared" ref="AF9:AF76" si="4">T9-AA9</f>
        <v>8.3873999999999995</v>
      </c>
      <c r="AG9" s="77">
        <f t="shared" ref="AG9:AG76" si="5">AF9/S9%</f>
        <v>32.117911956621633</v>
      </c>
      <c r="AH9" s="77">
        <f t="shared" ref="AH9:AH75" si="6">W9</f>
        <v>22.5</v>
      </c>
      <c r="AI9" s="77">
        <f t="shared" ref="AI9:AI75" si="7">J9</f>
        <v>11.227</v>
      </c>
      <c r="AJ9" s="77">
        <f t="shared" ref="AJ9:AJ76" si="8">AH9-AI9</f>
        <v>11.273</v>
      </c>
      <c r="AK9" s="77">
        <f t="shared" ref="AK9:AK75" si="9">AA9</f>
        <v>6.5</v>
      </c>
      <c r="AL9" s="77">
        <f t="shared" ref="AL9:AL76" si="10">AJ9-AK9</f>
        <v>4.7729999999999997</v>
      </c>
      <c r="AM9" s="77">
        <f t="shared" ref="AM9:AM76" si="11">AL9/AH9%</f>
        <v>21.213333333333331</v>
      </c>
      <c r="AO9" t="s">
        <v>1152</v>
      </c>
      <c r="AP9" t="str">
        <f t="shared" ref="AP9:AP74" si="12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4" si="13">IFERROR(LEFT(R9,FIND("(",R9,1)-1),R9)</f>
        <v>DDm85-25</v>
      </c>
    </row>
    <row r="10" spans="1:53">
      <c r="A10" s="35" t="s">
        <v>26</v>
      </c>
      <c r="B10" t="s">
        <v>1153</v>
      </c>
      <c r="C10" t="s">
        <v>1154</v>
      </c>
      <c r="D10" t="s">
        <v>1144</v>
      </c>
      <c r="E10" t="s">
        <v>934</v>
      </c>
      <c r="F10" t="s">
        <v>1159</v>
      </c>
      <c r="G10">
        <v>31</v>
      </c>
      <c r="H10">
        <v>29</v>
      </c>
      <c r="I10">
        <v>379</v>
      </c>
      <c r="J10">
        <v>20.6555</v>
      </c>
      <c r="K10" s="64">
        <v>45447</v>
      </c>
      <c r="L10">
        <v>37.844799999999999</v>
      </c>
      <c r="M10">
        <v>17.189299999999999</v>
      </c>
      <c r="N10">
        <v>27.686</v>
      </c>
      <c r="O10">
        <v>7.0305</v>
      </c>
      <c r="P10" t="s">
        <v>1147</v>
      </c>
      <c r="Q10" t="s">
        <v>1156</v>
      </c>
      <c r="R10" t="s">
        <v>1160</v>
      </c>
      <c r="S10">
        <v>31.687200000000001</v>
      </c>
      <c r="T10">
        <v>11.031700000000001</v>
      </c>
      <c r="U10" t="s">
        <v>1161</v>
      </c>
      <c r="V10" t="s">
        <v>1162</v>
      </c>
      <c r="W10">
        <v>33.75</v>
      </c>
      <c r="X10">
        <v>13.0945</v>
      </c>
      <c r="Y10">
        <v>13</v>
      </c>
      <c r="AA10">
        <f>VLOOKUP(A10,Cover!A:R,18,0)</f>
        <v>2</v>
      </c>
      <c r="AB10" s="77">
        <f t="shared" si="0"/>
        <v>15.189299999999999</v>
      </c>
      <c r="AC10" s="77">
        <f t="shared" si="1"/>
        <v>5.0305</v>
      </c>
      <c r="AD10" s="77">
        <f t="shared" si="2"/>
        <v>40.135765019236459</v>
      </c>
      <c r="AE10" s="77">
        <f t="shared" si="3"/>
        <v>18.169833128657082</v>
      </c>
      <c r="AF10" s="77">
        <f t="shared" si="4"/>
        <v>9.0317000000000007</v>
      </c>
      <c r="AG10" s="77">
        <f t="shared" si="5"/>
        <v>28.502676159458712</v>
      </c>
      <c r="AH10" s="77">
        <f t="shared" si="6"/>
        <v>33.75</v>
      </c>
      <c r="AI10" s="77">
        <f t="shared" si="7"/>
        <v>20.6555</v>
      </c>
      <c r="AJ10" s="77">
        <f t="shared" si="8"/>
        <v>13.0945</v>
      </c>
      <c r="AK10" s="77">
        <f t="shared" si="9"/>
        <v>2</v>
      </c>
      <c r="AL10" s="77">
        <f t="shared" si="10"/>
        <v>11.0945</v>
      </c>
      <c r="AM10" s="77">
        <f t="shared" si="11"/>
        <v>32.872592592592589</v>
      </c>
      <c r="AN10" t="str">
        <f t="shared" ref="AN10:AN72" si="14">IF(ISBLANK(Z10),"","Capped")</f>
        <v/>
      </c>
      <c r="AO10" t="s">
        <v>1152</v>
      </c>
      <c r="AP10" t="str">
        <f t="shared" si="12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3"/>
        <v>DDm100-25</v>
      </c>
    </row>
    <row r="11" spans="1:53">
      <c r="A11" s="35" t="s">
        <v>27</v>
      </c>
      <c r="B11" t="s">
        <v>1153</v>
      </c>
      <c r="C11" t="s">
        <v>1154</v>
      </c>
      <c r="D11" t="s">
        <v>1144</v>
      </c>
      <c r="E11" t="s">
        <v>935</v>
      </c>
      <c r="F11" t="s">
        <v>1146</v>
      </c>
      <c r="G11">
        <v>36.6</v>
      </c>
      <c r="H11">
        <v>15</v>
      </c>
      <c r="I11">
        <v>177</v>
      </c>
      <c r="J11">
        <v>9.6464999999999996</v>
      </c>
      <c r="K11" s="64">
        <v>45447</v>
      </c>
      <c r="L11">
        <v>22.34064</v>
      </c>
      <c r="M11">
        <v>12.694140000000001</v>
      </c>
      <c r="N11">
        <v>13.755800000000001</v>
      </c>
      <c r="O11">
        <v>4.1093000000000002</v>
      </c>
      <c r="P11" t="s">
        <v>1150</v>
      </c>
      <c r="Q11" t="s">
        <v>1156</v>
      </c>
      <c r="R11" t="s">
        <v>1163</v>
      </c>
      <c r="S11">
        <v>22.852799999999998</v>
      </c>
      <c r="T11">
        <v>13.206300000000001</v>
      </c>
      <c r="U11" t="s">
        <v>1147</v>
      </c>
      <c r="V11" t="s">
        <v>1164</v>
      </c>
      <c r="W11">
        <v>45</v>
      </c>
      <c r="X11">
        <v>35.353499999999997</v>
      </c>
      <c r="Y11">
        <v>0</v>
      </c>
      <c r="AA11">
        <f>VLOOKUP(A11,Cover!A:R,18,0)</f>
        <v>5</v>
      </c>
      <c r="AB11" s="77">
        <f t="shared" si="0"/>
        <v>7.6941400000000009</v>
      </c>
      <c r="AC11" s="77">
        <f t="shared" si="1"/>
        <v>-0.89069999999999983</v>
      </c>
      <c r="AD11" s="77">
        <f t="shared" si="2"/>
        <v>34.440105565462765</v>
      </c>
      <c r="AE11" s="77">
        <f t="shared" si="3"/>
        <v>-6.4750868724465294</v>
      </c>
      <c r="AF11" s="77">
        <f t="shared" si="4"/>
        <v>8.2063000000000006</v>
      </c>
      <c r="AG11" s="77">
        <f t="shared" si="5"/>
        <v>35.909385283203811</v>
      </c>
      <c r="AH11" s="77">
        <f t="shared" si="6"/>
        <v>45</v>
      </c>
      <c r="AI11" s="77">
        <f t="shared" si="7"/>
        <v>9.6464999999999996</v>
      </c>
      <c r="AJ11" s="77">
        <f t="shared" si="8"/>
        <v>35.353499999999997</v>
      </c>
      <c r="AK11" s="77">
        <f t="shared" si="9"/>
        <v>5</v>
      </c>
      <c r="AL11" s="77">
        <f t="shared" si="10"/>
        <v>30.353499999999997</v>
      </c>
      <c r="AM11" s="77">
        <f t="shared" si="11"/>
        <v>67.452222222222218</v>
      </c>
      <c r="AN11" t="str">
        <f t="shared" si="14"/>
        <v/>
      </c>
      <c r="AO11" t="s">
        <v>1152</v>
      </c>
      <c r="AP11" t="str">
        <f t="shared" si="12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3"/>
        <v>DDm100-27</v>
      </c>
    </row>
    <row r="12" spans="1:53">
      <c r="A12" s="35" t="s">
        <v>28</v>
      </c>
      <c r="B12" t="s">
        <v>1165</v>
      </c>
      <c r="C12" t="s">
        <v>1165</v>
      </c>
      <c r="D12" t="s">
        <v>1144</v>
      </c>
      <c r="E12" t="s">
        <v>805</v>
      </c>
      <c r="F12" t="s">
        <v>1146</v>
      </c>
      <c r="G12">
        <v>36.6</v>
      </c>
      <c r="H12">
        <v>60</v>
      </c>
      <c r="I12">
        <v>650</v>
      </c>
      <c r="J12">
        <v>35.424999999999997</v>
      </c>
      <c r="K12" s="64">
        <v>45447</v>
      </c>
      <c r="L12">
        <v>94.149839999999998</v>
      </c>
      <c r="M12">
        <v>58.72484</v>
      </c>
      <c r="N12">
        <v>63.1873</v>
      </c>
      <c r="O12">
        <v>27.7623</v>
      </c>
      <c r="P12" t="s">
        <v>1166</v>
      </c>
      <c r="Q12" t="s">
        <v>1156</v>
      </c>
      <c r="R12" t="s">
        <v>1167</v>
      </c>
      <c r="S12">
        <v>88.884000000000199</v>
      </c>
      <c r="T12">
        <v>53.459000000000202</v>
      </c>
      <c r="U12" t="s">
        <v>1168</v>
      </c>
      <c r="V12" t="s">
        <v>1169</v>
      </c>
      <c r="W12">
        <v>560.25</v>
      </c>
      <c r="X12">
        <v>524.82500000000005</v>
      </c>
      <c r="Y12">
        <v>178</v>
      </c>
      <c r="AA12">
        <f>VLOOKUP(A12,Cover!A:R,18,0)</f>
        <v>7.25</v>
      </c>
      <c r="AB12" s="77">
        <f t="shared" si="0"/>
        <v>51.47484</v>
      </c>
      <c r="AC12" s="77">
        <f t="shared" si="1"/>
        <v>20.5123</v>
      </c>
      <c r="AD12" s="77">
        <f t="shared" si="2"/>
        <v>54.673316492093882</v>
      </c>
      <c r="AE12" s="77">
        <f t="shared" si="3"/>
        <v>32.462694243938259</v>
      </c>
      <c r="AF12" s="77">
        <f t="shared" si="4"/>
        <v>46.209000000000202</v>
      </c>
      <c r="AG12" s="77">
        <f t="shared" si="5"/>
        <v>51.987984339138762</v>
      </c>
      <c r="AH12" s="369">
        <f>AVERAGE(W12:W13)</f>
        <v>560.25</v>
      </c>
      <c r="AI12" s="369">
        <f>SUM(J12:J13)</f>
        <v>83.275999999999996</v>
      </c>
      <c r="AJ12" s="369">
        <f t="shared" si="8"/>
        <v>476.97399999999999</v>
      </c>
      <c r="AK12" s="369">
        <f>SUM(AA12:AA13)</f>
        <v>12.5</v>
      </c>
      <c r="AL12" s="369">
        <f>SUM(AJ12-AK12)</f>
        <v>464.47399999999999</v>
      </c>
      <c r="AM12" s="370">
        <f t="shared" si="11"/>
        <v>82.904774654172243</v>
      </c>
      <c r="AN12" t="str">
        <f t="shared" si="14"/>
        <v/>
      </c>
      <c r="AO12" t="s">
        <v>1152</v>
      </c>
      <c r="AP12" t="str">
        <f t="shared" si="12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3"/>
        <v>DDm125-33</v>
      </c>
    </row>
    <row r="13" spans="1:53">
      <c r="A13" s="35" t="s">
        <v>29</v>
      </c>
      <c r="B13" t="s">
        <v>1165</v>
      </c>
      <c r="C13" t="s">
        <v>1165</v>
      </c>
      <c r="D13" t="s">
        <v>1144</v>
      </c>
      <c r="E13" t="s">
        <v>805</v>
      </c>
      <c r="F13" t="s">
        <v>1146</v>
      </c>
      <c r="G13">
        <v>36.6</v>
      </c>
      <c r="H13">
        <v>60</v>
      </c>
      <c r="I13">
        <v>878</v>
      </c>
      <c r="J13">
        <v>47.850999999999999</v>
      </c>
      <c r="K13" s="64">
        <v>45447</v>
      </c>
      <c r="L13">
        <v>94.149839999999998</v>
      </c>
      <c r="M13">
        <v>46.298839999999998</v>
      </c>
      <c r="N13">
        <v>63.1873</v>
      </c>
      <c r="O13">
        <v>15.3363</v>
      </c>
      <c r="P13" t="s">
        <v>1166</v>
      </c>
      <c r="Q13" t="s">
        <v>1156</v>
      </c>
      <c r="R13" t="s">
        <v>1167</v>
      </c>
      <c r="S13">
        <v>88.884000000000199</v>
      </c>
      <c r="T13">
        <v>41.0330000000002</v>
      </c>
      <c r="U13" t="s">
        <v>1168</v>
      </c>
      <c r="V13" t="s">
        <v>1169</v>
      </c>
      <c r="W13">
        <v>560.25</v>
      </c>
      <c r="X13">
        <v>512.399</v>
      </c>
      <c r="Y13">
        <v>178</v>
      </c>
      <c r="AA13">
        <f>VLOOKUP(A13,Cover!A:R,18,0)</f>
        <v>5.25</v>
      </c>
      <c r="AB13" s="77">
        <f t="shared" ref="AB13" si="15">M13-AA13</f>
        <v>41.048839999999998</v>
      </c>
      <c r="AC13" s="77">
        <f t="shared" ref="AC13" si="16">O13-AA13</f>
        <v>10.0863</v>
      </c>
      <c r="AD13" s="77">
        <f t="shared" ref="AD13" si="17">AB13/L13%</f>
        <v>43.599479298106083</v>
      </c>
      <c r="AE13" s="77">
        <f t="shared" ref="AE13" si="18">AC13/N13%</f>
        <v>15.962543105972243</v>
      </c>
      <c r="AF13" s="77">
        <f t="shared" ref="AF13" si="19">T13-AA13</f>
        <v>35.7830000000002</v>
      </c>
      <c r="AG13" s="77">
        <f t="shared" ref="AG13" si="20">AF13/S13%</f>
        <v>40.258089194905857</v>
      </c>
      <c r="AH13" s="369"/>
      <c r="AI13" s="369"/>
      <c r="AJ13" s="369"/>
      <c r="AK13" s="369"/>
      <c r="AL13" s="369"/>
      <c r="AM13" s="370"/>
      <c r="AN13" t="str">
        <f t="shared" si="14"/>
        <v/>
      </c>
      <c r="AO13" t="s">
        <v>1152</v>
      </c>
      <c r="AP13" t="str">
        <f t="shared" ref="AP13" si="21">TRIM(BA13)</f>
        <v>DDm125-33</v>
      </c>
      <c r="BA13" t="str">
        <f t="shared" si="13"/>
        <v>DDm125-33</v>
      </c>
    </row>
    <row r="14" spans="1:53">
      <c r="A14" s="35" t="s">
        <v>30</v>
      </c>
      <c r="B14" t="s">
        <v>1170</v>
      </c>
      <c r="C14" t="s">
        <v>1171</v>
      </c>
      <c r="D14" t="s">
        <v>1172</v>
      </c>
      <c r="E14" t="s">
        <v>1173</v>
      </c>
      <c r="F14" t="s">
        <v>1174</v>
      </c>
      <c r="G14">
        <v>22</v>
      </c>
      <c r="H14">
        <v>4</v>
      </c>
      <c r="I14">
        <v>12.9</v>
      </c>
      <c r="J14">
        <v>0.70304999999999995</v>
      </c>
      <c r="K14" s="64">
        <v>44483.506944444402</v>
      </c>
      <c r="L14">
        <v>2.8776000000000002</v>
      </c>
      <c r="M14">
        <v>2.17455</v>
      </c>
      <c r="N14">
        <v>3.4335</v>
      </c>
      <c r="O14">
        <v>2.7304499999999998</v>
      </c>
      <c r="P14" t="s">
        <v>1147</v>
      </c>
      <c r="Q14" t="s">
        <v>1175</v>
      </c>
      <c r="R14" t="s">
        <v>1176</v>
      </c>
      <c r="S14">
        <v>2.5920000000000001</v>
      </c>
      <c r="T14">
        <v>1.8889499999999999</v>
      </c>
      <c r="U14" t="s">
        <v>1150</v>
      </c>
      <c r="V14" t="s">
        <v>1177</v>
      </c>
      <c r="W14">
        <v>5.0250000000000004</v>
      </c>
      <c r="X14">
        <v>4.3219500000000002</v>
      </c>
      <c r="Y14">
        <v>5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N14" t="str">
        <f t="shared" si="14"/>
        <v/>
      </c>
      <c r="AO14" t="s">
        <v>1152</v>
      </c>
      <c r="AP14" t="str">
        <f t="shared" si="12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3"/>
        <v>SBS C11F</v>
      </c>
    </row>
    <row r="15" spans="1:53">
      <c r="A15" s="35" t="s">
        <v>31</v>
      </c>
      <c r="B15" t="s">
        <v>1178</v>
      </c>
      <c r="C15" t="s">
        <v>1179</v>
      </c>
      <c r="D15" t="s">
        <v>1144</v>
      </c>
      <c r="E15" t="s">
        <v>956</v>
      </c>
      <c r="F15" t="s">
        <v>1146</v>
      </c>
      <c r="G15">
        <v>36.6</v>
      </c>
      <c r="H15">
        <v>12</v>
      </c>
      <c r="I15">
        <v>151</v>
      </c>
      <c r="J15">
        <v>8.2294999999999998</v>
      </c>
      <c r="K15" s="64">
        <v>44691.5</v>
      </c>
      <c r="L15">
        <v>17.553360000000001</v>
      </c>
      <c r="M15">
        <v>9.3238599999999998</v>
      </c>
      <c r="N15">
        <v>15.6142495095</v>
      </c>
      <c r="O15">
        <v>7.3847495094999998</v>
      </c>
      <c r="P15" t="s">
        <v>1180</v>
      </c>
      <c r="Q15" t="s">
        <v>1175</v>
      </c>
      <c r="R15" t="s">
        <v>1181</v>
      </c>
      <c r="S15">
        <v>12.635999999999999</v>
      </c>
      <c r="T15">
        <v>4.4064999999999799</v>
      </c>
      <c r="U15" t="s">
        <v>1150</v>
      </c>
      <c r="V15" t="s">
        <v>1182</v>
      </c>
      <c r="W15">
        <v>9.75</v>
      </c>
      <c r="X15">
        <v>1.5205</v>
      </c>
      <c r="Y15">
        <v>13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N15" t="str">
        <f t="shared" si="14"/>
        <v/>
      </c>
      <c r="AO15" t="s">
        <v>1152</v>
      </c>
      <c r="AP15" t="str">
        <f t="shared" si="12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3"/>
        <v>12V155F</v>
      </c>
    </row>
    <row r="16" spans="1:53">
      <c r="A16" s="35" t="s">
        <v>32</v>
      </c>
      <c r="B16" t="s">
        <v>1183</v>
      </c>
      <c r="C16" t="s">
        <v>1184</v>
      </c>
      <c r="D16" t="s">
        <v>1144</v>
      </c>
      <c r="E16" t="s">
        <v>1017</v>
      </c>
      <c r="F16" t="s">
        <v>1155</v>
      </c>
      <c r="G16">
        <v>75</v>
      </c>
      <c r="H16">
        <v>6</v>
      </c>
      <c r="I16">
        <v>100</v>
      </c>
      <c r="J16">
        <v>5.45</v>
      </c>
      <c r="K16" s="64">
        <v>44579.625</v>
      </c>
      <c r="L16">
        <v>16.350000000000001</v>
      </c>
      <c r="M16">
        <v>10.9</v>
      </c>
      <c r="N16">
        <v>13.952</v>
      </c>
      <c r="O16">
        <v>8.5020000000000007</v>
      </c>
      <c r="P16" t="s">
        <v>1150</v>
      </c>
      <c r="Q16" t="s">
        <v>1156</v>
      </c>
      <c r="R16" t="s">
        <v>1185</v>
      </c>
      <c r="S16">
        <v>10.1088</v>
      </c>
      <c r="T16">
        <v>4.6587999999999798</v>
      </c>
      <c r="U16" t="s">
        <v>1166</v>
      </c>
      <c r="V16" t="s">
        <v>1186</v>
      </c>
      <c r="W16">
        <v>112.5</v>
      </c>
      <c r="X16">
        <v>107.05</v>
      </c>
      <c r="Y16">
        <v>23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N16" t="str">
        <f t="shared" si="14"/>
        <v/>
      </c>
      <c r="AO16" t="s">
        <v>1152</v>
      </c>
      <c r="AP16" t="str">
        <f t="shared" si="12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3"/>
        <v>2DDm85-15</v>
      </c>
    </row>
    <row r="17" spans="1:53">
      <c r="A17" s="35" t="s">
        <v>33</v>
      </c>
      <c r="B17" t="s">
        <v>1153</v>
      </c>
      <c r="C17" t="s">
        <v>1187</v>
      </c>
      <c r="D17" t="s">
        <v>1188</v>
      </c>
      <c r="E17" t="s">
        <v>936</v>
      </c>
      <c r="F17" t="s">
        <v>1189</v>
      </c>
      <c r="G17">
        <v>23</v>
      </c>
      <c r="H17">
        <v>5</v>
      </c>
      <c r="I17">
        <v>10</v>
      </c>
      <c r="J17">
        <v>0.54500000000000004</v>
      </c>
      <c r="K17" s="64">
        <v>41585</v>
      </c>
      <c r="L17">
        <v>4.0111999999999997</v>
      </c>
      <c r="M17">
        <v>3.4662000000000002</v>
      </c>
      <c r="N17">
        <v>4.7960000000000003</v>
      </c>
      <c r="O17">
        <v>4.2510000000000003</v>
      </c>
      <c r="P17" t="s">
        <v>1161</v>
      </c>
      <c r="Q17" t="s">
        <v>1175</v>
      </c>
      <c r="R17" t="s">
        <v>1176</v>
      </c>
      <c r="S17">
        <v>3.456</v>
      </c>
      <c r="T17">
        <v>2.911</v>
      </c>
      <c r="U17" t="s">
        <v>1147</v>
      </c>
      <c r="V17" t="s">
        <v>1190</v>
      </c>
      <c r="W17">
        <v>15</v>
      </c>
      <c r="X17">
        <v>14.455</v>
      </c>
      <c r="Y17">
        <v>12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N17" t="str">
        <f t="shared" si="14"/>
        <v/>
      </c>
      <c r="AO17" t="s">
        <v>1152</v>
      </c>
      <c r="AP17" t="str">
        <f t="shared" si="12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3"/>
        <v>SBS C11F</v>
      </c>
    </row>
    <row r="18" spans="1:53">
      <c r="A18" s="35" t="s">
        <v>34</v>
      </c>
      <c r="B18" t="s">
        <v>1191</v>
      </c>
      <c r="C18" t="s">
        <v>1192</v>
      </c>
      <c r="D18" t="s">
        <v>1144</v>
      </c>
      <c r="E18" t="s">
        <v>968</v>
      </c>
      <c r="F18" t="s">
        <v>1146</v>
      </c>
      <c r="G18">
        <v>36.6</v>
      </c>
      <c r="H18">
        <v>60</v>
      </c>
      <c r="I18">
        <v>859</v>
      </c>
      <c r="J18">
        <v>46.8155</v>
      </c>
      <c r="K18" s="64">
        <v>44972</v>
      </c>
      <c r="L18">
        <v>94.149839999999998</v>
      </c>
      <c r="M18">
        <v>47.334339999999997</v>
      </c>
      <c r="N18">
        <v>52.287300000000002</v>
      </c>
      <c r="O18">
        <v>5.4718</v>
      </c>
      <c r="P18" t="s">
        <v>1193</v>
      </c>
      <c r="Q18" t="s">
        <v>1156</v>
      </c>
      <c r="R18" t="s">
        <v>1167</v>
      </c>
      <c r="S18">
        <v>106.66079999999999</v>
      </c>
      <c r="T18">
        <v>59.845300000000101</v>
      </c>
      <c r="U18" t="s">
        <v>1147</v>
      </c>
      <c r="V18" t="s">
        <v>1194</v>
      </c>
      <c r="W18">
        <v>75</v>
      </c>
      <c r="X18">
        <v>28.1845</v>
      </c>
      <c r="Y18">
        <v>29</v>
      </c>
      <c r="AA18">
        <f>VLOOKUP(A18,Cover!A:R,18,0)</f>
        <v>6.9</v>
      </c>
      <c r="AB18" s="77">
        <f t="shared" si="0"/>
        <v>40.434339999999999</v>
      </c>
      <c r="AC18" s="77">
        <f t="shared" si="1"/>
        <v>-1.4282000000000004</v>
      </c>
      <c r="AD18" s="77">
        <f t="shared" si="2"/>
        <v>42.946796298326156</v>
      </c>
      <c r="AE18" s="77">
        <f t="shared" si="3"/>
        <v>-2.7314472156718748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N18" t="str">
        <f t="shared" si="14"/>
        <v/>
      </c>
      <c r="AO18" t="s">
        <v>1152</v>
      </c>
      <c r="AP18" t="str">
        <f t="shared" si="12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3"/>
        <v>DDm125-33</v>
      </c>
    </row>
    <row r="19" spans="1:53">
      <c r="A19" s="35" t="s">
        <v>35</v>
      </c>
      <c r="B19" t="s">
        <v>1195</v>
      </c>
      <c r="C19" t="s">
        <v>1196</v>
      </c>
      <c r="D19" t="s">
        <v>1144</v>
      </c>
      <c r="E19" t="s">
        <v>846</v>
      </c>
      <c r="F19" t="s">
        <v>1146</v>
      </c>
      <c r="G19">
        <v>36.6</v>
      </c>
      <c r="H19">
        <v>9</v>
      </c>
      <c r="I19">
        <v>106</v>
      </c>
      <c r="J19">
        <v>5.7770000000000001</v>
      </c>
      <c r="K19" s="64">
        <v>45447</v>
      </c>
      <c r="L19">
        <v>12.766080000000001</v>
      </c>
      <c r="M19">
        <v>6.9890800000000004</v>
      </c>
      <c r="N19">
        <v>6.2293500000000002</v>
      </c>
      <c r="O19">
        <v>0.45234999999999997</v>
      </c>
      <c r="P19" t="s">
        <v>1147</v>
      </c>
      <c r="Q19" t="s">
        <v>1156</v>
      </c>
      <c r="R19" t="s">
        <v>1185</v>
      </c>
      <c r="S19">
        <v>15.1632</v>
      </c>
      <c r="T19">
        <v>9.3861999999999899</v>
      </c>
      <c r="U19" t="s">
        <v>1197</v>
      </c>
      <c r="V19" t="s">
        <v>1198</v>
      </c>
      <c r="W19">
        <v>27</v>
      </c>
      <c r="X19">
        <v>21.222999999999999</v>
      </c>
      <c r="Y19">
        <v>19</v>
      </c>
      <c r="AA19">
        <f>VLOOKUP(A19,Cover!A:R,18,0)</f>
        <v>2</v>
      </c>
      <c r="AB19" s="77">
        <f t="shared" si="0"/>
        <v>4.9890800000000004</v>
      </c>
      <c r="AC19" s="77">
        <f t="shared" si="1"/>
        <v>-1.54765</v>
      </c>
      <c r="AD19" s="77">
        <f t="shared" si="2"/>
        <v>39.080751491452347</v>
      </c>
      <c r="AE19" s="77">
        <f t="shared" si="3"/>
        <v>-24.844486182346472</v>
      </c>
      <c r="AF19" s="77">
        <f t="shared" si="4"/>
        <v>7.3861999999999899</v>
      </c>
      <c r="AG19" s="77">
        <f t="shared" si="5"/>
        <v>48.711353803946331</v>
      </c>
      <c r="AH19" s="77">
        <f t="shared" si="6"/>
        <v>27</v>
      </c>
      <c r="AI19" s="77">
        <f t="shared" si="7"/>
        <v>5.7770000000000001</v>
      </c>
      <c r="AJ19" s="77">
        <f t="shared" si="8"/>
        <v>21.222999999999999</v>
      </c>
      <c r="AK19" s="77">
        <f t="shared" si="9"/>
        <v>2</v>
      </c>
      <c r="AL19" s="77">
        <f t="shared" si="10"/>
        <v>19.222999999999999</v>
      </c>
      <c r="AM19" s="77">
        <f t="shared" si="11"/>
        <v>71.196296296296282</v>
      </c>
      <c r="AN19" t="str">
        <f t="shared" si="14"/>
        <v/>
      </c>
      <c r="AO19" t="s">
        <v>1152</v>
      </c>
      <c r="AP19" t="str">
        <f t="shared" si="12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3"/>
        <v>2DDm85-15</v>
      </c>
    </row>
    <row r="20" spans="1:53">
      <c r="A20" s="35" t="s">
        <v>36</v>
      </c>
      <c r="B20" t="s">
        <v>1191</v>
      </c>
      <c r="C20" t="s">
        <v>1199</v>
      </c>
      <c r="D20" t="s">
        <v>1144</v>
      </c>
      <c r="E20" t="s">
        <v>977</v>
      </c>
      <c r="F20" t="s">
        <v>1200</v>
      </c>
      <c r="G20">
        <v>55</v>
      </c>
      <c r="H20">
        <v>5</v>
      </c>
      <c r="I20">
        <v>111</v>
      </c>
      <c r="J20">
        <v>6.0495000000000001</v>
      </c>
      <c r="K20" s="64">
        <v>44987</v>
      </c>
      <c r="L20">
        <v>9.5920000000000005</v>
      </c>
      <c r="M20">
        <v>3.5425</v>
      </c>
      <c r="N20">
        <v>5.6331199999999999</v>
      </c>
      <c r="O20">
        <v>-0.41637999999999997</v>
      </c>
      <c r="P20" t="s">
        <v>1147</v>
      </c>
      <c r="Q20" t="s">
        <v>1148</v>
      </c>
      <c r="R20" t="s">
        <v>1149</v>
      </c>
      <c r="S20">
        <v>13.154400000000001</v>
      </c>
      <c r="T20">
        <v>7.1049000000000104</v>
      </c>
      <c r="U20" t="s">
        <v>1150</v>
      </c>
      <c r="V20" t="s">
        <v>1158</v>
      </c>
      <c r="W20">
        <v>22.5</v>
      </c>
      <c r="X20">
        <v>16.450500000000002</v>
      </c>
      <c r="Y20">
        <v>12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N20" t="str">
        <f t="shared" si="14"/>
        <v/>
      </c>
      <c r="AO20" t="s">
        <v>1152</v>
      </c>
      <c r="AP20" t="str">
        <f t="shared" si="12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3"/>
        <v>EN480-2</v>
      </c>
    </row>
    <row r="21" spans="1:53">
      <c r="A21" s="35" t="s">
        <v>37</v>
      </c>
      <c r="B21" t="s">
        <v>1191</v>
      </c>
      <c r="C21" t="s">
        <v>1199</v>
      </c>
      <c r="D21" t="s">
        <v>1144</v>
      </c>
      <c r="E21" t="s">
        <v>978</v>
      </c>
      <c r="F21" t="s">
        <v>1155</v>
      </c>
      <c r="G21">
        <v>75</v>
      </c>
      <c r="H21">
        <v>13</v>
      </c>
      <c r="I21">
        <v>500</v>
      </c>
      <c r="J21">
        <v>27.25</v>
      </c>
      <c r="K21" s="64">
        <v>45048</v>
      </c>
      <c r="L21">
        <v>39.24</v>
      </c>
      <c r="M21">
        <v>11.99</v>
      </c>
      <c r="N21">
        <v>35.463149999999999</v>
      </c>
      <c r="O21">
        <v>8.2131500000000006</v>
      </c>
      <c r="P21" t="s">
        <v>1147</v>
      </c>
      <c r="Q21" t="s">
        <v>1201</v>
      </c>
      <c r="R21" t="s">
        <v>1202</v>
      </c>
      <c r="S21">
        <v>27.799199999999999</v>
      </c>
      <c r="T21">
        <v>0.54919999999997104</v>
      </c>
      <c r="U21" t="s">
        <v>1147</v>
      </c>
      <c r="V21" t="s">
        <v>1203</v>
      </c>
      <c r="W21">
        <v>85.814999999999998</v>
      </c>
      <c r="X21">
        <v>58.564999999999998</v>
      </c>
      <c r="Y21">
        <v>31</v>
      </c>
      <c r="AA21">
        <f>VLOOKUP(A21,Cover!A:R,18,0)</f>
        <v>5.5</v>
      </c>
      <c r="AB21" s="77">
        <f t="shared" si="0"/>
        <v>6.49</v>
      </c>
      <c r="AC21" s="77">
        <f t="shared" si="1"/>
        <v>2.7131500000000006</v>
      </c>
      <c r="AD21" s="77">
        <f t="shared" si="2"/>
        <v>16.539245667686036</v>
      </c>
      <c r="AE21" s="77">
        <f t="shared" si="3"/>
        <v>7.6506176129306072</v>
      </c>
      <c r="AF21" s="77">
        <f t="shared" si="4"/>
        <v>-4.9508000000000294</v>
      </c>
      <c r="AG21" s="77">
        <f t="shared" si="5"/>
        <v>-17.809145586923471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5.5</v>
      </c>
      <c r="AL21" s="77">
        <f t="shared" si="10"/>
        <v>53.064999999999998</v>
      </c>
      <c r="AM21" s="77">
        <f t="shared" si="11"/>
        <v>61.836508768863254</v>
      </c>
      <c r="AN21" t="str">
        <f t="shared" si="14"/>
        <v/>
      </c>
      <c r="AO21" t="s">
        <v>1152</v>
      </c>
      <c r="AP21" t="str">
        <f t="shared" si="12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3"/>
        <v>2SLA1000</v>
      </c>
    </row>
    <row r="22" spans="1:53">
      <c r="A22" s="35" t="s">
        <v>38</v>
      </c>
      <c r="B22" t="s">
        <v>1204</v>
      </c>
      <c r="C22" t="s">
        <v>1205</v>
      </c>
      <c r="D22" t="s">
        <v>1206</v>
      </c>
      <c r="E22" t="s">
        <v>922</v>
      </c>
      <c r="F22" t="s">
        <v>1146</v>
      </c>
      <c r="G22">
        <v>36.6</v>
      </c>
      <c r="H22">
        <v>74</v>
      </c>
      <c r="I22">
        <v>823</v>
      </c>
      <c r="J22">
        <v>44.853499999999997</v>
      </c>
      <c r="K22" s="64">
        <v>45447</v>
      </c>
      <c r="L22">
        <v>116.49048000000001</v>
      </c>
      <c r="M22">
        <v>71.636979999999994</v>
      </c>
      <c r="N22">
        <v>80.213099999999997</v>
      </c>
      <c r="O22">
        <v>35.3596</v>
      </c>
      <c r="P22" t="s">
        <v>1193</v>
      </c>
      <c r="Q22" t="s">
        <v>1156</v>
      </c>
      <c r="R22" t="s">
        <v>1167</v>
      </c>
      <c r="S22">
        <v>106.66079999999999</v>
      </c>
      <c r="T22">
        <v>61.807300000000097</v>
      </c>
      <c r="U22" t="s">
        <v>1193</v>
      </c>
      <c r="V22" t="s">
        <v>1207</v>
      </c>
      <c r="W22">
        <v>161.25</v>
      </c>
      <c r="X22">
        <v>116.3965</v>
      </c>
      <c r="Y22">
        <v>38</v>
      </c>
      <c r="Z22" t="s">
        <v>1101</v>
      </c>
      <c r="AA22">
        <f>VLOOKUP(A22,Cover!A:R,18,0)</f>
        <v>12.55</v>
      </c>
      <c r="AB22" s="77">
        <f t="shared" si="0"/>
        <v>59.086979999999997</v>
      </c>
      <c r="AC22" s="77">
        <f t="shared" si="1"/>
        <v>22.8096</v>
      </c>
      <c r="AD22" s="77">
        <f t="shared" si="2"/>
        <v>50.722582652247631</v>
      </c>
      <c r="AE22" s="77">
        <f t="shared" si="3"/>
        <v>28.436252931254373</v>
      </c>
      <c r="AF22" s="77">
        <f t="shared" si="4"/>
        <v>49.2573000000001</v>
      </c>
      <c r="AG22" s="77">
        <f t="shared" si="5"/>
        <v>46.181258719229653</v>
      </c>
      <c r="AH22" s="369">
        <f>AVERAGE(W22:W23)</f>
        <v>161.25</v>
      </c>
      <c r="AI22" s="369">
        <f>SUM(J22:J23)</f>
        <v>109.3815</v>
      </c>
      <c r="AJ22" s="369">
        <f>SUM(AH22-AI22)</f>
        <v>51.868499999999997</v>
      </c>
      <c r="AK22" s="369">
        <f>SUM(AA22:AA23)</f>
        <v>24.200000000000003</v>
      </c>
      <c r="AL22" s="369">
        <f>SUM(AJ22-AK22)</f>
        <v>27.668499999999995</v>
      </c>
      <c r="AM22" s="370">
        <f t="shared" si="11"/>
        <v>17.158759689922476</v>
      </c>
      <c r="AN22" t="str">
        <f t="shared" si="14"/>
        <v>Capped</v>
      </c>
      <c r="AO22" t="s">
        <v>1208</v>
      </c>
      <c r="AP22" t="str">
        <f t="shared" si="12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3"/>
        <v>DDm125-33</v>
      </c>
    </row>
    <row r="23" spans="1:53">
      <c r="A23" s="35" t="s">
        <v>39</v>
      </c>
      <c r="B23" t="s">
        <v>1204</v>
      </c>
      <c r="C23" t="s">
        <v>1205</v>
      </c>
      <c r="D23" t="s">
        <v>1206</v>
      </c>
      <c r="E23" t="s">
        <v>922</v>
      </c>
      <c r="F23" t="s">
        <v>1146</v>
      </c>
      <c r="G23">
        <v>36.6</v>
      </c>
      <c r="H23">
        <v>74</v>
      </c>
      <c r="I23">
        <v>1184</v>
      </c>
      <c r="J23">
        <v>64.528000000000006</v>
      </c>
      <c r="K23" s="64">
        <v>45447</v>
      </c>
      <c r="L23">
        <v>116.49048000000001</v>
      </c>
      <c r="M23">
        <v>51.962479999999999</v>
      </c>
      <c r="N23">
        <v>80.213099999999997</v>
      </c>
      <c r="O23">
        <v>15.6851</v>
      </c>
      <c r="P23" t="s">
        <v>1193</v>
      </c>
      <c r="Q23" t="s">
        <v>1156</v>
      </c>
      <c r="R23" t="s">
        <v>1167</v>
      </c>
      <c r="S23">
        <v>106.66079999999999</v>
      </c>
      <c r="T23">
        <v>42.132800000000103</v>
      </c>
      <c r="U23" t="s">
        <v>1193</v>
      </c>
      <c r="V23" t="s">
        <v>1207</v>
      </c>
      <c r="W23">
        <v>161.25</v>
      </c>
      <c r="X23">
        <v>96.721999999999994</v>
      </c>
      <c r="Y23">
        <v>38</v>
      </c>
      <c r="Z23" t="s">
        <v>1101</v>
      </c>
      <c r="AA23">
        <f>VLOOKUP(A23,Cover!A:R,18,0)</f>
        <v>11.65</v>
      </c>
      <c r="AB23" s="77">
        <f t="shared" ref="AB23" si="22">M23-AA23</f>
        <v>40.312480000000001</v>
      </c>
      <c r="AC23" s="77">
        <f t="shared" ref="AC23" si="23">O23-AA23</f>
        <v>4.0350999999999999</v>
      </c>
      <c r="AD23" s="77">
        <f t="shared" ref="AD23" si="24">AB23/L23%</f>
        <v>34.605814998787885</v>
      </c>
      <c r="AE23" s="77">
        <f t="shared" ref="AE23" si="25">AC23/N23%</f>
        <v>5.0304750720268885</v>
      </c>
      <c r="AF23" s="77">
        <f t="shared" ref="AF23" si="26">T23-AA23</f>
        <v>30.482800000000104</v>
      </c>
      <c r="AG23" s="77">
        <f t="shared" ref="AG23" si="27">AF23/S23%</f>
        <v>28.579196855827167</v>
      </c>
      <c r="AH23" s="369"/>
      <c r="AI23" s="369"/>
      <c r="AJ23" s="369"/>
      <c r="AK23" s="369"/>
      <c r="AL23" s="369"/>
      <c r="AM23" s="370"/>
      <c r="AN23" t="str">
        <f t="shared" si="14"/>
        <v>Capped</v>
      </c>
      <c r="AO23" t="s">
        <v>1208</v>
      </c>
      <c r="AP23" t="str">
        <f t="shared" si="12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3"/>
        <v>DDm125-33</v>
      </c>
    </row>
    <row r="24" spans="1:53">
      <c r="A24" s="35" t="s">
        <v>40</v>
      </c>
      <c r="B24" t="s">
        <v>1209</v>
      </c>
      <c r="C24" t="s">
        <v>1210</v>
      </c>
      <c r="D24" t="s">
        <v>1188</v>
      </c>
      <c r="E24" t="s">
        <v>1211</v>
      </c>
      <c r="F24" t="s">
        <v>1212</v>
      </c>
      <c r="G24">
        <v>50</v>
      </c>
      <c r="H24">
        <v>5</v>
      </c>
      <c r="I24">
        <v>73.599999999999994</v>
      </c>
      <c r="J24">
        <v>4.0111999999999997</v>
      </c>
      <c r="K24" s="64">
        <v>44600.604166666701</v>
      </c>
      <c r="L24">
        <v>8.7200000000000006</v>
      </c>
      <c r="M24">
        <v>4.7088000000000001</v>
      </c>
      <c r="N24">
        <v>7.63</v>
      </c>
      <c r="O24">
        <v>3.6187999999999998</v>
      </c>
      <c r="P24" t="s">
        <v>1150</v>
      </c>
      <c r="Q24" t="s">
        <v>1156</v>
      </c>
      <c r="R24" t="s">
        <v>1213</v>
      </c>
      <c r="S24">
        <v>5.2271999999999998</v>
      </c>
      <c r="T24">
        <v>1.216</v>
      </c>
      <c r="U24" t="s">
        <v>1150</v>
      </c>
      <c r="V24" t="s">
        <v>1214</v>
      </c>
      <c r="W24">
        <v>37.5</v>
      </c>
      <c r="X24">
        <v>33.488799999999998</v>
      </c>
      <c r="Y24">
        <v>96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N24" t="str">
        <f t="shared" si="14"/>
        <v/>
      </c>
      <c r="AO24" t="s">
        <v>1152</v>
      </c>
      <c r="AP24" t="str">
        <f t="shared" si="12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3"/>
        <v>2DDm50-13</v>
      </c>
    </row>
    <row r="25" spans="1:53">
      <c r="A25" s="35" t="s">
        <v>41</v>
      </c>
      <c r="B25" t="s">
        <v>1215</v>
      </c>
      <c r="C25" t="s">
        <v>1216</v>
      </c>
      <c r="D25" t="s">
        <v>1188</v>
      </c>
      <c r="E25" t="s">
        <v>931</v>
      </c>
      <c r="F25" t="s">
        <v>1146</v>
      </c>
      <c r="G25">
        <v>36.6</v>
      </c>
      <c r="H25">
        <v>26</v>
      </c>
      <c r="I25">
        <v>266</v>
      </c>
      <c r="J25">
        <v>14.497</v>
      </c>
      <c r="K25" s="64">
        <v>45000</v>
      </c>
      <c r="L25">
        <v>39.893999999999998</v>
      </c>
      <c r="M25">
        <v>25.396999999999998</v>
      </c>
      <c r="N25">
        <v>32.427500000000002</v>
      </c>
      <c r="O25">
        <v>17.930499999999999</v>
      </c>
      <c r="P25" t="s">
        <v>1150</v>
      </c>
      <c r="Q25" t="s">
        <v>1156</v>
      </c>
      <c r="R25" t="s">
        <v>1217</v>
      </c>
      <c r="S25">
        <v>28.123200000000001</v>
      </c>
      <c r="T25">
        <v>13.626200000000001</v>
      </c>
      <c r="U25" t="s">
        <v>1166</v>
      </c>
      <c r="V25" t="s">
        <v>1218</v>
      </c>
      <c r="W25">
        <v>54</v>
      </c>
      <c r="X25">
        <v>39.503</v>
      </c>
      <c r="Y25">
        <v>12</v>
      </c>
      <c r="AA25">
        <f>VLOOKUP(A25,Cover!A:R,18,0)</f>
        <v>18.399999999999999</v>
      </c>
      <c r="AB25" s="77">
        <f t="shared" si="0"/>
        <v>6.9969999999999999</v>
      </c>
      <c r="AC25" s="77">
        <f t="shared" si="1"/>
        <v>-0.46950000000000003</v>
      </c>
      <c r="AD25" s="77">
        <f t="shared" si="2"/>
        <v>17.538978292475061</v>
      </c>
      <c r="AE25" s="77">
        <f t="shared" si="3"/>
        <v>-1.4478451931231207</v>
      </c>
      <c r="AF25" s="77">
        <f t="shared" si="4"/>
        <v>-4.7737999999999978</v>
      </c>
      <c r="AG25" s="77">
        <f t="shared" si="5"/>
        <v>-16.974597485350166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18.399999999999999</v>
      </c>
      <c r="AL25" s="77">
        <f t="shared" si="10"/>
        <v>21.103000000000002</v>
      </c>
      <c r="AM25" s="77">
        <f t="shared" si="11"/>
        <v>39.079629629629629</v>
      </c>
      <c r="AN25" t="str">
        <f t="shared" si="14"/>
        <v/>
      </c>
      <c r="AO25" t="s">
        <v>1152</v>
      </c>
      <c r="AP25" t="str">
        <f t="shared" si="12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3"/>
        <v>DDm100-33</v>
      </c>
    </row>
    <row r="26" spans="1:53">
      <c r="A26" s="35" t="s">
        <v>42</v>
      </c>
      <c r="B26" t="s">
        <v>1215</v>
      </c>
      <c r="C26" t="s">
        <v>1216</v>
      </c>
      <c r="D26" t="s">
        <v>1188</v>
      </c>
      <c r="E26" t="s">
        <v>803</v>
      </c>
      <c r="F26" t="s">
        <v>1146</v>
      </c>
      <c r="G26">
        <v>36.6</v>
      </c>
      <c r="H26">
        <v>25</v>
      </c>
      <c r="I26">
        <v>467</v>
      </c>
      <c r="J26">
        <v>25.451499999999999</v>
      </c>
      <c r="K26" s="64">
        <v>45000</v>
      </c>
      <c r="L26">
        <v>38.29824</v>
      </c>
      <c r="M26">
        <v>12.84674</v>
      </c>
      <c r="N26">
        <v>21.712800000000001</v>
      </c>
      <c r="O26">
        <v>-3.7387000000000001</v>
      </c>
      <c r="P26" t="s">
        <v>1147</v>
      </c>
      <c r="Q26" t="s">
        <v>1156</v>
      </c>
      <c r="R26" t="s">
        <v>1217</v>
      </c>
      <c r="S26">
        <v>42.184800000000003</v>
      </c>
      <c r="T26">
        <v>16.7333</v>
      </c>
      <c r="U26" t="s">
        <v>1161</v>
      </c>
      <c r="V26" t="s">
        <v>1219</v>
      </c>
      <c r="W26">
        <v>69.75</v>
      </c>
      <c r="X26">
        <v>44.298499999999997</v>
      </c>
      <c r="Y26">
        <v>19</v>
      </c>
      <c r="AA26">
        <f>VLOOKUP(A26,Cover!A:R,18,0)</f>
        <v>14.2</v>
      </c>
      <c r="AB26" s="77">
        <f t="shared" si="0"/>
        <v>-1.3532599999999988</v>
      </c>
      <c r="AC26" s="77">
        <f t="shared" si="1"/>
        <v>-17.938700000000001</v>
      </c>
      <c r="AD26" s="77">
        <f t="shared" si="2"/>
        <v>-3.5334783008305313</v>
      </c>
      <c r="AE26" s="77">
        <f t="shared" si="3"/>
        <v>-82.618087027007107</v>
      </c>
      <c r="AF26" s="77">
        <f t="shared" si="4"/>
        <v>2.5333000000000006</v>
      </c>
      <c r="AG26" s="77">
        <f t="shared" si="5"/>
        <v>6.0052435948493308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14.2</v>
      </c>
      <c r="AL26" s="77">
        <f t="shared" si="10"/>
        <v>30.098500000000005</v>
      </c>
      <c r="AM26" s="77">
        <f t="shared" si="11"/>
        <v>43.151971326164883</v>
      </c>
      <c r="AN26" t="str">
        <f t="shared" si="14"/>
        <v/>
      </c>
      <c r="AO26" t="s">
        <v>1152</v>
      </c>
      <c r="AP26" t="str">
        <f t="shared" si="12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3"/>
        <v>DDm100-33</v>
      </c>
    </row>
    <row r="27" spans="1:53">
      <c r="A27" s="35" t="s">
        <v>43</v>
      </c>
      <c r="B27" t="s">
        <v>1195</v>
      </c>
      <c r="C27" t="s">
        <v>1220</v>
      </c>
      <c r="D27" t="s">
        <v>1206</v>
      </c>
      <c r="E27" t="s">
        <v>1221</v>
      </c>
      <c r="F27" t="s">
        <v>1146</v>
      </c>
      <c r="G27">
        <v>36.6</v>
      </c>
      <c r="H27">
        <v>31</v>
      </c>
      <c r="I27">
        <v>405</v>
      </c>
      <c r="J27">
        <v>22.072500000000002</v>
      </c>
      <c r="K27" s="64">
        <v>44964</v>
      </c>
      <c r="L27">
        <v>47.872799999999998</v>
      </c>
      <c r="M27">
        <v>25.8003</v>
      </c>
      <c r="N27">
        <v>38.040999999999997</v>
      </c>
      <c r="O27">
        <v>15.968500000000001</v>
      </c>
      <c r="P27" t="s">
        <v>1150</v>
      </c>
      <c r="Q27" t="s">
        <v>1156</v>
      </c>
      <c r="R27" t="s">
        <v>1167</v>
      </c>
      <c r="S27">
        <v>35.553600000000003</v>
      </c>
      <c r="T27">
        <v>13.4811</v>
      </c>
      <c r="U27" t="s">
        <v>1150</v>
      </c>
      <c r="V27" t="s">
        <v>1222</v>
      </c>
      <c r="W27">
        <v>9.4499999999999993</v>
      </c>
      <c r="X27">
        <v>-12.6225</v>
      </c>
      <c r="Y27">
        <v>0</v>
      </c>
      <c r="Z27" t="s">
        <v>1223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tr">
        <f t="shared" si="14"/>
        <v>Capped</v>
      </c>
      <c r="AO27" t="s">
        <v>1152</v>
      </c>
      <c r="AP27" t="str">
        <f t="shared" si="12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3"/>
        <v>DDm125-33</v>
      </c>
    </row>
    <row r="28" spans="1:53">
      <c r="A28" s="35" t="s">
        <v>44</v>
      </c>
      <c r="B28" t="s">
        <v>1195</v>
      </c>
      <c r="C28" t="s">
        <v>1220</v>
      </c>
      <c r="D28" t="s">
        <v>1206</v>
      </c>
      <c r="E28" t="s">
        <v>851</v>
      </c>
      <c r="F28" t="s">
        <v>1146</v>
      </c>
      <c r="G28">
        <v>36.6</v>
      </c>
      <c r="H28">
        <v>59</v>
      </c>
      <c r="I28">
        <v>588</v>
      </c>
      <c r="J28">
        <v>32.045999999999999</v>
      </c>
      <c r="K28" s="64">
        <v>45447</v>
      </c>
      <c r="L28">
        <v>92.554079999999999</v>
      </c>
      <c r="M28">
        <v>60.50808</v>
      </c>
      <c r="N28">
        <v>84.627600000000001</v>
      </c>
      <c r="O28">
        <v>52.581600000000002</v>
      </c>
      <c r="P28" t="s">
        <v>1147</v>
      </c>
      <c r="Q28" t="s">
        <v>1156</v>
      </c>
      <c r="R28" t="s">
        <v>1224</v>
      </c>
      <c r="S28">
        <v>48.068640000000002</v>
      </c>
      <c r="T28">
        <v>16.022639999999999</v>
      </c>
      <c r="U28" t="s">
        <v>1180</v>
      </c>
      <c r="V28" t="s">
        <v>1225</v>
      </c>
      <c r="W28">
        <v>82.5</v>
      </c>
      <c r="X28">
        <v>50.454000000000001</v>
      </c>
      <c r="Y28">
        <v>5</v>
      </c>
      <c r="Z28" t="s">
        <v>8</v>
      </c>
      <c r="AA28">
        <f>VLOOKUP(A28,Cover!A:R,18,0)</f>
        <v>1</v>
      </c>
      <c r="AB28" s="77">
        <f t="shared" si="0"/>
        <v>59.50808</v>
      </c>
      <c r="AC28" s="77">
        <f t="shared" si="1"/>
        <v>51.581600000000002</v>
      </c>
      <c r="AD28" s="77">
        <f t="shared" si="2"/>
        <v>64.295469200277296</v>
      </c>
      <c r="AE28" s="77">
        <f t="shared" si="3"/>
        <v>60.951273579777755</v>
      </c>
      <c r="AF28" s="77">
        <f t="shared" si="4"/>
        <v>15.022639999999999</v>
      </c>
      <c r="AG28" s="77">
        <f t="shared" si="5"/>
        <v>31.252475626520738</v>
      </c>
      <c r="AH28" s="77">
        <f t="shared" si="6"/>
        <v>82.5</v>
      </c>
      <c r="AI28" s="77">
        <f t="shared" si="7"/>
        <v>32.045999999999999</v>
      </c>
      <c r="AJ28" s="77">
        <f t="shared" si="8"/>
        <v>50.454000000000001</v>
      </c>
      <c r="AK28" s="77">
        <f t="shared" si="9"/>
        <v>1</v>
      </c>
      <c r="AL28" s="77">
        <f t="shared" si="10"/>
        <v>49.454000000000001</v>
      </c>
      <c r="AM28" s="77">
        <f t="shared" si="11"/>
        <v>59.944242424242425</v>
      </c>
      <c r="AN28" t="str">
        <f t="shared" si="14"/>
        <v>Capped</v>
      </c>
      <c r="AO28" s="52" t="s">
        <v>1208</v>
      </c>
      <c r="AP28" t="str">
        <f t="shared" si="12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3"/>
        <v>2CP2000</v>
      </c>
    </row>
    <row r="29" spans="1:53">
      <c r="A29" s="35" t="s">
        <v>45</v>
      </c>
      <c r="B29" t="s">
        <v>1195</v>
      </c>
      <c r="C29" t="s">
        <v>1220</v>
      </c>
      <c r="D29" t="s">
        <v>1206</v>
      </c>
      <c r="E29" t="s">
        <v>851</v>
      </c>
      <c r="F29" t="s">
        <v>1146</v>
      </c>
      <c r="G29">
        <v>36.6</v>
      </c>
      <c r="H29">
        <v>59</v>
      </c>
      <c r="I29">
        <v>665</v>
      </c>
      <c r="J29">
        <v>36.2425</v>
      </c>
      <c r="K29" s="64">
        <v>45447</v>
      </c>
      <c r="L29">
        <v>92.554079999999999</v>
      </c>
      <c r="M29">
        <v>56.311579999999999</v>
      </c>
      <c r="N29">
        <v>82.992599999999996</v>
      </c>
      <c r="O29">
        <v>46.750100000000003</v>
      </c>
      <c r="P29" t="s">
        <v>1147</v>
      </c>
      <c r="Q29" t="s">
        <v>1156</v>
      </c>
      <c r="R29" t="s">
        <v>1167</v>
      </c>
      <c r="S29">
        <v>53.330399999999997</v>
      </c>
      <c r="T29">
        <v>17.087900000000001</v>
      </c>
      <c r="U29" t="s">
        <v>1180</v>
      </c>
      <c r="V29" t="s">
        <v>1225</v>
      </c>
      <c r="W29">
        <v>82.5</v>
      </c>
      <c r="X29">
        <v>46.2575</v>
      </c>
      <c r="Y29">
        <v>5</v>
      </c>
      <c r="Z29" t="s">
        <v>8</v>
      </c>
      <c r="AA29">
        <f>VLOOKUP(A29,Cover!A:R,18,0)</f>
        <v>1</v>
      </c>
      <c r="AB29" s="77">
        <f t="shared" si="0"/>
        <v>55.311579999999999</v>
      </c>
      <c r="AC29" s="77">
        <f t="shared" si="1"/>
        <v>45.750100000000003</v>
      </c>
      <c r="AD29" s="77">
        <f t="shared" si="2"/>
        <v>59.761363302406551</v>
      </c>
      <c r="AE29" s="77">
        <f t="shared" si="3"/>
        <v>55.125517214787834</v>
      </c>
      <c r="AF29" s="77">
        <f t="shared" si="4"/>
        <v>16.087900000000001</v>
      </c>
      <c r="AG29" s="77">
        <f t="shared" si="5"/>
        <v>30.166471655941081</v>
      </c>
      <c r="AH29" s="77">
        <f t="shared" si="6"/>
        <v>82.5</v>
      </c>
      <c r="AI29" s="77">
        <f t="shared" si="7"/>
        <v>36.2425</v>
      </c>
      <c r="AJ29" s="77">
        <f t="shared" si="8"/>
        <v>46.2575</v>
      </c>
      <c r="AK29" s="77">
        <f t="shared" si="9"/>
        <v>1</v>
      </c>
      <c r="AL29" s="77">
        <f t="shared" si="10"/>
        <v>45.2575</v>
      </c>
      <c r="AM29" s="77">
        <f t="shared" si="11"/>
        <v>54.857575757575759</v>
      </c>
      <c r="AN29" t="str">
        <f t="shared" si="14"/>
        <v>Capped</v>
      </c>
      <c r="AO29" s="52" t="s">
        <v>1208</v>
      </c>
      <c r="AP29" t="str">
        <f t="shared" si="12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3"/>
        <v>DDm125-33</v>
      </c>
    </row>
    <row r="30" spans="1:53">
      <c r="A30" s="35" t="s">
        <v>46</v>
      </c>
      <c r="B30" t="s">
        <v>1195</v>
      </c>
      <c r="C30" t="s">
        <v>1220</v>
      </c>
      <c r="D30" t="s">
        <v>1188</v>
      </c>
      <c r="E30" t="s">
        <v>852</v>
      </c>
      <c r="F30" t="s">
        <v>1146</v>
      </c>
      <c r="G30">
        <v>36.6</v>
      </c>
      <c r="H30">
        <v>25</v>
      </c>
      <c r="I30">
        <v>101</v>
      </c>
      <c r="J30">
        <v>5.5045000000000002</v>
      </c>
      <c r="K30" s="64">
        <v>44754</v>
      </c>
      <c r="L30">
        <v>38.29824</v>
      </c>
      <c r="M30">
        <v>32.79374</v>
      </c>
      <c r="N30">
        <v>26.072800000000001</v>
      </c>
      <c r="O30">
        <v>20.568300000000001</v>
      </c>
      <c r="P30" t="s">
        <v>1150</v>
      </c>
      <c r="Q30" t="s">
        <v>1156</v>
      </c>
      <c r="R30" t="s">
        <v>1167</v>
      </c>
      <c r="S30">
        <v>35.553600000000003</v>
      </c>
      <c r="T30">
        <v>30.049099999999999</v>
      </c>
      <c r="U30" t="s">
        <v>1150</v>
      </c>
      <c r="V30" t="s">
        <v>1164</v>
      </c>
      <c r="W30">
        <v>45</v>
      </c>
      <c r="X30">
        <v>39.4955</v>
      </c>
      <c r="Y30">
        <v>23</v>
      </c>
      <c r="AA30">
        <f>VLOOKUP(A30,Cover!A:R,18,0)</f>
        <v>7.85</v>
      </c>
      <c r="AB30" s="77">
        <f t="shared" ref="AB30" si="28">M30-AA30</f>
        <v>24.943739999999998</v>
      </c>
      <c r="AC30" s="77">
        <f t="shared" ref="AC30" si="29">O30-AA30</f>
        <v>12.718300000000001</v>
      </c>
      <c r="AD30" s="77">
        <f t="shared" ref="AD30" si="30">AB30/L30%</f>
        <v>65.13025141625306</v>
      </c>
      <c r="AE30" s="77">
        <f t="shared" ref="AE30" si="31">AC30/N30%</f>
        <v>48.779954588690131</v>
      </c>
      <c r="AF30" s="77">
        <f t="shared" ref="AF30" si="32">T30-AA30</f>
        <v>22.199100000000001</v>
      </c>
      <c r="AG30" s="77">
        <f t="shared" ref="AG30" si="33">AF30/S30%</f>
        <v>62.438402862157417</v>
      </c>
      <c r="AH30" s="77">
        <f t="shared" ref="AH30" si="34">W30</f>
        <v>45</v>
      </c>
      <c r="AI30" s="77">
        <f t="shared" ref="AI30" si="35">J30</f>
        <v>5.5045000000000002</v>
      </c>
      <c r="AJ30" s="77">
        <f t="shared" ref="AJ30" si="36">AH30-AI30</f>
        <v>39.4955</v>
      </c>
      <c r="AK30" s="77">
        <f t="shared" ref="AK30" si="37">AA30</f>
        <v>7.85</v>
      </c>
      <c r="AL30" s="77">
        <f t="shared" ref="AL30" si="38">AJ30-AK30</f>
        <v>31.645499999999998</v>
      </c>
      <c r="AM30" s="77">
        <f t="shared" ref="AM30" si="39">AL30/AH30%</f>
        <v>70.323333333333323</v>
      </c>
      <c r="AN30" t="str">
        <f t="shared" si="14"/>
        <v/>
      </c>
      <c r="AO30" s="52" t="s">
        <v>1208</v>
      </c>
      <c r="AP30" t="str">
        <f t="shared" si="12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3"/>
        <v>DDm125-33</v>
      </c>
    </row>
    <row r="31" spans="1:53">
      <c r="A31" s="35" t="s">
        <v>47</v>
      </c>
      <c r="B31" t="s">
        <v>1195</v>
      </c>
      <c r="C31" t="s">
        <v>1220</v>
      </c>
      <c r="D31" t="s">
        <v>1188</v>
      </c>
      <c r="E31" t="s">
        <v>852</v>
      </c>
      <c r="F31" t="s">
        <v>1146</v>
      </c>
      <c r="G31">
        <v>36.6</v>
      </c>
      <c r="H31">
        <v>25</v>
      </c>
      <c r="I31">
        <v>138</v>
      </c>
      <c r="J31">
        <v>7.5209999999999999</v>
      </c>
      <c r="K31" s="64">
        <v>44754</v>
      </c>
      <c r="L31">
        <v>38.29824</v>
      </c>
      <c r="M31">
        <v>30.777239999999999</v>
      </c>
      <c r="N31">
        <v>26.072800000000001</v>
      </c>
      <c r="O31">
        <v>18.5518</v>
      </c>
      <c r="P31" t="s">
        <v>1150</v>
      </c>
      <c r="Q31" t="s">
        <v>1156</v>
      </c>
      <c r="R31" t="s">
        <v>1167</v>
      </c>
      <c r="S31">
        <v>35.553600000000003</v>
      </c>
      <c r="T31">
        <v>28.032599999999999</v>
      </c>
      <c r="U31" t="s">
        <v>1150</v>
      </c>
      <c r="V31" t="s">
        <v>1164</v>
      </c>
      <c r="W31">
        <v>45</v>
      </c>
      <c r="X31">
        <v>37.478999999999999</v>
      </c>
      <c r="Y31">
        <v>23</v>
      </c>
      <c r="AA31">
        <f>VLOOKUP(A31,Cover!A:R,18,0)</f>
        <v>8.2799999999999994</v>
      </c>
      <c r="AB31" s="77">
        <f t="shared" ref="AB31" si="40">M31-AA31</f>
        <v>22.497239999999998</v>
      </c>
      <c r="AC31" s="77">
        <f t="shared" ref="AC31" si="41">O31-AA31</f>
        <v>10.271800000000001</v>
      </c>
      <c r="AD31" s="77">
        <f t="shared" ref="AD31" si="42">AB31/L31%</f>
        <v>58.742229407931013</v>
      </c>
      <c r="AE31" s="77">
        <f t="shared" ref="AE31" si="43">AC31/N31%</f>
        <v>39.396612561750175</v>
      </c>
      <c r="AF31" s="77">
        <f t="shared" ref="AF31" si="44">T31-AA31</f>
        <v>19.752600000000001</v>
      </c>
      <c r="AG31" s="77">
        <f t="shared" ref="AG31" si="45">AF31/S31%</f>
        <v>55.557243148373161</v>
      </c>
      <c r="AH31" s="77">
        <f t="shared" ref="AH31" si="46">W31</f>
        <v>45</v>
      </c>
      <c r="AI31" s="77">
        <f t="shared" ref="AI31" si="47">J31</f>
        <v>7.5209999999999999</v>
      </c>
      <c r="AJ31" s="77">
        <f t="shared" ref="AJ31" si="48">AH31-AI31</f>
        <v>37.478999999999999</v>
      </c>
      <c r="AK31" s="77">
        <f t="shared" ref="AK31" si="49">AA31</f>
        <v>8.2799999999999994</v>
      </c>
      <c r="AL31" s="77">
        <f t="shared" ref="AL31" si="50">AJ31-AK31</f>
        <v>29.198999999999998</v>
      </c>
      <c r="AM31" s="77">
        <f t="shared" ref="AM31" si="51">AL31/AH31%</f>
        <v>64.886666666666656</v>
      </c>
      <c r="AN31" t="str">
        <f t="shared" si="14"/>
        <v/>
      </c>
      <c r="AO31" s="52" t="s">
        <v>1208</v>
      </c>
      <c r="AP31" t="str">
        <f t="shared" si="12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3"/>
        <v>DDm125-33</v>
      </c>
    </row>
    <row r="32" spans="1:53">
      <c r="A32" s="35" t="s">
        <v>48</v>
      </c>
      <c r="B32" t="s">
        <v>1195</v>
      </c>
      <c r="C32" t="s">
        <v>1220</v>
      </c>
      <c r="D32" t="s">
        <v>1144</v>
      </c>
      <c r="E32" t="s">
        <v>848</v>
      </c>
      <c r="F32" t="s">
        <v>1146</v>
      </c>
      <c r="G32">
        <v>36.6</v>
      </c>
      <c r="H32">
        <v>26</v>
      </c>
      <c r="I32">
        <v>93</v>
      </c>
      <c r="J32">
        <v>5.0685000000000002</v>
      </c>
      <c r="K32" s="64">
        <v>45447</v>
      </c>
      <c r="L32">
        <v>39.893999999999998</v>
      </c>
      <c r="M32">
        <v>34.825499999999998</v>
      </c>
      <c r="N32">
        <v>28.067499999999999</v>
      </c>
      <c r="O32">
        <v>22.998999999999999</v>
      </c>
      <c r="P32" t="s">
        <v>1150</v>
      </c>
      <c r="Q32" t="s">
        <v>1156</v>
      </c>
      <c r="R32" t="s">
        <v>1167</v>
      </c>
      <c r="S32">
        <v>35.553600000000003</v>
      </c>
      <c r="T32">
        <v>30.485099999999999</v>
      </c>
      <c r="U32" t="s">
        <v>1166</v>
      </c>
      <c r="V32" t="s">
        <v>1226</v>
      </c>
      <c r="W32">
        <v>90</v>
      </c>
      <c r="X32">
        <v>84.9315</v>
      </c>
      <c r="Y32">
        <v>12</v>
      </c>
      <c r="AA32">
        <f>VLOOKUP(A32,Cover!A:R,18,0)</f>
        <v>2.4</v>
      </c>
      <c r="AB32" s="77">
        <f t="shared" si="0"/>
        <v>32.4255</v>
      </c>
      <c r="AC32" s="77">
        <f t="shared" si="1"/>
        <v>20.599</v>
      </c>
      <c r="AD32" s="77">
        <f t="shared" si="2"/>
        <v>81.279139720258698</v>
      </c>
      <c r="AE32" s="77">
        <f t="shared" si="3"/>
        <v>73.390932573260883</v>
      </c>
      <c r="AF32" s="77">
        <f t="shared" si="4"/>
        <v>28.085100000000001</v>
      </c>
      <c r="AG32" s="77">
        <f t="shared" si="5"/>
        <v>78.993688402862162</v>
      </c>
      <c r="AH32" s="77">
        <f t="shared" si="6"/>
        <v>90</v>
      </c>
      <c r="AI32" s="77">
        <f t="shared" si="7"/>
        <v>5.0685000000000002</v>
      </c>
      <c r="AJ32" s="77">
        <f t="shared" si="8"/>
        <v>84.9315</v>
      </c>
      <c r="AK32" s="77">
        <f t="shared" si="9"/>
        <v>2.4</v>
      </c>
      <c r="AL32" s="77">
        <f t="shared" si="10"/>
        <v>82.531499999999994</v>
      </c>
      <c r="AM32" s="77">
        <f t="shared" si="11"/>
        <v>91.701666666666654</v>
      </c>
      <c r="AN32" t="str">
        <f t="shared" si="14"/>
        <v/>
      </c>
      <c r="AO32" s="52" t="s">
        <v>1208</v>
      </c>
      <c r="AP32" t="str">
        <f t="shared" si="12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3"/>
        <v>DDm125-33</v>
      </c>
    </row>
    <row r="33" spans="1:53">
      <c r="A33" s="35" t="s">
        <v>49</v>
      </c>
      <c r="B33" t="s">
        <v>1195</v>
      </c>
      <c r="C33" t="s">
        <v>1220</v>
      </c>
      <c r="D33" t="s">
        <v>1144</v>
      </c>
      <c r="E33" t="s">
        <v>848</v>
      </c>
      <c r="F33" t="s">
        <v>1146</v>
      </c>
      <c r="G33">
        <v>36.6</v>
      </c>
      <c r="H33">
        <v>25</v>
      </c>
      <c r="I33">
        <v>126</v>
      </c>
      <c r="J33">
        <v>6.867</v>
      </c>
      <c r="K33" s="64">
        <v>45447</v>
      </c>
      <c r="L33">
        <v>38.29824</v>
      </c>
      <c r="M33">
        <v>31.431239999999999</v>
      </c>
      <c r="N33">
        <v>26.072800000000001</v>
      </c>
      <c r="O33">
        <v>19.2058</v>
      </c>
      <c r="P33" t="s">
        <v>1150</v>
      </c>
      <c r="Q33" t="s">
        <v>1156</v>
      </c>
      <c r="R33" t="s">
        <v>1167</v>
      </c>
      <c r="S33">
        <v>35.553600000000003</v>
      </c>
      <c r="T33">
        <v>28.686599999999999</v>
      </c>
      <c r="U33" t="s">
        <v>1166</v>
      </c>
      <c r="V33" t="s">
        <v>1226</v>
      </c>
      <c r="W33">
        <v>90</v>
      </c>
      <c r="X33">
        <v>83.132999999999996</v>
      </c>
      <c r="Y33">
        <v>12</v>
      </c>
      <c r="AA33">
        <f>VLOOKUP(A33,Cover!A:R,18,0)</f>
        <v>2.5</v>
      </c>
      <c r="AB33" s="77">
        <f t="shared" si="0"/>
        <v>28.931239999999999</v>
      </c>
      <c r="AC33" s="77">
        <f t="shared" si="1"/>
        <v>16.7058</v>
      </c>
      <c r="AD33" s="77">
        <f t="shared" si="2"/>
        <v>75.541957019434832</v>
      </c>
      <c r="AE33" s="77">
        <f t="shared" si="3"/>
        <v>64.07367064527017</v>
      </c>
      <c r="AF33" s="77">
        <f t="shared" si="4"/>
        <v>26.186599999999999</v>
      </c>
      <c r="AG33" s="77">
        <f t="shared" si="5"/>
        <v>73.653863462490435</v>
      </c>
      <c r="AH33" s="77">
        <f t="shared" si="6"/>
        <v>90</v>
      </c>
      <c r="AI33" s="77">
        <f t="shared" si="7"/>
        <v>6.867</v>
      </c>
      <c r="AJ33" s="77">
        <f t="shared" si="8"/>
        <v>83.132999999999996</v>
      </c>
      <c r="AK33" s="77">
        <f t="shared" si="9"/>
        <v>2.5</v>
      </c>
      <c r="AL33" s="77">
        <f t="shared" si="10"/>
        <v>80.632999999999996</v>
      </c>
      <c r="AM33" s="77">
        <f t="shared" si="11"/>
        <v>89.592222222222219</v>
      </c>
      <c r="AN33" t="str">
        <f t="shared" si="14"/>
        <v/>
      </c>
      <c r="AO33" s="52" t="s">
        <v>1208</v>
      </c>
      <c r="AP33" t="str">
        <f t="shared" si="12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3"/>
        <v>DDm125-33</v>
      </c>
    </row>
    <row r="34" spans="1:53">
      <c r="A34" s="35" t="s">
        <v>50</v>
      </c>
      <c r="B34" t="s">
        <v>1165</v>
      </c>
      <c r="C34" t="s">
        <v>1227</v>
      </c>
      <c r="D34" t="s">
        <v>1139</v>
      </c>
      <c r="E34" t="s">
        <v>806</v>
      </c>
      <c r="F34" t="s">
        <v>1200</v>
      </c>
      <c r="G34">
        <v>55</v>
      </c>
      <c r="H34">
        <v>9</v>
      </c>
      <c r="I34">
        <v>194</v>
      </c>
      <c r="J34">
        <v>10.573</v>
      </c>
      <c r="K34" s="64">
        <v>44433.5625</v>
      </c>
      <c r="L34">
        <v>19.184000000000001</v>
      </c>
      <c r="M34">
        <v>8.6110000000000007</v>
      </c>
      <c r="N34">
        <v>14.251749999999999</v>
      </c>
      <c r="O34">
        <v>3.67875</v>
      </c>
      <c r="P34" t="s">
        <v>1147</v>
      </c>
      <c r="Q34" t="s">
        <v>1156</v>
      </c>
      <c r="R34" t="s">
        <v>1185</v>
      </c>
      <c r="S34">
        <v>15.1632</v>
      </c>
      <c r="T34">
        <v>4.5901999999999896</v>
      </c>
      <c r="U34" t="s">
        <v>1147</v>
      </c>
      <c r="V34" t="s">
        <v>1190</v>
      </c>
      <c r="W34">
        <v>15</v>
      </c>
      <c r="X34">
        <v>4.4269999999999996</v>
      </c>
      <c r="Y34">
        <v>0</v>
      </c>
      <c r="Z34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t="str">
        <f t="shared" si="14"/>
        <v>Capped</v>
      </c>
      <c r="AO34" t="s">
        <v>1152</v>
      </c>
      <c r="AP34" t="str">
        <f t="shared" si="12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3"/>
        <v>2DDm85-15</v>
      </c>
    </row>
    <row r="35" spans="1:53">
      <c r="A35" s="35" t="s">
        <v>51</v>
      </c>
      <c r="B35" t="s">
        <v>1228</v>
      </c>
      <c r="C35" t="s">
        <v>1229</v>
      </c>
      <c r="D35" t="s">
        <v>1206</v>
      </c>
      <c r="E35" t="s">
        <v>898</v>
      </c>
      <c r="F35" t="s">
        <v>1189</v>
      </c>
      <c r="G35">
        <v>23</v>
      </c>
      <c r="H35">
        <v>6</v>
      </c>
      <c r="I35">
        <v>36</v>
      </c>
      <c r="J35">
        <v>1.962</v>
      </c>
      <c r="K35" s="64">
        <v>45447</v>
      </c>
      <c r="L35">
        <v>5.0140000000000002</v>
      </c>
      <c r="M35">
        <v>3.052</v>
      </c>
      <c r="N35">
        <v>5.9950000000000001</v>
      </c>
      <c r="O35">
        <v>4.0330000000000004</v>
      </c>
      <c r="P35" t="s">
        <v>1166</v>
      </c>
      <c r="Q35" t="s">
        <v>1175</v>
      </c>
      <c r="R35" t="s">
        <v>1176</v>
      </c>
      <c r="S35">
        <v>4.32</v>
      </c>
      <c r="T35">
        <v>2.3580000000000001</v>
      </c>
      <c r="U35" t="s">
        <v>1230</v>
      </c>
      <c r="V35" t="s">
        <v>1166</v>
      </c>
      <c r="W35">
        <v>3.75</v>
      </c>
      <c r="X35">
        <v>1.788</v>
      </c>
      <c r="Y35">
        <v>0</v>
      </c>
      <c r="Z35" t="s">
        <v>1231</v>
      </c>
      <c r="AA35">
        <f>VLOOKUP(A35,Cover!A:R,18,0)</f>
        <v>0</v>
      </c>
      <c r="AB35" s="77">
        <f t="shared" si="0"/>
        <v>3.052</v>
      </c>
      <c r="AC35" s="77">
        <f t="shared" si="1"/>
        <v>4.0330000000000004</v>
      </c>
      <c r="AD35" s="77">
        <f t="shared" si="2"/>
        <v>60.869565217391298</v>
      </c>
      <c r="AE35" s="77">
        <f t="shared" si="3"/>
        <v>67.27272727272728</v>
      </c>
      <c r="AF35" s="77">
        <f t="shared" si="4"/>
        <v>2.3580000000000001</v>
      </c>
      <c r="AG35" s="77">
        <f t="shared" si="5"/>
        <v>54.583333333333336</v>
      </c>
      <c r="AH35" s="77">
        <f t="shared" si="6"/>
        <v>3.75</v>
      </c>
      <c r="AI35" s="77">
        <f t="shared" si="7"/>
        <v>1.962</v>
      </c>
      <c r="AJ35" s="77">
        <f t="shared" si="8"/>
        <v>1.788</v>
      </c>
      <c r="AK35" s="77">
        <f t="shared" si="9"/>
        <v>0</v>
      </c>
      <c r="AL35" s="77">
        <f t="shared" si="10"/>
        <v>1.788</v>
      </c>
      <c r="AM35" s="77">
        <f t="shared" si="11"/>
        <v>47.68</v>
      </c>
      <c r="AN35" t="str">
        <f t="shared" si="14"/>
        <v>Capped</v>
      </c>
      <c r="AO35" t="s">
        <v>1152</v>
      </c>
      <c r="AP35" t="str">
        <f t="shared" si="12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3"/>
        <v>SBS C11F</v>
      </c>
    </row>
    <row r="36" spans="1:53">
      <c r="A36" s="35" t="s">
        <v>52</v>
      </c>
      <c r="B36" t="s">
        <v>1228</v>
      </c>
      <c r="C36" t="s">
        <v>1232</v>
      </c>
      <c r="D36" t="s">
        <v>1188</v>
      </c>
      <c r="E36" t="s">
        <v>1233</v>
      </c>
      <c r="F36" t="s">
        <v>1146</v>
      </c>
      <c r="G36">
        <v>36.6</v>
      </c>
      <c r="H36">
        <v>9</v>
      </c>
      <c r="I36">
        <v>60</v>
      </c>
      <c r="J36">
        <v>3.27</v>
      </c>
      <c r="K36" s="64">
        <v>45447</v>
      </c>
      <c r="L36">
        <v>12.766080000000001</v>
      </c>
      <c r="M36">
        <v>9.4960799999999992</v>
      </c>
      <c r="N36">
        <v>9.4720999999999993</v>
      </c>
      <c r="O36">
        <v>6.2020999999999997</v>
      </c>
      <c r="P36" t="s">
        <v>1150</v>
      </c>
      <c r="Q36" t="s">
        <v>1156</v>
      </c>
      <c r="R36" t="s">
        <v>1185</v>
      </c>
      <c r="S36">
        <v>10.1088</v>
      </c>
      <c r="T36">
        <v>6.8387999999999796</v>
      </c>
      <c r="U36" t="s">
        <v>1147</v>
      </c>
      <c r="V36" t="s">
        <v>1158</v>
      </c>
      <c r="W36">
        <v>22.5</v>
      </c>
      <c r="X36">
        <v>19.23</v>
      </c>
      <c r="Y36">
        <v>20</v>
      </c>
      <c r="AA36">
        <f>VLOOKUP(A36,Cover!A:R,18,0)</f>
        <v>3</v>
      </c>
      <c r="AB36" s="77">
        <f t="shared" si="0"/>
        <v>6.4960799999999992</v>
      </c>
      <c r="AC36" s="77">
        <f t="shared" si="1"/>
        <v>3.2020999999999997</v>
      </c>
      <c r="AD36" s="77">
        <f t="shared" si="2"/>
        <v>50.885471499473589</v>
      </c>
      <c r="AE36" s="77">
        <f t="shared" si="3"/>
        <v>33.805597491580535</v>
      </c>
      <c r="AF36" s="77">
        <f t="shared" si="4"/>
        <v>3.8387999999999796</v>
      </c>
      <c r="AG36" s="77">
        <f t="shared" si="5"/>
        <v>37.974833808166935</v>
      </c>
      <c r="AH36" s="77">
        <f t="shared" si="6"/>
        <v>22.5</v>
      </c>
      <c r="AI36" s="77">
        <f t="shared" si="7"/>
        <v>3.27</v>
      </c>
      <c r="AJ36" s="77">
        <f t="shared" si="8"/>
        <v>19.23</v>
      </c>
      <c r="AK36" s="77">
        <f t="shared" si="9"/>
        <v>3</v>
      </c>
      <c r="AL36" s="77">
        <f t="shared" si="10"/>
        <v>16.23</v>
      </c>
      <c r="AM36" s="77">
        <f t="shared" si="11"/>
        <v>72.13333333333334</v>
      </c>
      <c r="AN36" t="str">
        <f t="shared" si="14"/>
        <v/>
      </c>
      <c r="AO36" t="s">
        <v>1152</v>
      </c>
      <c r="AP36" t="str">
        <f t="shared" si="12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3"/>
        <v>2DDm85-15</v>
      </c>
    </row>
    <row r="37" spans="1:53">
      <c r="A37" s="35" t="s">
        <v>53</v>
      </c>
      <c r="B37" t="s">
        <v>1183</v>
      </c>
      <c r="C37" t="s">
        <v>1234</v>
      </c>
      <c r="D37" t="s">
        <v>1188</v>
      </c>
      <c r="E37" t="s">
        <v>1018</v>
      </c>
      <c r="F37" t="s">
        <v>1146</v>
      </c>
      <c r="G37">
        <v>36.6</v>
      </c>
      <c r="H37">
        <v>61</v>
      </c>
      <c r="I37">
        <v>2337</v>
      </c>
      <c r="J37">
        <v>127.3665</v>
      </c>
      <c r="K37" s="64">
        <v>45447</v>
      </c>
      <c r="L37">
        <v>95.745599999999996</v>
      </c>
      <c r="M37">
        <v>-31.620899999999999</v>
      </c>
      <c r="N37">
        <v>86.981999999999999</v>
      </c>
      <c r="O37">
        <v>-40.384500000000003</v>
      </c>
      <c r="P37" t="s">
        <v>1147</v>
      </c>
      <c r="Q37" t="s">
        <v>1156</v>
      </c>
      <c r="R37" t="s">
        <v>1167</v>
      </c>
      <c r="S37">
        <v>53.330399999999997</v>
      </c>
      <c r="T37">
        <v>-74.036100000000005</v>
      </c>
      <c r="U37" t="s">
        <v>1235</v>
      </c>
      <c r="V37" t="s">
        <v>1236</v>
      </c>
      <c r="W37">
        <v>371.25</v>
      </c>
      <c r="X37">
        <v>243.8835</v>
      </c>
      <c r="Y37">
        <v>104</v>
      </c>
      <c r="AA37">
        <f>VLOOKUP(A37,Cover!A:R,18,0)</f>
        <v>37.799999999999997</v>
      </c>
      <c r="AB37" s="77">
        <f t="shared" si="0"/>
        <v>-69.420899999999989</v>
      </c>
      <c r="AC37" s="77">
        <f t="shared" si="1"/>
        <v>-78.1845</v>
      </c>
      <c r="AD37" s="77">
        <f t="shared" si="2"/>
        <v>-72.505577279791439</v>
      </c>
      <c r="AE37" s="77">
        <f t="shared" si="3"/>
        <v>-89.885838449334344</v>
      </c>
      <c r="AF37" s="77">
        <f t="shared" si="4"/>
        <v>-111.8361</v>
      </c>
      <c r="AG37" s="77">
        <f t="shared" si="5"/>
        <v>-209.70422123216778</v>
      </c>
      <c r="AH37" s="369">
        <f>AVERAGE(W37:W39)</f>
        <v>413.5</v>
      </c>
      <c r="AI37" s="369">
        <f>SUM(J37:J39)</f>
        <v>268.11275000000001</v>
      </c>
      <c r="AJ37" s="369">
        <f>AH37-AI37</f>
        <v>145.38724999999999</v>
      </c>
      <c r="AK37" s="369">
        <f>SUM(AA37:AA39)</f>
        <v>121.45000000000002</v>
      </c>
      <c r="AL37" s="369">
        <f>AJ37-AK37</f>
        <v>23.937249999999977</v>
      </c>
      <c r="AM37" s="370">
        <f>AL37/AH37%</f>
        <v>5.7889359129383262</v>
      </c>
      <c r="AN37" t="str">
        <f t="shared" si="14"/>
        <v/>
      </c>
      <c r="AO37" t="s">
        <v>1152</v>
      </c>
      <c r="AP37" t="str">
        <f t="shared" si="12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3"/>
        <v>DDm125-33</v>
      </c>
    </row>
    <row r="38" spans="1:53">
      <c r="A38" s="35" t="s">
        <v>54</v>
      </c>
      <c r="B38" t="s">
        <v>1183</v>
      </c>
      <c r="C38" t="s">
        <v>1234</v>
      </c>
      <c r="D38" t="s">
        <v>1188</v>
      </c>
      <c r="E38" t="s">
        <v>1018</v>
      </c>
      <c r="F38" t="s">
        <v>1146</v>
      </c>
      <c r="G38">
        <v>36.6</v>
      </c>
      <c r="H38">
        <v>57</v>
      </c>
      <c r="I38">
        <v>1155.5</v>
      </c>
      <c r="J38">
        <v>62.97475</v>
      </c>
      <c r="K38" s="64">
        <v>45415</v>
      </c>
      <c r="L38">
        <v>89.362560000000002</v>
      </c>
      <c r="M38">
        <v>26.387810000000002</v>
      </c>
      <c r="N38">
        <v>46.303199999999997</v>
      </c>
      <c r="O38">
        <v>-16.67155</v>
      </c>
      <c r="P38" t="s">
        <v>1193</v>
      </c>
      <c r="Q38" t="s">
        <v>1156</v>
      </c>
      <c r="R38" t="s">
        <v>1167</v>
      </c>
      <c r="S38">
        <v>106.66079999999999</v>
      </c>
      <c r="T38">
        <v>43.686050000000101</v>
      </c>
      <c r="U38" t="s">
        <v>1235</v>
      </c>
      <c r="V38" t="s">
        <v>1236</v>
      </c>
      <c r="W38">
        <v>371.25</v>
      </c>
      <c r="X38">
        <v>308.27525000000003</v>
      </c>
      <c r="Y38">
        <v>104</v>
      </c>
      <c r="AA38">
        <f>VLOOKUP(A38,Cover!A:R,18,0)</f>
        <v>21</v>
      </c>
      <c r="AB38" s="77">
        <f t="shared" si="0"/>
        <v>5.3878100000000018</v>
      </c>
      <c r="AC38" s="77">
        <f t="shared" si="1"/>
        <v>-37.671549999999996</v>
      </c>
      <c r="AD38" s="77">
        <f t="shared" si="2"/>
        <v>6.0291580724634581</v>
      </c>
      <c r="AE38" s="77">
        <f t="shared" si="3"/>
        <v>-81.358415833030975</v>
      </c>
      <c r="AF38" s="77">
        <f t="shared" si="4"/>
        <v>22.686050000000101</v>
      </c>
      <c r="AG38" s="77">
        <f t="shared" si="5"/>
        <v>21.269341688792977</v>
      </c>
      <c r="AH38" s="369"/>
      <c r="AI38" s="369"/>
      <c r="AJ38" s="369"/>
      <c r="AK38" s="369"/>
      <c r="AL38" s="369"/>
      <c r="AM38" s="370"/>
      <c r="AN38" t="str">
        <f t="shared" si="14"/>
        <v/>
      </c>
      <c r="AO38" t="s">
        <v>1208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3"/>
        <v>DDm125-33</v>
      </c>
    </row>
    <row r="39" spans="1:53">
      <c r="A39" s="35" t="s">
        <v>55</v>
      </c>
      <c r="B39" t="s">
        <v>1183</v>
      </c>
      <c r="C39" t="s">
        <v>1234</v>
      </c>
      <c r="D39" t="s">
        <v>1188</v>
      </c>
      <c r="E39" t="s">
        <v>1021</v>
      </c>
      <c r="F39" t="s">
        <v>1200</v>
      </c>
      <c r="G39">
        <v>55</v>
      </c>
      <c r="H39">
        <v>102</v>
      </c>
      <c r="I39">
        <v>1427</v>
      </c>
      <c r="J39">
        <v>77.771500000000003</v>
      </c>
      <c r="K39" s="64">
        <v>45447</v>
      </c>
      <c r="L39">
        <v>242.19800000000001</v>
      </c>
      <c r="M39">
        <v>164.4265</v>
      </c>
      <c r="N39">
        <v>171.94749999999999</v>
      </c>
      <c r="O39">
        <v>94.176000000000002</v>
      </c>
      <c r="P39" t="s">
        <v>1235</v>
      </c>
      <c r="Q39" t="s">
        <v>1156</v>
      </c>
      <c r="R39" t="s">
        <v>1167</v>
      </c>
      <c r="S39">
        <v>213.32159999999999</v>
      </c>
      <c r="T39">
        <v>135.55009999999999</v>
      </c>
      <c r="U39" t="s">
        <v>1151</v>
      </c>
      <c r="V39" t="s">
        <v>1237</v>
      </c>
      <c r="W39">
        <v>498</v>
      </c>
      <c r="X39">
        <v>420.2285</v>
      </c>
      <c r="Y39">
        <v>23</v>
      </c>
      <c r="AA39">
        <f>VLOOKUP(A39,Cover!A:R,18,0)</f>
        <v>62.650000000000013</v>
      </c>
      <c r="AB39" s="77">
        <f>M39-AA39</f>
        <v>101.7765</v>
      </c>
      <c r="AC39" s="77">
        <f>O39-AA39</f>
        <v>31.525999999999989</v>
      </c>
      <c r="AD39" s="77">
        <f>AB39/L39%</f>
        <v>42.022023303247757</v>
      </c>
      <c r="AE39" s="77">
        <f>AC39/N39%</f>
        <v>18.33466610447956</v>
      </c>
      <c r="AF39" s="77">
        <f>T39-AA39</f>
        <v>72.900099999999981</v>
      </c>
      <c r="AG39" s="77">
        <f>AF39/S39%</f>
        <v>34.173801434078868</v>
      </c>
      <c r="AH39" s="369"/>
      <c r="AI39" s="369"/>
      <c r="AJ39" s="369"/>
      <c r="AK39" s="369"/>
      <c r="AL39" s="369"/>
      <c r="AM39" s="370"/>
      <c r="AN39" t="str">
        <f t="shared" si="14"/>
        <v/>
      </c>
      <c r="AO39" t="s">
        <v>1208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3"/>
        <v>DDm125-33</v>
      </c>
    </row>
    <row r="40" spans="1:53">
      <c r="A40" s="35" t="s">
        <v>56</v>
      </c>
      <c r="B40" t="s">
        <v>1183</v>
      </c>
      <c r="C40" t="s">
        <v>1234</v>
      </c>
      <c r="D40" t="s">
        <v>1188</v>
      </c>
      <c r="E40" t="s">
        <v>1018</v>
      </c>
      <c r="F40" t="s">
        <v>1238</v>
      </c>
      <c r="G40">
        <v>55</v>
      </c>
      <c r="H40">
        <v>102</v>
      </c>
      <c r="I40">
        <v>975</v>
      </c>
      <c r="J40">
        <v>53.137500000000003</v>
      </c>
      <c r="K40" s="64">
        <v>45447</v>
      </c>
      <c r="L40">
        <v>242.19800000000001</v>
      </c>
      <c r="M40">
        <v>189.06049999999999</v>
      </c>
      <c r="N40">
        <v>171.94749999999999</v>
      </c>
      <c r="O40">
        <v>118.81</v>
      </c>
      <c r="P40" t="s">
        <v>1235</v>
      </c>
      <c r="Q40" t="s">
        <v>1156</v>
      </c>
      <c r="R40" t="s">
        <v>1167</v>
      </c>
      <c r="S40">
        <v>213.32159999999999</v>
      </c>
      <c r="T40">
        <v>160.1841</v>
      </c>
      <c r="U40" t="s">
        <v>1235</v>
      </c>
      <c r="V40" t="s">
        <v>1236</v>
      </c>
      <c r="W40">
        <v>371.25</v>
      </c>
      <c r="X40">
        <v>318.11250000000001</v>
      </c>
      <c r="Y40">
        <v>104</v>
      </c>
      <c r="AA40">
        <f>VLOOKUP(A40,Cover!A:R,18,0)</f>
        <v>62.650000000000013</v>
      </c>
      <c r="AB40" s="77">
        <f>M40-AA40</f>
        <v>126.41049999999998</v>
      </c>
      <c r="AC40" s="77">
        <f>O40-AA40</f>
        <v>56.159999999999989</v>
      </c>
      <c r="AD40" s="77">
        <f>AB40/L40%</f>
        <v>52.19304040495792</v>
      </c>
      <c r="AE40" s="77">
        <f>AC40/N40%</f>
        <v>32.661132031579406</v>
      </c>
      <c r="AF40" s="77">
        <f>T40-AA40</f>
        <v>97.534099999999995</v>
      </c>
      <c r="AG40" s="77">
        <f>AF40/S40%</f>
        <v>45.721624064323535</v>
      </c>
      <c r="AH40" s="77">
        <f>W40</f>
        <v>371.25</v>
      </c>
      <c r="AI40" s="77">
        <f t="shared" si="7"/>
        <v>53.137500000000003</v>
      </c>
      <c r="AJ40" s="77">
        <f t="shared" si="8"/>
        <v>318.11250000000001</v>
      </c>
      <c r="AK40" s="77">
        <f t="shared" si="9"/>
        <v>62.650000000000013</v>
      </c>
      <c r="AL40" s="77">
        <f t="shared" si="10"/>
        <v>255.46250000000001</v>
      </c>
      <c r="AM40" s="77">
        <f t="shared" si="11"/>
        <v>68.81144781144782</v>
      </c>
      <c r="AN40" t="str">
        <f t="shared" si="14"/>
        <v/>
      </c>
      <c r="AO40" t="s">
        <v>1152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3"/>
        <v>DDm125-33</v>
      </c>
    </row>
    <row r="41" spans="1:53">
      <c r="A41" s="35" t="s">
        <v>57</v>
      </c>
      <c r="B41" t="s">
        <v>1195</v>
      </c>
      <c r="C41" t="s">
        <v>1220</v>
      </c>
      <c r="D41" t="s">
        <v>1144</v>
      </c>
      <c r="E41" t="s">
        <v>850</v>
      </c>
      <c r="F41" t="s">
        <v>1239</v>
      </c>
      <c r="G41">
        <v>100</v>
      </c>
      <c r="H41">
        <v>9</v>
      </c>
      <c r="I41">
        <v>115</v>
      </c>
      <c r="J41">
        <v>6.2675000000000001</v>
      </c>
      <c r="K41" s="64">
        <v>44498.416666666701</v>
      </c>
      <c r="L41">
        <v>34.880000000000003</v>
      </c>
      <c r="M41">
        <v>28.612500000000001</v>
      </c>
      <c r="N41">
        <v>26.16</v>
      </c>
      <c r="O41">
        <v>19.892499999999998</v>
      </c>
      <c r="P41" t="s">
        <v>1150</v>
      </c>
      <c r="Q41" t="s">
        <v>1156</v>
      </c>
      <c r="R41" t="s">
        <v>1217</v>
      </c>
      <c r="S41">
        <v>28.123200000000001</v>
      </c>
      <c r="T41">
        <v>21.855699999999999</v>
      </c>
      <c r="U41" t="s">
        <v>1161</v>
      </c>
      <c r="V41" t="s">
        <v>1240</v>
      </c>
      <c r="W41">
        <v>67.5</v>
      </c>
      <c r="X41">
        <v>61.232500000000002</v>
      </c>
      <c r="Y41">
        <v>30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69">
        <f>AVERAGE(W41:W42)</f>
        <v>67.5</v>
      </c>
      <c r="AI41" s="369">
        <f>SUM(J41:J42)</f>
        <v>19.5655</v>
      </c>
      <c r="AJ41" s="369">
        <f t="shared" si="8"/>
        <v>47.9345</v>
      </c>
      <c r="AK41" s="369">
        <f>SUM(AA41:AA42)</f>
        <v>0</v>
      </c>
      <c r="AL41" s="369">
        <f t="shared" si="10"/>
        <v>47.9345</v>
      </c>
      <c r="AM41" s="370">
        <f t="shared" si="11"/>
        <v>71.014074074074074</v>
      </c>
      <c r="AN41" t="str">
        <f t="shared" si="14"/>
        <v/>
      </c>
      <c r="AO41" t="s">
        <v>1208</v>
      </c>
      <c r="AP41" t="str">
        <f t="shared" si="12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3"/>
        <v>DDm100-33</v>
      </c>
    </row>
    <row r="42" spans="1:53">
      <c r="A42" s="35" t="s">
        <v>58</v>
      </c>
      <c r="B42" t="s">
        <v>1195</v>
      </c>
      <c r="C42" t="s">
        <v>1220</v>
      </c>
      <c r="D42" t="s">
        <v>1144</v>
      </c>
      <c r="E42" t="s">
        <v>850</v>
      </c>
      <c r="F42" t="s">
        <v>1239</v>
      </c>
      <c r="G42">
        <v>100</v>
      </c>
      <c r="H42">
        <v>9</v>
      </c>
      <c r="I42">
        <v>244</v>
      </c>
      <c r="J42">
        <v>13.298</v>
      </c>
      <c r="K42" s="64">
        <v>44498.5</v>
      </c>
      <c r="L42">
        <v>34.880000000000003</v>
      </c>
      <c r="M42">
        <v>21.582000000000001</v>
      </c>
      <c r="N42">
        <v>26.16</v>
      </c>
      <c r="O42">
        <v>12.862</v>
      </c>
      <c r="P42" t="s">
        <v>1150</v>
      </c>
      <c r="Q42" t="s">
        <v>1156</v>
      </c>
      <c r="R42" t="s">
        <v>1217</v>
      </c>
      <c r="S42">
        <v>28.123200000000001</v>
      </c>
      <c r="T42">
        <v>14.825200000000001</v>
      </c>
      <c r="U42" t="s">
        <v>1161</v>
      </c>
      <c r="V42" t="s">
        <v>1240</v>
      </c>
      <c r="W42">
        <v>67.5</v>
      </c>
      <c r="X42">
        <v>54.201999999999998</v>
      </c>
      <c r="Y42">
        <v>30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69"/>
      <c r="AI42" s="369"/>
      <c r="AJ42" s="369"/>
      <c r="AK42" s="369"/>
      <c r="AL42" s="369"/>
      <c r="AM42" s="370"/>
      <c r="AN42" t="str">
        <f t="shared" si="14"/>
        <v/>
      </c>
      <c r="AO42" t="s">
        <v>1208</v>
      </c>
      <c r="AP42" t="str">
        <f t="shared" si="12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3"/>
        <v>DDm100-33</v>
      </c>
    </row>
    <row r="43" spans="1:53">
      <c r="A43" s="35" t="s">
        <v>59</v>
      </c>
      <c r="B43" t="s">
        <v>1241</v>
      </c>
      <c r="C43" t="s">
        <v>1242</v>
      </c>
      <c r="D43" t="s">
        <v>1206</v>
      </c>
      <c r="E43" t="s">
        <v>1243</v>
      </c>
      <c r="F43" t="s">
        <v>1244</v>
      </c>
      <c r="G43">
        <v>27.8</v>
      </c>
      <c r="H43">
        <v>8</v>
      </c>
      <c r="I43">
        <v>105</v>
      </c>
      <c r="J43">
        <v>5.7225000000000001</v>
      </c>
      <c r="K43" s="64">
        <v>44879</v>
      </c>
      <c r="L43">
        <v>8.4845600000000001</v>
      </c>
      <c r="M43">
        <v>2.76206</v>
      </c>
      <c r="N43">
        <v>9.1930598910000008</v>
      </c>
      <c r="O43">
        <v>3.4705598910000002</v>
      </c>
      <c r="P43" t="s">
        <v>1150</v>
      </c>
      <c r="Q43" t="s">
        <v>1148</v>
      </c>
      <c r="R43" t="s">
        <v>1245</v>
      </c>
      <c r="S43">
        <v>2.9159999999999999</v>
      </c>
      <c r="T43">
        <v>-2.8065000000000002</v>
      </c>
      <c r="U43" t="s">
        <v>1150</v>
      </c>
      <c r="V43" t="s">
        <v>1246</v>
      </c>
      <c r="W43">
        <v>11.25</v>
      </c>
      <c r="X43">
        <v>5.5274999999999999</v>
      </c>
      <c r="Y43">
        <v>2</v>
      </c>
      <c r="Z43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t="str">
        <f t="shared" si="14"/>
        <v>Capped</v>
      </c>
      <c r="AO43" t="s">
        <v>1152</v>
      </c>
      <c r="AP43" t="str">
        <f t="shared" si="12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3"/>
        <v>EN160</v>
      </c>
    </row>
    <row r="44" spans="1:53">
      <c r="A44" s="35" t="s">
        <v>60</v>
      </c>
      <c r="B44" t="s">
        <v>1228</v>
      </c>
      <c r="C44" t="s">
        <v>1247</v>
      </c>
      <c r="D44" t="s">
        <v>1188</v>
      </c>
      <c r="E44" t="s">
        <v>899</v>
      </c>
      <c r="F44" t="s">
        <v>1146</v>
      </c>
      <c r="G44">
        <v>36.6</v>
      </c>
      <c r="H44">
        <v>6</v>
      </c>
      <c r="I44">
        <v>52</v>
      </c>
      <c r="J44">
        <v>2.8340000000000001</v>
      </c>
      <c r="K44" s="64">
        <v>45447</v>
      </c>
      <c r="L44">
        <v>7.9787999999999997</v>
      </c>
      <c r="M44">
        <v>5.1448</v>
      </c>
      <c r="N44">
        <v>6.1585000000000001</v>
      </c>
      <c r="O44">
        <v>3.3245</v>
      </c>
      <c r="P44" t="s">
        <v>1197</v>
      </c>
      <c r="Q44" t="s">
        <v>1156</v>
      </c>
      <c r="R44" t="s">
        <v>1248</v>
      </c>
      <c r="S44">
        <v>6.2747999999999804</v>
      </c>
      <c r="T44">
        <v>3.4407999999999799</v>
      </c>
      <c r="U44" t="s">
        <v>1147</v>
      </c>
      <c r="V44" t="s">
        <v>1249</v>
      </c>
      <c r="W44">
        <v>6</v>
      </c>
      <c r="X44">
        <v>3.1659999999999999</v>
      </c>
      <c r="Y44">
        <v>6</v>
      </c>
      <c r="AA44">
        <f>VLOOKUP(A44,Cover!A:R,18,0)</f>
        <v>5.4</v>
      </c>
      <c r="AB44" s="77">
        <f t="shared" si="0"/>
        <v>-0.25520000000000032</v>
      </c>
      <c r="AC44" s="77">
        <f t="shared" si="1"/>
        <v>-2.0755000000000003</v>
      </c>
      <c r="AD44" s="77">
        <f t="shared" si="2"/>
        <v>-3.1984759612974423</v>
      </c>
      <c r="AE44" s="77">
        <f t="shared" si="3"/>
        <v>-33.701388325079165</v>
      </c>
      <c r="AF44" s="77">
        <f t="shared" si="4"/>
        <v>-1.9592000000000205</v>
      </c>
      <c r="AG44" s="77">
        <f t="shared" si="5"/>
        <v>-31.223305922101527</v>
      </c>
      <c r="AH44" s="77">
        <f t="shared" si="6"/>
        <v>6</v>
      </c>
      <c r="AI44" s="77">
        <f t="shared" si="7"/>
        <v>2.8340000000000001</v>
      </c>
      <c r="AJ44" s="77">
        <f t="shared" si="8"/>
        <v>3.1659999999999999</v>
      </c>
      <c r="AK44" s="77">
        <f t="shared" si="9"/>
        <v>5.4</v>
      </c>
      <c r="AL44" s="77">
        <f t="shared" si="10"/>
        <v>-2.2340000000000004</v>
      </c>
      <c r="AM44" s="77">
        <f t="shared" si="11"/>
        <v>-37.233333333333341</v>
      </c>
      <c r="AN44" t="str">
        <f t="shared" si="14"/>
        <v/>
      </c>
      <c r="AO44" t="s">
        <v>1152</v>
      </c>
      <c r="AP44" t="str">
        <f t="shared" si="12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3"/>
        <v xml:space="preserve">12V101F </v>
      </c>
    </row>
    <row r="45" spans="1:53">
      <c r="A45" s="35" t="s">
        <v>61</v>
      </c>
      <c r="B45" t="s">
        <v>1153</v>
      </c>
      <c r="C45" t="s">
        <v>1250</v>
      </c>
      <c r="D45" t="s">
        <v>1144</v>
      </c>
      <c r="E45" t="s">
        <v>1251</v>
      </c>
      <c r="F45" t="s">
        <v>1252</v>
      </c>
      <c r="G45">
        <v>20</v>
      </c>
      <c r="H45">
        <v>4</v>
      </c>
      <c r="I45">
        <v>2</v>
      </c>
      <c r="J45">
        <v>0.109</v>
      </c>
      <c r="K45" s="64">
        <v>44538.548611111102</v>
      </c>
      <c r="L45">
        <v>2.6160000000000001</v>
      </c>
      <c r="M45">
        <v>2.5070000000000001</v>
      </c>
      <c r="N45">
        <v>2.3980000000000001</v>
      </c>
      <c r="O45">
        <v>2.2890000000000001</v>
      </c>
      <c r="P45" t="s">
        <v>1150</v>
      </c>
      <c r="Q45" t="s">
        <v>1175</v>
      </c>
      <c r="R45" t="s">
        <v>1253</v>
      </c>
      <c r="S45">
        <v>1.9526399999999999</v>
      </c>
      <c r="T45">
        <v>1.8436399999999999</v>
      </c>
      <c r="U45" t="s">
        <v>1150</v>
      </c>
      <c r="V45" t="s">
        <v>1177</v>
      </c>
      <c r="W45">
        <v>5.0250000000000004</v>
      </c>
      <c r="X45">
        <v>4.9160000000000004</v>
      </c>
      <c r="Y45">
        <v>9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N45" t="str">
        <f t="shared" si="14"/>
        <v/>
      </c>
      <c r="AO45" t="s">
        <v>1152</v>
      </c>
      <c r="AP45" t="str">
        <f t="shared" si="12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3"/>
        <v>12V100F</v>
      </c>
    </row>
    <row r="46" spans="1:53">
      <c r="A46" s="35" t="s">
        <v>62</v>
      </c>
      <c r="B46" t="s">
        <v>1170</v>
      </c>
      <c r="C46" t="s">
        <v>1254</v>
      </c>
      <c r="D46" t="s">
        <v>1188</v>
      </c>
      <c r="E46" t="s">
        <v>1255</v>
      </c>
      <c r="F46" t="s">
        <v>1146</v>
      </c>
      <c r="G46">
        <v>36.6</v>
      </c>
      <c r="H46">
        <v>2</v>
      </c>
      <c r="I46">
        <v>14</v>
      </c>
      <c r="J46">
        <v>0.76300000000000001</v>
      </c>
      <c r="K46" s="64">
        <v>45447</v>
      </c>
      <c r="L46">
        <v>1.5957600000000001</v>
      </c>
      <c r="M46">
        <v>0.83275999999999994</v>
      </c>
      <c r="N46">
        <v>-0.11445016349999999</v>
      </c>
      <c r="O46">
        <v>-0.87745016350000005</v>
      </c>
      <c r="P46" t="s">
        <v>1147</v>
      </c>
      <c r="Q46" t="s">
        <v>1175</v>
      </c>
      <c r="R46" t="s">
        <v>1181</v>
      </c>
      <c r="S46">
        <v>4.2119999999999997</v>
      </c>
      <c r="T46">
        <v>3.4489999999999998</v>
      </c>
      <c r="U46" t="s">
        <v>1230</v>
      </c>
      <c r="V46" t="s">
        <v>1166</v>
      </c>
      <c r="W46">
        <v>3.75</v>
      </c>
      <c r="X46">
        <v>2.9870000000000001</v>
      </c>
      <c r="Y46">
        <v>1</v>
      </c>
      <c r="AA46">
        <f>VLOOKUP(A46,Cover!A:R,18,0)</f>
        <v>0.4</v>
      </c>
      <c r="AB46" s="77">
        <f t="shared" si="0"/>
        <v>0.43275999999999992</v>
      </c>
      <c r="AC46" s="77">
        <f t="shared" si="1"/>
        <v>-1.2774501635000002</v>
      </c>
      <c r="AD46" s="77">
        <f t="shared" si="2"/>
        <v>27.119366320749979</v>
      </c>
      <c r="AE46" s="77">
        <f t="shared" si="3"/>
        <v>1116.1628122095258</v>
      </c>
      <c r="AF46" s="77">
        <f t="shared" si="4"/>
        <v>3.0489999999999999</v>
      </c>
      <c r="AG46" s="77">
        <f t="shared" si="5"/>
        <v>72.38841405508073</v>
      </c>
      <c r="AH46" s="77">
        <f t="shared" si="6"/>
        <v>3.75</v>
      </c>
      <c r="AI46" s="77">
        <f t="shared" si="7"/>
        <v>0.76300000000000001</v>
      </c>
      <c r="AJ46" s="77">
        <f t="shared" si="8"/>
        <v>2.9870000000000001</v>
      </c>
      <c r="AK46" s="77">
        <f t="shared" si="9"/>
        <v>0.4</v>
      </c>
      <c r="AL46" s="77">
        <f t="shared" si="10"/>
        <v>2.5870000000000002</v>
      </c>
      <c r="AM46" s="77">
        <f t="shared" si="11"/>
        <v>68.986666666666679</v>
      </c>
      <c r="AN46" t="str">
        <f t="shared" si="14"/>
        <v/>
      </c>
      <c r="AO46" t="s">
        <v>1152</v>
      </c>
      <c r="AP46" t="str">
        <f t="shared" si="12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3"/>
        <v>12V155F</v>
      </c>
    </row>
    <row r="47" spans="1:53">
      <c r="A47" s="35" t="s">
        <v>63</v>
      </c>
      <c r="B47" t="s">
        <v>1183</v>
      </c>
      <c r="C47" t="s">
        <v>1256</v>
      </c>
      <c r="D47" t="s">
        <v>1188</v>
      </c>
      <c r="E47" t="s">
        <v>1011</v>
      </c>
      <c r="F47" t="s">
        <v>1146</v>
      </c>
      <c r="G47">
        <v>36.6</v>
      </c>
      <c r="H47">
        <v>21</v>
      </c>
      <c r="I47">
        <v>287</v>
      </c>
      <c r="J47">
        <v>15.641500000000001</v>
      </c>
      <c r="K47" s="64">
        <v>45091</v>
      </c>
      <c r="L47">
        <v>31.915199999999999</v>
      </c>
      <c r="M47">
        <v>16.273700000000002</v>
      </c>
      <c r="N47">
        <v>22.454000000000001</v>
      </c>
      <c r="O47">
        <v>6.8125</v>
      </c>
      <c r="P47" t="s">
        <v>1150</v>
      </c>
      <c r="Q47" t="s">
        <v>1156</v>
      </c>
      <c r="R47" t="s">
        <v>1217</v>
      </c>
      <c r="S47">
        <v>28.123200000000001</v>
      </c>
      <c r="T47">
        <v>12.4817</v>
      </c>
      <c r="U47" t="s">
        <v>1147</v>
      </c>
      <c r="V47" t="s">
        <v>1257</v>
      </c>
      <c r="W47">
        <v>33</v>
      </c>
      <c r="X47">
        <v>17.358499999999999</v>
      </c>
      <c r="Y47">
        <v>57</v>
      </c>
      <c r="AA47">
        <f>VLOOKUP(A47,Cover!A:R,18,0)</f>
        <v>4</v>
      </c>
      <c r="AB47" s="77">
        <f t="shared" si="0"/>
        <v>12.273700000000002</v>
      </c>
      <c r="AC47" s="77">
        <f t="shared" si="1"/>
        <v>2.8125</v>
      </c>
      <c r="AD47" s="77">
        <f t="shared" si="2"/>
        <v>38.457224143981556</v>
      </c>
      <c r="AE47" s="77">
        <f t="shared" si="3"/>
        <v>12.525607909503874</v>
      </c>
      <c r="AF47" s="77">
        <f t="shared" si="4"/>
        <v>8.4817</v>
      </c>
      <c r="AG47" s="77">
        <f t="shared" si="5"/>
        <v>30.159085737042727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4</v>
      </c>
      <c r="AL47" s="77">
        <f t="shared" si="10"/>
        <v>13.358499999999999</v>
      </c>
      <c r="AM47" s="77">
        <f t="shared" si="11"/>
        <v>40.480303030303027</v>
      </c>
      <c r="AN47" t="str">
        <f t="shared" si="14"/>
        <v/>
      </c>
      <c r="AO47" t="s">
        <v>1152</v>
      </c>
      <c r="AP47" t="str">
        <f t="shared" si="12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3"/>
        <v>DDm100-33</v>
      </c>
    </row>
    <row r="48" spans="1:53">
      <c r="A48" s="35" t="s">
        <v>64</v>
      </c>
      <c r="B48" t="s">
        <v>1195</v>
      </c>
      <c r="C48" t="s">
        <v>1220</v>
      </c>
      <c r="D48" t="s">
        <v>1144</v>
      </c>
      <c r="E48" t="s">
        <v>868</v>
      </c>
      <c r="F48" t="s">
        <v>1146</v>
      </c>
      <c r="G48">
        <v>36.6</v>
      </c>
      <c r="H48">
        <v>57</v>
      </c>
      <c r="I48">
        <v>969</v>
      </c>
      <c r="J48">
        <v>52.810499999999998</v>
      </c>
      <c r="K48" s="64">
        <v>45447</v>
      </c>
      <c r="L48">
        <v>87.766800000000003</v>
      </c>
      <c r="M48">
        <v>34.956299999999999</v>
      </c>
      <c r="N48">
        <v>44.308500000000002</v>
      </c>
      <c r="O48">
        <v>-8.5020000000000007</v>
      </c>
      <c r="P48" t="s">
        <v>1193</v>
      </c>
      <c r="Q48" t="s">
        <v>1156</v>
      </c>
      <c r="R48" t="s">
        <v>1167</v>
      </c>
      <c r="S48">
        <v>106.66079999999999</v>
      </c>
      <c r="T48">
        <v>53.850300000000097</v>
      </c>
      <c r="U48" t="s">
        <v>1161</v>
      </c>
      <c r="V48" t="s">
        <v>1258</v>
      </c>
      <c r="W48">
        <v>101.25</v>
      </c>
      <c r="X48">
        <v>48.439500000000002</v>
      </c>
      <c r="Y48">
        <v>31</v>
      </c>
      <c r="AA48">
        <f>VLOOKUP(A48,Cover!A:R,18,0)</f>
        <v>20.8</v>
      </c>
      <c r="AB48" s="77">
        <f t="shared" si="0"/>
        <v>14.156299999999998</v>
      </c>
      <c r="AC48" s="77">
        <f t="shared" si="1"/>
        <v>-29.302</v>
      </c>
      <c r="AD48" s="77">
        <f t="shared" si="2"/>
        <v>16.129447581545641</v>
      </c>
      <c r="AE48" s="77">
        <f t="shared" si="3"/>
        <v>-66.131780583860888</v>
      </c>
      <c r="AF48" s="77">
        <f t="shared" si="4"/>
        <v>33.050300000000092</v>
      </c>
      <c r="AG48" s="77">
        <f t="shared" si="5"/>
        <v>30.986360499827576</v>
      </c>
      <c r="AH48" s="77">
        <f t="shared" si="6"/>
        <v>101.25</v>
      </c>
      <c r="AI48" s="77">
        <f t="shared" si="7"/>
        <v>52.810499999999998</v>
      </c>
      <c r="AJ48" s="77">
        <f t="shared" si="8"/>
        <v>48.439500000000002</v>
      </c>
      <c r="AK48" s="77">
        <f t="shared" si="9"/>
        <v>20.8</v>
      </c>
      <c r="AL48" s="77">
        <f t="shared" si="10"/>
        <v>27.639500000000002</v>
      </c>
      <c r="AM48" s="77">
        <f t="shared" si="11"/>
        <v>27.298271604938275</v>
      </c>
      <c r="AN48" t="str">
        <f t="shared" si="14"/>
        <v/>
      </c>
      <c r="AO48" t="s">
        <v>1152</v>
      </c>
      <c r="AP48" t="str">
        <f t="shared" si="12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3"/>
        <v>DDm125-33</v>
      </c>
    </row>
    <row r="49" spans="1:53">
      <c r="A49" s="35" t="s">
        <v>65</v>
      </c>
      <c r="B49" t="s">
        <v>1195</v>
      </c>
      <c r="C49" t="s">
        <v>1220</v>
      </c>
      <c r="D49" t="s">
        <v>1144</v>
      </c>
      <c r="E49" t="s">
        <v>868</v>
      </c>
      <c r="F49" t="s">
        <v>1146</v>
      </c>
      <c r="G49">
        <v>36.6</v>
      </c>
      <c r="H49">
        <v>57</v>
      </c>
      <c r="I49">
        <v>995</v>
      </c>
      <c r="J49">
        <v>54.227499999999999</v>
      </c>
      <c r="K49" s="64">
        <v>45447</v>
      </c>
      <c r="L49">
        <v>87.766800000000003</v>
      </c>
      <c r="M49">
        <v>33.539299999999997</v>
      </c>
      <c r="N49">
        <v>44.308500000000002</v>
      </c>
      <c r="O49">
        <v>-9.9190000000000005</v>
      </c>
      <c r="P49" t="s">
        <v>1193</v>
      </c>
      <c r="Q49" t="s">
        <v>1156</v>
      </c>
      <c r="R49" t="s">
        <v>1167</v>
      </c>
      <c r="S49">
        <v>106.66079999999999</v>
      </c>
      <c r="T49">
        <v>52.433300000000102</v>
      </c>
      <c r="U49" t="s">
        <v>1161</v>
      </c>
      <c r="V49" t="s">
        <v>1258</v>
      </c>
      <c r="W49">
        <v>101.25</v>
      </c>
      <c r="X49">
        <v>47.022500000000001</v>
      </c>
      <c r="Y49">
        <v>31</v>
      </c>
      <c r="AA49">
        <f>VLOOKUP(A49,Cover!A:R,18,0)</f>
        <v>23.299999999999997</v>
      </c>
      <c r="AB49" s="77">
        <f t="shared" si="0"/>
        <v>10.2393</v>
      </c>
      <c r="AC49" s="77">
        <f t="shared" si="1"/>
        <v>-33.218999999999994</v>
      </c>
      <c r="AD49" s="77">
        <f t="shared" si="2"/>
        <v>11.666484365386456</v>
      </c>
      <c r="AE49" s="77">
        <f t="shared" si="3"/>
        <v>-74.972070821625636</v>
      </c>
      <c r="AF49" s="77">
        <f t="shared" si="4"/>
        <v>29.133300000000105</v>
      </c>
      <c r="AG49" s="77">
        <f t="shared" si="5"/>
        <v>27.313971018406111</v>
      </c>
      <c r="AH49" s="77">
        <f t="shared" si="6"/>
        <v>101.25</v>
      </c>
      <c r="AI49" s="77">
        <f t="shared" si="7"/>
        <v>54.227499999999999</v>
      </c>
      <c r="AJ49" s="77">
        <f t="shared" si="8"/>
        <v>47.022500000000001</v>
      </c>
      <c r="AK49" s="77">
        <f t="shared" si="9"/>
        <v>23.299999999999997</v>
      </c>
      <c r="AL49" s="77">
        <f t="shared" si="10"/>
        <v>23.722500000000004</v>
      </c>
      <c r="AM49" s="77">
        <f t="shared" si="11"/>
        <v>23.429629629629634</v>
      </c>
      <c r="AN49" t="str">
        <f t="shared" si="14"/>
        <v/>
      </c>
      <c r="AO49" t="s">
        <v>1152</v>
      </c>
      <c r="AP49" t="str">
        <f t="shared" si="12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3"/>
        <v>DDm125-33</v>
      </c>
    </row>
    <row r="50" spans="1:53">
      <c r="A50" s="35" t="s">
        <v>66</v>
      </c>
      <c r="B50" t="s">
        <v>1195</v>
      </c>
      <c r="C50" t="s">
        <v>1220</v>
      </c>
      <c r="D50" t="s">
        <v>1144</v>
      </c>
      <c r="E50" t="s">
        <v>868</v>
      </c>
      <c r="F50" t="s">
        <v>1146</v>
      </c>
      <c r="G50">
        <v>36.6</v>
      </c>
      <c r="H50">
        <v>57</v>
      </c>
      <c r="I50">
        <v>807</v>
      </c>
      <c r="J50">
        <v>43.981499999999997</v>
      </c>
      <c r="K50" s="64">
        <v>45414</v>
      </c>
      <c r="L50">
        <v>87.766800000000003</v>
      </c>
      <c r="M50">
        <v>43.785299999999999</v>
      </c>
      <c r="N50">
        <v>66.108500000000006</v>
      </c>
      <c r="O50">
        <v>22.126999999999999</v>
      </c>
      <c r="P50" t="s">
        <v>1161</v>
      </c>
      <c r="Q50" t="s">
        <v>1156</v>
      </c>
      <c r="R50" t="s">
        <v>1167</v>
      </c>
      <c r="S50">
        <v>71.107200000000205</v>
      </c>
      <c r="T50">
        <v>27.125700000000201</v>
      </c>
      <c r="U50" t="s">
        <v>1161</v>
      </c>
      <c r="V50" t="s">
        <v>1258</v>
      </c>
      <c r="W50">
        <v>101.25</v>
      </c>
      <c r="X50">
        <v>57.268500000000003</v>
      </c>
      <c r="Y50">
        <v>31</v>
      </c>
      <c r="AA50">
        <f>VLOOKUP(A50,Cover!A:R,18,0)</f>
        <v>3.6</v>
      </c>
      <c r="AB50" s="77">
        <f t="shared" si="0"/>
        <v>40.185299999999998</v>
      </c>
      <c r="AC50" s="77">
        <f t="shared" si="1"/>
        <v>18.526999999999997</v>
      </c>
      <c r="AD50" s="77">
        <f t="shared" si="2"/>
        <v>45.786447722829131</v>
      </c>
      <c r="AE50" s="77">
        <f t="shared" si="3"/>
        <v>28.025140488741986</v>
      </c>
      <c r="AF50" s="77">
        <f t="shared" si="4"/>
        <v>23.525700000000199</v>
      </c>
      <c r="AG50" s="77">
        <f t="shared" si="5"/>
        <v>33.084835290941186</v>
      </c>
      <c r="AH50" s="77">
        <f t="shared" si="6"/>
        <v>101.25</v>
      </c>
      <c r="AI50" s="77">
        <f t="shared" si="7"/>
        <v>43.981499999999997</v>
      </c>
      <c r="AJ50" s="77">
        <f t="shared" si="8"/>
        <v>57.268500000000003</v>
      </c>
      <c r="AK50" s="77">
        <f t="shared" si="9"/>
        <v>3.6</v>
      </c>
      <c r="AL50" s="77">
        <f t="shared" si="10"/>
        <v>53.668500000000002</v>
      </c>
      <c r="AM50" s="77">
        <f t="shared" si="11"/>
        <v>53.005925925925929</v>
      </c>
      <c r="AN50" t="str">
        <f t="shared" si="14"/>
        <v/>
      </c>
      <c r="AO50" t="s">
        <v>1152</v>
      </c>
      <c r="AP50" t="str">
        <f t="shared" si="12"/>
        <v>DDm125-33</v>
      </c>
      <c r="AQ50" t="str">
        <f>_xlfn.XLOOKUP(A50,'SYS Allocations'!A:A,'SYS Allocations'!B:B)</f>
        <v>P-Core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3"/>
        <v>DDm125-33</v>
      </c>
    </row>
    <row r="51" spans="1:53">
      <c r="A51" s="35" t="s">
        <v>67</v>
      </c>
      <c r="B51" t="s">
        <v>1195</v>
      </c>
      <c r="C51" t="s">
        <v>1220</v>
      </c>
      <c r="D51" t="s">
        <v>1144</v>
      </c>
      <c r="E51" t="s">
        <v>867</v>
      </c>
      <c r="F51" t="s">
        <v>1200</v>
      </c>
      <c r="G51">
        <v>55</v>
      </c>
      <c r="H51">
        <v>88</v>
      </c>
      <c r="I51">
        <v>1294</v>
      </c>
      <c r="J51">
        <v>70.522999999999996</v>
      </c>
      <c r="K51" s="64">
        <v>45447</v>
      </c>
      <c r="L51">
        <v>208.626</v>
      </c>
      <c r="M51">
        <v>138.10300000000001</v>
      </c>
      <c r="N51">
        <v>198.6525</v>
      </c>
      <c r="O51">
        <v>128.12950000000001</v>
      </c>
      <c r="P51" t="s">
        <v>1193</v>
      </c>
      <c r="Q51" t="s">
        <v>1156</v>
      </c>
      <c r="R51" t="s">
        <v>1224</v>
      </c>
      <c r="S51">
        <v>96.137280000000203</v>
      </c>
      <c r="T51">
        <v>25.6142800000002</v>
      </c>
      <c r="U51" t="s">
        <v>1182</v>
      </c>
      <c r="V51" t="s">
        <v>1259</v>
      </c>
      <c r="W51">
        <v>405</v>
      </c>
      <c r="X51">
        <v>334.47699999999998</v>
      </c>
      <c r="Y51">
        <v>130</v>
      </c>
      <c r="AA51">
        <f>VLOOKUP(A51,Cover!A:R,18,0)</f>
        <v>7.8999999999999986</v>
      </c>
      <c r="AB51" s="77">
        <f t="shared" si="0"/>
        <v>130.203</v>
      </c>
      <c r="AC51" s="77">
        <f t="shared" si="1"/>
        <v>120.2295</v>
      </c>
      <c r="AD51" s="77">
        <f t="shared" si="2"/>
        <v>62.40976675965603</v>
      </c>
      <c r="AE51" s="77">
        <f t="shared" si="3"/>
        <v>60.522520481745758</v>
      </c>
      <c r="AF51" s="77">
        <f t="shared" si="4"/>
        <v>17.714280000000201</v>
      </c>
      <c r="AG51" s="77">
        <f t="shared" si="5"/>
        <v>18.426025783130296</v>
      </c>
      <c r="AH51" s="370">
        <f>AVERAGE(W51:W52)</f>
        <v>405</v>
      </c>
      <c r="AI51" s="370">
        <f>SUM(J51:J52)</f>
        <v>146.06</v>
      </c>
      <c r="AJ51" s="370">
        <f t="shared" si="8"/>
        <v>258.94</v>
      </c>
      <c r="AK51" s="370">
        <f>SUM(AA51:AA52)</f>
        <v>13.799999999999999</v>
      </c>
      <c r="AL51" s="370">
        <f t="shared" si="10"/>
        <v>245.14</v>
      </c>
      <c r="AM51" s="370">
        <f t="shared" si="11"/>
        <v>60.528395061728396</v>
      </c>
      <c r="AN51" t="str">
        <f t="shared" si="14"/>
        <v/>
      </c>
      <c r="AO51" t="s">
        <v>1208</v>
      </c>
      <c r="AP51" t="str">
        <f t="shared" si="12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3"/>
        <v>2CP2000</v>
      </c>
    </row>
    <row r="52" spans="1:53">
      <c r="A52" s="35" t="s">
        <v>68</v>
      </c>
      <c r="B52" t="s">
        <v>1195</v>
      </c>
      <c r="C52" t="s">
        <v>1220</v>
      </c>
      <c r="D52" t="s">
        <v>1144</v>
      </c>
      <c r="E52" t="s">
        <v>867</v>
      </c>
      <c r="F52" t="s">
        <v>1200</v>
      </c>
      <c r="G52">
        <v>55</v>
      </c>
      <c r="H52">
        <v>88</v>
      </c>
      <c r="I52">
        <v>1386</v>
      </c>
      <c r="J52">
        <v>75.537000000000006</v>
      </c>
      <c r="K52" s="64">
        <v>45447</v>
      </c>
      <c r="L52">
        <v>208.626</v>
      </c>
      <c r="M52">
        <v>133.089</v>
      </c>
      <c r="N52">
        <v>198.6525</v>
      </c>
      <c r="O52">
        <v>123.1155</v>
      </c>
      <c r="P52" t="s">
        <v>1193</v>
      </c>
      <c r="Q52" t="s">
        <v>1156</v>
      </c>
      <c r="R52" t="s">
        <v>1224</v>
      </c>
      <c r="S52">
        <v>96.137280000000203</v>
      </c>
      <c r="T52">
        <v>20.6002800000002</v>
      </c>
      <c r="U52" t="s">
        <v>1182</v>
      </c>
      <c r="V52" t="s">
        <v>1259</v>
      </c>
      <c r="W52">
        <v>405</v>
      </c>
      <c r="X52">
        <v>329.46300000000002</v>
      </c>
      <c r="Y52">
        <v>130</v>
      </c>
      <c r="AA52">
        <f>VLOOKUP(A52,Cover!A:R,18,0)</f>
        <v>5.9</v>
      </c>
      <c r="AB52" s="77">
        <f t="shared" ref="AB52" si="52">M52-AA52</f>
        <v>127.18899999999999</v>
      </c>
      <c r="AC52" s="77">
        <f t="shared" ref="AC52" si="53">O52-AA52</f>
        <v>117.21549999999999</v>
      </c>
      <c r="AD52" s="77">
        <f t="shared" ref="AD52" si="54">AB52/L52%</f>
        <v>60.96507626086872</v>
      </c>
      <c r="AE52" s="77">
        <f t="shared" ref="AE52" si="55">AC52/N52%</f>
        <v>59.005298196599583</v>
      </c>
      <c r="AF52" s="77">
        <f t="shared" ref="AF52" si="56">T52-AA52</f>
        <v>14.7002800000002</v>
      </c>
      <c r="AG52" s="77">
        <f t="shared" ref="AG52" si="57">AF52/S52%</f>
        <v>15.290925642997356</v>
      </c>
      <c r="AH52" s="370"/>
      <c r="AI52" s="370"/>
      <c r="AJ52" s="370"/>
      <c r="AK52" s="370"/>
      <c r="AL52" s="370"/>
      <c r="AM52" s="370"/>
      <c r="AN52" t="str">
        <f t="shared" si="14"/>
        <v/>
      </c>
      <c r="AO52" t="s">
        <v>1208</v>
      </c>
      <c r="AP52" t="str">
        <f t="shared" si="12"/>
        <v>2CP2000</v>
      </c>
      <c r="AQ52">
        <f>_xlfn.XLOOKUP(A52,'SYS Allocations'!A:A,'SYS Allocations'!B:B)</f>
        <v>0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3"/>
        <v>2CP2000</v>
      </c>
    </row>
    <row r="53" spans="1:53">
      <c r="A53" s="35" t="s">
        <v>69</v>
      </c>
      <c r="B53" t="s">
        <v>1165</v>
      </c>
      <c r="C53" t="s">
        <v>1260</v>
      </c>
      <c r="D53" t="s">
        <v>1206</v>
      </c>
      <c r="E53" t="s">
        <v>807</v>
      </c>
      <c r="F53" t="s">
        <v>1146</v>
      </c>
      <c r="G53">
        <v>36.6</v>
      </c>
      <c r="H53">
        <v>53</v>
      </c>
      <c r="I53">
        <v>1210</v>
      </c>
      <c r="J53">
        <v>65.944999999999993</v>
      </c>
      <c r="K53" s="64">
        <v>45447</v>
      </c>
      <c r="L53">
        <v>82.979519999999994</v>
      </c>
      <c r="M53">
        <v>17.034520000000001</v>
      </c>
      <c r="N53">
        <v>60.124400000000001</v>
      </c>
      <c r="O53">
        <v>-5.8205999999999998</v>
      </c>
      <c r="P53" t="s">
        <v>1166</v>
      </c>
      <c r="Q53" t="s">
        <v>1156</v>
      </c>
      <c r="R53" t="s">
        <v>1217</v>
      </c>
      <c r="S53">
        <v>70.308000000000007</v>
      </c>
      <c r="T53">
        <v>4.3630000000000297</v>
      </c>
      <c r="U53" t="s">
        <v>1166</v>
      </c>
      <c r="V53" t="s">
        <v>1261</v>
      </c>
      <c r="W53">
        <v>139.5</v>
      </c>
      <c r="X53">
        <v>73.555000000000007</v>
      </c>
      <c r="Y53">
        <v>18</v>
      </c>
      <c r="Z53" t="s">
        <v>1262</v>
      </c>
      <c r="AA53">
        <f>VLOOKUP(A53,Cover!A:R,18,0)</f>
        <v>0</v>
      </c>
      <c r="AB53" s="77">
        <f t="shared" si="0"/>
        <v>17.034520000000001</v>
      </c>
      <c r="AC53" s="77">
        <f t="shared" si="1"/>
        <v>-5.8205999999999998</v>
      </c>
      <c r="AD53" s="77">
        <f t="shared" si="2"/>
        <v>20.528583438419506</v>
      </c>
      <c r="AE53" s="77">
        <f t="shared" si="3"/>
        <v>-9.680928208846991</v>
      </c>
      <c r="AF53" s="77">
        <f t="shared" si="4"/>
        <v>4.3630000000000297</v>
      </c>
      <c r="AG53" s="77">
        <f t="shared" si="5"/>
        <v>6.2055527109290969</v>
      </c>
      <c r="AH53" s="77">
        <f t="shared" si="6"/>
        <v>139.5</v>
      </c>
      <c r="AI53" s="77">
        <f t="shared" si="7"/>
        <v>65.944999999999993</v>
      </c>
      <c r="AJ53" s="77">
        <f t="shared" si="8"/>
        <v>73.555000000000007</v>
      </c>
      <c r="AK53" s="77">
        <f t="shared" si="9"/>
        <v>0</v>
      </c>
      <c r="AL53" s="77">
        <f t="shared" si="10"/>
        <v>73.555000000000007</v>
      </c>
      <c r="AM53" s="77">
        <f t="shared" si="11"/>
        <v>52.727598566308245</v>
      </c>
      <c r="AN53" t="str">
        <f t="shared" si="14"/>
        <v>Capped</v>
      </c>
      <c r="AO53" t="s">
        <v>1152</v>
      </c>
      <c r="AP53" t="str">
        <f t="shared" si="12"/>
        <v>DDm100-33</v>
      </c>
      <c r="AQ53" t="str">
        <f>_xlfn.XLOOKUP(A53,'SYS Allocations'!A:A,'SYS Allocations'!B:B)</f>
        <v>P-Core</v>
      </c>
      <c r="AR53">
        <f>_xlfn.XLOOKUP(A53,'SYS Allocations'!A:A,'SYS Allocations'!C:C)</f>
        <v>0</v>
      </c>
      <c r="AS53">
        <f>_xlfn.XLOOKUP(A53,'SYS Allocations'!A:A,'SYS Allocations'!D:D)</f>
        <v>0</v>
      </c>
      <c r="AT53">
        <f>_xlfn.XLOOKUP(A53,'SYS Allocations'!A:A,'SYS Allocations'!E:E)</f>
        <v>0</v>
      </c>
      <c r="AU53">
        <f>_xlfn.XLOOKUP(A53,'SYS Allocations'!A:A,'SYS Allocations'!F:F)</f>
        <v>0</v>
      </c>
      <c r="BA53" t="str">
        <f t="shared" si="13"/>
        <v>DDm100-33</v>
      </c>
    </row>
    <row r="54" spans="1:53">
      <c r="A54" s="35" t="s">
        <v>70</v>
      </c>
      <c r="B54" t="s">
        <v>1165</v>
      </c>
      <c r="C54" t="s">
        <v>1260</v>
      </c>
      <c r="D54" t="s">
        <v>1206</v>
      </c>
      <c r="E54" t="s">
        <v>807</v>
      </c>
      <c r="F54" t="s">
        <v>1146</v>
      </c>
      <c r="G54">
        <v>36.6</v>
      </c>
      <c r="H54">
        <v>61</v>
      </c>
      <c r="I54">
        <v>614</v>
      </c>
      <c r="J54">
        <v>33.463000000000001</v>
      </c>
      <c r="K54" s="64">
        <v>45447</v>
      </c>
      <c r="L54">
        <v>95.745599999999996</v>
      </c>
      <c r="M54">
        <v>62.282600000000002</v>
      </c>
      <c r="N54">
        <v>65.182000000000002</v>
      </c>
      <c r="O54">
        <v>31.719000000000001</v>
      </c>
      <c r="P54" t="s">
        <v>1166</v>
      </c>
      <c r="Q54" t="s">
        <v>1156</v>
      </c>
      <c r="R54" t="s">
        <v>1167</v>
      </c>
      <c r="S54">
        <v>88.884000000000199</v>
      </c>
      <c r="T54">
        <v>55.421000000000198</v>
      </c>
      <c r="U54" t="s">
        <v>1166</v>
      </c>
      <c r="V54" t="s">
        <v>1261</v>
      </c>
      <c r="W54">
        <v>139.5</v>
      </c>
      <c r="X54">
        <v>106.03700000000001</v>
      </c>
      <c r="Y54">
        <v>18</v>
      </c>
      <c r="Z54" t="s">
        <v>1262</v>
      </c>
      <c r="AA54">
        <f>VLOOKUP(A54,Cover!A:R,18,0)</f>
        <v>32.449999999999996</v>
      </c>
      <c r="AB54" s="77">
        <f t="shared" si="0"/>
        <v>29.832600000000006</v>
      </c>
      <c r="AC54" s="77">
        <f t="shared" si="1"/>
        <v>-0.73099999999999454</v>
      </c>
      <c r="AD54" s="77">
        <f t="shared" si="2"/>
        <v>31.158194214668882</v>
      </c>
      <c r="AE54" s="77">
        <f t="shared" si="3"/>
        <v>-1.1214752539044437</v>
      </c>
      <c r="AF54" s="77">
        <f t="shared" si="4"/>
        <v>22.971000000000203</v>
      </c>
      <c r="AG54" s="77">
        <f t="shared" si="5"/>
        <v>25.843796408802653</v>
      </c>
      <c r="AH54" s="77">
        <f t="shared" si="6"/>
        <v>139.5</v>
      </c>
      <c r="AI54" s="77">
        <f t="shared" si="7"/>
        <v>33.463000000000001</v>
      </c>
      <c r="AJ54" s="77">
        <f t="shared" si="8"/>
        <v>106.03700000000001</v>
      </c>
      <c r="AK54" s="77">
        <f t="shared" si="9"/>
        <v>32.449999999999996</v>
      </c>
      <c r="AL54" s="77">
        <f t="shared" si="10"/>
        <v>73.587000000000018</v>
      </c>
      <c r="AM54" s="77">
        <f t="shared" si="11"/>
        <v>52.750537634408616</v>
      </c>
      <c r="AN54" t="str">
        <f t="shared" si="14"/>
        <v>Capped</v>
      </c>
      <c r="AO54" t="s">
        <v>1152</v>
      </c>
      <c r="AP54" t="str">
        <f t="shared" si="12"/>
        <v>DDm125-33</v>
      </c>
      <c r="AQ54">
        <f>_xlfn.XLOOKUP(A54,'SYS Allocations'!A:A,'SYS Allocations'!B:B)</f>
        <v>0</v>
      </c>
      <c r="AR54" t="str">
        <f>_xlfn.XLOOKUP(A54,'SYS Allocations'!A:A,'SYS Allocations'!C:C)</f>
        <v>RA</v>
      </c>
      <c r="AS54" t="str">
        <f>_xlfn.XLOOKUP(A54,'SYS Allocations'!A:A,'SYS Allocations'!D:D)</f>
        <v>PX</v>
      </c>
      <c r="AT54">
        <f>_xlfn.XLOOKUP(A54,'SYS Allocations'!A:A,'SYS Allocations'!E:E)</f>
        <v>0</v>
      </c>
      <c r="AU54" t="str">
        <f>_xlfn.XLOOKUP(A54,'SYS Allocations'!A:A,'SYS Allocations'!F:F)</f>
        <v>OPEX</v>
      </c>
      <c r="BA54" t="str">
        <f t="shared" si="13"/>
        <v>DDm125-33</v>
      </c>
    </row>
    <row r="55" spans="1:53">
      <c r="A55" s="35" t="s">
        <v>71</v>
      </c>
      <c r="B55" t="s">
        <v>1191</v>
      </c>
      <c r="C55" t="s">
        <v>1192</v>
      </c>
      <c r="D55" t="s">
        <v>1206</v>
      </c>
      <c r="E55" t="s">
        <v>971</v>
      </c>
      <c r="F55" t="s">
        <v>1200</v>
      </c>
      <c r="G55">
        <v>55</v>
      </c>
      <c r="H55">
        <v>29</v>
      </c>
      <c r="I55">
        <v>748</v>
      </c>
      <c r="J55">
        <v>40.765999999999998</v>
      </c>
      <c r="K55" s="64">
        <v>44987</v>
      </c>
      <c r="L55">
        <v>67.144000000000005</v>
      </c>
      <c r="M55">
        <v>26.378</v>
      </c>
      <c r="N55">
        <v>49.05</v>
      </c>
      <c r="O55">
        <v>8.2840000000000007</v>
      </c>
      <c r="P55" t="s">
        <v>1161</v>
      </c>
      <c r="Q55" t="s">
        <v>1156</v>
      </c>
      <c r="R55" t="s">
        <v>1217</v>
      </c>
      <c r="S55">
        <v>56.246400000000101</v>
      </c>
      <c r="T55">
        <v>15.480400000000101</v>
      </c>
      <c r="U55" t="s">
        <v>1166</v>
      </c>
      <c r="V55" t="s">
        <v>1263</v>
      </c>
      <c r="W55">
        <v>87.75</v>
      </c>
      <c r="X55">
        <v>46.984000000000002</v>
      </c>
      <c r="Y55">
        <v>45</v>
      </c>
      <c r="Z55" t="s">
        <v>1264</v>
      </c>
      <c r="AA55">
        <f>VLOOKUP(A55,Cover!A:R,18,0)</f>
        <v>2.25</v>
      </c>
      <c r="AB55" s="77">
        <f t="shared" si="0"/>
        <v>24.128</v>
      </c>
      <c r="AC55" s="77">
        <f t="shared" si="1"/>
        <v>6.0340000000000007</v>
      </c>
      <c r="AD55" s="77">
        <f t="shared" si="2"/>
        <v>35.934707494340522</v>
      </c>
      <c r="AE55" s="77">
        <f t="shared" si="3"/>
        <v>12.301732925586139</v>
      </c>
      <c r="AF55" s="77">
        <f t="shared" si="4"/>
        <v>13.230400000000101</v>
      </c>
      <c r="AG55" s="77">
        <f t="shared" si="5"/>
        <v>23.52221653296936</v>
      </c>
      <c r="AH55" s="77">
        <f t="shared" si="6"/>
        <v>87.75</v>
      </c>
      <c r="AI55" s="77">
        <f t="shared" si="7"/>
        <v>40.765999999999998</v>
      </c>
      <c r="AJ55" s="77">
        <f t="shared" si="8"/>
        <v>46.984000000000002</v>
      </c>
      <c r="AK55" s="77">
        <f t="shared" si="9"/>
        <v>2.25</v>
      </c>
      <c r="AL55" s="77">
        <f t="shared" si="10"/>
        <v>44.734000000000002</v>
      </c>
      <c r="AM55" s="77">
        <f t="shared" si="11"/>
        <v>50.978917378917387</v>
      </c>
      <c r="AN55" t="str">
        <f t="shared" si="14"/>
        <v>Capped</v>
      </c>
      <c r="AO55" t="s">
        <v>1152</v>
      </c>
      <c r="AP55" t="str">
        <f t="shared" si="12"/>
        <v>DDm100-33</v>
      </c>
      <c r="AQ55">
        <f>_xlfn.XLOOKUP(A55,'SYS Allocations'!A:A,'SYS Allocations'!B:B)</f>
        <v>0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3"/>
        <v>DDm100-33</v>
      </c>
    </row>
    <row r="56" spans="1:53">
      <c r="A56" s="35" t="s">
        <v>72</v>
      </c>
      <c r="B56" t="s">
        <v>1191</v>
      </c>
      <c r="C56" t="s">
        <v>1192</v>
      </c>
      <c r="D56" t="s">
        <v>1206</v>
      </c>
      <c r="E56" t="s">
        <v>972</v>
      </c>
      <c r="F56" t="s">
        <v>1146</v>
      </c>
      <c r="G56">
        <v>36.6</v>
      </c>
      <c r="H56">
        <v>41</v>
      </c>
      <c r="I56">
        <v>1061</v>
      </c>
      <c r="J56">
        <v>57.8245</v>
      </c>
      <c r="K56" s="64">
        <v>45001</v>
      </c>
      <c r="L56">
        <v>63.830399999999997</v>
      </c>
      <c r="M56">
        <v>6.0058999999999996</v>
      </c>
      <c r="N56">
        <v>36.188000000000002</v>
      </c>
      <c r="O56">
        <v>-21.636500000000002</v>
      </c>
      <c r="P56" t="s">
        <v>1161</v>
      </c>
      <c r="Q56" t="s">
        <v>1156</v>
      </c>
      <c r="R56" t="s">
        <v>1167</v>
      </c>
      <c r="S56">
        <v>71.107200000000205</v>
      </c>
      <c r="T56">
        <v>13.282700000000199</v>
      </c>
      <c r="U56" t="s">
        <v>1249</v>
      </c>
      <c r="V56" t="s">
        <v>1265</v>
      </c>
      <c r="W56">
        <v>94.5</v>
      </c>
      <c r="X56">
        <v>36.6755</v>
      </c>
      <c r="Y56">
        <v>14</v>
      </c>
      <c r="Z56" t="s">
        <v>1102</v>
      </c>
      <c r="AA56">
        <f>VLOOKUP(A56,Cover!A:R,18,0)</f>
        <v>5</v>
      </c>
      <c r="AB56" s="77">
        <f t="shared" si="0"/>
        <v>1.0058999999999996</v>
      </c>
      <c r="AC56" s="77">
        <f t="shared" si="1"/>
        <v>-26.636500000000002</v>
      </c>
      <c r="AD56" s="77">
        <f t="shared" si="2"/>
        <v>1.5758948714092338</v>
      </c>
      <c r="AE56" s="77">
        <f t="shared" si="3"/>
        <v>-73.605891455731182</v>
      </c>
      <c r="AF56" s="77">
        <f t="shared" si="4"/>
        <v>8.2827000000001991</v>
      </c>
      <c r="AG56" s="77">
        <f t="shared" si="5"/>
        <v>11.648187525314139</v>
      </c>
      <c r="AH56" s="77">
        <f t="shared" si="6"/>
        <v>94.5</v>
      </c>
      <c r="AI56" s="77">
        <f t="shared" si="7"/>
        <v>57.8245</v>
      </c>
      <c r="AJ56" s="77">
        <f t="shared" si="8"/>
        <v>36.6755</v>
      </c>
      <c r="AK56" s="77">
        <f t="shared" si="9"/>
        <v>5</v>
      </c>
      <c r="AL56" s="77">
        <f t="shared" si="10"/>
        <v>31.6755</v>
      </c>
      <c r="AM56" s="77">
        <f t="shared" si="11"/>
        <v>33.519047619047619</v>
      </c>
      <c r="AN56" t="str">
        <f t="shared" si="14"/>
        <v>Capped</v>
      </c>
      <c r="AO56" t="s">
        <v>1152</v>
      </c>
      <c r="AP56" t="str">
        <f t="shared" si="12"/>
        <v>DDm125-33</v>
      </c>
      <c r="AQ56" t="str">
        <f>_xlfn.XLOOKUP(A56,'SYS Allocations'!A:A,'SYS Allocations'!B:B)</f>
        <v>P-Core</v>
      </c>
      <c r="AR56">
        <f>_xlfn.XLOOKUP(A56,'SYS Allocations'!A:A,'SYS Allocations'!C:C)</f>
        <v>0</v>
      </c>
      <c r="AS56">
        <f>_xlfn.XLOOKUP(A56,'SYS Allocations'!A:A,'SYS Allocations'!D:D)</f>
        <v>0</v>
      </c>
      <c r="AT56">
        <f>_xlfn.XLOOKUP(A56,'SYS Allocations'!A:A,'SYS Allocations'!E:E)</f>
        <v>0</v>
      </c>
      <c r="AU56">
        <f>_xlfn.XLOOKUP(A56,'SYS Allocations'!A:A,'SYS Allocations'!F:F)</f>
        <v>0</v>
      </c>
      <c r="BA56" t="str">
        <f t="shared" si="13"/>
        <v>DDm125-33</v>
      </c>
    </row>
    <row r="57" spans="1:53">
      <c r="A57" s="35" t="s">
        <v>73</v>
      </c>
      <c r="B57" t="s">
        <v>1191</v>
      </c>
      <c r="C57" t="s">
        <v>1192</v>
      </c>
      <c r="D57" t="s">
        <v>1188</v>
      </c>
      <c r="E57" t="s">
        <v>974</v>
      </c>
      <c r="F57" t="s">
        <v>1146</v>
      </c>
      <c r="G57">
        <v>36.6</v>
      </c>
      <c r="H57">
        <v>56</v>
      </c>
      <c r="I57">
        <v>599</v>
      </c>
      <c r="J57">
        <v>32.645499999999998</v>
      </c>
      <c r="K57" s="64">
        <v>45447</v>
      </c>
      <c r="L57">
        <v>87.766800000000003</v>
      </c>
      <c r="M57">
        <v>55.121299999999998</v>
      </c>
      <c r="N57">
        <v>55.208500000000001</v>
      </c>
      <c r="O57">
        <v>22.562999999999999</v>
      </c>
      <c r="P57" t="s">
        <v>1166</v>
      </c>
      <c r="Q57" t="s">
        <v>1156</v>
      </c>
      <c r="R57" t="s">
        <v>1167</v>
      </c>
      <c r="S57">
        <v>88.884000000000199</v>
      </c>
      <c r="T57">
        <v>56.238500000000201</v>
      </c>
      <c r="U57" t="s">
        <v>1166</v>
      </c>
      <c r="V57" t="s">
        <v>1266</v>
      </c>
      <c r="W57">
        <v>106.5</v>
      </c>
      <c r="X57">
        <v>73.854500000000002</v>
      </c>
      <c r="Y57">
        <v>20</v>
      </c>
      <c r="AA57">
        <f>VLOOKUP(A57,Cover!A:R,18,0)</f>
        <v>48.13</v>
      </c>
      <c r="AB57" s="77">
        <f t="shared" si="0"/>
        <v>6.9912999999999954</v>
      </c>
      <c r="AC57" s="77">
        <f t="shared" si="1"/>
        <v>-25.567000000000004</v>
      </c>
      <c r="AD57" s="77">
        <f t="shared" si="2"/>
        <v>7.9657683771084233</v>
      </c>
      <c r="AE57" s="77">
        <f t="shared" si="3"/>
        <v>-46.309897932383606</v>
      </c>
      <c r="AF57" s="77">
        <f t="shared" si="4"/>
        <v>8.1085000000001983</v>
      </c>
      <c r="AG57" s="77">
        <f t="shared" si="5"/>
        <v>9.1225642410334604</v>
      </c>
      <c r="AH57" s="77">
        <f t="shared" si="6"/>
        <v>106.5</v>
      </c>
      <c r="AI57" s="77">
        <f t="shared" si="7"/>
        <v>32.645499999999998</v>
      </c>
      <c r="AJ57" s="77">
        <f t="shared" si="8"/>
        <v>73.854500000000002</v>
      </c>
      <c r="AK57" s="77">
        <f t="shared" si="9"/>
        <v>48.13</v>
      </c>
      <c r="AL57" s="77">
        <f t="shared" si="10"/>
        <v>25.724499999999999</v>
      </c>
      <c r="AM57" s="77">
        <f t="shared" si="11"/>
        <v>24.154460093896713</v>
      </c>
      <c r="AN57" t="str">
        <f t="shared" si="14"/>
        <v/>
      </c>
      <c r="AO57" t="s">
        <v>1152</v>
      </c>
      <c r="AP57" t="str">
        <f t="shared" si="12"/>
        <v>DDm125-33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 t="str">
        <f>_xlfn.XLOOKUP(A57,'SYS Allocations'!A:A,'SYS Allocations'!D:D)</f>
        <v>PX</v>
      </c>
      <c r="AT57" t="str">
        <f>_xlfn.XLOOKUP(A57,'SYS Allocations'!A:A,'SYS Allocations'!E:E)</f>
        <v>AM</v>
      </c>
      <c r="AU57" t="str">
        <f>_xlfn.XLOOKUP(A57,'SYS Allocations'!A:A,'SYS Allocations'!F:F)</f>
        <v>OPEX</v>
      </c>
      <c r="BA57" t="str">
        <f t="shared" si="13"/>
        <v>DDm125-33</v>
      </c>
    </row>
    <row r="58" spans="1:53">
      <c r="A58" s="35" t="s">
        <v>74</v>
      </c>
      <c r="B58" t="s">
        <v>1241</v>
      </c>
      <c r="C58" t="s">
        <v>1267</v>
      </c>
      <c r="D58" t="s">
        <v>1188</v>
      </c>
      <c r="E58" t="s">
        <v>1012</v>
      </c>
      <c r="F58" t="s">
        <v>1146</v>
      </c>
      <c r="G58">
        <v>36.6</v>
      </c>
      <c r="H58">
        <v>33</v>
      </c>
      <c r="I58">
        <v>348</v>
      </c>
      <c r="J58">
        <v>18.966000000000001</v>
      </c>
      <c r="K58" s="64">
        <v>44491.6875</v>
      </c>
      <c r="L58">
        <v>51.064320000000002</v>
      </c>
      <c r="M58">
        <v>32.098320000000001</v>
      </c>
      <c r="N58">
        <v>34.182400000000001</v>
      </c>
      <c r="O58">
        <v>15.2164</v>
      </c>
      <c r="P58" t="s">
        <v>1161</v>
      </c>
      <c r="Q58" t="s">
        <v>1156</v>
      </c>
      <c r="R58" t="s">
        <v>1268</v>
      </c>
      <c r="S58">
        <v>45.964799999999997</v>
      </c>
      <c r="T58">
        <v>26.998799999999999</v>
      </c>
      <c r="U58" t="s">
        <v>1147</v>
      </c>
      <c r="V58" t="s">
        <v>1269</v>
      </c>
      <c r="W58">
        <v>60</v>
      </c>
      <c r="X58">
        <v>41.033999999999999</v>
      </c>
      <c r="Y58">
        <v>59</v>
      </c>
      <c r="AA58">
        <f>VLOOKUP(A58,Cover!A:R,18,0)</f>
        <v>2.7</v>
      </c>
      <c r="AB58" s="77">
        <f t="shared" si="0"/>
        <v>29.398320000000002</v>
      </c>
      <c r="AC58" s="77">
        <f t="shared" si="1"/>
        <v>12.516400000000001</v>
      </c>
      <c r="AD58" s="77">
        <f t="shared" si="2"/>
        <v>57.571157316889753</v>
      </c>
      <c r="AE58" s="77">
        <f t="shared" si="3"/>
        <v>36.616504399925105</v>
      </c>
      <c r="AF58" s="77">
        <f t="shared" si="4"/>
        <v>24.2988</v>
      </c>
      <c r="AG58" s="77">
        <f t="shared" si="5"/>
        <v>52.863930659983296</v>
      </c>
      <c r="AH58" s="77">
        <f t="shared" si="6"/>
        <v>60</v>
      </c>
      <c r="AI58" s="77">
        <f t="shared" si="7"/>
        <v>18.966000000000001</v>
      </c>
      <c r="AJ58" s="77">
        <f t="shared" si="8"/>
        <v>41.033999999999999</v>
      </c>
      <c r="AK58" s="77">
        <f t="shared" si="9"/>
        <v>2.7</v>
      </c>
      <c r="AL58" s="77">
        <f t="shared" si="10"/>
        <v>38.333999999999996</v>
      </c>
      <c r="AM58" s="77">
        <f t="shared" si="11"/>
        <v>63.889999999999993</v>
      </c>
      <c r="AN58" t="str">
        <f t="shared" si="14"/>
        <v/>
      </c>
      <c r="AO58" t="s">
        <v>1152</v>
      </c>
      <c r="AP58" t="str">
        <f t="shared" si="12"/>
        <v>DDm85-33</v>
      </c>
      <c r="AQ58">
        <f>_xlfn.XLOOKUP(A58,'SYS Allocations'!A:A,'SYS Allocations'!B:B)</f>
        <v>0</v>
      </c>
      <c r="AR58" t="str">
        <f>_xlfn.XLOOKUP(A58,'SYS Allocations'!A:A,'SYS Allocations'!C:C)</f>
        <v>RA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3"/>
        <v>DDm85-33</v>
      </c>
    </row>
    <row r="59" spans="1:53">
      <c r="A59" s="35" t="s">
        <v>75</v>
      </c>
      <c r="B59" t="s">
        <v>1195</v>
      </c>
      <c r="C59" t="s">
        <v>1270</v>
      </c>
      <c r="D59" t="s">
        <v>1206</v>
      </c>
      <c r="E59" t="s">
        <v>844</v>
      </c>
      <c r="F59" t="s">
        <v>1146</v>
      </c>
      <c r="G59">
        <v>36.6</v>
      </c>
      <c r="H59">
        <v>8</v>
      </c>
      <c r="I59">
        <v>76</v>
      </c>
      <c r="J59">
        <v>4.1420000000000003</v>
      </c>
      <c r="K59" s="64">
        <v>45447</v>
      </c>
      <c r="L59">
        <v>11.17032</v>
      </c>
      <c r="M59">
        <v>7.0283199999999999</v>
      </c>
      <c r="N59">
        <v>8.5129000000000001</v>
      </c>
      <c r="O59">
        <v>4.3708999999999998</v>
      </c>
      <c r="P59" t="s">
        <v>1151</v>
      </c>
      <c r="Q59" t="s">
        <v>1156</v>
      </c>
      <c r="R59" t="s">
        <v>1248</v>
      </c>
      <c r="S59">
        <v>8.9639999999999702</v>
      </c>
      <c r="T59">
        <v>4.8219999999999699</v>
      </c>
      <c r="U59" t="s">
        <v>1150</v>
      </c>
      <c r="V59" t="s">
        <v>1271</v>
      </c>
      <c r="W59">
        <v>6.9</v>
      </c>
      <c r="X59">
        <v>2.758</v>
      </c>
      <c r="Y59">
        <v>1</v>
      </c>
      <c r="Z59" t="s">
        <v>8</v>
      </c>
      <c r="AA59">
        <f>VLOOKUP(A59,Cover!A:R,18,0)</f>
        <v>0</v>
      </c>
      <c r="AB59" s="77">
        <f t="shared" si="0"/>
        <v>7.0283199999999999</v>
      </c>
      <c r="AC59" s="77">
        <f t="shared" si="1"/>
        <v>4.3708999999999998</v>
      </c>
      <c r="AD59" s="77">
        <f t="shared" si="2"/>
        <v>62.919594067135051</v>
      </c>
      <c r="AE59" s="77">
        <f t="shared" si="3"/>
        <v>51.344430217669654</v>
      </c>
      <c r="AF59" s="77">
        <f t="shared" si="4"/>
        <v>4.8219999999999699</v>
      </c>
      <c r="AG59" s="77">
        <f t="shared" si="5"/>
        <v>53.792949576081945</v>
      </c>
      <c r="AH59" s="77">
        <f t="shared" si="6"/>
        <v>6.9</v>
      </c>
      <c r="AI59" s="77">
        <f t="shared" si="7"/>
        <v>4.1420000000000003</v>
      </c>
      <c r="AJ59" s="77">
        <f t="shared" si="8"/>
        <v>2.758</v>
      </c>
      <c r="AK59" s="77">
        <f t="shared" si="9"/>
        <v>0</v>
      </c>
      <c r="AL59" s="77">
        <f t="shared" si="10"/>
        <v>2.758</v>
      </c>
      <c r="AM59" s="77">
        <f t="shared" si="11"/>
        <v>39.971014492753618</v>
      </c>
      <c r="AN59" t="str">
        <f t="shared" si="14"/>
        <v>Capped</v>
      </c>
      <c r="AO59" t="s">
        <v>1152</v>
      </c>
      <c r="AP59" t="str">
        <f t="shared" si="12"/>
        <v>12V101F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3"/>
        <v xml:space="preserve">12V101F </v>
      </c>
    </row>
    <row r="60" spans="1:53">
      <c r="A60" s="35" t="s">
        <v>76</v>
      </c>
      <c r="B60" t="s">
        <v>1153</v>
      </c>
      <c r="C60" t="s">
        <v>1272</v>
      </c>
      <c r="D60" t="s">
        <v>1144</v>
      </c>
      <c r="E60" t="s">
        <v>945</v>
      </c>
      <c r="F60" t="s">
        <v>1146</v>
      </c>
      <c r="G60">
        <v>36.6</v>
      </c>
      <c r="H60">
        <v>19</v>
      </c>
      <c r="I60">
        <v>147</v>
      </c>
      <c r="J60">
        <v>8.0114999999999998</v>
      </c>
      <c r="K60" s="64">
        <v>45447</v>
      </c>
      <c r="L60">
        <v>28.723680000000002</v>
      </c>
      <c r="M60">
        <v>20.71218</v>
      </c>
      <c r="N60">
        <v>18.464600000000001</v>
      </c>
      <c r="O60">
        <v>10.453099999999999</v>
      </c>
      <c r="P60" t="s">
        <v>1150</v>
      </c>
      <c r="Q60" t="s">
        <v>1156</v>
      </c>
      <c r="R60" t="s">
        <v>1217</v>
      </c>
      <c r="S60">
        <v>28.123200000000001</v>
      </c>
      <c r="T60">
        <v>20.111699999999999</v>
      </c>
      <c r="U60" t="s">
        <v>1166</v>
      </c>
      <c r="V60" t="s">
        <v>1226</v>
      </c>
      <c r="W60">
        <v>90</v>
      </c>
      <c r="X60">
        <v>81.988500000000002</v>
      </c>
      <c r="Y60">
        <v>3</v>
      </c>
      <c r="AA60">
        <f>VLOOKUP(A60,Cover!A:R,18,0)</f>
        <v>0</v>
      </c>
      <c r="AB60" s="77">
        <f t="shared" si="0"/>
        <v>20.71218</v>
      </c>
      <c r="AC60" s="77">
        <f t="shared" si="1"/>
        <v>10.453099999999999</v>
      </c>
      <c r="AD60" s="77">
        <f t="shared" si="2"/>
        <v>72.108378870673945</v>
      </c>
      <c r="AE60" s="77">
        <f t="shared" si="3"/>
        <v>56.611570247933876</v>
      </c>
      <c r="AF60" s="77">
        <f t="shared" si="4"/>
        <v>20.111699999999999</v>
      </c>
      <c r="AG60" s="77">
        <f t="shared" si="5"/>
        <v>71.512843488649935</v>
      </c>
      <c r="AH60" s="77">
        <f t="shared" si="6"/>
        <v>90</v>
      </c>
      <c r="AI60" s="77">
        <f t="shared" si="7"/>
        <v>8.0114999999999998</v>
      </c>
      <c r="AJ60" s="77">
        <f t="shared" si="8"/>
        <v>81.988500000000002</v>
      </c>
      <c r="AK60" s="77">
        <f t="shared" si="9"/>
        <v>0</v>
      </c>
      <c r="AL60" s="77">
        <f t="shared" si="10"/>
        <v>81.988500000000002</v>
      </c>
      <c r="AM60" s="77">
        <f t="shared" si="11"/>
        <v>91.098333333333329</v>
      </c>
      <c r="AN60" t="str">
        <f t="shared" si="14"/>
        <v/>
      </c>
      <c r="AO60" t="s">
        <v>1152</v>
      </c>
      <c r="AP60" t="str">
        <f t="shared" si="12"/>
        <v>DDm100-33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3"/>
        <v>DDm100-33</v>
      </c>
    </row>
    <row r="61" spans="1:53">
      <c r="A61" s="35" t="s">
        <v>77</v>
      </c>
      <c r="B61" t="s">
        <v>1215</v>
      </c>
      <c r="C61" t="s">
        <v>1273</v>
      </c>
      <c r="D61" t="s">
        <v>1188</v>
      </c>
      <c r="E61" t="s">
        <v>1274</v>
      </c>
      <c r="F61" t="s">
        <v>1155</v>
      </c>
      <c r="G61">
        <v>75</v>
      </c>
      <c r="H61">
        <v>2</v>
      </c>
      <c r="I61">
        <v>5</v>
      </c>
      <c r="J61">
        <v>0.27250000000000002</v>
      </c>
      <c r="K61" s="64">
        <v>44873</v>
      </c>
      <c r="L61">
        <v>3.27</v>
      </c>
      <c r="M61">
        <v>2.9975000000000001</v>
      </c>
      <c r="N61">
        <v>1.9075</v>
      </c>
      <c r="O61">
        <v>1.635</v>
      </c>
      <c r="P61" t="s">
        <v>1161</v>
      </c>
      <c r="Q61" t="s">
        <v>1156</v>
      </c>
      <c r="R61" t="s">
        <v>1248</v>
      </c>
      <c r="S61">
        <v>3.5855999999999999</v>
      </c>
      <c r="T61">
        <v>3.3130999999999999</v>
      </c>
      <c r="U61" t="s">
        <v>1161</v>
      </c>
      <c r="V61" t="s">
        <v>1246</v>
      </c>
      <c r="W61">
        <v>11.25</v>
      </c>
      <c r="X61">
        <v>10.977499999999999</v>
      </c>
      <c r="Y61">
        <v>4</v>
      </c>
      <c r="AA61">
        <f>VLOOKUP(A61,Cover!A:R,18,0)</f>
        <v>0</v>
      </c>
      <c r="AB61" s="77">
        <f t="shared" si="0"/>
        <v>2.9975000000000001</v>
      </c>
      <c r="AC61" s="77">
        <f t="shared" si="1"/>
        <v>1.635</v>
      </c>
      <c r="AD61" s="77">
        <f t="shared" si="2"/>
        <v>91.666666666666671</v>
      </c>
      <c r="AE61" s="77">
        <f t="shared" si="3"/>
        <v>85.714285714285722</v>
      </c>
      <c r="AF61" s="77">
        <f t="shared" si="4"/>
        <v>3.3130999999999999</v>
      </c>
      <c r="AG61" s="77">
        <f t="shared" si="5"/>
        <v>92.400156180276667</v>
      </c>
      <c r="AH61" s="77">
        <f t="shared" si="6"/>
        <v>11.25</v>
      </c>
      <c r="AI61" s="77">
        <f t="shared" si="7"/>
        <v>0.27250000000000002</v>
      </c>
      <c r="AJ61" s="77">
        <f t="shared" si="8"/>
        <v>10.977499999999999</v>
      </c>
      <c r="AK61" s="77">
        <f t="shared" si="9"/>
        <v>0</v>
      </c>
      <c r="AL61" s="77">
        <f t="shared" si="10"/>
        <v>10.977499999999999</v>
      </c>
      <c r="AM61" s="77">
        <f t="shared" si="11"/>
        <v>97.577777777777769</v>
      </c>
      <c r="AN61" t="str">
        <f t="shared" si="14"/>
        <v/>
      </c>
      <c r="AO61" t="s">
        <v>1152</v>
      </c>
      <c r="AP61" t="str">
        <f t="shared" si="12"/>
        <v>12V101F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3"/>
        <v xml:space="preserve">12V101F </v>
      </c>
    </row>
    <row r="62" spans="1:53">
      <c r="A62" s="35" t="s">
        <v>78</v>
      </c>
      <c r="B62" t="s">
        <v>1142</v>
      </c>
      <c r="C62" t="s">
        <v>1275</v>
      </c>
      <c r="D62" t="s">
        <v>1206</v>
      </c>
      <c r="E62" t="s">
        <v>795</v>
      </c>
      <c r="F62" t="s">
        <v>1155</v>
      </c>
      <c r="G62">
        <v>75</v>
      </c>
      <c r="H62">
        <v>6</v>
      </c>
      <c r="I62">
        <v>140</v>
      </c>
      <c r="J62">
        <v>7.63</v>
      </c>
      <c r="K62" s="64">
        <v>44686.541666666701</v>
      </c>
      <c r="L62">
        <v>16.350000000000001</v>
      </c>
      <c r="M62">
        <v>8.7200000000000006</v>
      </c>
      <c r="N62">
        <v>10.709250000000001</v>
      </c>
      <c r="O62">
        <v>3.07925</v>
      </c>
      <c r="P62" t="s">
        <v>1147</v>
      </c>
      <c r="Q62" t="s">
        <v>1156</v>
      </c>
      <c r="R62" t="s">
        <v>1185</v>
      </c>
      <c r="S62">
        <v>15.1632</v>
      </c>
      <c r="T62">
        <v>7.5331999999999901</v>
      </c>
      <c r="U62" t="s">
        <v>1147</v>
      </c>
      <c r="V62" t="s">
        <v>1158</v>
      </c>
      <c r="W62">
        <v>22.5</v>
      </c>
      <c r="X62">
        <v>14.87</v>
      </c>
      <c r="Y62">
        <v>1</v>
      </c>
      <c r="Z62" t="s">
        <v>8</v>
      </c>
      <c r="AA62">
        <f>VLOOKUP(A62,Cover!A:R,18,0)</f>
        <v>1</v>
      </c>
      <c r="AB62" s="77">
        <f t="shared" si="0"/>
        <v>7.7200000000000006</v>
      </c>
      <c r="AC62" s="77">
        <f t="shared" si="1"/>
        <v>2.07925</v>
      </c>
      <c r="AD62" s="77">
        <f t="shared" si="2"/>
        <v>47.217125382262999</v>
      </c>
      <c r="AE62" s="77">
        <f t="shared" si="3"/>
        <v>19.415458598874803</v>
      </c>
      <c r="AF62" s="77">
        <f t="shared" si="4"/>
        <v>6.5331999999999901</v>
      </c>
      <c r="AG62" s="77">
        <f t="shared" si="5"/>
        <v>43.085892159966171</v>
      </c>
      <c r="AH62" s="77">
        <f t="shared" si="6"/>
        <v>22.5</v>
      </c>
      <c r="AI62" s="77">
        <f t="shared" si="7"/>
        <v>7.63</v>
      </c>
      <c r="AJ62" s="77">
        <f t="shared" si="8"/>
        <v>14.870000000000001</v>
      </c>
      <c r="AK62" s="77">
        <f t="shared" si="9"/>
        <v>1</v>
      </c>
      <c r="AL62" s="77">
        <f t="shared" si="10"/>
        <v>13.870000000000001</v>
      </c>
      <c r="AM62" s="77">
        <f t="shared" si="11"/>
        <v>61.644444444444446</v>
      </c>
      <c r="AN62" t="str">
        <f t="shared" si="14"/>
        <v>Capped</v>
      </c>
      <c r="AO62" t="s">
        <v>1152</v>
      </c>
      <c r="AP62" t="str">
        <f t="shared" si="12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3"/>
        <v>2DDm85-15</v>
      </c>
    </row>
    <row r="63" spans="1:53">
      <c r="A63" s="35" t="s">
        <v>79</v>
      </c>
      <c r="B63" t="s">
        <v>1142</v>
      </c>
      <c r="C63" t="s">
        <v>1275</v>
      </c>
      <c r="D63" t="s">
        <v>1188</v>
      </c>
      <c r="E63" t="s">
        <v>796</v>
      </c>
      <c r="F63" t="s">
        <v>1146</v>
      </c>
      <c r="G63">
        <v>36.6</v>
      </c>
      <c r="H63">
        <v>9</v>
      </c>
      <c r="I63">
        <v>69</v>
      </c>
      <c r="J63">
        <v>3.7605</v>
      </c>
      <c r="K63" s="64">
        <v>44596.541666666701</v>
      </c>
      <c r="L63">
        <v>12.766080000000001</v>
      </c>
      <c r="M63">
        <v>9.0055800000000001</v>
      </c>
      <c r="N63">
        <v>9.4720999999999993</v>
      </c>
      <c r="O63">
        <v>5.7115999999999998</v>
      </c>
      <c r="P63" t="s">
        <v>1150</v>
      </c>
      <c r="Q63" t="s">
        <v>1156</v>
      </c>
      <c r="R63" t="s">
        <v>1185</v>
      </c>
      <c r="S63">
        <v>10.1088</v>
      </c>
      <c r="T63">
        <v>6.3482999999999796</v>
      </c>
      <c r="U63" t="s">
        <v>1150</v>
      </c>
      <c r="V63" t="s">
        <v>1246</v>
      </c>
      <c r="W63">
        <v>11.25</v>
      </c>
      <c r="X63">
        <v>7.4894999999999996</v>
      </c>
      <c r="Y63">
        <v>12</v>
      </c>
      <c r="AA63">
        <f>VLOOKUP(A63,Cover!A:R,18,0)</f>
        <v>0</v>
      </c>
      <c r="AB63" s="77">
        <f t="shared" si="0"/>
        <v>9.0055800000000001</v>
      </c>
      <c r="AC63" s="77">
        <f t="shared" si="1"/>
        <v>5.7115999999999998</v>
      </c>
      <c r="AD63" s="77">
        <f t="shared" si="2"/>
        <v>70.543032786885234</v>
      </c>
      <c r="AE63" s="77">
        <f t="shared" si="3"/>
        <v>60.299194476409667</v>
      </c>
      <c r="AF63" s="77">
        <f t="shared" si="4"/>
        <v>6.3482999999999796</v>
      </c>
      <c r="AG63" s="77">
        <f t="shared" si="5"/>
        <v>62.799738841405301</v>
      </c>
      <c r="AH63" s="77">
        <f t="shared" si="6"/>
        <v>11.25</v>
      </c>
      <c r="AI63" s="77">
        <f t="shared" si="7"/>
        <v>3.7605</v>
      </c>
      <c r="AJ63" s="77">
        <f t="shared" si="8"/>
        <v>7.4894999999999996</v>
      </c>
      <c r="AK63" s="77">
        <f t="shared" si="9"/>
        <v>0</v>
      </c>
      <c r="AL63" s="77">
        <f t="shared" si="10"/>
        <v>7.4894999999999996</v>
      </c>
      <c r="AM63" s="77">
        <f t="shared" si="11"/>
        <v>66.573333333333323</v>
      </c>
      <c r="AN63" t="str">
        <f t="shared" si="14"/>
        <v/>
      </c>
      <c r="AO63" t="s">
        <v>1152</v>
      </c>
      <c r="AP63" t="str">
        <f t="shared" si="12"/>
        <v>2DDm85-15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3"/>
        <v>2DDm85-15</v>
      </c>
    </row>
    <row r="64" spans="1:53">
      <c r="A64" s="35" t="s">
        <v>80</v>
      </c>
      <c r="B64" t="s">
        <v>1178</v>
      </c>
      <c r="C64" t="s">
        <v>1276</v>
      </c>
      <c r="D64" t="s">
        <v>1144</v>
      </c>
      <c r="E64" t="s">
        <v>957</v>
      </c>
      <c r="F64" t="s">
        <v>1146</v>
      </c>
      <c r="G64">
        <v>36.6</v>
      </c>
      <c r="H64">
        <v>15</v>
      </c>
      <c r="I64">
        <v>132</v>
      </c>
      <c r="J64">
        <v>7.194</v>
      </c>
      <c r="K64" s="64">
        <v>44448.708333333299</v>
      </c>
      <c r="L64">
        <v>22.34064</v>
      </c>
      <c r="M64">
        <v>15.14664</v>
      </c>
      <c r="N64">
        <v>14.0283</v>
      </c>
      <c r="O64">
        <v>6.8342999999999998</v>
      </c>
      <c r="P64" t="s">
        <v>1166</v>
      </c>
      <c r="Q64" t="s">
        <v>1156</v>
      </c>
      <c r="R64" t="s">
        <v>1277</v>
      </c>
      <c r="S64">
        <v>21.815999999999999</v>
      </c>
      <c r="T64">
        <v>14.622</v>
      </c>
      <c r="U64" t="s">
        <v>1161</v>
      </c>
      <c r="V64" t="s">
        <v>1278</v>
      </c>
      <c r="W64">
        <v>16.875</v>
      </c>
      <c r="X64">
        <v>9.6809999999999992</v>
      </c>
      <c r="Y64">
        <v>13</v>
      </c>
      <c r="AA64">
        <f>VLOOKUP(A64,Cover!A:R,18,0)</f>
        <v>1</v>
      </c>
      <c r="AB64" s="77">
        <f t="shared" si="0"/>
        <v>14.14664</v>
      </c>
      <c r="AC64" s="77">
        <f t="shared" si="1"/>
        <v>5.8342999999999998</v>
      </c>
      <c r="AD64" s="77">
        <f t="shared" si="2"/>
        <v>63.322447342600746</v>
      </c>
      <c r="AE64" s="77">
        <f t="shared" si="3"/>
        <v>41.589501222528746</v>
      </c>
      <c r="AF64" s="77">
        <f t="shared" si="4"/>
        <v>13.622</v>
      </c>
      <c r="AG64" s="77">
        <f t="shared" si="5"/>
        <v>62.440410707737442</v>
      </c>
      <c r="AH64" s="77">
        <f t="shared" si="6"/>
        <v>16.875</v>
      </c>
      <c r="AI64" s="77">
        <f t="shared" si="7"/>
        <v>7.194</v>
      </c>
      <c r="AJ64" s="77">
        <f t="shared" si="8"/>
        <v>9.6810000000000009</v>
      </c>
      <c r="AK64" s="77">
        <f t="shared" si="9"/>
        <v>1</v>
      </c>
      <c r="AL64" s="77">
        <f t="shared" si="10"/>
        <v>8.6810000000000009</v>
      </c>
      <c r="AM64" s="77">
        <f t="shared" si="11"/>
        <v>51.442962962962966</v>
      </c>
      <c r="AN64" t="str">
        <f t="shared" si="14"/>
        <v/>
      </c>
      <c r="AO64" t="s">
        <v>1152</v>
      </c>
      <c r="AP64" t="str">
        <f t="shared" si="12"/>
        <v>2DDm85-13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3"/>
        <v>2DDm85-13</v>
      </c>
    </row>
    <row r="65" spans="1:53">
      <c r="A65" s="35" t="s">
        <v>81</v>
      </c>
      <c r="B65" t="s">
        <v>1279</v>
      </c>
      <c r="C65" t="s">
        <v>1280</v>
      </c>
      <c r="D65" t="s">
        <v>1188</v>
      </c>
      <c r="E65" t="s">
        <v>981</v>
      </c>
      <c r="F65" t="s">
        <v>1146</v>
      </c>
      <c r="G65">
        <v>36.6</v>
      </c>
      <c r="H65">
        <v>27</v>
      </c>
      <c r="I65">
        <v>323</v>
      </c>
      <c r="J65">
        <v>17.6035</v>
      </c>
      <c r="K65" s="64">
        <v>45447</v>
      </c>
      <c r="L65">
        <v>41.489759999999997</v>
      </c>
      <c r="M65">
        <v>23.88626</v>
      </c>
      <c r="N65">
        <v>30.062200000000001</v>
      </c>
      <c r="O65">
        <v>12.4587</v>
      </c>
      <c r="P65" t="s">
        <v>1150</v>
      </c>
      <c r="Q65" t="s">
        <v>1156</v>
      </c>
      <c r="R65" t="s">
        <v>1167</v>
      </c>
      <c r="S65">
        <v>35.553600000000003</v>
      </c>
      <c r="T65">
        <v>17.950099999999999</v>
      </c>
      <c r="U65" t="s">
        <v>1147</v>
      </c>
      <c r="V65" t="s">
        <v>1158</v>
      </c>
      <c r="W65">
        <v>22.5</v>
      </c>
      <c r="X65">
        <v>4.8964999999999996</v>
      </c>
      <c r="Y65">
        <v>15</v>
      </c>
      <c r="AA65">
        <f>VLOOKUP(A65,Cover!A:R,18,0)</f>
        <v>3</v>
      </c>
      <c r="AB65" s="77">
        <f t="shared" si="0"/>
        <v>20.88626</v>
      </c>
      <c r="AC65" s="77">
        <f t="shared" si="1"/>
        <v>9.4587000000000003</v>
      </c>
      <c r="AD65" s="77">
        <f t="shared" si="2"/>
        <v>50.340758779997763</v>
      </c>
      <c r="AE65" s="77">
        <f t="shared" si="3"/>
        <v>31.463765126970085</v>
      </c>
      <c r="AF65" s="77">
        <f t="shared" si="4"/>
        <v>14.950099999999999</v>
      </c>
      <c r="AG65" s="77">
        <f t="shared" si="5"/>
        <v>42.049468970793392</v>
      </c>
      <c r="AH65" s="77">
        <f t="shared" si="6"/>
        <v>22.5</v>
      </c>
      <c r="AI65" s="77">
        <f t="shared" si="7"/>
        <v>17.6035</v>
      </c>
      <c r="AJ65" s="77">
        <f t="shared" si="8"/>
        <v>4.8964999999999996</v>
      </c>
      <c r="AK65" s="77">
        <f t="shared" si="9"/>
        <v>3</v>
      </c>
      <c r="AL65" s="77">
        <f t="shared" si="10"/>
        <v>1.8964999999999996</v>
      </c>
      <c r="AM65" s="77">
        <f t="shared" si="11"/>
        <v>8.4288888888888867</v>
      </c>
      <c r="AN65" t="str">
        <f t="shared" si="14"/>
        <v/>
      </c>
      <c r="AO65" t="s">
        <v>1152</v>
      </c>
      <c r="AP65" t="str">
        <f t="shared" si="12"/>
        <v>DDm125-33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3"/>
        <v>DDm125-33</v>
      </c>
    </row>
    <row r="66" spans="1:53">
      <c r="A66" s="35" t="s">
        <v>82</v>
      </c>
      <c r="B66" t="s">
        <v>1195</v>
      </c>
      <c r="C66" t="s">
        <v>1281</v>
      </c>
      <c r="D66" t="s">
        <v>1188</v>
      </c>
      <c r="E66" t="s">
        <v>855</v>
      </c>
      <c r="F66" t="s">
        <v>1146</v>
      </c>
      <c r="G66">
        <v>36.6</v>
      </c>
      <c r="H66">
        <v>5</v>
      </c>
      <c r="I66">
        <v>39</v>
      </c>
      <c r="J66">
        <v>2.1255000000000002</v>
      </c>
      <c r="K66" s="64">
        <v>44501.458333333299</v>
      </c>
      <c r="L66">
        <v>6.3830400000000003</v>
      </c>
      <c r="M66">
        <v>4.2575399999999997</v>
      </c>
      <c r="N66">
        <v>4.4908000000000001</v>
      </c>
      <c r="O66">
        <v>2.3653</v>
      </c>
      <c r="P66" t="s">
        <v>1249</v>
      </c>
      <c r="Q66" t="s">
        <v>1175</v>
      </c>
      <c r="R66" t="s">
        <v>1253</v>
      </c>
      <c r="S66">
        <v>7.8105600000000104</v>
      </c>
      <c r="T66">
        <v>5.6850600000000098</v>
      </c>
      <c r="U66" t="s">
        <v>1150</v>
      </c>
      <c r="V66" t="s">
        <v>1249</v>
      </c>
      <c r="W66">
        <v>6</v>
      </c>
      <c r="X66">
        <v>3.8744999999999998</v>
      </c>
      <c r="Y66">
        <v>8</v>
      </c>
      <c r="AA66">
        <f>VLOOKUP(A66,Cover!A:R,18,0)</f>
        <v>0</v>
      </c>
      <c r="AB66" s="77">
        <f t="shared" si="0"/>
        <v>4.2575399999999997</v>
      </c>
      <c r="AC66" s="77">
        <f t="shared" si="1"/>
        <v>2.3653</v>
      </c>
      <c r="AD66" s="77">
        <f t="shared" si="2"/>
        <v>66.700819672131132</v>
      </c>
      <c r="AE66" s="77">
        <f t="shared" si="3"/>
        <v>52.669902912621353</v>
      </c>
      <c r="AF66" s="77">
        <f t="shared" si="4"/>
        <v>5.6850600000000098</v>
      </c>
      <c r="AG66" s="77">
        <f t="shared" si="5"/>
        <v>72.786842428711921</v>
      </c>
      <c r="AH66" s="77">
        <f t="shared" si="6"/>
        <v>6</v>
      </c>
      <c r="AI66" s="77">
        <f t="shared" si="7"/>
        <v>2.1255000000000002</v>
      </c>
      <c r="AJ66" s="77">
        <f t="shared" si="8"/>
        <v>3.8744999999999998</v>
      </c>
      <c r="AK66" s="77">
        <f t="shared" si="9"/>
        <v>0</v>
      </c>
      <c r="AL66" s="77">
        <f t="shared" si="10"/>
        <v>3.8744999999999998</v>
      </c>
      <c r="AM66" s="77">
        <f t="shared" si="11"/>
        <v>64.575000000000003</v>
      </c>
      <c r="AN66" t="str">
        <f t="shared" si="14"/>
        <v/>
      </c>
      <c r="AO66" t="s">
        <v>1152</v>
      </c>
      <c r="AP66" t="str">
        <f t="shared" si="12"/>
        <v>12V100F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3"/>
        <v>12V100F</v>
      </c>
    </row>
    <row r="67" spans="1:53">
      <c r="A67" s="35" t="s">
        <v>83</v>
      </c>
      <c r="B67" t="s">
        <v>1142</v>
      </c>
      <c r="C67" t="s">
        <v>1282</v>
      </c>
      <c r="D67" t="s">
        <v>1172</v>
      </c>
      <c r="E67" t="s">
        <v>797</v>
      </c>
      <c r="F67" t="s">
        <v>1146</v>
      </c>
      <c r="G67">
        <v>36.6</v>
      </c>
      <c r="H67">
        <v>16</v>
      </c>
      <c r="I67">
        <v>220</v>
      </c>
      <c r="J67">
        <v>11.99</v>
      </c>
      <c r="K67" s="64">
        <v>45058</v>
      </c>
      <c r="L67">
        <v>23.936399999999999</v>
      </c>
      <c r="M67">
        <v>11.946400000000001</v>
      </c>
      <c r="N67">
        <v>0.27250000000000002</v>
      </c>
      <c r="O67">
        <v>-11.717499999999999</v>
      </c>
      <c r="P67" t="s">
        <v>1161</v>
      </c>
      <c r="Q67" t="s">
        <v>1156</v>
      </c>
      <c r="R67" t="s">
        <v>1268</v>
      </c>
      <c r="S67">
        <v>45.964799999999997</v>
      </c>
      <c r="T67">
        <v>33.974800000000002</v>
      </c>
      <c r="U67" t="s">
        <v>1150</v>
      </c>
      <c r="V67" t="s">
        <v>1283</v>
      </c>
      <c r="W67">
        <v>16.5</v>
      </c>
      <c r="X67">
        <v>4.51</v>
      </c>
      <c r="Y67">
        <v>6</v>
      </c>
      <c r="AA67">
        <f>VLOOKUP(A67,Cover!A:R,18,0)</f>
        <v>1.5</v>
      </c>
      <c r="AB67" s="77">
        <f t="shared" si="0"/>
        <v>10.446400000000001</v>
      </c>
      <c r="AC67" s="77">
        <f t="shared" si="1"/>
        <v>-13.217499999999999</v>
      </c>
      <c r="AD67" s="77">
        <f t="shared" si="2"/>
        <v>43.642318811517193</v>
      </c>
      <c r="AE67" s="77">
        <f t="shared" si="3"/>
        <v>-4850.45871559633</v>
      </c>
      <c r="AF67" s="77">
        <f t="shared" si="4"/>
        <v>32.474800000000002</v>
      </c>
      <c r="AG67" s="77">
        <f t="shared" si="5"/>
        <v>70.651455026455039</v>
      </c>
      <c r="AH67" s="77">
        <f t="shared" si="6"/>
        <v>16.5</v>
      </c>
      <c r="AI67" s="77">
        <f t="shared" si="7"/>
        <v>11.99</v>
      </c>
      <c r="AJ67" s="77">
        <f t="shared" si="8"/>
        <v>4.51</v>
      </c>
      <c r="AK67" s="77">
        <f t="shared" si="9"/>
        <v>1.5</v>
      </c>
      <c r="AL67" s="77">
        <f t="shared" si="10"/>
        <v>3.01</v>
      </c>
      <c r="AM67" s="77">
        <f t="shared" si="11"/>
        <v>18.242424242424239</v>
      </c>
      <c r="AN67" t="str">
        <f t="shared" si="14"/>
        <v/>
      </c>
      <c r="AO67" t="s">
        <v>1152</v>
      </c>
      <c r="AP67" t="str">
        <f t="shared" si="12"/>
        <v>DDm85-33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3"/>
        <v>DDm85-33</v>
      </c>
    </row>
    <row r="68" spans="1:53">
      <c r="A68" s="35" t="s">
        <v>84</v>
      </c>
      <c r="B68" t="s">
        <v>1209</v>
      </c>
      <c r="C68" t="s">
        <v>1284</v>
      </c>
      <c r="D68" t="s">
        <v>1139</v>
      </c>
      <c r="E68" t="s">
        <v>877</v>
      </c>
      <c r="F68" t="s">
        <v>1146</v>
      </c>
      <c r="G68">
        <v>36.6</v>
      </c>
      <c r="H68">
        <v>11</v>
      </c>
      <c r="I68">
        <v>74</v>
      </c>
      <c r="J68">
        <v>4.0330000000000004</v>
      </c>
      <c r="K68" s="64">
        <v>45447</v>
      </c>
      <c r="L68">
        <v>15.957599999999999</v>
      </c>
      <c r="M68">
        <v>11.9246</v>
      </c>
      <c r="N68">
        <v>14.388</v>
      </c>
      <c r="O68">
        <v>10.355</v>
      </c>
      <c r="P68" t="s">
        <v>1150</v>
      </c>
      <c r="Q68" t="s">
        <v>1156</v>
      </c>
      <c r="R68" t="s">
        <v>1277</v>
      </c>
      <c r="S68">
        <v>8.7264000000000301</v>
      </c>
      <c r="T68">
        <v>4.69340000000002</v>
      </c>
      <c r="U68" t="s">
        <v>1150</v>
      </c>
      <c r="V68" t="s">
        <v>1249</v>
      </c>
      <c r="W68">
        <v>6</v>
      </c>
      <c r="X68">
        <v>1.9670000000000001</v>
      </c>
      <c r="Y68">
        <v>0</v>
      </c>
      <c r="Z68" t="s">
        <v>8</v>
      </c>
      <c r="AA68">
        <f>VLOOKUP(A68,Cover!A:R,18,0)</f>
        <v>0</v>
      </c>
      <c r="AB68" s="77">
        <f t="shared" si="0"/>
        <v>11.9246</v>
      </c>
      <c r="AC68" s="77">
        <f t="shared" si="1"/>
        <v>10.355</v>
      </c>
      <c r="AD68" s="77">
        <f t="shared" si="2"/>
        <v>74.726775956284158</v>
      </c>
      <c r="AE68" s="77">
        <f t="shared" si="3"/>
        <v>71.969696969696969</v>
      </c>
      <c r="AF68" s="77">
        <f t="shared" si="4"/>
        <v>4.69340000000002</v>
      </c>
      <c r="AG68" s="77">
        <f t="shared" si="5"/>
        <v>53.783920058672578</v>
      </c>
      <c r="AH68" s="77">
        <f t="shared" si="6"/>
        <v>6</v>
      </c>
      <c r="AI68" s="77">
        <f t="shared" si="7"/>
        <v>4.0330000000000004</v>
      </c>
      <c r="AJ68" s="77">
        <f t="shared" si="8"/>
        <v>1.9669999999999996</v>
      </c>
      <c r="AK68" s="77">
        <f t="shared" si="9"/>
        <v>0</v>
      </c>
      <c r="AL68" s="77">
        <f t="shared" si="10"/>
        <v>1.9669999999999996</v>
      </c>
      <c r="AM68" s="77">
        <f t="shared" si="11"/>
        <v>32.783333333333331</v>
      </c>
      <c r="AN68" t="str">
        <f t="shared" si="14"/>
        <v>Capped</v>
      </c>
      <c r="AO68" t="s">
        <v>1152</v>
      </c>
      <c r="AP68" t="str">
        <f t="shared" si="12"/>
        <v>2DDm85-13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3"/>
        <v>2DDm85-13</v>
      </c>
    </row>
    <row r="69" spans="1:53">
      <c r="A69" s="35" t="s">
        <v>85</v>
      </c>
      <c r="B69" t="s">
        <v>1191</v>
      </c>
      <c r="C69" t="s">
        <v>1285</v>
      </c>
      <c r="D69" t="s">
        <v>1188</v>
      </c>
      <c r="E69" t="s">
        <v>982</v>
      </c>
      <c r="F69" t="s">
        <v>1146</v>
      </c>
      <c r="G69">
        <v>36.6</v>
      </c>
      <c r="H69">
        <v>7</v>
      </c>
      <c r="I69">
        <v>42</v>
      </c>
      <c r="J69">
        <v>2.2890000000000001</v>
      </c>
      <c r="K69" s="64">
        <v>45447</v>
      </c>
      <c r="L69">
        <v>9.57456</v>
      </c>
      <c r="M69">
        <v>7.2855600000000003</v>
      </c>
      <c r="N69">
        <v>5.4827000000000004</v>
      </c>
      <c r="O69">
        <v>3.1937000000000002</v>
      </c>
      <c r="P69" t="s">
        <v>1150</v>
      </c>
      <c r="Q69" t="s">
        <v>1156</v>
      </c>
      <c r="R69" t="s">
        <v>1185</v>
      </c>
      <c r="S69">
        <v>10.1088</v>
      </c>
      <c r="T69">
        <v>7.8197999999999803</v>
      </c>
      <c r="U69" t="s">
        <v>1150</v>
      </c>
      <c r="V69" t="s">
        <v>1246</v>
      </c>
      <c r="W69">
        <v>11.25</v>
      </c>
      <c r="X69">
        <v>8.9610000000000003</v>
      </c>
      <c r="Y69">
        <v>25</v>
      </c>
      <c r="AA69">
        <f>VLOOKUP(A69,Cover!A:R,18,0)</f>
        <v>0</v>
      </c>
      <c r="AB69" s="77">
        <f t="shared" si="0"/>
        <v>7.2855600000000003</v>
      </c>
      <c r="AC69" s="77">
        <f t="shared" si="1"/>
        <v>3.1937000000000002</v>
      </c>
      <c r="AD69" s="77">
        <f t="shared" si="2"/>
        <v>76.092896174863384</v>
      </c>
      <c r="AE69" s="77">
        <f t="shared" si="3"/>
        <v>58.250497017892648</v>
      </c>
      <c r="AF69" s="77">
        <f t="shared" si="4"/>
        <v>7.8197999999999803</v>
      </c>
      <c r="AG69" s="77">
        <f t="shared" si="5"/>
        <v>77.356362773029232</v>
      </c>
      <c r="AH69" s="77">
        <f t="shared" si="6"/>
        <v>11.25</v>
      </c>
      <c r="AI69" s="77">
        <f t="shared" si="7"/>
        <v>2.2890000000000001</v>
      </c>
      <c r="AJ69" s="77">
        <f t="shared" si="8"/>
        <v>8.9610000000000003</v>
      </c>
      <c r="AK69" s="77">
        <f t="shared" si="9"/>
        <v>0</v>
      </c>
      <c r="AL69" s="77">
        <f t="shared" si="10"/>
        <v>8.9610000000000003</v>
      </c>
      <c r="AM69" s="77">
        <f t="shared" si="11"/>
        <v>79.653333333333336</v>
      </c>
      <c r="AN69" t="str">
        <f t="shared" si="14"/>
        <v/>
      </c>
      <c r="AO69" t="s">
        <v>1152</v>
      </c>
      <c r="AP69" t="str">
        <f t="shared" si="12"/>
        <v>2DDm85-15</v>
      </c>
      <c r="AQ69">
        <f>_xlfn.XLOOKUP(A69,'SYS Allocations'!A:A,'SYS Allocations'!B:B)</f>
        <v>0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3"/>
        <v>2DDm85-15</v>
      </c>
    </row>
    <row r="70" spans="1:53">
      <c r="A70" s="35" t="s">
        <v>86</v>
      </c>
      <c r="B70" t="s">
        <v>1165</v>
      </c>
      <c r="C70" t="s">
        <v>1165</v>
      </c>
      <c r="D70" t="s">
        <v>1206</v>
      </c>
      <c r="E70" t="s">
        <v>810</v>
      </c>
      <c r="F70" t="s">
        <v>1155</v>
      </c>
      <c r="G70">
        <v>75</v>
      </c>
      <c r="H70">
        <v>28</v>
      </c>
      <c r="I70">
        <v>780</v>
      </c>
      <c r="J70">
        <v>42.51</v>
      </c>
      <c r="K70" s="64">
        <v>45211</v>
      </c>
      <c r="L70">
        <v>88.29</v>
      </c>
      <c r="M70">
        <v>45.78</v>
      </c>
      <c r="N70">
        <v>77.662499999999994</v>
      </c>
      <c r="O70">
        <v>35.152500000000003</v>
      </c>
      <c r="P70" t="s">
        <v>1147</v>
      </c>
      <c r="Q70" t="s">
        <v>1156</v>
      </c>
      <c r="R70" t="s">
        <v>1167</v>
      </c>
      <c r="S70">
        <v>53.330399999999997</v>
      </c>
      <c r="T70">
        <v>10.820399999999999</v>
      </c>
      <c r="U70" t="s">
        <v>1180</v>
      </c>
      <c r="V70" t="s">
        <v>1286</v>
      </c>
      <c r="W70">
        <v>180</v>
      </c>
      <c r="X70">
        <v>137.49</v>
      </c>
      <c r="Y70">
        <v>18</v>
      </c>
      <c r="Z70" t="s">
        <v>8</v>
      </c>
      <c r="AA70">
        <f>VLOOKUP(A70,Cover!A:R,18,0)</f>
        <v>15.5</v>
      </c>
      <c r="AB70" s="77">
        <f t="shared" si="0"/>
        <v>30.28</v>
      </c>
      <c r="AC70" s="77">
        <f t="shared" si="1"/>
        <v>19.652500000000003</v>
      </c>
      <c r="AD70" s="77">
        <f t="shared" si="2"/>
        <v>34.296069770075889</v>
      </c>
      <c r="AE70" s="77">
        <f t="shared" si="3"/>
        <v>25.305005633349435</v>
      </c>
      <c r="AF70" s="77">
        <f t="shared" si="4"/>
        <v>-4.6796000000000006</v>
      </c>
      <c r="AG70" s="77">
        <f t="shared" si="5"/>
        <v>-8.774732610293567</v>
      </c>
      <c r="AH70" s="369">
        <f>AVERAGE(W70:W71)</f>
        <v>180</v>
      </c>
      <c r="AI70" s="369">
        <f>SUM(J70:J71)</f>
        <v>142.245</v>
      </c>
      <c r="AJ70" s="369">
        <f t="shared" si="8"/>
        <v>37.754999999999995</v>
      </c>
      <c r="AK70" s="369">
        <f>SUM(AA70:AA71)</f>
        <v>17</v>
      </c>
      <c r="AL70" s="369">
        <f t="shared" si="10"/>
        <v>20.754999999999995</v>
      </c>
      <c r="AM70" s="370">
        <f t="shared" si="11"/>
        <v>11.530555555555553</v>
      </c>
      <c r="AN70" t="str">
        <f t="shared" si="14"/>
        <v>Capped</v>
      </c>
      <c r="AO70" t="s">
        <v>1152</v>
      </c>
      <c r="AP70" t="str">
        <f t="shared" si="12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3"/>
        <v>DDm125-33</v>
      </c>
    </row>
    <row r="71" spans="1:53">
      <c r="A71" s="35" t="s">
        <v>87</v>
      </c>
      <c r="B71" t="s">
        <v>1165</v>
      </c>
      <c r="C71" t="s">
        <v>1165</v>
      </c>
      <c r="D71" t="s">
        <v>1206</v>
      </c>
      <c r="E71" t="s">
        <v>810</v>
      </c>
      <c r="F71" t="s">
        <v>1200</v>
      </c>
      <c r="G71">
        <v>55</v>
      </c>
      <c r="H71">
        <v>54</v>
      </c>
      <c r="I71">
        <v>1830</v>
      </c>
      <c r="J71">
        <v>99.734999999999999</v>
      </c>
      <c r="K71" s="64">
        <v>45211</v>
      </c>
      <c r="L71">
        <v>127.09399999999999</v>
      </c>
      <c r="M71">
        <v>27.359000000000002</v>
      </c>
      <c r="N71">
        <v>93.467500000000001</v>
      </c>
      <c r="O71">
        <v>-6.2675000000000001</v>
      </c>
      <c r="P71" t="s">
        <v>1193</v>
      </c>
      <c r="Q71" t="s">
        <v>1156</v>
      </c>
      <c r="R71" t="s">
        <v>1167</v>
      </c>
      <c r="S71">
        <v>106.66079999999999</v>
      </c>
      <c r="T71">
        <v>6.9258000000000797</v>
      </c>
      <c r="U71" t="s">
        <v>1180</v>
      </c>
      <c r="V71" t="s">
        <v>1286</v>
      </c>
      <c r="W71">
        <v>180</v>
      </c>
      <c r="X71">
        <v>80.265000000000001</v>
      </c>
      <c r="Y71">
        <v>18</v>
      </c>
      <c r="Z71" t="s">
        <v>8</v>
      </c>
      <c r="AA71">
        <f>VLOOKUP(A71,Cover!A:R,18,0)</f>
        <v>1.5</v>
      </c>
      <c r="AB71" s="77">
        <f t="shared" si="0"/>
        <v>25.859000000000002</v>
      </c>
      <c r="AC71" s="77">
        <f t="shared" si="1"/>
        <v>-7.7675000000000001</v>
      </c>
      <c r="AD71" s="77">
        <f t="shared" si="2"/>
        <v>20.346357813901523</v>
      </c>
      <c r="AE71" s="77">
        <f t="shared" si="3"/>
        <v>-8.3103752641292434</v>
      </c>
      <c r="AF71" s="77">
        <f t="shared" si="4"/>
        <v>5.4258000000000797</v>
      </c>
      <c r="AG71" s="77">
        <f t="shared" si="5"/>
        <v>5.0869672832006509</v>
      </c>
      <c r="AH71" s="369"/>
      <c r="AI71" s="369"/>
      <c r="AJ71" s="369"/>
      <c r="AK71" s="369"/>
      <c r="AL71" s="369"/>
      <c r="AM71" s="370"/>
      <c r="AN71" t="str">
        <f t="shared" si="14"/>
        <v>Capped</v>
      </c>
      <c r="AO71" t="s">
        <v>1152</v>
      </c>
      <c r="AP71" t="str">
        <f t="shared" si="12"/>
        <v>DDm125-33</v>
      </c>
      <c r="AQ71" t="str">
        <f>_xlfn.XLOOKUP(A71,'SYS Allocations'!A:A,'SYS Allocations'!B:B)</f>
        <v>P-Core</v>
      </c>
      <c r="AR71">
        <f>_xlfn.XLOOKUP(A71,'SYS Allocations'!A:A,'SYS Allocations'!C:C)</f>
        <v>0</v>
      </c>
      <c r="AS71">
        <f>_xlfn.XLOOKUP(A71,'SYS Allocations'!A:A,'SYS Allocations'!D:D)</f>
        <v>0</v>
      </c>
      <c r="AT71">
        <f>_xlfn.XLOOKUP(A71,'SYS Allocations'!A:A,'SYS Allocations'!E:E)</f>
        <v>0</v>
      </c>
      <c r="AU71">
        <f>_xlfn.XLOOKUP(A71,'SYS Allocations'!A:A,'SYS Allocations'!F:F)</f>
        <v>0</v>
      </c>
      <c r="BA71" t="str">
        <f t="shared" si="13"/>
        <v>DDm125-33</v>
      </c>
    </row>
    <row r="72" spans="1:53">
      <c r="A72" s="35" t="s">
        <v>88</v>
      </c>
      <c r="B72" t="s">
        <v>1165</v>
      </c>
      <c r="C72" t="s">
        <v>1165</v>
      </c>
      <c r="D72" t="s">
        <v>1188</v>
      </c>
      <c r="E72" t="s">
        <v>812</v>
      </c>
      <c r="F72" t="s">
        <v>1146</v>
      </c>
      <c r="G72">
        <v>36.6</v>
      </c>
      <c r="H72">
        <v>39</v>
      </c>
      <c r="I72">
        <v>282</v>
      </c>
      <c r="J72">
        <v>15.369</v>
      </c>
      <c r="K72" s="64">
        <v>45182</v>
      </c>
      <c r="L72">
        <v>60.63888</v>
      </c>
      <c r="M72">
        <v>45.269880000000001</v>
      </c>
      <c r="N72">
        <v>43.098599999999998</v>
      </c>
      <c r="O72">
        <v>27.729600000000001</v>
      </c>
      <c r="P72" t="s">
        <v>1147</v>
      </c>
      <c r="Q72" t="s">
        <v>1156</v>
      </c>
      <c r="R72" t="s">
        <v>1167</v>
      </c>
      <c r="S72">
        <v>53.330399999999997</v>
      </c>
      <c r="T72">
        <v>37.961399999999998</v>
      </c>
      <c r="U72" t="s">
        <v>1193</v>
      </c>
      <c r="V72" t="s">
        <v>1287</v>
      </c>
      <c r="W72">
        <v>196.5</v>
      </c>
      <c r="X72">
        <v>181.131</v>
      </c>
      <c r="Y72">
        <v>65</v>
      </c>
      <c r="AA72">
        <f>VLOOKUP(A72,Cover!A:R,18,0)</f>
        <v>7.8000000000000007</v>
      </c>
      <c r="AB72" s="77">
        <f t="shared" si="0"/>
        <v>37.469880000000003</v>
      </c>
      <c r="AC72" s="77">
        <f t="shared" si="1"/>
        <v>19.929600000000001</v>
      </c>
      <c r="AD72" s="77">
        <f t="shared" si="2"/>
        <v>61.791840482541907</v>
      </c>
      <c r="AE72" s="77">
        <f t="shared" si="3"/>
        <v>46.241873285907204</v>
      </c>
      <c r="AF72" s="77">
        <f t="shared" si="4"/>
        <v>30.161399999999997</v>
      </c>
      <c r="AG72" s="77">
        <f t="shared" si="5"/>
        <v>56.555735565456096</v>
      </c>
      <c r="AH72" s="369">
        <f>AVERAGE(W72:W73)</f>
        <v>196.5</v>
      </c>
      <c r="AI72" s="369">
        <f>SUM(J72:J73)</f>
        <v>30.138500000000001</v>
      </c>
      <c r="AJ72" s="369">
        <f t="shared" si="8"/>
        <v>166.36150000000001</v>
      </c>
      <c r="AK72" s="369">
        <f>SUM(AA72:AA73)</f>
        <v>16.200000000000003</v>
      </c>
      <c r="AL72" s="369">
        <f t="shared" si="10"/>
        <v>150.16149999999999</v>
      </c>
      <c r="AM72" s="370">
        <f t="shared" si="11"/>
        <v>76.418066157760805</v>
      </c>
      <c r="AN72" t="str">
        <f t="shared" si="14"/>
        <v/>
      </c>
      <c r="AO72" t="s">
        <v>1208</v>
      </c>
      <c r="AP72" t="str">
        <f t="shared" si="12"/>
        <v>DDm125-33</v>
      </c>
      <c r="AQ72">
        <f>_xlfn.XLOOKUP(A72,'SYS Allocations'!A:A,'SYS Allocations'!B:B)</f>
        <v>0</v>
      </c>
      <c r="AR72" t="str">
        <f>_xlfn.XLOOKUP(A72,'SYS Allocations'!A:A,'SYS Allocations'!C:C)</f>
        <v>RA</v>
      </c>
      <c r="AS72" t="str">
        <f>_xlfn.XLOOKUP(A72,'SYS Allocations'!A:A,'SYS Allocations'!D:D)</f>
        <v>PX</v>
      </c>
      <c r="AT72">
        <f>_xlfn.XLOOKUP(A72,'SYS Allocations'!A:A,'SYS Allocations'!E:E)</f>
        <v>0</v>
      </c>
      <c r="AU72" t="str">
        <f>_xlfn.XLOOKUP(A72,'SYS Allocations'!A:A,'SYS Allocations'!F:F)</f>
        <v>OPEX</v>
      </c>
      <c r="BA72" t="str">
        <f t="shared" si="13"/>
        <v>DDm125-33</v>
      </c>
    </row>
    <row r="73" spans="1:53">
      <c r="A73" s="35" t="s">
        <v>89</v>
      </c>
      <c r="B73" t="s">
        <v>1165</v>
      </c>
      <c r="C73" t="s">
        <v>1165</v>
      </c>
      <c r="D73" t="s">
        <v>1188</v>
      </c>
      <c r="E73" t="s">
        <v>812</v>
      </c>
      <c r="F73" t="s">
        <v>1146</v>
      </c>
      <c r="G73">
        <v>36.6</v>
      </c>
      <c r="H73">
        <v>39</v>
      </c>
      <c r="I73">
        <v>271</v>
      </c>
      <c r="J73">
        <v>14.769500000000001</v>
      </c>
      <c r="K73" s="64">
        <v>45182</v>
      </c>
      <c r="L73">
        <v>60.63888</v>
      </c>
      <c r="M73">
        <v>45.86938</v>
      </c>
      <c r="N73">
        <v>43.098599999999998</v>
      </c>
      <c r="O73">
        <v>28.3291</v>
      </c>
      <c r="P73" t="s">
        <v>1147</v>
      </c>
      <c r="Q73" t="s">
        <v>1156</v>
      </c>
      <c r="R73" t="s">
        <v>1167</v>
      </c>
      <c r="S73">
        <v>53.330399999999997</v>
      </c>
      <c r="T73">
        <v>38.560899999999997</v>
      </c>
      <c r="U73" t="s">
        <v>1193</v>
      </c>
      <c r="V73" t="s">
        <v>1287</v>
      </c>
      <c r="W73">
        <v>196.5</v>
      </c>
      <c r="X73">
        <v>181.73050000000001</v>
      </c>
      <c r="Y73">
        <v>65</v>
      </c>
      <c r="AA73">
        <f>VLOOKUP(A73,Cover!A:R,18,0)</f>
        <v>8.4</v>
      </c>
      <c r="AB73" s="77">
        <f t="shared" ref="AB73" si="58">M73-AA73</f>
        <v>37.469380000000001</v>
      </c>
      <c r="AC73" s="77">
        <f t="shared" ref="AC73" si="59">O73-AA73</f>
        <v>19.929099999999998</v>
      </c>
      <c r="AD73" s="77">
        <f t="shared" ref="AD73" si="60">AB73/L73%</f>
        <v>61.791015929054105</v>
      </c>
      <c r="AE73" s="77">
        <f t="shared" ref="AE73" si="61">AC73/N73%</f>
        <v>46.240713155415719</v>
      </c>
      <c r="AF73" s="77">
        <f t="shared" ref="AF73" si="62">T73-AA73</f>
        <v>30.160899999999998</v>
      </c>
      <c r="AG73" s="77">
        <f t="shared" ref="AG73" si="63">AF73/S73%</f>
        <v>56.55479801389076</v>
      </c>
      <c r="AH73" s="369"/>
      <c r="AI73" s="369"/>
      <c r="AJ73" s="369"/>
      <c r="AK73" s="369"/>
      <c r="AL73" s="369"/>
      <c r="AM73" s="370"/>
      <c r="AN73" t="str">
        <f t="shared" ref="AN73:AN136" si="64">IF(ISBLANK(Z73),"","Capped")</f>
        <v/>
      </c>
      <c r="AO73" t="s">
        <v>1208</v>
      </c>
      <c r="AP73" t="str">
        <f t="shared" si="12"/>
        <v>DDm125-33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>
        <f>_xlfn.XLOOKUP(A73,'SYS Allocations'!A:A,'SYS Allocations'!E:E)</f>
        <v>0</v>
      </c>
      <c r="AU73">
        <f>_xlfn.XLOOKUP(A73,'SYS Allocations'!A:A,'SYS Allocations'!F:F)</f>
        <v>0</v>
      </c>
      <c r="BA73" t="str">
        <f t="shared" si="13"/>
        <v>DDm125-33</v>
      </c>
    </row>
    <row r="74" spans="1:53">
      <c r="A74" s="35" t="s">
        <v>90</v>
      </c>
      <c r="B74" t="s">
        <v>1191</v>
      </c>
      <c r="C74" t="s">
        <v>1288</v>
      </c>
      <c r="D74" t="s">
        <v>1144</v>
      </c>
      <c r="E74" t="s">
        <v>986</v>
      </c>
      <c r="F74" t="s">
        <v>1146</v>
      </c>
      <c r="G74">
        <v>36.6</v>
      </c>
      <c r="H74">
        <v>18</v>
      </c>
      <c r="I74">
        <v>31</v>
      </c>
      <c r="J74">
        <v>1.6895</v>
      </c>
      <c r="K74" s="64">
        <v>45447</v>
      </c>
      <c r="L74">
        <v>27.12792</v>
      </c>
      <c r="M74">
        <v>25.438420000000001</v>
      </c>
      <c r="N74">
        <v>22.791899999999998</v>
      </c>
      <c r="O74">
        <v>21.102399999999999</v>
      </c>
      <c r="P74" t="s">
        <v>1150</v>
      </c>
      <c r="Q74" t="s">
        <v>1156</v>
      </c>
      <c r="R74" t="s">
        <v>1157</v>
      </c>
      <c r="S74">
        <v>17.409600000000001</v>
      </c>
      <c r="T74">
        <v>15.7201</v>
      </c>
      <c r="U74" t="s">
        <v>1193</v>
      </c>
      <c r="V74" t="s">
        <v>1186</v>
      </c>
      <c r="W74">
        <v>112.5</v>
      </c>
      <c r="X74">
        <v>110.8105</v>
      </c>
      <c r="Y74">
        <v>24</v>
      </c>
      <c r="AA74">
        <f>VLOOKUP(A74,Cover!A:R,18,0)</f>
        <v>6.9</v>
      </c>
      <c r="AB74" s="77">
        <f t="shared" si="0"/>
        <v>18.538420000000002</v>
      </c>
      <c r="AC74" s="77">
        <f t="shared" si="1"/>
        <v>14.202399999999999</v>
      </c>
      <c r="AD74" s="77">
        <f t="shared" si="2"/>
        <v>68.337049062368223</v>
      </c>
      <c r="AE74" s="77">
        <f t="shared" si="3"/>
        <v>62.313365713257781</v>
      </c>
      <c r="AF74" s="77">
        <f t="shared" si="4"/>
        <v>8.8201000000000001</v>
      </c>
      <c r="AG74" s="77">
        <f t="shared" si="5"/>
        <v>50.662278283246025</v>
      </c>
      <c r="AH74" s="77">
        <f t="shared" si="6"/>
        <v>112.5</v>
      </c>
      <c r="AI74" s="77">
        <f t="shared" si="7"/>
        <v>1.6895</v>
      </c>
      <c r="AJ74" s="77">
        <f t="shared" si="8"/>
        <v>110.8105</v>
      </c>
      <c r="AK74" s="77">
        <f t="shared" si="9"/>
        <v>6.9</v>
      </c>
      <c r="AL74" s="77">
        <f t="shared" si="10"/>
        <v>103.9105</v>
      </c>
      <c r="AM74" s="77">
        <f t="shared" si="11"/>
        <v>92.364888888888885</v>
      </c>
      <c r="AN74" t="str">
        <f t="shared" si="64"/>
        <v/>
      </c>
      <c r="AO74" t="s">
        <v>1208</v>
      </c>
      <c r="AP74" t="str">
        <f t="shared" si="12"/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 t="str">
        <f>_xlfn.XLOOKUP(A74,'SYS Allocations'!A:A,'SYS Allocations'!E:E)</f>
        <v>AM</v>
      </c>
      <c r="AU74">
        <f>_xlfn.XLOOKUP(A74,'SYS Allocations'!A:A,'SYS Allocations'!F:F)</f>
        <v>0</v>
      </c>
      <c r="BA74" t="str">
        <f t="shared" si="13"/>
        <v>DDm85-25</v>
      </c>
    </row>
    <row r="75" spans="1:53">
      <c r="A75" s="35" t="s">
        <v>91</v>
      </c>
      <c r="B75" t="s">
        <v>1191</v>
      </c>
      <c r="C75" t="s">
        <v>1288</v>
      </c>
      <c r="D75" t="s">
        <v>1144</v>
      </c>
      <c r="E75" t="s">
        <v>986</v>
      </c>
      <c r="F75" t="s">
        <v>1146</v>
      </c>
      <c r="G75">
        <v>36.6</v>
      </c>
      <c r="H75">
        <v>18</v>
      </c>
      <c r="I75">
        <v>59</v>
      </c>
      <c r="J75">
        <v>3.2155</v>
      </c>
      <c r="K75" s="64">
        <v>45447</v>
      </c>
      <c r="L75">
        <v>27.12792</v>
      </c>
      <c r="M75">
        <v>23.912420000000001</v>
      </c>
      <c r="N75">
        <v>22.791899999999998</v>
      </c>
      <c r="O75">
        <v>19.5764</v>
      </c>
      <c r="P75" t="s">
        <v>1150</v>
      </c>
      <c r="Q75" t="s">
        <v>1156</v>
      </c>
      <c r="R75" t="s">
        <v>1157</v>
      </c>
      <c r="S75">
        <v>17.409600000000001</v>
      </c>
      <c r="T75">
        <v>14.194100000000001</v>
      </c>
      <c r="U75" t="s">
        <v>1193</v>
      </c>
      <c r="V75" t="s">
        <v>1186</v>
      </c>
      <c r="W75">
        <v>112.5</v>
      </c>
      <c r="X75">
        <v>109.28449999999999</v>
      </c>
      <c r="Y75">
        <v>24</v>
      </c>
      <c r="AA75">
        <f>VLOOKUP(A75,Cover!A:R,18,0)</f>
        <v>6.8</v>
      </c>
      <c r="AB75" s="77">
        <f t="shared" si="0"/>
        <v>17.11242</v>
      </c>
      <c r="AC75" s="77">
        <f t="shared" si="1"/>
        <v>12.776399999999999</v>
      </c>
      <c r="AD75" s="77">
        <f t="shared" si="2"/>
        <v>63.080472074526909</v>
      </c>
      <c r="AE75" s="77">
        <f t="shared" si="3"/>
        <v>56.056757005778366</v>
      </c>
      <c r="AF75" s="77">
        <f t="shared" si="4"/>
        <v>7.3941000000000008</v>
      </c>
      <c r="AG75" s="77">
        <f t="shared" si="5"/>
        <v>42.47139509236284</v>
      </c>
      <c r="AH75" s="77">
        <f t="shared" si="6"/>
        <v>112.5</v>
      </c>
      <c r="AI75" s="77">
        <f t="shared" si="7"/>
        <v>3.2155</v>
      </c>
      <c r="AJ75" s="77">
        <f t="shared" si="8"/>
        <v>109.28449999999999</v>
      </c>
      <c r="AK75" s="77">
        <f t="shared" si="9"/>
        <v>6.8</v>
      </c>
      <c r="AL75" s="77">
        <f t="shared" si="10"/>
        <v>102.4845</v>
      </c>
      <c r="AM75" s="77">
        <f t="shared" si="11"/>
        <v>91.097333333333324</v>
      </c>
      <c r="AN75" t="str">
        <f t="shared" si="64"/>
        <v/>
      </c>
      <c r="AO75" t="s">
        <v>1208</v>
      </c>
      <c r="AP75" t="str">
        <f t="shared" ref="AP75:AP142" si="65">TRIM(BA75)</f>
        <v>DDm85-25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>
        <f>_xlfn.XLOOKUP(A75,'SYS Allocations'!A:A,'SYS Allocations'!F:F)</f>
        <v>0</v>
      </c>
      <c r="BA75" t="str">
        <f t="shared" ref="BA75:BA138" si="66">IFERROR(LEFT(R75,FIND("(",R75,1)-1),R75)</f>
        <v>DDm85-25</v>
      </c>
    </row>
    <row r="76" spans="1:53">
      <c r="A76" s="35" t="s">
        <v>92</v>
      </c>
      <c r="B76" t="s">
        <v>1195</v>
      </c>
      <c r="C76" t="s">
        <v>1289</v>
      </c>
      <c r="D76" t="s">
        <v>1144</v>
      </c>
      <c r="E76" t="s">
        <v>857</v>
      </c>
      <c r="F76" t="s">
        <v>1238</v>
      </c>
      <c r="G76">
        <v>55</v>
      </c>
      <c r="H76">
        <v>23</v>
      </c>
      <c r="I76">
        <v>296</v>
      </c>
      <c r="J76">
        <v>16.132000000000001</v>
      </c>
      <c r="K76" s="64">
        <v>45223</v>
      </c>
      <c r="L76">
        <v>52.756</v>
      </c>
      <c r="M76">
        <v>36.624000000000002</v>
      </c>
      <c r="N76">
        <v>33.244999999999997</v>
      </c>
      <c r="O76">
        <v>17.113</v>
      </c>
      <c r="P76" t="s">
        <v>1147</v>
      </c>
      <c r="Q76" t="s">
        <v>1156</v>
      </c>
      <c r="R76" t="s">
        <v>1167</v>
      </c>
      <c r="S76">
        <v>53.330399999999997</v>
      </c>
      <c r="T76">
        <v>37.198399999999999</v>
      </c>
      <c r="U76" t="s">
        <v>1168</v>
      </c>
      <c r="V76" t="s">
        <v>1226</v>
      </c>
      <c r="W76">
        <v>90</v>
      </c>
      <c r="X76">
        <v>73.867999999999995</v>
      </c>
      <c r="Y76">
        <v>17</v>
      </c>
      <c r="AA76">
        <f>VLOOKUP(A76,Cover!A:R,18,0)</f>
        <v>9.35</v>
      </c>
      <c r="AB76" s="77">
        <f t="shared" si="0"/>
        <v>27.274000000000001</v>
      </c>
      <c r="AC76" s="77">
        <f t="shared" si="1"/>
        <v>7.7629999999999999</v>
      </c>
      <c r="AD76" s="77">
        <f t="shared" si="2"/>
        <v>51.698385017817877</v>
      </c>
      <c r="AE76" s="77">
        <f t="shared" si="3"/>
        <v>23.35087983155362</v>
      </c>
      <c r="AF76" s="77">
        <f t="shared" si="4"/>
        <v>27.848399999999998</v>
      </c>
      <c r="AG76" s="77">
        <f t="shared" si="5"/>
        <v>52.218622024211328</v>
      </c>
      <c r="AH76" s="370">
        <f>AVERAGE(W76:W77)</f>
        <v>90</v>
      </c>
      <c r="AI76" s="370">
        <f>SUM(J76:J77)</f>
        <v>32.481999999999999</v>
      </c>
      <c r="AJ76" s="370">
        <f t="shared" si="8"/>
        <v>57.518000000000001</v>
      </c>
      <c r="AK76" s="370">
        <f>SUM(AA76:AA77)</f>
        <v>18.7</v>
      </c>
      <c r="AL76" s="370">
        <f t="shared" si="10"/>
        <v>38.817999999999998</v>
      </c>
      <c r="AM76" s="370">
        <f t="shared" si="11"/>
        <v>43.13111111111111</v>
      </c>
      <c r="AN76" t="str">
        <f t="shared" si="64"/>
        <v/>
      </c>
      <c r="AO76" t="s">
        <v>1208</v>
      </c>
      <c r="AP76" t="str">
        <f t="shared" si="65"/>
        <v>DDm125-33</v>
      </c>
      <c r="AQ76">
        <f>_xlfn.XLOOKUP(A76,'SYS Allocations'!A:A,'SYS Allocations'!B:B)</f>
        <v>0</v>
      </c>
      <c r="AR76">
        <f>_xlfn.XLOOKUP(A76,'SYS Allocations'!A:A,'SYS Allocations'!C:C)</f>
        <v>0</v>
      </c>
      <c r="AS76">
        <f>_xlfn.XLOOKUP(A76,'SYS Allocations'!A:A,'SYS Allocations'!D:D)</f>
        <v>0</v>
      </c>
      <c r="AT76">
        <f>_xlfn.XLOOKUP(A76,'SYS Allocations'!A:A,'SYS Allocations'!E:E)</f>
        <v>0</v>
      </c>
      <c r="AU76" t="str">
        <f>_xlfn.XLOOKUP(A76,'SYS Allocations'!A:A,'SYS Allocations'!F:F)</f>
        <v>OPEX</v>
      </c>
      <c r="BA76" t="str">
        <f t="shared" si="66"/>
        <v>DDm125-33</v>
      </c>
    </row>
    <row r="77" spans="1:53">
      <c r="A77" s="35" t="s">
        <v>93</v>
      </c>
      <c r="B77" t="s">
        <v>1195</v>
      </c>
      <c r="C77" t="s">
        <v>1289</v>
      </c>
      <c r="D77" t="s">
        <v>1144</v>
      </c>
      <c r="E77" t="s">
        <v>857</v>
      </c>
      <c r="F77" t="s">
        <v>1238</v>
      </c>
      <c r="G77">
        <v>55</v>
      </c>
      <c r="H77">
        <v>23</v>
      </c>
      <c r="I77">
        <v>300</v>
      </c>
      <c r="J77">
        <v>16.350000000000001</v>
      </c>
      <c r="K77" s="64">
        <v>45223</v>
      </c>
      <c r="L77">
        <v>52.756</v>
      </c>
      <c r="M77">
        <v>36.405999999999999</v>
      </c>
      <c r="N77">
        <v>33.244999999999997</v>
      </c>
      <c r="O77">
        <v>16.895</v>
      </c>
      <c r="P77" t="s">
        <v>1147</v>
      </c>
      <c r="Q77" t="s">
        <v>1156</v>
      </c>
      <c r="R77" t="s">
        <v>1167</v>
      </c>
      <c r="S77">
        <v>53.330399999999997</v>
      </c>
      <c r="T77">
        <v>36.980400000000003</v>
      </c>
      <c r="U77" t="s">
        <v>1168</v>
      </c>
      <c r="V77" t="s">
        <v>1226</v>
      </c>
      <c r="W77">
        <v>90</v>
      </c>
      <c r="X77">
        <v>73.650000000000006</v>
      </c>
      <c r="Y77">
        <v>17</v>
      </c>
      <c r="AA77">
        <f>VLOOKUP(A77,Cover!A:R,18,0)</f>
        <v>9.35</v>
      </c>
      <c r="AB77" s="77">
        <f t="shared" ref="AB77" si="67">M77-AA77</f>
        <v>27.055999999999997</v>
      </c>
      <c r="AC77" s="77">
        <f t="shared" ref="AC77" si="68">O77-AA77</f>
        <v>7.5449999999999999</v>
      </c>
      <c r="AD77" s="77">
        <f t="shared" ref="AD77" si="69">AB77/L77%</f>
        <v>51.285161877322004</v>
      </c>
      <c r="AE77" s="77">
        <f t="shared" ref="AE77" si="70">AC77/N77%</f>
        <v>22.695142126635588</v>
      </c>
      <c r="AF77" s="77">
        <f t="shared" ref="AF77" si="71">T77-AA77</f>
        <v>27.630400000000002</v>
      </c>
      <c r="AG77" s="77">
        <f t="shared" ref="AG77" si="72">AF77/S77%</f>
        <v>51.809849541724795</v>
      </c>
      <c r="AH77" s="370"/>
      <c r="AI77" s="370"/>
      <c r="AJ77" s="370"/>
      <c r="AK77" s="370"/>
      <c r="AL77" s="370"/>
      <c r="AM77" s="370"/>
      <c r="AN77" t="str">
        <f t="shared" si="64"/>
        <v/>
      </c>
      <c r="AO77" t="s">
        <v>1208</v>
      </c>
      <c r="AP77" t="str">
        <f t="shared" ref="AP77" si="73">TRIM(BA77)</f>
        <v>DDm125-33</v>
      </c>
      <c r="BA77" t="str">
        <f t="shared" si="66"/>
        <v>DDm125-33</v>
      </c>
    </row>
    <row r="78" spans="1:53">
      <c r="A78" s="35" t="s">
        <v>94</v>
      </c>
      <c r="B78" t="s">
        <v>1183</v>
      </c>
      <c r="C78" t="s">
        <v>1290</v>
      </c>
      <c r="D78" t="s">
        <v>1188</v>
      </c>
      <c r="E78" t="s">
        <v>1291</v>
      </c>
      <c r="F78" t="s">
        <v>1292</v>
      </c>
      <c r="G78">
        <v>37.5</v>
      </c>
      <c r="H78">
        <v>8</v>
      </c>
      <c r="I78">
        <v>65</v>
      </c>
      <c r="J78">
        <v>3.5425</v>
      </c>
      <c r="K78" s="64">
        <v>45447</v>
      </c>
      <c r="L78">
        <v>11.445</v>
      </c>
      <c r="M78">
        <v>7.9024999999999999</v>
      </c>
      <c r="N78">
        <v>9.5647500000000001</v>
      </c>
      <c r="O78">
        <v>6.0222499999999997</v>
      </c>
      <c r="P78" t="s">
        <v>1151</v>
      </c>
      <c r="Q78" t="s">
        <v>1175</v>
      </c>
      <c r="R78" t="s">
        <v>1293</v>
      </c>
      <c r="S78">
        <v>8.9639999999999702</v>
      </c>
      <c r="T78">
        <v>5.4214999999999698</v>
      </c>
      <c r="U78" t="s">
        <v>1150</v>
      </c>
      <c r="V78" t="s">
        <v>1294</v>
      </c>
      <c r="W78">
        <v>10.5</v>
      </c>
      <c r="X78">
        <v>6.9574999999999996</v>
      </c>
      <c r="Y78">
        <v>7</v>
      </c>
      <c r="AA78">
        <f>VLOOKUP(A78,Cover!A:R,18,0)</f>
        <v>0</v>
      </c>
      <c r="AB78" s="77">
        <f t="shared" ref="AB78:AB144" si="74">M78-AA78</f>
        <v>7.9024999999999999</v>
      </c>
      <c r="AC78" s="77">
        <f t="shared" ref="AC78:AC144" si="75">O78-AA78</f>
        <v>6.0222499999999997</v>
      </c>
      <c r="AD78" s="77">
        <f t="shared" ref="AD78:AD144" si="76">AB78/L78%</f>
        <v>69.047619047619051</v>
      </c>
      <c r="AE78" s="77">
        <f t="shared" ref="AE78:AE144" si="77">AC78/N78%</f>
        <v>62.962962962962962</v>
      </c>
      <c r="AF78" s="77">
        <f t="shared" ref="AF78:AF144" si="78">T78-AA78</f>
        <v>5.4214999999999698</v>
      </c>
      <c r="AG78" s="77">
        <f t="shared" ref="AG78:AG144" si="79">AF78/S78%</f>
        <v>60.480812137438505</v>
      </c>
      <c r="AH78" s="77">
        <f t="shared" ref="AH78:AH139" si="80">W78</f>
        <v>10.5</v>
      </c>
      <c r="AI78" s="77">
        <f t="shared" ref="AI78:AI140" si="81">J78</f>
        <v>3.5425</v>
      </c>
      <c r="AJ78" s="77">
        <f t="shared" ref="AJ78:AJ143" si="82">AH78-AI78</f>
        <v>6.9574999999999996</v>
      </c>
      <c r="AK78" s="77">
        <f t="shared" ref="AK78:AK140" si="83">AA78</f>
        <v>0</v>
      </c>
      <c r="AL78" s="77">
        <f t="shared" ref="AL78:AL143" si="84">AJ78-AK78</f>
        <v>6.9574999999999996</v>
      </c>
      <c r="AM78" s="77">
        <f t="shared" ref="AM78:AM143" si="85">AL78/AH78%</f>
        <v>66.261904761904759</v>
      </c>
      <c r="AN78" t="str">
        <f t="shared" si="64"/>
        <v/>
      </c>
      <c r="AO78" t="s">
        <v>1152</v>
      </c>
      <c r="AP78" t="str">
        <f t="shared" si="65"/>
        <v>12V105F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6"/>
        <v>12V105F</v>
      </c>
    </row>
    <row r="79" spans="1:53">
      <c r="A79" s="35" t="s">
        <v>95</v>
      </c>
      <c r="B79" t="s">
        <v>1228</v>
      </c>
      <c r="C79" t="s">
        <v>1295</v>
      </c>
      <c r="D79" t="s">
        <v>1188</v>
      </c>
      <c r="E79" t="s">
        <v>902</v>
      </c>
      <c r="F79" t="s">
        <v>1146</v>
      </c>
      <c r="G79">
        <v>36.6</v>
      </c>
      <c r="H79">
        <v>9</v>
      </c>
      <c r="I79">
        <v>123</v>
      </c>
      <c r="J79">
        <v>6.7035</v>
      </c>
      <c r="K79" s="64">
        <v>45414</v>
      </c>
      <c r="L79">
        <v>12.766080000000001</v>
      </c>
      <c r="M79">
        <v>6.0625799999999996</v>
      </c>
      <c r="N79">
        <v>9.4720999999999993</v>
      </c>
      <c r="O79">
        <v>2.7686000000000002</v>
      </c>
      <c r="P79" t="s">
        <v>1150</v>
      </c>
      <c r="Q79" t="s">
        <v>1156</v>
      </c>
      <c r="R79" t="s">
        <v>1185</v>
      </c>
      <c r="S79">
        <v>10.1088</v>
      </c>
      <c r="T79">
        <v>3.40529999999998</v>
      </c>
      <c r="U79" t="s">
        <v>1147</v>
      </c>
      <c r="V79" t="s">
        <v>1296</v>
      </c>
      <c r="W79">
        <v>30</v>
      </c>
      <c r="X79">
        <v>23.296500000000002</v>
      </c>
      <c r="Y79">
        <v>8</v>
      </c>
      <c r="AA79">
        <f>VLOOKUP(A79,Cover!A:R,18,0)</f>
        <v>1</v>
      </c>
      <c r="AB79" s="77">
        <f t="shared" si="74"/>
        <v>5.0625799999999996</v>
      </c>
      <c r="AC79" s="77">
        <f t="shared" si="75"/>
        <v>1.7686000000000002</v>
      </c>
      <c r="AD79" s="77">
        <f t="shared" si="76"/>
        <v>39.6564959643054</v>
      </c>
      <c r="AE79" s="77">
        <f t="shared" si="77"/>
        <v>18.671677875022436</v>
      </c>
      <c r="AF79" s="77">
        <f t="shared" si="78"/>
        <v>2.40529999999998</v>
      </c>
      <c r="AG79" s="77">
        <f t="shared" si="79"/>
        <v>23.794119974675329</v>
      </c>
      <c r="AH79" s="77">
        <f t="shared" si="80"/>
        <v>30</v>
      </c>
      <c r="AI79" s="77">
        <f t="shared" si="81"/>
        <v>6.7035</v>
      </c>
      <c r="AJ79" s="77">
        <f t="shared" si="82"/>
        <v>23.296500000000002</v>
      </c>
      <c r="AK79" s="77">
        <f t="shared" si="83"/>
        <v>1</v>
      </c>
      <c r="AL79" s="77">
        <f t="shared" si="84"/>
        <v>22.296500000000002</v>
      </c>
      <c r="AM79" s="77">
        <f t="shared" si="85"/>
        <v>74.321666666666673</v>
      </c>
      <c r="AN79" t="str">
        <f t="shared" si="64"/>
        <v/>
      </c>
      <c r="AO79" t="s">
        <v>1152</v>
      </c>
      <c r="AP79" t="str">
        <f t="shared" si="65"/>
        <v>2DDm85-15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>
        <f>_xlfn.XLOOKUP(A79,'SYS Allocations'!A:A,'SYS Allocations'!E:E)</f>
        <v>0</v>
      </c>
      <c r="AU79">
        <f>_xlfn.XLOOKUP(A79,'SYS Allocations'!A:A,'SYS Allocations'!F:F)</f>
        <v>0</v>
      </c>
      <c r="BA79" t="str">
        <f t="shared" si="66"/>
        <v>2DDm85-15</v>
      </c>
    </row>
    <row r="80" spans="1:53">
      <c r="A80" s="35" t="s">
        <v>96</v>
      </c>
      <c r="B80" t="s">
        <v>1191</v>
      </c>
      <c r="C80" t="s">
        <v>1297</v>
      </c>
      <c r="D80" t="s">
        <v>1144</v>
      </c>
      <c r="E80" t="s">
        <v>983</v>
      </c>
      <c r="F80" t="s">
        <v>1146</v>
      </c>
      <c r="G80">
        <v>36.6</v>
      </c>
      <c r="H80">
        <v>17</v>
      </c>
      <c r="I80">
        <v>56</v>
      </c>
      <c r="J80">
        <v>3.052</v>
      </c>
      <c r="K80" s="64">
        <v>45447</v>
      </c>
      <c r="L80">
        <v>25.532160000000001</v>
      </c>
      <c r="M80">
        <v>22.480160000000001</v>
      </c>
      <c r="N80">
        <v>20.7972</v>
      </c>
      <c r="O80">
        <v>17.745200000000001</v>
      </c>
      <c r="P80" t="s">
        <v>1150</v>
      </c>
      <c r="Q80" t="s">
        <v>1156</v>
      </c>
      <c r="R80" t="s">
        <v>1157</v>
      </c>
      <c r="S80">
        <v>17.409600000000001</v>
      </c>
      <c r="T80">
        <v>14.3576</v>
      </c>
      <c r="U80" t="s">
        <v>1161</v>
      </c>
      <c r="V80" t="s">
        <v>1298</v>
      </c>
      <c r="W80">
        <v>49.5</v>
      </c>
      <c r="X80">
        <v>46.448</v>
      </c>
      <c r="Y80">
        <v>20</v>
      </c>
      <c r="AA80">
        <f>VLOOKUP(A80,Cover!A:R,18,0)</f>
        <v>6.8</v>
      </c>
      <c r="AB80" s="77">
        <f t="shared" si="74"/>
        <v>15.680160000000001</v>
      </c>
      <c r="AC80" s="77">
        <f t="shared" si="75"/>
        <v>10.9452</v>
      </c>
      <c r="AD80" s="77">
        <f t="shared" si="76"/>
        <v>61.413370431643848</v>
      </c>
      <c r="AE80" s="77">
        <f t="shared" si="77"/>
        <v>52.628238416709941</v>
      </c>
      <c r="AF80" s="77">
        <f t="shared" si="78"/>
        <v>7.5575999999999999</v>
      </c>
      <c r="AG80" s="77">
        <f t="shared" si="79"/>
        <v>43.410532120209538</v>
      </c>
      <c r="AH80" s="369">
        <f>AVERAGE(W80:W81)</f>
        <v>49.5</v>
      </c>
      <c r="AI80" s="369">
        <f>SUM(J80:J81)</f>
        <v>4.8505000000000003</v>
      </c>
      <c r="AJ80" s="369">
        <f>AH80-AI80</f>
        <v>44.649500000000003</v>
      </c>
      <c r="AK80" s="369">
        <f>SUM(AA80:AA81)</f>
        <v>13.7</v>
      </c>
      <c r="AL80" s="369">
        <f t="shared" si="84"/>
        <v>30.949500000000004</v>
      </c>
      <c r="AM80" s="370">
        <f t="shared" si="85"/>
        <v>62.524242424242431</v>
      </c>
      <c r="AN80" t="str">
        <f t="shared" si="64"/>
        <v/>
      </c>
      <c r="AO80" t="s">
        <v>1208</v>
      </c>
      <c r="AP80" t="str">
        <f t="shared" si="65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 t="str">
        <f>_xlfn.XLOOKUP(A80,'SYS Allocations'!A:A,'SYS Allocations'!E:E)</f>
        <v>AM</v>
      </c>
      <c r="AU80">
        <f>_xlfn.XLOOKUP(A80,'SYS Allocations'!A:A,'SYS Allocations'!F:F)</f>
        <v>0</v>
      </c>
      <c r="BA80" t="str">
        <f t="shared" si="66"/>
        <v>DDm85-25</v>
      </c>
    </row>
    <row r="81" spans="1:53">
      <c r="A81" s="35" t="s">
        <v>97</v>
      </c>
      <c r="B81" t="s">
        <v>1191</v>
      </c>
      <c r="C81" t="s">
        <v>1297</v>
      </c>
      <c r="D81" t="s">
        <v>1144</v>
      </c>
      <c r="E81" t="s">
        <v>983</v>
      </c>
      <c r="F81" t="s">
        <v>1146</v>
      </c>
      <c r="G81">
        <v>36.6</v>
      </c>
      <c r="H81">
        <v>17</v>
      </c>
      <c r="I81">
        <v>33</v>
      </c>
      <c r="J81">
        <v>1.7985</v>
      </c>
      <c r="K81" s="64">
        <v>45447</v>
      </c>
      <c r="L81">
        <v>25.532160000000001</v>
      </c>
      <c r="M81">
        <v>23.73366</v>
      </c>
      <c r="N81">
        <v>20.7972</v>
      </c>
      <c r="O81">
        <v>18.998699999999999</v>
      </c>
      <c r="P81" t="s">
        <v>1150</v>
      </c>
      <c r="Q81" t="s">
        <v>1156</v>
      </c>
      <c r="R81" t="s">
        <v>1157</v>
      </c>
      <c r="S81">
        <v>17.409600000000001</v>
      </c>
      <c r="T81">
        <v>15.6111</v>
      </c>
      <c r="U81" t="s">
        <v>1161</v>
      </c>
      <c r="V81" t="s">
        <v>1298</v>
      </c>
      <c r="W81">
        <v>49.5</v>
      </c>
      <c r="X81">
        <v>47.701500000000003</v>
      </c>
      <c r="Y81">
        <v>20</v>
      </c>
      <c r="AA81">
        <f>VLOOKUP(A81,Cover!A:R,18,0)</f>
        <v>6.9</v>
      </c>
      <c r="AB81" s="77">
        <f t="shared" si="74"/>
        <v>16.833660000000002</v>
      </c>
      <c r="AC81" s="77">
        <f t="shared" si="75"/>
        <v>12.098699999999999</v>
      </c>
      <c r="AD81" s="77">
        <f t="shared" ref="AD81" si="86">AB81/L81%</f>
        <v>65.931202060460222</v>
      </c>
      <c r="AE81" s="77">
        <f t="shared" ref="AE81" si="87">AC81/N81%</f>
        <v>58.174658127055565</v>
      </c>
      <c r="AF81" s="77">
        <f t="shared" ref="AF81" si="88">T81-AA81</f>
        <v>8.7111000000000001</v>
      </c>
      <c r="AG81" s="77">
        <f t="shared" ref="AG81" si="89">AF81/S81%</f>
        <v>50.036186931348219</v>
      </c>
      <c r="AH81" s="369"/>
      <c r="AI81" s="369"/>
      <c r="AJ81" s="369"/>
      <c r="AK81" s="369"/>
      <c r="AL81" s="369"/>
      <c r="AM81" s="370"/>
      <c r="AN81" t="str">
        <f t="shared" si="64"/>
        <v/>
      </c>
      <c r="AO81" t="s">
        <v>1208</v>
      </c>
      <c r="AP81" t="str">
        <f t="shared" si="65"/>
        <v>DDm85-25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6"/>
        <v>DDm85-25</v>
      </c>
    </row>
    <row r="82" spans="1:53">
      <c r="A82" s="35" t="s">
        <v>98</v>
      </c>
      <c r="B82" t="s">
        <v>1228</v>
      </c>
      <c r="C82" t="s">
        <v>1299</v>
      </c>
      <c r="D82" t="s">
        <v>1188</v>
      </c>
      <c r="E82" t="s">
        <v>904</v>
      </c>
      <c r="F82" t="s">
        <v>1212</v>
      </c>
      <c r="G82">
        <v>50</v>
      </c>
      <c r="H82">
        <v>12</v>
      </c>
      <c r="I82">
        <v>54.7</v>
      </c>
      <c r="J82">
        <v>2.98115</v>
      </c>
      <c r="K82" s="64">
        <v>44594.708333333299</v>
      </c>
      <c r="L82">
        <v>23.98</v>
      </c>
      <c r="M82">
        <v>20.998850000000001</v>
      </c>
      <c r="N82">
        <v>23.4895</v>
      </c>
      <c r="O82">
        <v>20.50835</v>
      </c>
      <c r="P82" t="s">
        <v>1150</v>
      </c>
      <c r="Q82" t="s">
        <v>1156</v>
      </c>
      <c r="R82" t="s">
        <v>1185</v>
      </c>
      <c r="S82">
        <v>10.1088</v>
      </c>
      <c r="T82">
        <v>7.1276499999999796</v>
      </c>
      <c r="U82" t="s">
        <v>1161</v>
      </c>
      <c r="V82" t="s">
        <v>1278</v>
      </c>
      <c r="W82">
        <v>16.875</v>
      </c>
      <c r="X82">
        <v>13.89385</v>
      </c>
      <c r="Y82">
        <v>7</v>
      </c>
      <c r="AA82">
        <f>VLOOKUP(A82,Cover!A:R,18,0)</f>
        <v>0</v>
      </c>
      <c r="AB82" s="77">
        <f t="shared" si="74"/>
        <v>20.998850000000001</v>
      </c>
      <c r="AC82" s="77">
        <f t="shared" si="75"/>
        <v>20.50835</v>
      </c>
      <c r="AD82" s="77">
        <f t="shared" si="76"/>
        <v>87.568181818181813</v>
      </c>
      <c r="AE82" s="77">
        <f t="shared" si="77"/>
        <v>87.30858468677495</v>
      </c>
      <c r="AF82" s="77">
        <f t="shared" si="78"/>
        <v>7.1276499999999796</v>
      </c>
      <c r="AG82" s="77">
        <f t="shared" si="79"/>
        <v>70.509358182969081</v>
      </c>
      <c r="AH82" s="77">
        <f t="shared" si="80"/>
        <v>16.875</v>
      </c>
      <c r="AI82" s="77">
        <f t="shared" si="81"/>
        <v>2.98115</v>
      </c>
      <c r="AJ82" s="77">
        <f t="shared" si="82"/>
        <v>13.89385</v>
      </c>
      <c r="AK82" s="77">
        <f t="shared" si="83"/>
        <v>0</v>
      </c>
      <c r="AL82" s="77">
        <f t="shared" si="84"/>
        <v>13.89385</v>
      </c>
      <c r="AM82" s="77">
        <f t="shared" si="85"/>
        <v>82.333925925925925</v>
      </c>
      <c r="AN82" t="str">
        <f t="shared" si="64"/>
        <v/>
      </c>
      <c r="AO82" t="s">
        <v>1152</v>
      </c>
      <c r="AP82" t="str">
        <f t="shared" si="65"/>
        <v>2DDm85-15</v>
      </c>
      <c r="AQ82">
        <f>_xlfn.XLOOKUP(A82,'SYS Allocations'!A:A,'SYS Allocations'!B:B)</f>
        <v>0</v>
      </c>
      <c r="AR82">
        <f>_xlfn.XLOOKUP(A82,'SYS Allocations'!A:A,'SYS Allocations'!C:C)</f>
        <v>0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6"/>
        <v>2DDm85-15</v>
      </c>
    </row>
    <row r="83" spans="1:53">
      <c r="A83" s="35" t="s">
        <v>99</v>
      </c>
      <c r="B83" t="s">
        <v>1228</v>
      </c>
      <c r="C83" t="s">
        <v>1299</v>
      </c>
      <c r="D83" t="s">
        <v>1188</v>
      </c>
      <c r="E83" t="s">
        <v>905</v>
      </c>
      <c r="F83" t="s">
        <v>1146</v>
      </c>
      <c r="G83">
        <v>36.6</v>
      </c>
      <c r="H83">
        <v>9</v>
      </c>
      <c r="I83">
        <v>154</v>
      </c>
      <c r="J83">
        <v>8.3930000000000007</v>
      </c>
      <c r="K83" s="64">
        <v>45447</v>
      </c>
      <c r="L83">
        <v>12.766080000000001</v>
      </c>
      <c r="M83">
        <v>4.3730799999999999</v>
      </c>
      <c r="N83">
        <v>9.4720999999999993</v>
      </c>
      <c r="O83">
        <v>1.0790999999999999</v>
      </c>
      <c r="P83" t="s">
        <v>1150</v>
      </c>
      <c r="Q83" t="s">
        <v>1156</v>
      </c>
      <c r="R83" t="s">
        <v>1185</v>
      </c>
      <c r="S83">
        <v>10.1088</v>
      </c>
      <c r="T83">
        <v>1.71579999999998</v>
      </c>
      <c r="U83" t="s">
        <v>1150</v>
      </c>
      <c r="V83" t="s">
        <v>1300</v>
      </c>
      <c r="W83">
        <v>18.75</v>
      </c>
      <c r="X83">
        <v>10.356999999999999</v>
      </c>
      <c r="Y83">
        <v>51</v>
      </c>
      <c r="AA83">
        <f>VLOOKUP(A83,Cover!A:R,18,0)</f>
        <v>4</v>
      </c>
      <c r="AB83" s="77">
        <f t="shared" si="74"/>
        <v>0.37307999999999986</v>
      </c>
      <c r="AC83" s="77">
        <f t="shared" si="75"/>
        <v>-2.9209000000000001</v>
      </c>
      <c r="AD83" s="77">
        <f t="shared" si="76"/>
        <v>2.9224319446533298</v>
      </c>
      <c r="AE83" s="77">
        <f t="shared" si="77"/>
        <v>-30.836878833627178</v>
      </c>
      <c r="AF83" s="77">
        <f t="shared" si="78"/>
        <v>-2.2842000000000198</v>
      </c>
      <c r="AG83" s="77">
        <f t="shared" si="79"/>
        <v>-22.596153846154039</v>
      </c>
      <c r="AH83" s="77">
        <f t="shared" si="80"/>
        <v>18.75</v>
      </c>
      <c r="AI83" s="77">
        <f t="shared" si="81"/>
        <v>8.3930000000000007</v>
      </c>
      <c r="AJ83" s="77">
        <f t="shared" si="82"/>
        <v>10.356999999999999</v>
      </c>
      <c r="AK83" s="77">
        <f t="shared" si="83"/>
        <v>4</v>
      </c>
      <c r="AL83" s="77">
        <f t="shared" si="84"/>
        <v>6.3569999999999993</v>
      </c>
      <c r="AM83" s="77">
        <f t="shared" si="85"/>
        <v>33.903999999999996</v>
      </c>
      <c r="AN83" t="str">
        <f t="shared" si="64"/>
        <v/>
      </c>
      <c r="AO83" t="s">
        <v>1152</v>
      </c>
      <c r="AP83" t="str">
        <f t="shared" si="65"/>
        <v>2DDm85-15</v>
      </c>
      <c r="AQ83">
        <f>_xlfn.XLOOKUP(A83,'SYS Allocations'!A:A,'SYS Allocations'!B:B)</f>
        <v>0</v>
      </c>
      <c r="AR83" t="str">
        <f>_xlfn.XLOOKUP(A83,'SYS Allocations'!A:A,'SYS Allocations'!C:C)</f>
        <v>RA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6"/>
        <v>2DDm85-15</v>
      </c>
    </row>
    <row r="84" spans="1:53">
      <c r="A84" s="35" t="s">
        <v>100</v>
      </c>
      <c r="B84" t="s">
        <v>1165</v>
      </c>
      <c r="C84" t="s">
        <v>1301</v>
      </c>
      <c r="D84" t="s">
        <v>1139</v>
      </c>
      <c r="E84" t="s">
        <v>1302</v>
      </c>
      <c r="F84" t="s">
        <v>1155</v>
      </c>
      <c r="G84">
        <v>75</v>
      </c>
      <c r="H84">
        <v>28</v>
      </c>
      <c r="I84">
        <v>900</v>
      </c>
      <c r="J84">
        <v>49.05</v>
      </c>
      <c r="K84" s="64">
        <v>45127</v>
      </c>
      <c r="L84">
        <v>88.29</v>
      </c>
      <c r="M84">
        <v>39.24</v>
      </c>
      <c r="N84">
        <v>66.762500000000003</v>
      </c>
      <c r="O84">
        <v>17.712499999999999</v>
      </c>
      <c r="P84" t="s">
        <v>1166</v>
      </c>
      <c r="Q84" t="s">
        <v>1156</v>
      </c>
      <c r="R84" t="s">
        <v>1217</v>
      </c>
      <c r="S84">
        <v>70.308000000000007</v>
      </c>
      <c r="T84">
        <v>21.257999999999999</v>
      </c>
      <c r="U84" t="s">
        <v>1147</v>
      </c>
      <c r="V84" t="s">
        <v>1164</v>
      </c>
      <c r="W84">
        <v>45</v>
      </c>
      <c r="X84">
        <v>-4.05</v>
      </c>
      <c r="Y84">
        <v>6</v>
      </c>
      <c r="Z84" t="s">
        <v>8</v>
      </c>
      <c r="AA84">
        <f>VLOOKUP(A84,Cover!A:R,18,0)</f>
        <v>3</v>
      </c>
      <c r="AB84" s="77">
        <f t="shared" si="74"/>
        <v>36.24</v>
      </c>
      <c r="AC84" s="77">
        <f t="shared" si="75"/>
        <v>14.712499999999999</v>
      </c>
      <c r="AD84" s="77">
        <f t="shared" si="76"/>
        <v>41.046551138294262</v>
      </c>
      <c r="AE84" s="77">
        <f t="shared" si="77"/>
        <v>22.03707170941771</v>
      </c>
      <c r="AF84" s="77">
        <f t="shared" si="78"/>
        <v>18.257999999999999</v>
      </c>
      <c r="AG84" s="77">
        <f t="shared" si="79"/>
        <v>25.96859532343403</v>
      </c>
      <c r="AH84" s="77">
        <f>'Multiroom cooling'!F7</f>
        <v>72</v>
      </c>
      <c r="AI84" s="77">
        <f t="shared" si="81"/>
        <v>49.05</v>
      </c>
      <c r="AJ84" s="77">
        <f t="shared" si="82"/>
        <v>22.950000000000003</v>
      </c>
      <c r="AK84" s="77">
        <f t="shared" si="83"/>
        <v>3</v>
      </c>
      <c r="AL84" s="77">
        <f t="shared" si="84"/>
        <v>19.950000000000003</v>
      </c>
      <c r="AM84" s="77">
        <f t="shared" si="85"/>
        <v>27.708333333333339</v>
      </c>
      <c r="AN84" t="str">
        <f t="shared" si="64"/>
        <v>Capped</v>
      </c>
      <c r="AO84" t="s">
        <v>1152</v>
      </c>
      <c r="AP84" t="str">
        <f t="shared" si="65"/>
        <v>DDm100-33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6"/>
        <v>DDm100-33</v>
      </c>
    </row>
    <row r="85" spans="1:53">
      <c r="A85" s="35" t="s">
        <v>101</v>
      </c>
      <c r="B85" t="s">
        <v>1195</v>
      </c>
      <c r="C85" t="s">
        <v>1303</v>
      </c>
      <c r="D85" t="s">
        <v>1144</v>
      </c>
      <c r="E85" t="s">
        <v>858</v>
      </c>
      <c r="F85" t="s">
        <v>1146</v>
      </c>
      <c r="G85">
        <v>36.6</v>
      </c>
      <c r="H85">
        <v>19</v>
      </c>
      <c r="I85">
        <v>225</v>
      </c>
      <c r="J85">
        <v>12.262499999999999</v>
      </c>
      <c r="K85" s="64">
        <v>44530.708333333299</v>
      </c>
      <c r="L85">
        <v>28.723680000000002</v>
      </c>
      <c r="M85">
        <v>16.461179999999999</v>
      </c>
      <c r="N85">
        <v>23.740200000000002</v>
      </c>
      <c r="O85">
        <v>11.4777</v>
      </c>
      <c r="P85" t="s">
        <v>1150</v>
      </c>
      <c r="Q85" t="s">
        <v>1201</v>
      </c>
      <c r="R85" t="s">
        <v>1304</v>
      </c>
      <c r="S85">
        <v>25.012799999999999</v>
      </c>
      <c r="T85">
        <v>12.750299999999999</v>
      </c>
      <c r="U85" t="s">
        <v>1193</v>
      </c>
      <c r="V85" t="s">
        <v>1305</v>
      </c>
      <c r="W85">
        <v>32.25</v>
      </c>
      <c r="X85">
        <v>19.987500000000001</v>
      </c>
      <c r="Y85">
        <v>18</v>
      </c>
      <c r="AA85">
        <f>VLOOKUP(A85,Cover!A:R,18,0)</f>
        <v>1</v>
      </c>
      <c r="AB85" s="77">
        <f t="shared" si="74"/>
        <v>15.461179999999999</v>
      </c>
      <c r="AC85" s="77">
        <f t="shared" si="75"/>
        <v>10.4777</v>
      </c>
      <c r="AD85" s="77">
        <f t="shared" si="76"/>
        <v>53.827295109818792</v>
      </c>
      <c r="AE85" s="77">
        <f t="shared" si="77"/>
        <v>44.134843008904731</v>
      </c>
      <c r="AF85" s="77">
        <f t="shared" si="78"/>
        <v>11.750299999999999</v>
      </c>
      <c r="AG85" s="77">
        <f t="shared" si="79"/>
        <v>46.977147700377408</v>
      </c>
      <c r="AH85" s="77">
        <f t="shared" si="80"/>
        <v>32.25</v>
      </c>
      <c r="AI85" s="77">
        <f t="shared" si="81"/>
        <v>12.262499999999999</v>
      </c>
      <c r="AJ85" s="77">
        <f t="shared" si="82"/>
        <v>19.987500000000001</v>
      </c>
      <c r="AK85" s="77">
        <f t="shared" si="83"/>
        <v>1</v>
      </c>
      <c r="AL85" s="77">
        <f t="shared" si="84"/>
        <v>18.987500000000001</v>
      </c>
      <c r="AM85" s="77">
        <f t="shared" si="85"/>
        <v>58.875968992248062</v>
      </c>
      <c r="AN85" t="str">
        <f t="shared" si="64"/>
        <v/>
      </c>
      <c r="AO85" t="s">
        <v>1152</v>
      </c>
      <c r="AP85" t="str">
        <f t="shared" si="65"/>
        <v>2SLA1500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6"/>
        <v>2SLA1500</v>
      </c>
    </row>
    <row r="86" spans="1:53">
      <c r="A86" s="35" t="s">
        <v>102</v>
      </c>
      <c r="B86" t="s">
        <v>1183</v>
      </c>
      <c r="C86" t="s">
        <v>1306</v>
      </c>
      <c r="D86" t="s">
        <v>1144</v>
      </c>
      <c r="E86" t="s">
        <v>1023</v>
      </c>
      <c r="F86" t="s">
        <v>1200</v>
      </c>
      <c r="G86">
        <v>55</v>
      </c>
      <c r="H86">
        <v>8</v>
      </c>
      <c r="I86">
        <v>70</v>
      </c>
      <c r="J86">
        <v>3.8149999999999999</v>
      </c>
      <c r="K86" s="64">
        <v>45447</v>
      </c>
      <c r="L86">
        <v>16.786000000000001</v>
      </c>
      <c r="M86">
        <v>12.971</v>
      </c>
      <c r="N86">
        <v>14.62562</v>
      </c>
      <c r="O86">
        <v>10.81062</v>
      </c>
      <c r="P86" t="s">
        <v>1147</v>
      </c>
      <c r="Q86" t="s">
        <v>1148</v>
      </c>
      <c r="R86" t="s">
        <v>1149</v>
      </c>
      <c r="S86">
        <v>13.154400000000001</v>
      </c>
      <c r="T86">
        <v>9.3394000000000101</v>
      </c>
      <c r="U86" t="s">
        <v>1193</v>
      </c>
      <c r="V86" t="s">
        <v>1164</v>
      </c>
      <c r="W86">
        <v>45</v>
      </c>
      <c r="X86">
        <v>41.185000000000002</v>
      </c>
      <c r="Y86">
        <v>11</v>
      </c>
      <c r="AA86">
        <f>VLOOKUP(A86,Cover!A:R,18,0)</f>
        <v>4.4000000000000004</v>
      </c>
      <c r="AB86" s="77">
        <f t="shared" si="74"/>
        <v>8.5709999999999997</v>
      </c>
      <c r="AC86" s="77">
        <f t="shared" si="75"/>
        <v>6.4106199999999998</v>
      </c>
      <c r="AD86" s="77">
        <f t="shared" si="76"/>
        <v>51.060407482425823</v>
      </c>
      <c r="AE86" s="77">
        <f t="shared" si="77"/>
        <v>43.83144099190325</v>
      </c>
      <c r="AF86" s="77">
        <f t="shared" si="78"/>
        <v>4.9394000000000098</v>
      </c>
      <c r="AG86" s="77">
        <f t="shared" si="79"/>
        <v>37.549413124125842</v>
      </c>
      <c r="AH86" s="77">
        <f t="shared" si="80"/>
        <v>45</v>
      </c>
      <c r="AI86" s="77">
        <f t="shared" si="81"/>
        <v>3.8149999999999999</v>
      </c>
      <c r="AJ86" s="77">
        <f t="shared" si="82"/>
        <v>41.185000000000002</v>
      </c>
      <c r="AK86" s="77">
        <f t="shared" si="83"/>
        <v>4.4000000000000004</v>
      </c>
      <c r="AL86" s="77">
        <f t="shared" si="84"/>
        <v>36.785000000000004</v>
      </c>
      <c r="AM86" s="77">
        <f t="shared" si="85"/>
        <v>81.744444444444454</v>
      </c>
      <c r="AN86" t="str">
        <f t="shared" si="64"/>
        <v/>
      </c>
      <c r="AO86" t="s">
        <v>1152</v>
      </c>
      <c r="AP86" t="str">
        <f t="shared" si="65"/>
        <v>EN480-2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6"/>
        <v>EN480-2</v>
      </c>
    </row>
    <row r="87" spans="1:53">
      <c r="A87" s="35" t="s">
        <v>103</v>
      </c>
      <c r="B87" t="s">
        <v>1153</v>
      </c>
      <c r="C87" t="s">
        <v>1307</v>
      </c>
      <c r="D87" t="s">
        <v>1188</v>
      </c>
      <c r="E87" t="s">
        <v>1308</v>
      </c>
      <c r="F87" t="s">
        <v>1146</v>
      </c>
      <c r="G87">
        <v>36.6</v>
      </c>
      <c r="H87">
        <v>8</v>
      </c>
      <c r="I87">
        <v>116</v>
      </c>
      <c r="J87">
        <v>6.3220000000000001</v>
      </c>
      <c r="K87" s="64">
        <v>45447</v>
      </c>
      <c r="L87">
        <v>11.17032</v>
      </c>
      <c r="M87">
        <v>4.8483200000000002</v>
      </c>
      <c r="N87">
        <v>11.510400000000001</v>
      </c>
      <c r="O87">
        <v>5.1883999999999997</v>
      </c>
      <c r="P87" t="s">
        <v>1147</v>
      </c>
      <c r="Q87" t="s">
        <v>1156</v>
      </c>
      <c r="R87" t="s">
        <v>1309</v>
      </c>
      <c r="S87">
        <v>11.689920000000001</v>
      </c>
      <c r="T87">
        <v>5.3679199999999696</v>
      </c>
      <c r="U87" t="s">
        <v>1150</v>
      </c>
      <c r="V87" t="s">
        <v>1294</v>
      </c>
      <c r="W87">
        <v>10.5</v>
      </c>
      <c r="X87">
        <v>4.1779999999999999</v>
      </c>
      <c r="Y87">
        <v>47</v>
      </c>
      <c r="AA87">
        <f>VLOOKUP(A87,Cover!A:R,18,0)</f>
        <v>1</v>
      </c>
      <c r="AB87" s="77">
        <f t="shared" si="74"/>
        <v>3.8483200000000002</v>
      </c>
      <c r="AC87" s="77">
        <f t="shared" si="75"/>
        <v>4.1883999999999997</v>
      </c>
      <c r="AD87" s="77">
        <f t="shared" si="76"/>
        <v>34.451295934225698</v>
      </c>
      <c r="AE87" s="77">
        <f t="shared" si="77"/>
        <v>36.387962190714475</v>
      </c>
      <c r="AF87" s="77">
        <f t="shared" si="78"/>
        <v>4.3679199999999696</v>
      </c>
      <c r="AG87" s="77">
        <f t="shared" si="79"/>
        <v>37.36484082012511</v>
      </c>
      <c r="AH87" s="77">
        <f t="shared" si="80"/>
        <v>10.5</v>
      </c>
      <c r="AI87" s="77">
        <f t="shared" si="81"/>
        <v>6.3220000000000001</v>
      </c>
      <c r="AJ87" s="77">
        <f t="shared" si="82"/>
        <v>4.1779999999999999</v>
      </c>
      <c r="AK87" s="77">
        <f t="shared" si="83"/>
        <v>1</v>
      </c>
      <c r="AL87" s="77">
        <f t="shared" si="84"/>
        <v>3.1779999999999999</v>
      </c>
      <c r="AM87" s="77">
        <f t="shared" si="85"/>
        <v>30.266666666666666</v>
      </c>
      <c r="AN87" t="str">
        <f t="shared" si="64"/>
        <v/>
      </c>
      <c r="AO87" t="s">
        <v>1152</v>
      </c>
      <c r="AP87" t="str">
        <f t="shared" si="65"/>
        <v>SBS XL 150F-FT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6"/>
        <v xml:space="preserve">SBS XL 150F-FT </v>
      </c>
    </row>
    <row r="88" spans="1:53">
      <c r="A88" s="35" t="s">
        <v>104</v>
      </c>
      <c r="B88" t="s">
        <v>1153</v>
      </c>
      <c r="C88" t="s">
        <v>1307</v>
      </c>
      <c r="D88" t="s">
        <v>1144</v>
      </c>
      <c r="E88" t="s">
        <v>1310</v>
      </c>
      <c r="F88" t="s">
        <v>1174</v>
      </c>
      <c r="G88">
        <v>22</v>
      </c>
      <c r="H88">
        <v>6</v>
      </c>
      <c r="I88">
        <v>33</v>
      </c>
      <c r="J88">
        <v>1.7985</v>
      </c>
      <c r="K88" s="64">
        <v>44445.381944444402</v>
      </c>
      <c r="L88">
        <v>4.7960000000000003</v>
      </c>
      <c r="M88">
        <v>2.9975000000000001</v>
      </c>
      <c r="N88">
        <v>5.8315000000000001</v>
      </c>
      <c r="O88">
        <v>4.0330000000000004</v>
      </c>
      <c r="P88" t="s">
        <v>1147</v>
      </c>
      <c r="Q88" t="s">
        <v>1156</v>
      </c>
      <c r="R88" t="s">
        <v>1311</v>
      </c>
      <c r="S88">
        <v>2.8252799999999998</v>
      </c>
      <c r="T88">
        <v>1.02678</v>
      </c>
      <c r="U88" t="s">
        <v>1150</v>
      </c>
      <c r="V88" t="s">
        <v>1151</v>
      </c>
      <c r="W88">
        <v>7.5</v>
      </c>
      <c r="X88">
        <v>5.7015000000000002</v>
      </c>
      <c r="Y88">
        <v>0</v>
      </c>
      <c r="AA88">
        <f>VLOOKUP(A88,Cover!A:R,18,0)</f>
        <v>0</v>
      </c>
      <c r="AB88" s="77">
        <f t="shared" si="74"/>
        <v>2.9975000000000001</v>
      </c>
      <c r="AC88" s="77">
        <f t="shared" si="75"/>
        <v>4.0330000000000004</v>
      </c>
      <c r="AD88" s="77">
        <f t="shared" si="76"/>
        <v>62.5</v>
      </c>
      <c r="AE88" s="77">
        <f t="shared" si="77"/>
        <v>69.158878504672899</v>
      </c>
      <c r="AF88" s="77">
        <f t="shared" si="78"/>
        <v>1.02678</v>
      </c>
      <c r="AG88" s="77">
        <f t="shared" si="79"/>
        <v>36.342592592592595</v>
      </c>
      <c r="AH88" s="77">
        <f t="shared" si="80"/>
        <v>7.5</v>
      </c>
      <c r="AI88" s="77">
        <f t="shared" si="81"/>
        <v>1.7985</v>
      </c>
      <c r="AJ88" s="77">
        <f t="shared" si="82"/>
        <v>5.7015000000000002</v>
      </c>
      <c r="AK88" s="77">
        <f t="shared" si="83"/>
        <v>0</v>
      </c>
      <c r="AL88" s="77">
        <f t="shared" si="84"/>
        <v>5.7015000000000002</v>
      </c>
      <c r="AM88" s="77">
        <f t="shared" si="85"/>
        <v>76.02000000000001</v>
      </c>
      <c r="AN88" t="str">
        <f t="shared" si="64"/>
        <v/>
      </c>
      <c r="AO88" t="s">
        <v>1152</v>
      </c>
      <c r="AP88" t="str">
        <f t="shared" si="65"/>
        <v>SBS 12V100F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6"/>
        <v>SBS 12V100F</v>
      </c>
    </row>
    <row r="89" spans="1:53">
      <c r="A89" s="35" t="s">
        <v>105</v>
      </c>
      <c r="B89" t="s">
        <v>1228</v>
      </c>
      <c r="C89" t="s">
        <v>1312</v>
      </c>
      <c r="D89" t="s">
        <v>1144</v>
      </c>
      <c r="E89" t="s">
        <v>908</v>
      </c>
      <c r="F89" t="s">
        <v>1155</v>
      </c>
      <c r="G89">
        <v>75</v>
      </c>
      <c r="H89">
        <v>6</v>
      </c>
      <c r="I89">
        <v>68</v>
      </c>
      <c r="J89">
        <v>3.706</v>
      </c>
      <c r="K89" s="64">
        <v>45447</v>
      </c>
      <c r="L89">
        <v>16.350000000000001</v>
      </c>
      <c r="M89">
        <v>12.644</v>
      </c>
      <c r="N89">
        <v>16.7315</v>
      </c>
      <c r="O89">
        <v>13.025499999999999</v>
      </c>
      <c r="P89" t="s">
        <v>1161</v>
      </c>
      <c r="Q89" t="s">
        <v>1175</v>
      </c>
      <c r="R89" t="s">
        <v>1313</v>
      </c>
      <c r="S89">
        <v>6.6009600000000201</v>
      </c>
      <c r="T89">
        <v>2.89496000000001</v>
      </c>
      <c r="U89" t="s">
        <v>1147</v>
      </c>
      <c r="V89" t="s">
        <v>1151</v>
      </c>
      <c r="W89">
        <v>7.5</v>
      </c>
      <c r="X89">
        <v>3.794</v>
      </c>
      <c r="Y89">
        <v>3</v>
      </c>
      <c r="AA89">
        <f>VLOOKUP(A89,Cover!A:R,18,0)</f>
        <v>0</v>
      </c>
      <c r="AB89" s="77">
        <f t="shared" si="74"/>
        <v>12.644</v>
      </c>
      <c r="AC89" s="77">
        <f t="shared" si="75"/>
        <v>13.025499999999999</v>
      </c>
      <c r="AD89" s="77">
        <f t="shared" si="76"/>
        <v>77.333333333333329</v>
      </c>
      <c r="AE89" s="77">
        <f t="shared" si="77"/>
        <v>77.850162866449509</v>
      </c>
      <c r="AF89" s="77">
        <f t="shared" si="78"/>
        <v>2.89496000000001</v>
      </c>
      <c r="AG89" s="77">
        <f t="shared" si="79"/>
        <v>43.856651153771594</v>
      </c>
      <c r="AH89" s="77">
        <f t="shared" si="80"/>
        <v>7.5</v>
      </c>
      <c r="AI89" s="77">
        <f t="shared" si="81"/>
        <v>3.706</v>
      </c>
      <c r="AJ89" s="77">
        <f t="shared" si="82"/>
        <v>3.794</v>
      </c>
      <c r="AK89" s="77">
        <f t="shared" si="83"/>
        <v>0</v>
      </c>
      <c r="AL89" s="77">
        <f t="shared" si="84"/>
        <v>3.794</v>
      </c>
      <c r="AM89" s="77">
        <f t="shared" si="85"/>
        <v>50.586666666666666</v>
      </c>
      <c r="AN89" t="str">
        <f t="shared" si="64"/>
        <v/>
      </c>
      <c r="AO89" t="s">
        <v>1152</v>
      </c>
      <c r="AP89" t="str">
        <f t="shared" si="65"/>
        <v>12v170FS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6"/>
        <v>12v170FS</v>
      </c>
    </row>
    <row r="90" spans="1:53">
      <c r="A90" s="35" t="s">
        <v>106</v>
      </c>
      <c r="B90" t="s">
        <v>1209</v>
      </c>
      <c r="C90" t="s">
        <v>1314</v>
      </c>
      <c r="D90" t="s">
        <v>1188</v>
      </c>
      <c r="E90" t="s">
        <v>1315</v>
      </c>
      <c r="F90" t="s">
        <v>1212</v>
      </c>
      <c r="G90">
        <v>50</v>
      </c>
      <c r="H90">
        <v>5</v>
      </c>
      <c r="I90">
        <v>40</v>
      </c>
      <c r="J90">
        <v>2.1800000000000002</v>
      </c>
      <c r="K90" s="64">
        <v>44574.541666666701</v>
      </c>
      <c r="L90">
        <v>8.7200000000000006</v>
      </c>
      <c r="M90">
        <v>6.54</v>
      </c>
      <c r="N90">
        <v>8.2840000000000007</v>
      </c>
      <c r="O90">
        <v>6.1040000000000001</v>
      </c>
      <c r="P90" t="s">
        <v>1193</v>
      </c>
      <c r="Q90" t="s">
        <v>1175</v>
      </c>
      <c r="R90" t="s">
        <v>1253</v>
      </c>
      <c r="S90">
        <v>5.8579200000000098</v>
      </c>
      <c r="T90">
        <v>3.6779200000000101</v>
      </c>
      <c r="U90" t="s">
        <v>1150</v>
      </c>
      <c r="V90" t="s">
        <v>1246</v>
      </c>
      <c r="W90">
        <v>11.25</v>
      </c>
      <c r="X90">
        <v>9.07</v>
      </c>
      <c r="Y90">
        <v>1</v>
      </c>
      <c r="AA90">
        <f>VLOOKUP(A90,Cover!A:R,18,0)</f>
        <v>0</v>
      </c>
      <c r="AB90" s="77">
        <f t="shared" si="74"/>
        <v>6.54</v>
      </c>
      <c r="AC90" s="77">
        <f t="shared" si="75"/>
        <v>6.1040000000000001</v>
      </c>
      <c r="AD90" s="77">
        <f t="shared" si="76"/>
        <v>75</v>
      </c>
      <c r="AE90" s="77">
        <f t="shared" si="77"/>
        <v>73.68421052631578</v>
      </c>
      <c r="AF90" s="77">
        <f t="shared" si="78"/>
        <v>3.6779200000000101</v>
      </c>
      <c r="AG90" s="77">
        <f t="shared" si="79"/>
        <v>62.785425543537706</v>
      </c>
      <c r="AH90" s="77">
        <f t="shared" si="80"/>
        <v>11.25</v>
      </c>
      <c r="AI90" s="77">
        <f t="shared" si="81"/>
        <v>2.1800000000000002</v>
      </c>
      <c r="AJ90" s="77">
        <f t="shared" si="82"/>
        <v>9.07</v>
      </c>
      <c r="AK90" s="77">
        <f t="shared" si="83"/>
        <v>0</v>
      </c>
      <c r="AL90" s="77">
        <f t="shared" si="84"/>
        <v>9.07</v>
      </c>
      <c r="AM90" s="77">
        <f t="shared" si="85"/>
        <v>80.62222222222222</v>
      </c>
      <c r="AN90" t="str">
        <f t="shared" si="64"/>
        <v/>
      </c>
      <c r="AO90" t="s">
        <v>1152</v>
      </c>
      <c r="AP90" t="str">
        <f t="shared" si="65"/>
        <v>12V100F</v>
      </c>
      <c r="AQ90">
        <f>_xlfn.XLOOKUP(A90,'SYS Allocations'!A:A,'SYS Allocations'!B:B)</f>
        <v>0</v>
      </c>
      <c r="AR90">
        <f>_xlfn.XLOOKUP(A90,'SYS Allocations'!A:A,'SYS Allocations'!C:C)</f>
        <v>0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6"/>
        <v>12V100F</v>
      </c>
    </row>
    <row r="91" spans="1:53">
      <c r="A91" s="35" t="s">
        <v>107</v>
      </c>
      <c r="B91" t="s">
        <v>1165</v>
      </c>
      <c r="C91" t="s">
        <v>1165</v>
      </c>
      <c r="D91" t="s">
        <v>1144</v>
      </c>
      <c r="E91" t="s">
        <v>815</v>
      </c>
      <c r="F91" t="s">
        <v>1146</v>
      </c>
      <c r="G91">
        <v>36.6</v>
      </c>
      <c r="H91">
        <v>49</v>
      </c>
      <c r="I91">
        <v>938</v>
      </c>
      <c r="J91">
        <v>51.121000000000002</v>
      </c>
      <c r="K91" s="64">
        <v>45398</v>
      </c>
      <c r="L91">
        <v>76.59648</v>
      </c>
      <c r="M91">
        <v>25.475480000000001</v>
      </c>
      <c r="N91">
        <v>52.145600000000002</v>
      </c>
      <c r="O91">
        <v>1.0246</v>
      </c>
      <c r="P91" t="s">
        <v>1161</v>
      </c>
      <c r="Q91" t="s">
        <v>1156</v>
      </c>
      <c r="R91" t="s">
        <v>1167</v>
      </c>
      <c r="S91">
        <v>71.107200000000205</v>
      </c>
      <c r="T91">
        <v>19.986200000000199</v>
      </c>
      <c r="U91" t="s">
        <v>1193</v>
      </c>
      <c r="V91" t="s">
        <v>1316</v>
      </c>
      <c r="W91">
        <v>150</v>
      </c>
      <c r="X91">
        <v>98.879000000000005</v>
      </c>
      <c r="Y91">
        <v>33</v>
      </c>
      <c r="AA91">
        <f>VLOOKUP(A91,Cover!A:R,18,0)</f>
        <v>7.4</v>
      </c>
      <c r="AB91" s="77">
        <f t="shared" si="74"/>
        <v>18.075479999999999</v>
      </c>
      <c r="AC91" s="77">
        <f t="shared" si="75"/>
        <v>-6.3754000000000008</v>
      </c>
      <c r="AD91" s="77">
        <f t="shared" si="76"/>
        <v>23.598316789492152</v>
      </c>
      <c r="AE91" s="77">
        <f t="shared" si="77"/>
        <v>-12.226151391488449</v>
      </c>
      <c r="AF91" s="77">
        <f t="shared" si="78"/>
        <v>12.586200000000199</v>
      </c>
      <c r="AG91" s="77">
        <f t="shared" si="79"/>
        <v>17.70031726744994</v>
      </c>
      <c r="AH91" s="77">
        <f t="shared" si="80"/>
        <v>150</v>
      </c>
      <c r="AI91" s="77">
        <f t="shared" si="81"/>
        <v>51.121000000000002</v>
      </c>
      <c r="AJ91" s="77">
        <f t="shared" si="82"/>
        <v>98.878999999999991</v>
      </c>
      <c r="AK91" s="77">
        <f t="shared" si="83"/>
        <v>7.4</v>
      </c>
      <c r="AL91" s="77">
        <f t="shared" si="84"/>
        <v>91.478999999999985</v>
      </c>
      <c r="AM91" s="77">
        <f t="shared" si="85"/>
        <v>60.98599999999999</v>
      </c>
      <c r="AN91" t="str">
        <f t="shared" si="64"/>
        <v/>
      </c>
      <c r="AO91" t="s">
        <v>1152</v>
      </c>
      <c r="AP91" t="str">
        <f t="shared" si="65"/>
        <v>DDm125-33</v>
      </c>
      <c r="AQ91">
        <f>_xlfn.XLOOKUP(A91,'SYS Allocations'!A:A,'SYS Allocations'!B:B)</f>
        <v>0</v>
      </c>
      <c r="AR91" t="str">
        <f>_xlfn.XLOOKUP(A91,'SYS Allocations'!A:A,'SYS Allocations'!C:C)</f>
        <v>RA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6"/>
        <v>DDm125-33</v>
      </c>
    </row>
    <row r="92" spans="1:53">
      <c r="A92" s="35" t="s">
        <v>108</v>
      </c>
      <c r="B92" t="s">
        <v>1153</v>
      </c>
      <c r="C92" t="s">
        <v>1317</v>
      </c>
      <c r="D92" t="s">
        <v>1144</v>
      </c>
      <c r="E92" t="s">
        <v>1318</v>
      </c>
      <c r="F92" t="s">
        <v>1146</v>
      </c>
      <c r="G92">
        <v>36.6</v>
      </c>
      <c r="H92">
        <v>6</v>
      </c>
      <c r="I92">
        <v>52</v>
      </c>
      <c r="J92">
        <v>2.8340000000000001</v>
      </c>
      <c r="K92" s="64">
        <v>45447</v>
      </c>
      <c r="L92">
        <v>7.9787999999999997</v>
      </c>
      <c r="M92">
        <v>5.1448</v>
      </c>
      <c r="N92">
        <v>6.7035</v>
      </c>
      <c r="O92">
        <v>3.8694999999999999</v>
      </c>
      <c r="P92" t="s">
        <v>1193</v>
      </c>
      <c r="Q92" t="s">
        <v>1156</v>
      </c>
      <c r="R92" t="s">
        <v>1248</v>
      </c>
      <c r="S92">
        <v>5.3784000000000001</v>
      </c>
      <c r="T92">
        <v>2.5444</v>
      </c>
      <c r="U92" t="s">
        <v>1147</v>
      </c>
      <c r="V92" t="s">
        <v>1151</v>
      </c>
      <c r="W92">
        <v>7.5</v>
      </c>
      <c r="X92">
        <v>4.6660000000000004</v>
      </c>
      <c r="Y92">
        <v>11</v>
      </c>
      <c r="AA92">
        <f>VLOOKUP(A92,Cover!A:R,18,0)</f>
        <v>0</v>
      </c>
      <c r="AB92" s="77">
        <f t="shared" si="74"/>
        <v>5.1448</v>
      </c>
      <c r="AC92" s="77">
        <f t="shared" si="75"/>
        <v>3.8694999999999999</v>
      </c>
      <c r="AD92" s="77">
        <f t="shared" si="76"/>
        <v>64.480874316939889</v>
      </c>
      <c r="AE92" s="77">
        <f t="shared" si="77"/>
        <v>57.72357723577236</v>
      </c>
      <c r="AF92" s="77">
        <f t="shared" si="78"/>
        <v>2.5444</v>
      </c>
      <c r="AG92" s="77">
        <f t="shared" si="79"/>
        <v>47.307749516584856</v>
      </c>
      <c r="AH92" s="77">
        <f t="shared" si="80"/>
        <v>7.5</v>
      </c>
      <c r="AI92" s="77">
        <f t="shared" si="81"/>
        <v>2.8340000000000001</v>
      </c>
      <c r="AJ92" s="77">
        <f t="shared" si="82"/>
        <v>4.6660000000000004</v>
      </c>
      <c r="AK92" s="77">
        <f t="shared" si="83"/>
        <v>0</v>
      </c>
      <c r="AL92" s="77">
        <f t="shared" si="84"/>
        <v>4.6660000000000004</v>
      </c>
      <c r="AM92" s="77">
        <f t="shared" si="85"/>
        <v>62.213333333333338</v>
      </c>
      <c r="AN92" t="str">
        <f t="shared" si="64"/>
        <v/>
      </c>
      <c r="AO92" t="s">
        <v>1152</v>
      </c>
      <c r="AP92" t="str">
        <f t="shared" si="65"/>
        <v>12V101F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6"/>
        <v xml:space="preserve">12V101F </v>
      </c>
    </row>
    <row r="93" spans="1:53">
      <c r="A93" s="35" t="s">
        <v>109</v>
      </c>
      <c r="B93" t="s">
        <v>1209</v>
      </c>
      <c r="C93" t="s">
        <v>1319</v>
      </c>
      <c r="D93" t="s">
        <v>1144</v>
      </c>
      <c r="E93" t="s">
        <v>1320</v>
      </c>
      <c r="F93" t="s">
        <v>1212</v>
      </c>
      <c r="G93">
        <v>50</v>
      </c>
      <c r="H93">
        <v>6</v>
      </c>
      <c r="I93">
        <v>54.76</v>
      </c>
      <c r="J93">
        <v>2.9844200000000001</v>
      </c>
      <c r="K93" s="64">
        <v>44615.489583333299</v>
      </c>
      <c r="L93">
        <v>10.9</v>
      </c>
      <c r="M93">
        <v>7.9155800000000003</v>
      </c>
      <c r="N93">
        <v>10.355</v>
      </c>
      <c r="O93">
        <v>7.3705800000000004</v>
      </c>
      <c r="P93" t="s">
        <v>1150</v>
      </c>
      <c r="Q93" t="s">
        <v>1156</v>
      </c>
      <c r="R93" t="s">
        <v>1213</v>
      </c>
      <c r="S93">
        <v>5.2271999999999998</v>
      </c>
      <c r="T93">
        <v>2.2427800000000002</v>
      </c>
      <c r="U93" t="s">
        <v>1150</v>
      </c>
      <c r="V93" t="s">
        <v>1296</v>
      </c>
      <c r="W93">
        <v>30</v>
      </c>
      <c r="X93">
        <v>27.01558</v>
      </c>
      <c r="Y93">
        <v>67</v>
      </c>
      <c r="AA93">
        <f>VLOOKUP(A93,Cover!A:R,18,0)</f>
        <v>0</v>
      </c>
      <c r="AB93" s="77">
        <f t="shared" si="74"/>
        <v>7.9155800000000003</v>
      </c>
      <c r="AC93" s="77">
        <f t="shared" si="75"/>
        <v>7.3705800000000004</v>
      </c>
      <c r="AD93" s="77">
        <f t="shared" si="76"/>
        <v>72.62</v>
      </c>
      <c r="AE93" s="77">
        <f t="shared" si="77"/>
        <v>71.178947368421049</v>
      </c>
      <c r="AF93" s="77">
        <f t="shared" si="78"/>
        <v>2.2427800000000002</v>
      </c>
      <c r="AG93" s="77">
        <f t="shared" si="79"/>
        <v>42.905953474135295</v>
      </c>
      <c r="AH93" s="77">
        <f t="shared" si="80"/>
        <v>30</v>
      </c>
      <c r="AI93" s="77">
        <f t="shared" si="81"/>
        <v>2.9844200000000001</v>
      </c>
      <c r="AJ93" s="77">
        <f t="shared" si="82"/>
        <v>27.01558</v>
      </c>
      <c r="AK93" s="77">
        <f t="shared" si="83"/>
        <v>0</v>
      </c>
      <c r="AL93" s="77">
        <f t="shared" si="84"/>
        <v>27.01558</v>
      </c>
      <c r="AM93" s="77">
        <f t="shared" si="85"/>
        <v>90.051933333333338</v>
      </c>
      <c r="AN93" t="str">
        <f t="shared" si="64"/>
        <v/>
      </c>
      <c r="AO93" t="s">
        <v>1152</v>
      </c>
      <c r="AP93" t="str">
        <f t="shared" si="65"/>
        <v>2DDm50-13</v>
      </c>
      <c r="AQ93">
        <f>_xlfn.XLOOKUP(A93,'SYS Allocations'!A:A,'SYS Allocations'!B:B)</f>
        <v>0</v>
      </c>
      <c r="AR93">
        <f>_xlfn.XLOOKUP(A93,'SYS Allocations'!A:A,'SYS Allocations'!C:C)</f>
        <v>0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6"/>
        <v>2DDm50-13</v>
      </c>
    </row>
    <row r="94" spans="1:53">
      <c r="A94" s="35" t="s">
        <v>110</v>
      </c>
      <c r="B94" t="s">
        <v>1153</v>
      </c>
      <c r="C94" t="s">
        <v>1321</v>
      </c>
      <c r="D94" t="s">
        <v>1144</v>
      </c>
      <c r="E94" t="s">
        <v>937</v>
      </c>
      <c r="F94" t="s">
        <v>1146</v>
      </c>
      <c r="G94">
        <v>36.6</v>
      </c>
      <c r="H94">
        <v>17</v>
      </c>
      <c r="I94">
        <v>161</v>
      </c>
      <c r="J94">
        <v>8.7744999999999997</v>
      </c>
      <c r="K94" s="64">
        <v>45447</v>
      </c>
      <c r="L94">
        <v>25.532160000000001</v>
      </c>
      <c r="M94">
        <v>16.757660000000001</v>
      </c>
      <c r="N94">
        <v>18.944199999999999</v>
      </c>
      <c r="O94">
        <v>10.169700000000001</v>
      </c>
      <c r="P94" t="s">
        <v>1161</v>
      </c>
      <c r="Q94" t="s">
        <v>1156</v>
      </c>
      <c r="R94" t="s">
        <v>1185</v>
      </c>
      <c r="S94">
        <v>20.217600000000001</v>
      </c>
      <c r="T94">
        <v>11.443099999999999</v>
      </c>
      <c r="U94" t="s">
        <v>1147</v>
      </c>
      <c r="V94" t="s">
        <v>1158</v>
      </c>
      <c r="W94">
        <v>22.5</v>
      </c>
      <c r="X94">
        <v>13.7255</v>
      </c>
      <c r="Y94">
        <v>17</v>
      </c>
      <c r="AA94">
        <f>VLOOKUP(A94,Cover!A:R,18,0)</f>
        <v>4.7</v>
      </c>
      <c r="AB94" s="77">
        <f t="shared" si="74"/>
        <v>12.057660000000002</v>
      </c>
      <c r="AC94" s="77">
        <f t="shared" si="75"/>
        <v>5.4697000000000005</v>
      </c>
      <c r="AD94" s="77">
        <f t="shared" si="76"/>
        <v>47.225381636336294</v>
      </c>
      <c r="AE94" s="77">
        <f t="shared" si="77"/>
        <v>28.872689266371768</v>
      </c>
      <c r="AF94" s="77">
        <f t="shared" si="78"/>
        <v>6.7430999999999992</v>
      </c>
      <c r="AG94" s="77">
        <f t="shared" si="79"/>
        <v>33.352623456790113</v>
      </c>
      <c r="AH94" s="77">
        <f t="shared" si="80"/>
        <v>22.5</v>
      </c>
      <c r="AI94" s="77">
        <f t="shared" si="81"/>
        <v>8.7744999999999997</v>
      </c>
      <c r="AJ94" s="77">
        <f t="shared" si="82"/>
        <v>13.7255</v>
      </c>
      <c r="AK94" s="77">
        <f t="shared" si="83"/>
        <v>4.7</v>
      </c>
      <c r="AL94" s="77">
        <f t="shared" si="84"/>
        <v>9.025500000000001</v>
      </c>
      <c r="AM94" s="77">
        <f t="shared" si="85"/>
        <v>40.113333333333337</v>
      </c>
      <c r="AN94" t="str">
        <f t="shared" si="64"/>
        <v/>
      </c>
      <c r="AO94" t="s">
        <v>1152</v>
      </c>
      <c r="AP94" t="str">
        <f t="shared" si="65"/>
        <v>2DDm85-15</v>
      </c>
      <c r="AQ94">
        <f>_xlfn.XLOOKUP(A94,'SYS Allocations'!A:A,'SYS Allocations'!B:B)</f>
        <v>0</v>
      </c>
      <c r="AR94" t="str">
        <f>_xlfn.XLOOKUP(A94,'SYS Allocations'!A:A,'SYS Allocations'!C:C)</f>
        <v>RA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6"/>
        <v>2DDm85-15</v>
      </c>
    </row>
    <row r="95" spans="1:53">
      <c r="A95" s="35" t="s">
        <v>111</v>
      </c>
      <c r="B95" t="s">
        <v>1153</v>
      </c>
      <c r="C95" t="s">
        <v>1321</v>
      </c>
      <c r="D95" t="s">
        <v>1206</v>
      </c>
      <c r="E95" t="s">
        <v>938</v>
      </c>
      <c r="F95" t="s">
        <v>1146</v>
      </c>
      <c r="G95">
        <v>36.6</v>
      </c>
      <c r="H95">
        <v>6</v>
      </c>
      <c r="I95">
        <v>76</v>
      </c>
      <c r="J95">
        <v>4.1420000000000003</v>
      </c>
      <c r="K95" s="64">
        <v>45447</v>
      </c>
      <c r="L95">
        <v>7.9787999999999997</v>
      </c>
      <c r="M95">
        <v>3.8368000000000002</v>
      </c>
      <c r="N95">
        <v>5.7551996729999999</v>
      </c>
      <c r="O95">
        <v>1.613199673</v>
      </c>
      <c r="P95" t="s">
        <v>1193</v>
      </c>
      <c r="Q95" t="s">
        <v>1175</v>
      </c>
      <c r="R95" t="s">
        <v>1181</v>
      </c>
      <c r="S95">
        <v>8.4240000000000297</v>
      </c>
      <c r="T95">
        <v>4.2820000000000302</v>
      </c>
      <c r="U95" t="s">
        <v>1150</v>
      </c>
      <c r="V95" t="s">
        <v>1151</v>
      </c>
      <c r="W95">
        <v>7.5</v>
      </c>
      <c r="X95">
        <v>3.3580000000000001</v>
      </c>
      <c r="Y95">
        <v>0</v>
      </c>
      <c r="Z95" t="s">
        <v>8</v>
      </c>
      <c r="AA95">
        <f>VLOOKUP(A95,Cover!A:R,18,0)</f>
        <v>0</v>
      </c>
      <c r="AB95" s="77">
        <f t="shared" si="74"/>
        <v>3.8368000000000002</v>
      </c>
      <c r="AC95" s="77">
        <f t="shared" si="75"/>
        <v>1.613199673</v>
      </c>
      <c r="AD95" s="77">
        <f t="shared" si="76"/>
        <v>48.087431693989075</v>
      </c>
      <c r="AE95" s="77">
        <f t="shared" si="77"/>
        <v>28.030298941115472</v>
      </c>
      <c r="AF95" s="77">
        <f t="shared" si="78"/>
        <v>4.2820000000000302</v>
      </c>
      <c r="AG95" s="77">
        <f t="shared" si="79"/>
        <v>50.830959164292672</v>
      </c>
      <c r="AH95" s="77">
        <f t="shared" si="80"/>
        <v>7.5</v>
      </c>
      <c r="AI95" s="77">
        <f t="shared" si="81"/>
        <v>4.1420000000000003</v>
      </c>
      <c r="AJ95" s="77">
        <f t="shared" si="82"/>
        <v>3.3579999999999997</v>
      </c>
      <c r="AK95" s="77">
        <f t="shared" si="83"/>
        <v>0</v>
      </c>
      <c r="AL95" s="77">
        <f t="shared" si="84"/>
        <v>3.3579999999999997</v>
      </c>
      <c r="AM95" s="77">
        <f t="shared" si="85"/>
        <v>44.773333333333333</v>
      </c>
      <c r="AN95" t="str">
        <f t="shared" si="64"/>
        <v>Capped</v>
      </c>
      <c r="AO95" t="s">
        <v>1152</v>
      </c>
      <c r="AP95" t="str">
        <f t="shared" si="65"/>
        <v>12V155F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6"/>
        <v>12V155F</v>
      </c>
    </row>
    <row r="96" spans="1:53">
      <c r="A96" s="35" t="s">
        <v>112</v>
      </c>
      <c r="B96" t="s">
        <v>1153</v>
      </c>
      <c r="C96" t="s">
        <v>1322</v>
      </c>
      <c r="D96" t="s">
        <v>1206</v>
      </c>
      <c r="E96" t="s">
        <v>940</v>
      </c>
      <c r="F96" t="s">
        <v>1146</v>
      </c>
      <c r="G96">
        <v>36.6</v>
      </c>
      <c r="H96">
        <v>6</v>
      </c>
      <c r="I96">
        <v>46</v>
      </c>
      <c r="J96">
        <v>2.5070000000000001</v>
      </c>
      <c r="K96" s="64">
        <v>45447</v>
      </c>
      <c r="L96">
        <v>7.9787999999999997</v>
      </c>
      <c r="M96">
        <v>5.4718</v>
      </c>
      <c r="N96">
        <v>6.7035</v>
      </c>
      <c r="O96">
        <v>4.1965000000000003</v>
      </c>
      <c r="P96" t="s">
        <v>1193</v>
      </c>
      <c r="Q96" t="s">
        <v>1156</v>
      </c>
      <c r="R96" t="s">
        <v>1248</v>
      </c>
      <c r="S96">
        <v>5.3784000000000001</v>
      </c>
      <c r="T96">
        <v>2.8714</v>
      </c>
      <c r="U96" t="s">
        <v>1150</v>
      </c>
      <c r="V96" t="s">
        <v>1177</v>
      </c>
      <c r="W96">
        <v>5.0250000000000004</v>
      </c>
      <c r="X96">
        <v>2.5179999999999998</v>
      </c>
      <c r="Y96">
        <v>2</v>
      </c>
      <c r="Z96" t="s">
        <v>8</v>
      </c>
      <c r="AA96">
        <f>VLOOKUP(A96,Cover!A:R,18,0)</f>
        <v>0.5</v>
      </c>
      <c r="AB96" s="77">
        <f t="shared" si="74"/>
        <v>4.9718</v>
      </c>
      <c r="AC96" s="77">
        <f t="shared" si="75"/>
        <v>3.6965000000000003</v>
      </c>
      <c r="AD96" s="77">
        <f t="shared" si="76"/>
        <v>62.312628465433399</v>
      </c>
      <c r="AE96" s="77">
        <f t="shared" si="77"/>
        <v>55.142835832028055</v>
      </c>
      <c r="AF96" s="77">
        <f t="shared" si="78"/>
        <v>2.3714</v>
      </c>
      <c r="AG96" s="77">
        <f t="shared" si="79"/>
        <v>44.091179532946605</v>
      </c>
      <c r="AH96" s="77">
        <f t="shared" si="80"/>
        <v>5.0250000000000004</v>
      </c>
      <c r="AI96" s="77">
        <f t="shared" si="81"/>
        <v>2.5070000000000001</v>
      </c>
      <c r="AJ96" s="77">
        <f t="shared" si="82"/>
        <v>2.5180000000000002</v>
      </c>
      <c r="AK96" s="77">
        <f t="shared" si="83"/>
        <v>0.5</v>
      </c>
      <c r="AL96" s="77">
        <f t="shared" si="84"/>
        <v>2.0180000000000002</v>
      </c>
      <c r="AM96" s="77">
        <f t="shared" si="85"/>
        <v>40.159203980099505</v>
      </c>
      <c r="AN96" t="str">
        <f t="shared" si="64"/>
        <v>Capped</v>
      </c>
      <c r="AO96" t="s">
        <v>1152</v>
      </c>
      <c r="AP96" t="str">
        <f t="shared" si="65"/>
        <v>12V101F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6"/>
        <v xml:space="preserve">12V101F </v>
      </c>
    </row>
    <row r="97" spans="1:53">
      <c r="A97" s="35" t="s">
        <v>113</v>
      </c>
      <c r="B97" t="s">
        <v>1209</v>
      </c>
      <c r="C97" t="s">
        <v>1323</v>
      </c>
      <c r="D97" t="s">
        <v>1206</v>
      </c>
      <c r="E97" t="s">
        <v>878</v>
      </c>
      <c r="F97" t="s">
        <v>1155</v>
      </c>
      <c r="G97">
        <v>75</v>
      </c>
      <c r="H97">
        <v>7</v>
      </c>
      <c r="I97">
        <v>180</v>
      </c>
      <c r="J97">
        <v>9.81</v>
      </c>
      <c r="K97" s="64">
        <v>44602.395833333299</v>
      </c>
      <c r="L97">
        <v>19.62</v>
      </c>
      <c r="M97">
        <v>9.81</v>
      </c>
      <c r="N97">
        <v>11.445</v>
      </c>
      <c r="O97">
        <v>1.635</v>
      </c>
      <c r="P97" t="s">
        <v>1150</v>
      </c>
      <c r="Q97" t="s">
        <v>1156</v>
      </c>
      <c r="R97" t="s">
        <v>1160</v>
      </c>
      <c r="S97">
        <v>21.1248</v>
      </c>
      <c r="T97">
        <v>11.3148</v>
      </c>
      <c r="U97" t="s">
        <v>1147</v>
      </c>
      <c r="V97" t="s">
        <v>1324</v>
      </c>
      <c r="W97">
        <v>19.5</v>
      </c>
      <c r="X97">
        <v>9.69</v>
      </c>
      <c r="Y97">
        <v>4</v>
      </c>
      <c r="Z97" t="s">
        <v>8</v>
      </c>
      <c r="AA97">
        <f>VLOOKUP(A97,Cover!A:R,18,0)</f>
        <v>0</v>
      </c>
      <c r="AB97" s="77">
        <f t="shared" si="74"/>
        <v>9.81</v>
      </c>
      <c r="AC97" s="77">
        <f t="shared" si="75"/>
        <v>1.635</v>
      </c>
      <c r="AD97" s="77">
        <f t="shared" si="76"/>
        <v>50</v>
      </c>
      <c r="AE97" s="77">
        <f t="shared" si="77"/>
        <v>14.285714285714286</v>
      </c>
      <c r="AF97" s="77">
        <f t="shared" si="78"/>
        <v>11.3148</v>
      </c>
      <c r="AG97" s="77">
        <f t="shared" si="79"/>
        <v>53.56169052488071</v>
      </c>
      <c r="AH97" s="77">
        <f t="shared" si="80"/>
        <v>19.5</v>
      </c>
      <c r="AI97" s="77">
        <f t="shared" si="81"/>
        <v>9.81</v>
      </c>
      <c r="AJ97" s="77">
        <f t="shared" si="82"/>
        <v>9.69</v>
      </c>
      <c r="AK97" s="77">
        <f t="shared" si="83"/>
        <v>0</v>
      </c>
      <c r="AL97" s="77">
        <f t="shared" si="84"/>
        <v>9.69</v>
      </c>
      <c r="AM97" s="77">
        <f t="shared" si="85"/>
        <v>49.692307692307686</v>
      </c>
      <c r="AN97" t="str">
        <f t="shared" si="64"/>
        <v>Capped</v>
      </c>
      <c r="AO97" t="s">
        <v>1152</v>
      </c>
      <c r="AP97" t="str">
        <f t="shared" si="65"/>
        <v>DDm100-25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6"/>
        <v>DDm100-25</v>
      </c>
    </row>
    <row r="98" spans="1:53">
      <c r="A98" s="35" t="s">
        <v>114</v>
      </c>
      <c r="B98" t="s">
        <v>1191</v>
      </c>
      <c r="C98" t="s">
        <v>1325</v>
      </c>
      <c r="D98" t="s">
        <v>1144</v>
      </c>
      <c r="E98" t="s">
        <v>987</v>
      </c>
      <c r="F98" t="s">
        <v>1146</v>
      </c>
      <c r="G98">
        <v>36.6</v>
      </c>
      <c r="H98">
        <v>6</v>
      </c>
      <c r="I98">
        <v>10</v>
      </c>
      <c r="J98">
        <v>0.54500000000000004</v>
      </c>
      <c r="K98" s="64">
        <v>44553.5</v>
      </c>
      <c r="L98">
        <v>7.9787999999999997</v>
      </c>
      <c r="M98">
        <v>7.4337999999999997</v>
      </c>
      <c r="N98">
        <v>3.7605</v>
      </c>
      <c r="O98">
        <v>3.2155</v>
      </c>
      <c r="P98" t="s">
        <v>1193</v>
      </c>
      <c r="Q98" t="s">
        <v>1175</v>
      </c>
      <c r="R98" t="s">
        <v>1326</v>
      </c>
      <c r="S98">
        <v>11.184480000000001</v>
      </c>
      <c r="T98">
        <v>10.639480000000001</v>
      </c>
      <c r="U98" t="s">
        <v>1150</v>
      </c>
      <c r="V98" t="s">
        <v>1151</v>
      </c>
      <c r="W98">
        <v>7.5</v>
      </c>
      <c r="X98">
        <v>6.9550000000000001</v>
      </c>
      <c r="Y98">
        <v>14</v>
      </c>
      <c r="AA98">
        <f>VLOOKUP(A98,Cover!A:R,18,0)</f>
        <v>0</v>
      </c>
      <c r="AB98" s="77">
        <f t="shared" si="74"/>
        <v>7.4337999999999997</v>
      </c>
      <c r="AC98" s="77">
        <f t="shared" si="75"/>
        <v>3.2155</v>
      </c>
      <c r="AD98" s="77">
        <f t="shared" si="76"/>
        <v>93.169398907103826</v>
      </c>
      <c r="AE98" s="77">
        <f t="shared" si="77"/>
        <v>85.507246376811594</v>
      </c>
      <c r="AF98" s="77">
        <f t="shared" si="78"/>
        <v>10.639480000000001</v>
      </c>
      <c r="AG98" s="77">
        <f t="shared" si="79"/>
        <v>95.127176229918604</v>
      </c>
      <c r="AH98" s="77">
        <f t="shared" si="80"/>
        <v>7.5</v>
      </c>
      <c r="AI98" s="77">
        <f t="shared" si="81"/>
        <v>0.54500000000000004</v>
      </c>
      <c r="AJ98" s="77">
        <f t="shared" si="82"/>
        <v>6.9550000000000001</v>
      </c>
      <c r="AK98" s="77">
        <f t="shared" si="83"/>
        <v>0</v>
      </c>
      <c r="AL98" s="77">
        <f t="shared" si="84"/>
        <v>6.9550000000000001</v>
      </c>
      <c r="AM98" s="77">
        <f t="shared" si="85"/>
        <v>92.733333333333334</v>
      </c>
      <c r="AN98" t="str">
        <f t="shared" si="64"/>
        <v/>
      </c>
      <c r="AO98" t="s">
        <v>1152</v>
      </c>
      <c r="AP98" t="str">
        <f t="shared" si="65"/>
        <v>12V190F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6"/>
        <v>12V190F</v>
      </c>
    </row>
    <row r="99" spans="1:53">
      <c r="A99" s="35" t="s">
        <v>115</v>
      </c>
      <c r="B99" t="s">
        <v>1170</v>
      </c>
      <c r="C99" t="s">
        <v>1327</v>
      </c>
      <c r="D99" t="s">
        <v>1139</v>
      </c>
      <c r="E99" t="s">
        <v>1328</v>
      </c>
      <c r="F99" t="s">
        <v>1329</v>
      </c>
      <c r="G99">
        <v>37.5</v>
      </c>
      <c r="H99">
        <v>4</v>
      </c>
      <c r="I99">
        <v>36</v>
      </c>
      <c r="J99">
        <v>1.962</v>
      </c>
      <c r="K99" s="64">
        <v>44480.504861111098</v>
      </c>
      <c r="L99">
        <v>4.9050000000000002</v>
      </c>
      <c r="M99">
        <v>2.9430000000000001</v>
      </c>
      <c r="N99">
        <v>5.8042499999999997</v>
      </c>
      <c r="O99">
        <v>3.8422499999999999</v>
      </c>
      <c r="P99" t="s">
        <v>1193</v>
      </c>
      <c r="Q99" t="s">
        <v>1175</v>
      </c>
      <c r="R99" t="s">
        <v>1176</v>
      </c>
      <c r="S99">
        <v>5.1840000000000002</v>
      </c>
      <c r="T99">
        <v>3.222</v>
      </c>
      <c r="U99" t="s">
        <v>1330</v>
      </c>
      <c r="V99" t="s">
        <v>1330</v>
      </c>
      <c r="W99">
        <v>0</v>
      </c>
      <c r="X99">
        <v>-1.962</v>
      </c>
      <c r="Y99">
        <v>0</v>
      </c>
      <c r="Z99" t="s">
        <v>1331</v>
      </c>
      <c r="AA99">
        <f>VLOOKUP(A99,Cover!A:R,18,0)</f>
        <v>4</v>
      </c>
      <c r="AB99" s="77">
        <f t="shared" si="74"/>
        <v>-1.0569999999999999</v>
      </c>
      <c r="AC99" s="77">
        <f t="shared" si="75"/>
        <v>-0.15775000000000006</v>
      </c>
      <c r="AD99" s="77">
        <f t="shared" si="76"/>
        <v>-21.549439347604483</v>
      </c>
      <c r="AE99" s="77">
        <f t="shared" si="77"/>
        <v>-2.7178360683981575</v>
      </c>
      <c r="AF99" s="77">
        <f t="shared" si="78"/>
        <v>-0.77800000000000002</v>
      </c>
      <c r="AG99" s="77">
        <f t="shared" si="79"/>
        <v>-15.007716049382715</v>
      </c>
      <c r="AH99" s="77">
        <f t="shared" si="80"/>
        <v>0</v>
      </c>
      <c r="AI99" s="77">
        <f t="shared" si="81"/>
        <v>1.962</v>
      </c>
      <c r="AJ99" s="77">
        <f t="shared" si="82"/>
        <v>-1.962</v>
      </c>
      <c r="AK99" s="77">
        <f t="shared" si="83"/>
        <v>4</v>
      </c>
      <c r="AL99" s="77">
        <f t="shared" si="84"/>
        <v>-5.9619999999999997</v>
      </c>
      <c r="AM99" s="77" t="e">
        <f>AL99/AH99%</f>
        <v>#DIV/0!</v>
      </c>
      <c r="AN99" t="str">
        <f t="shared" si="64"/>
        <v>Capped</v>
      </c>
      <c r="AO99" t="s">
        <v>1152</v>
      </c>
      <c r="AP99" t="str">
        <f t="shared" si="65"/>
        <v>SBS C11F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6"/>
        <v>SBS C11F</v>
      </c>
    </row>
    <row r="100" spans="1:53">
      <c r="A100" s="35" t="s">
        <v>116</v>
      </c>
      <c r="B100" t="s">
        <v>1209</v>
      </c>
      <c r="C100" t="s">
        <v>1332</v>
      </c>
      <c r="D100" t="s">
        <v>1144</v>
      </c>
      <c r="E100" t="s">
        <v>906</v>
      </c>
      <c r="F100" t="s">
        <v>1174</v>
      </c>
      <c r="G100">
        <v>22</v>
      </c>
      <c r="H100">
        <v>4</v>
      </c>
      <c r="I100">
        <v>20</v>
      </c>
      <c r="J100">
        <v>1.0900000000000001</v>
      </c>
      <c r="K100" s="64">
        <v>44879</v>
      </c>
      <c r="L100">
        <v>2.8776000000000002</v>
      </c>
      <c r="M100">
        <v>1.7876000000000001</v>
      </c>
      <c r="N100">
        <v>2.2890000000000001</v>
      </c>
      <c r="O100">
        <v>1.1990000000000001</v>
      </c>
      <c r="P100" t="s">
        <v>1147</v>
      </c>
      <c r="Q100" t="s">
        <v>1175</v>
      </c>
      <c r="R100" t="s">
        <v>1253</v>
      </c>
      <c r="S100">
        <v>2.92896</v>
      </c>
      <c r="T100">
        <v>1.8389599999999999</v>
      </c>
      <c r="U100" t="s">
        <v>1150</v>
      </c>
      <c r="V100" t="s">
        <v>1333</v>
      </c>
      <c r="W100">
        <v>3.375</v>
      </c>
      <c r="X100">
        <v>2.2850000000000001</v>
      </c>
      <c r="Y100">
        <v>3</v>
      </c>
      <c r="AA100">
        <f>VLOOKUP(A100,Cover!A:R,18,0)</f>
        <v>1</v>
      </c>
      <c r="AB100" s="77">
        <f t="shared" si="74"/>
        <v>0.78760000000000008</v>
      </c>
      <c r="AC100" s="77">
        <f t="shared" si="75"/>
        <v>0.19900000000000007</v>
      </c>
      <c r="AD100" s="77">
        <f t="shared" si="76"/>
        <v>27.370030581039757</v>
      </c>
      <c r="AE100" s="77">
        <f t="shared" si="77"/>
        <v>8.6937527304499813</v>
      </c>
      <c r="AF100" s="77">
        <f t="shared" si="78"/>
        <v>0.83895999999999993</v>
      </c>
      <c r="AG100" s="77">
        <f t="shared" si="79"/>
        <v>28.643614115590516</v>
      </c>
      <c r="AH100" s="77">
        <f t="shared" si="80"/>
        <v>3.375</v>
      </c>
      <c r="AI100" s="77">
        <f t="shared" si="81"/>
        <v>1.0900000000000001</v>
      </c>
      <c r="AJ100" s="77">
        <f t="shared" si="82"/>
        <v>2.2850000000000001</v>
      </c>
      <c r="AK100" s="77">
        <f t="shared" si="83"/>
        <v>1</v>
      </c>
      <c r="AL100" s="77">
        <f t="shared" si="84"/>
        <v>1.2850000000000001</v>
      </c>
      <c r="AM100" s="77">
        <f t="shared" si="85"/>
        <v>38.074074074074076</v>
      </c>
      <c r="AN100" t="str">
        <f t="shared" si="64"/>
        <v/>
      </c>
      <c r="AO100" t="s">
        <v>1152</v>
      </c>
      <c r="AP100" t="str">
        <f t="shared" si="65"/>
        <v>12V100F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6"/>
        <v>12V100F</v>
      </c>
    </row>
    <row r="101" spans="1:53">
      <c r="A101" s="35" t="s">
        <v>117</v>
      </c>
      <c r="B101" t="s">
        <v>1153</v>
      </c>
      <c r="C101" t="s">
        <v>1334</v>
      </c>
      <c r="D101" t="s">
        <v>1144</v>
      </c>
      <c r="E101" t="s">
        <v>1335</v>
      </c>
      <c r="F101" t="s">
        <v>1155</v>
      </c>
      <c r="G101">
        <v>75</v>
      </c>
      <c r="H101">
        <v>6</v>
      </c>
      <c r="I101">
        <v>244</v>
      </c>
      <c r="J101">
        <v>13.298</v>
      </c>
      <c r="K101" s="64">
        <v>44431.5</v>
      </c>
      <c r="L101">
        <v>16.350000000000001</v>
      </c>
      <c r="M101">
        <v>3.052</v>
      </c>
      <c r="N101">
        <v>11.172499999999999</v>
      </c>
      <c r="O101">
        <v>-2.1255000000000002</v>
      </c>
      <c r="P101" t="s">
        <v>1150</v>
      </c>
      <c r="Q101" t="s">
        <v>1156</v>
      </c>
      <c r="R101" t="s">
        <v>1336</v>
      </c>
      <c r="S101">
        <v>14.428800000000001</v>
      </c>
      <c r="T101">
        <v>1.1308</v>
      </c>
      <c r="U101" t="s">
        <v>1150</v>
      </c>
      <c r="V101" t="s">
        <v>1151</v>
      </c>
      <c r="W101">
        <v>7.5</v>
      </c>
      <c r="X101">
        <v>-5.798</v>
      </c>
      <c r="Y101">
        <v>0</v>
      </c>
      <c r="AA101">
        <f>VLOOKUP(A101,Cover!A:R,18,0)</f>
        <v>0</v>
      </c>
      <c r="AB101" s="77">
        <f t="shared" si="74"/>
        <v>3.052</v>
      </c>
      <c r="AC101" s="77">
        <f t="shared" si="75"/>
        <v>-2.1255000000000002</v>
      </c>
      <c r="AD101" s="77">
        <f t="shared" si="76"/>
        <v>18.666666666666668</v>
      </c>
      <c r="AE101" s="77">
        <f t="shared" si="77"/>
        <v>-19.024390243902442</v>
      </c>
      <c r="AF101" s="77">
        <f t="shared" si="78"/>
        <v>1.1308</v>
      </c>
      <c r="AG101" s="77">
        <f t="shared" si="79"/>
        <v>7.8371035706365051</v>
      </c>
      <c r="AH101" s="77">
        <f t="shared" si="80"/>
        <v>7.5</v>
      </c>
      <c r="AI101" s="77">
        <f t="shared" si="81"/>
        <v>13.298</v>
      </c>
      <c r="AJ101" s="77">
        <f t="shared" si="82"/>
        <v>-5.798</v>
      </c>
      <c r="AK101" s="77">
        <f t="shared" si="83"/>
        <v>0</v>
      </c>
      <c r="AL101" s="77">
        <f t="shared" si="84"/>
        <v>-5.798</v>
      </c>
      <c r="AM101" s="77">
        <f t="shared" si="85"/>
        <v>-77.306666666666672</v>
      </c>
      <c r="AN101" t="str">
        <f t="shared" si="64"/>
        <v/>
      </c>
      <c r="AO101" t="s">
        <v>1152</v>
      </c>
      <c r="AP101" t="str">
        <f t="shared" si="65"/>
        <v>DDm85-21</v>
      </c>
      <c r="AQ101">
        <f>_xlfn.XLOOKUP(A101,'SYS Allocations'!A:A,'SYS Allocations'!B:B)</f>
        <v>0</v>
      </c>
      <c r="AR101">
        <f>_xlfn.XLOOKUP(A101,'SYS Allocations'!A:A,'SYS Allocations'!C:C)</f>
        <v>0</v>
      </c>
      <c r="AS101">
        <f>_xlfn.XLOOKUP(A101,'SYS Allocations'!A:A,'SYS Allocations'!D:D)</f>
        <v>0</v>
      </c>
      <c r="AT101">
        <f>_xlfn.XLOOKUP(A101,'SYS Allocations'!A:A,'SYS Allocations'!E:E)</f>
        <v>0</v>
      </c>
      <c r="AU101">
        <f>_xlfn.XLOOKUP(A101,'SYS Allocations'!A:A,'SYS Allocations'!F:F)</f>
        <v>0</v>
      </c>
      <c r="BA101" t="str">
        <f t="shared" si="66"/>
        <v>DDm85-21</v>
      </c>
    </row>
    <row r="102" spans="1:53">
      <c r="A102" s="35" t="s">
        <v>118</v>
      </c>
      <c r="B102" t="s">
        <v>1153</v>
      </c>
      <c r="C102" t="s">
        <v>1334</v>
      </c>
      <c r="D102" t="s">
        <v>1139</v>
      </c>
      <c r="E102" t="s">
        <v>275</v>
      </c>
      <c r="F102" t="s">
        <v>1146</v>
      </c>
      <c r="G102">
        <v>36.6</v>
      </c>
      <c r="H102">
        <v>50</v>
      </c>
      <c r="I102">
        <v>420</v>
      </c>
      <c r="J102">
        <v>22.89</v>
      </c>
      <c r="K102" s="64">
        <v>45447</v>
      </c>
      <c r="L102">
        <v>78.192239999999998</v>
      </c>
      <c r="M102">
        <v>55.302239999999998</v>
      </c>
      <c r="N102">
        <v>54.140300000000003</v>
      </c>
      <c r="O102">
        <v>31.250299999999999</v>
      </c>
      <c r="P102" t="s">
        <v>1161</v>
      </c>
      <c r="Q102" t="s">
        <v>1156</v>
      </c>
      <c r="R102" t="s">
        <v>1167</v>
      </c>
      <c r="S102">
        <v>71.107200000000205</v>
      </c>
      <c r="T102">
        <v>48.217200000000197</v>
      </c>
      <c r="U102" t="s">
        <v>1180</v>
      </c>
      <c r="V102" t="s">
        <v>1337</v>
      </c>
      <c r="W102">
        <v>105</v>
      </c>
      <c r="X102">
        <v>82.11</v>
      </c>
      <c r="Y102">
        <v>4</v>
      </c>
      <c r="Z102" t="s">
        <v>1101</v>
      </c>
      <c r="AA102">
        <f>VLOOKUP(A102,Cover!A:R,18,0)</f>
        <v>22.55</v>
      </c>
      <c r="AB102" s="77">
        <f t="shared" si="74"/>
        <v>32.75224</v>
      </c>
      <c r="AC102" s="77">
        <f t="shared" si="75"/>
        <v>8.7002999999999986</v>
      </c>
      <c r="AD102" s="77">
        <f t="shared" si="76"/>
        <v>41.886816389964018</v>
      </c>
      <c r="AE102" s="77">
        <f t="shared" si="77"/>
        <v>16.069914647683884</v>
      </c>
      <c r="AF102" s="77">
        <f t="shared" si="78"/>
        <v>25.667200000000197</v>
      </c>
      <c r="AG102" s="77">
        <f t="shared" si="79"/>
        <v>36.096485306692038</v>
      </c>
      <c r="AH102" s="77">
        <f t="shared" si="80"/>
        <v>105</v>
      </c>
      <c r="AI102" s="77">
        <f t="shared" si="81"/>
        <v>22.89</v>
      </c>
      <c r="AJ102" s="77">
        <f t="shared" si="82"/>
        <v>82.11</v>
      </c>
      <c r="AK102" s="77">
        <f t="shared" si="83"/>
        <v>22.55</v>
      </c>
      <c r="AL102" s="77">
        <f t="shared" si="84"/>
        <v>59.56</v>
      </c>
      <c r="AM102" s="77">
        <f t="shared" si="85"/>
        <v>56.723809523809521</v>
      </c>
      <c r="AN102" t="str">
        <f t="shared" si="64"/>
        <v>Capped</v>
      </c>
      <c r="AO102" t="s">
        <v>1208</v>
      </c>
      <c r="AP102" t="str">
        <f t="shared" si="65"/>
        <v>DDm125-33</v>
      </c>
      <c r="AQ102">
        <f>_xlfn.XLOOKUP(A102,'SYS Allocations'!A:A,'SYS Allocations'!B:B)</f>
        <v>0</v>
      </c>
      <c r="AR102" t="str">
        <f>_xlfn.XLOOKUP(A102,'SYS Allocations'!A:A,'SYS Allocations'!C:C)</f>
        <v>RA</v>
      </c>
      <c r="AS102" t="str">
        <f>_xlfn.XLOOKUP(A102,'SYS Allocations'!A:A,'SYS Allocations'!D:D)</f>
        <v>PX</v>
      </c>
      <c r="AT102">
        <f>_xlfn.XLOOKUP(A102,'SYS Allocations'!A:A,'SYS Allocations'!E:E)</f>
        <v>0</v>
      </c>
      <c r="AU102" t="str">
        <f>_xlfn.XLOOKUP(A102,'SYS Allocations'!A:A,'SYS Allocations'!F:F)</f>
        <v>OPEX</v>
      </c>
      <c r="BA102" t="str">
        <f t="shared" si="66"/>
        <v>DDm125-33</v>
      </c>
    </row>
    <row r="103" spans="1:53">
      <c r="A103" s="35" t="s">
        <v>119</v>
      </c>
      <c r="B103" t="s">
        <v>1153</v>
      </c>
      <c r="C103" t="s">
        <v>1334</v>
      </c>
      <c r="D103" t="s">
        <v>1139</v>
      </c>
      <c r="E103" t="s">
        <v>275</v>
      </c>
      <c r="F103" t="s">
        <v>1146</v>
      </c>
      <c r="G103">
        <v>36.6</v>
      </c>
      <c r="H103">
        <v>50</v>
      </c>
      <c r="I103">
        <v>497</v>
      </c>
      <c r="J103">
        <v>27.086500000000001</v>
      </c>
      <c r="K103" s="64">
        <v>45447</v>
      </c>
      <c r="L103">
        <v>78.192239999999998</v>
      </c>
      <c r="M103">
        <v>51.105739999999997</v>
      </c>
      <c r="N103">
        <v>54.140300000000003</v>
      </c>
      <c r="O103">
        <v>27.053799999999999</v>
      </c>
      <c r="P103" t="s">
        <v>1161</v>
      </c>
      <c r="Q103" t="s">
        <v>1156</v>
      </c>
      <c r="R103" t="s">
        <v>1167</v>
      </c>
      <c r="S103">
        <v>71.107200000000205</v>
      </c>
      <c r="T103">
        <v>44.020700000000197</v>
      </c>
      <c r="U103" t="s">
        <v>1180</v>
      </c>
      <c r="V103" t="s">
        <v>1337</v>
      </c>
      <c r="W103">
        <v>105</v>
      </c>
      <c r="X103">
        <v>77.913499999999999</v>
      </c>
      <c r="Y103">
        <v>4</v>
      </c>
      <c r="Z103" t="s">
        <v>1101</v>
      </c>
      <c r="AA103">
        <f>VLOOKUP(A103,Cover!A:R,18,0)</f>
        <v>22.05</v>
      </c>
      <c r="AB103" s="77">
        <f t="shared" si="74"/>
        <v>29.055739999999997</v>
      </c>
      <c r="AC103" s="77">
        <f t="shared" si="75"/>
        <v>5.0037999999999982</v>
      </c>
      <c r="AD103" s="77">
        <f t="shared" si="76"/>
        <v>37.159365174856219</v>
      </c>
      <c r="AE103" s="77">
        <f t="shared" si="77"/>
        <v>9.2422834746020932</v>
      </c>
      <c r="AF103" s="77">
        <f t="shared" si="78"/>
        <v>21.970700000000196</v>
      </c>
      <c r="AG103" s="77">
        <f t="shared" si="79"/>
        <v>30.897996264794752</v>
      </c>
      <c r="AH103" s="77">
        <f t="shared" si="80"/>
        <v>105</v>
      </c>
      <c r="AI103" s="77">
        <f t="shared" si="81"/>
        <v>27.086500000000001</v>
      </c>
      <c r="AJ103" s="77">
        <f t="shared" si="82"/>
        <v>77.913499999999999</v>
      </c>
      <c r="AK103" s="77">
        <f t="shared" si="83"/>
        <v>22.05</v>
      </c>
      <c r="AL103" s="77">
        <f t="shared" si="84"/>
        <v>55.863500000000002</v>
      </c>
      <c r="AM103" s="77">
        <f t="shared" si="85"/>
        <v>53.203333333333333</v>
      </c>
      <c r="AN103" t="str">
        <f t="shared" si="64"/>
        <v>Capped</v>
      </c>
      <c r="AO103" t="s">
        <v>1208</v>
      </c>
      <c r="AP103" t="str">
        <f t="shared" si="65"/>
        <v>DDm125-33</v>
      </c>
      <c r="AQ103">
        <f>_xlfn.XLOOKUP(A103,'SYS Allocations'!A:A,'SYS Allocations'!B:B)</f>
        <v>0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6"/>
        <v>DDm125-33</v>
      </c>
    </row>
    <row r="104" spans="1:53">
      <c r="A104" s="35" t="s">
        <v>120</v>
      </c>
      <c r="B104" t="s">
        <v>1153</v>
      </c>
      <c r="C104" t="s">
        <v>1334</v>
      </c>
      <c r="D104" t="s">
        <v>1206</v>
      </c>
      <c r="E104" t="s">
        <v>944</v>
      </c>
      <c r="F104" t="s">
        <v>1146</v>
      </c>
      <c r="G104">
        <v>36.6</v>
      </c>
      <c r="H104">
        <v>42</v>
      </c>
      <c r="I104">
        <v>413</v>
      </c>
      <c r="J104">
        <v>22.508500000000002</v>
      </c>
      <c r="K104" s="64">
        <v>45447</v>
      </c>
      <c r="L104">
        <v>65.426159999999996</v>
      </c>
      <c r="M104">
        <v>42.917659999999998</v>
      </c>
      <c r="N104">
        <v>55.213949999999997</v>
      </c>
      <c r="O104">
        <v>32.705449999999999</v>
      </c>
      <c r="P104" t="s">
        <v>1147</v>
      </c>
      <c r="Q104" t="s">
        <v>1156</v>
      </c>
      <c r="R104" t="s">
        <v>1338</v>
      </c>
      <c r="S104">
        <v>43.2864</v>
      </c>
      <c r="T104">
        <v>20.777899999999999</v>
      </c>
      <c r="U104" t="s">
        <v>1161</v>
      </c>
      <c r="V104" t="s">
        <v>1240</v>
      </c>
      <c r="W104">
        <v>67.5</v>
      </c>
      <c r="X104">
        <v>44.991500000000002</v>
      </c>
      <c r="Y104">
        <v>31</v>
      </c>
      <c r="Z104" t="s">
        <v>1101</v>
      </c>
      <c r="AA104">
        <f>VLOOKUP(A104,Cover!A:R,18,0)</f>
        <v>7.7515000000000001</v>
      </c>
      <c r="AB104" s="77">
        <f t="shared" si="74"/>
        <v>35.166159999999998</v>
      </c>
      <c r="AC104" s="77">
        <f t="shared" si="75"/>
        <v>24.953949999999999</v>
      </c>
      <c r="AD104" s="77">
        <f t="shared" si="76"/>
        <v>53.749387095314773</v>
      </c>
      <c r="AE104" s="77">
        <f t="shared" si="77"/>
        <v>45.195009594495595</v>
      </c>
      <c r="AF104" s="77">
        <f t="shared" si="78"/>
        <v>13.026399999999999</v>
      </c>
      <c r="AG104" s="77">
        <f t="shared" si="79"/>
        <v>30.093516670362973</v>
      </c>
      <c r="AH104" s="369">
        <f>AVERAGE(W104:W105)</f>
        <v>67.5</v>
      </c>
      <c r="AI104" s="369">
        <f>SUM(J104:J105)</f>
        <v>63.383499999999998</v>
      </c>
      <c r="AJ104" s="369">
        <f t="shared" si="82"/>
        <v>4.116500000000002</v>
      </c>
      <c r="AK104" s="369">
        <f>SUM(AA104:AA105)</f>
        <v>15.503</v>
      </c>
      <c r="AL104" s="369">
        <f t="shared" si="84"/>
        <v>-11.386499999999998</v>
      </c>
      <c r="AM104" s="370">
        <f t="shared" si="85"/>
        <v>-16.868888888888886</v>
      </c>
      <c r="AN104" t="str">
        <f t="shared" si="64"/>
        <v>Capped</v>
      </c>
      <c r="AO104" t="s">
        <v>1208</v>
      </c>
      <c r="AP104" t="str">
        <f t="shared" si="65"/>
        <v>DDm125-27</v>
      </c>
      <c r="AQ104" t="str">
        <f>_xlfn.XLOOKUP(A104,'SYS Allocations'!A:A,'SYS Allocations'!B:B)</f>
        <v>P-Core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6"/>
        <v>DDm125-27</v>
      </c>
    </row>
    <row r="105" spans="1:53">
      <c r="A105" s="35" t="s">
        <v>121</v>
      </c>
      <c r="B105" t="s">
        <v>1153</v>
      </c>
      <c r="C105" t="s">
        <v>1334</v>
      </c>
      <c r="D105" t="s">
        <v>1206</v>
      </c>
      <c r="E105" t="s">
        <v>944</v>
      </c>
      <c r="F105" t="s">
        <v>1146</v>
      </c>
      <c r="G105">
        <v>36.6</v>
      </c>
      <c r="H105">
        <v>42</v>
      </c>
      <c r="I105">
        <v>750</v>
      </c>
      <c r="J105">
        <v>40.875</v>
      </c>
      <c r="K105" s="64">
        <v>45447</v>
      </c>
      <c r="L105">
        <v>65.426159999999996</v>
      </c>
      <c r="M105">
        <v>24.551159999999999</v>
      </c>
      <c r="N105">
        <v>55.213949999999997</v>
      </c>
      <c r="O105">
        <v>14.338950000000001</v>
      </c>
      <c r="P105" t="s">
        <v>1147</v>
      </c>
      <c r="Q105" t="s">
        <v>1156</v>
      </c>
      <c r="R105" t="s">
        <v>1338</v>
      </c>
      <c r="S105">
        <v>43.2864</v>
      </c>
      <c r="T105">
        <v>2.4114</v>
      </c>
      <c r="U105" t="s">
        <v>1161</v>
      </c>
      <c r="V105" t="s">
        <v>1240</v>
      </c>
      <c r="W105">
        <v>67.5</v>
      </c>
      <c r="X105">
        <v>26.625</v>
      </c>
      <c r="Y105">
        <v>31</v>
      </c>
      <c r="Z105" t="s">
        <v>1101</v>
      </c>
      <c r="AA105">
        <f>VLOOKUP(A105,Cover!A:R,18,0)</f>
        <v>7.7515000000000001</v>
      </c>
      <c r="AB105" s="77">
        <f t="shared" si="74"/>
        <v>16.799659999999999</v>
      </c>
      <c r="AC105" s="77">
        <f t="shared" si="75"/>
        <v>6.5874500000000005</v>
      </c>
      <c r="AD105" s="77">
        <f t="shared" si="76"/>
        <v>25.67728260377806</v>
      </c>
      <c r="AE105" s="77">
        <f t="shared" si="77"/>
        <v>11.930771118530734</v>
      </c>
      <c r="AF105" s="77">
        <f t="shared" si="78"/>
        <v>-5.3400999999999996</v>
      </c>
      <c r="AG105" s="77">
        <f t="shared" si="79"/>
        <v>-12.336669254084422</v>
      </c>
      <c r="AH105" s="369"/>
      <c r="AI105" s="369"/>
      <c r="AJ105" s="369"/>
      <c r="AK105" s="369"/>
      <c r="AL105" s="369"/>
      <c r="AM105" s="370"/>
      <c r="AN105" t="str">
        <f t="shared" si="64"/>
        <v>Capped</v>
      </c>
      <c r="AO105" t="s">
        <v>1208</v>
      </c>
      <c r="AP105" t="str">
        <f t="shared" si="65"/>
        <v>DDm125-27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6"/>
        <v>DDm125-27</v>
      </c>
    </row>
    <row r="106" spans="1:53">
      <c r="A106" s="35" t="s">
        <v>122</v>
      </c>
      <c r="B106" t="s">
        <v>1153</v>
      </c>
      <c r="C106" t="s">
        <v>1339</v>
      </c>
      <c r="D106" t="s">
        <v>1144</v>
      </c>
      <c r="E106" t="s">
        <v>1340</v>
      </c>
      <c r="F106" t="s">
        <v>1329</v>
      </c>
      <c r="G106">
        <v>37.5</v>
      </c>
      <c r="H106">
        <v>4</v>
      </c>
      <c r="I106">
        <v>48</v>
      </c>
      <c r="J106">
        <v>2.6160000000000001</v>
      </c>
      <c r="K106" s="64">
        <v>44564.340277777803</v>
      </c>
      <c r="L106">
        <v>4.9050000000000002</v>
      </c>
      <c r="M106">
        <v>2.2890000000000001</v>
      </c>
      <c r="N106">
        <v>5.8042499999999997</v>
      </c>
      <c r="O106">
        <v>3.18825</v>
      </c>
      <c r="P106" t="s">
        <v>1193</v>
      </c>
      <c r="Q106" t="s">
        <v>1175</v>
      </c>
      <c r="R106" t="s">
        <v>1176</v>
      </c>
      <c r="S106">
        <v>5.1840000000000002</v>
      </c>
      <c r="T106">
        <v>2.5680000000000001</v>
      </c>
      <c r="U106" t="s">
        <v>1150</v>
      </c>
      <c r="V106" t="s">
        <v>1177</v>
      </c>
      <c r="W106">
        <v>5.0250000000000004</v>
      </c>
      <c r="X106">
        <v>2.4089999999999998</v>
      </c>
      <c r="Y106">
        <v>3</v>
      </c>
      <c r="AA106">
        <f>VLOOKUP(A106,Cover!A:R,18,0)</f>
        <v>1</v>
      </c>
      <c r="AB106" s="77">
        <f t="shared" si="74"/>
        <v>1.2890000000000001</v>
      </c>
      <c r="AC106" s="77">
        <f t="shared" si="75"/>
        <v>2.18825</v>
      </c>
      <c r="AD106" s="77">
        <f t="shared" si="76"/>
        <v>26.279306829765545</v>
      </c>
      <c r="AE106" s="77">
        <f t="shared" si="77"/>
        <v>37.700822673041309</v>
      </c>
      <c r="AF106" s="77">
        <f t="shared" si="78"/>
        <v>1.5680000000000001</v>
      </c>
      <c r="AG106" s="77">
        <f t="shared" si="79"/>
        <v>30.246913580246911</v>
      </c>
      <c r="AH106" s="77">
        <f t="shared" si="80"/>
        <v>5.0250000000000004</v>
      </c>
      <c r="AI106" s="77">
        <f t="shared" si="81"/>
        <v>2.6160000000000001</v>
      </c>
      <c r="AJ106" s="77">
        <f t="shared" si="82"/>
        <v>2.4090000000000003</v>
      </c>
      <c r="AK106" s="77">
        <f t="shared" si="83"/>
        <v>1</v>
      </c>
      <c r="AL106" s="77">
        <f t="shared" si="84"/>
        <v>1.4090000000000003</v>
      </c>
      <c r="AM106" s="77">
        <f t="shared" si="85"/>
        <v>28.03980099502488</v>
      </c>
      <c r="AN106" t="str">
        <f t="shared" si="64"/>
        <v/>
      </c>
      <c r="AO106" t="s">
        <v>1152</v>
      </c>
      <c r="AP106" t="str">
        <f t="shared" si="65"/>
        <v>SBS C11F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6"/>
        <v>SBS C11F</v>
      </c>
    </row>
    <row r="107" spans="1:53">
      <c r="A107" s="35" t="s">
        <v>123</v>
      </c>
      <c r="B107" t="s">
        <v>1195</v>
      </c>
      <c r="C107" t="s">
        <v>1341</v>
      </c>
      <c r="D107" t="s">
        <v>1144</v>
      </c>
      <c r="E107" t="s">
        <v>859</v>
      </c>
      <c r="F107" t="s">
        <v>1146</v>
      </c>
      <c r="G107">
        <v>36.6</v>
      </c>
      <c r="H107">
        <v>9</v>
      </c>
      <c r="I107">
        <v>50</v>
      </c>
      <c r="J107">
        <v>2.7250000000000001</v>
      </c>
      <c r="K107" s="64">
        <v>45447</v>
      </c>
      <c r="L107">
        <v>12.766080000000001</v>
      </c>
      <c r="M107">
        <v>10.041079999999999</v>
      </c>
      <c r="N107">
        <v>9.4720999999999993</v>
      </c>
      <c r="O107">
        <v>6.7470999999999997</v>
      </c>
      <c r="P107" t="s">
        <v>1150</v>
      </c>
      <c r="Q107" t="s">
        <v>1156</v>
      </c>
      <c r="R107" t="s">
        <v>1185</v>
      </c>
      <c r="S107">
        <v>10.1088</v>
      </c>
      <c r="T107">
        <v>7.3837999999999804</v>
      </c>
      <c r="U107" t="s">
        <v>1150</v>
      </c>
      <c r="V107" t="s">
        <v>1246</v>
      </c>
      <c r="W107">
        <v>11.25</v>
      </c>
      <c r="X107">
        <v>8.5250000000000004</v>
      </c>
      <c r="Y107">
        <v>19</v>
      </c>
      <c r="AA107">
        <f>VLOOKUP(A107,Cover!A:R,18,0)</f>
        <v>1</v>
      </c>
      <c r="AB107" s="77">
        <f t="shared" si="74"/>
        <v>9.0410799999999991</v>
      </c>
      <c r="AC107" s="77">
        <f t="shared" si="75"/>
        <v>5.7470999999999997</v>
      </c>
      <c r="AD107" s="77">
        <f t="shared" si="76"/>
        <v>70.821113450644191</v>
      </c>
      <c r="AE107" s="77">
        <f t="shared" si="77"/>
        <v>60.673979370994815</v>
      </c>
      <c r="AF107" s="77">
        <f t="shared" si="78"/>
        <v>6.3837999999999804</v>
      </c>
      <c r="AG107" s="77">
        <f t="shared" si="79"/>
        <v>63.150918012028924</v>
      </c>
      <c r="AH107" s="77">
        <f t="shared" si="80"/>
        <v>11.25</v>
      </c>
      <c r="AI107" s="77">
        <f t="shared" si="81"/>
        <v>2.7250000000000001</v>
      </c>
      <c r="AJ107" s="77">
        <f t="shared" si="82"/>
        <v>8.5250000000000004</v>
      </c>
      <c r="AK107" s="77">
        <f t="shared" si="83"/>
        <v>1</v>
      </c>
      <c r="AL107" s="77">
        <f t="shared" si="84"/>
        <v>7.5250000000000004</v>
      </c>
      <c r="AM107" s="77">
        <f t="shared" si="85"/>
        <v>66.888888888888886</v>
      </c>
      <c r="AN107" t="str">
        <f t="shared" si="64"/>
        <v/>
      </c>
      <c r="AO107" t="s">
        <v>1152</v>
      </c>
      <c r="AP107" t="str">
        <f t="shared" si="65"/>
        <v>2DDm85-15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6"/>
        <v>2DDm85-15</v>
      </c>
    </row>
    <row r="108" spans="1:53">
      <c r="A108" s="35" t="s">
        <v>124</v>
      </c>
      <c r="B108" t="s">
        <v>1191</v>
      </c>
      <c r="C108" t="s">
        <v>1342</v>
      </c>
      <c r="D108" t="s">
        <v>1144</v>
      </c>
      <c r="E108" t="s">
        <v>988</v>
      </c>
      <c r="F108" t="s">
        <v>1146</v>
      </c>
      <c r="G108">
        <v>36.6</v>
      </c>
      <c r="H108">
        <v>18</v>
      </c>
      <c r="I108">
        <v>200</v>
      </c>
      <c r="J108">
        <v>10.9</v>
      </c>
      <c r="K108" s="64">
        <v>44419.5</v>
      </c>
      <c r="L108">
        <v>27.12792</v>
      </c>
      <c r="M108">
        <v>16.227920000000001</v>
      </c>
      <c r="N108">
        <v>19.085899999999999</v>
      </c>
      <c r="O108">
        <v>8.1859000000000002</v>
      </c>
      <c r="P108" t="s">
        <v>1150</v>
      </c>
      <c r="Q108" t="s">
        <v>1156</v>
      </c>
      <c r="R108" t="s">
        <v>1268</v>
      </c>
      <c r="S108">
        <v>22.982399999999998</v>
      </c>
      <c r="T108">
        <v>12.0824</v>
      </c>
      <c r="U108" t="s">
        <v>1166</v>
      </c>
      <c r="V108" t="s">
        <v>1343</v>
      </c>
      <c r="W108">
        <v>50.25</v>
      </c>
      <c r="X108">
        <v>39.35</v>
      </c>
      <c r="Y108">
        <v>71</v>
      </c>
      <c r="AA108">
        <f>VLOOKUP(A108,Cover!A:R,18,0)</f>
        <v>3</v>
      </c>
      <c r="AB108" s="77">
        <f t="shared" si="74"/>
        <v>13.227920000000001</v>
      </c>
      <c r="AC108" s="77">
        <f t="shared" si="75"/>
        <v>5.1859000000000002</v>
      </c>
      <c r="AD108" s="77">
        <f t="shared" si="76"/>
        <v>48.761276205473919</v>
      </c>
      <c r="AE108" s="77">
        <f t="shared" si="77"/>
        <v>27.171367344479432</v>
      </c>
      <c r="AF108" s="77">
        <f t="shared" si="78"/>
        <v>9.0823999999999998</v>
      </c>
      <c r="AG108" s="77">
        <f t="shared" si="79"/>
        <v>39.518936229462547</v>
      </c>
      <c r="AH108" s="77">
        <f t="shared" si="80"/>
        <v>50.25</v>
      </c>
      <c r="AI108" s="77">
        <f t="shared" si="81"/>
        <v>10.9</v>
      </c>
      <c r="AJ108" s="77">
        <f t="shared" si="82"/>
        <v>39.35</v>
      </c>
      <c r="AK108" s="77">
        <f t="shared" si="83"/>
        <v>3</v>
      </c>
      <c r="AL108" s="77">
        <f t="shared" si="84"/>
        <v>36.35</v>
      </c>
      <c r="AM108" s="77">
        <f t="shared" si="85"/>
        <v>72.338308457711449</v>
      </c>
      <c r="AN108" t="str">
        <f t="shared" si="64"/>
        <v/>
      </c>
      <c r="AO108" t="s">
        <v>1152</v>
      </c>
      <c r="AP108" t="str">
        <f t="shared" si="65"/>
        <v>DDm85-33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>
        <f>_xlfn.XLOOKUP(A108,'SYS Allocations'!A:A,'SYS Allocations'!E:E)</f>
        <v>0</v>
      </c>
      <c r="AU108">
        <f>_xlfn.XLOOKUP(A108,'SYS Allocations'!A:A,'SYS Allocations'!F:F)</f>
        <v>0</v>
      </c>
      <c r="BA108" t="str">
        <f t="shared" si="66"/>
        <v>DDm85-33</v>
      </c>
    </row>
    <row r="109" spans="1:53">
      <c r="A109" s="35" t="s">
        <v>125</v>
      </c>
      <c r="B109" t="s">
        <v>1191</v>
      </c>
      <c r="C109" t="s">
        <v>1342</v>
      </c>
      <c r="D109" t="s">
        <v>1144</v>
      </c>
      <c r="E109" t="s">
        <v>988</v>
      </c>
      <c r="F109" t="s">
        <v>1146</v>
      </c>
      <c r="G109">
        <v>36.6</v>
      </c>
      <c r="H109">
        <v>16</v>
      </c>
      <c r="I109">
        <v>13</v>
      </c>
      <c r="J109">
        <v>0.70850000000000002</v>
      </c>
      <c r="K109" s="64">
        <v>45048</v>
      </c>
      <c r="L109">
        <v>23.936399999999999</v>
      </c>
      <c r="M109">
        <v>23.227900000000002</v>
      </c>
      <c r="N109">
        <v>18.802499999999998</v>
      </c>
      <c r="O109">
        <v>18.094000000000001</v>
      </c>
      <c r="P109" t="s">
        <v>1150</v>
      </c>
      <c r="Q109" t="s">
        <v>1156</v>
      </c>
      <c r="R109" t="s">
        <v>1157</v>
      </c>
      <c r="S109">
        <v>17.409600000000001</v>
      </c>
      <c r="T109">
        <v>16.7011</v>
      </c>
      <c r="U109" t="s">
        <v>1166</v>
      </c>
      <c r="V109" t="s">
        <v>1343</v>
      </c>
      <c r="W109">
        <v>50.25</v>
      </c>
      <c r="X109">
        <v>49.541499999999999</v>
      </c>
      <c r="Y109">
        <v>71</v>
      </c>
      <c r="AA109">
        <f>VLOOKUP(A109,Cover!A:R,18,0)</f>
        <v>5.9</v>
      </c>
      <c r="AB109" s="77">
        <f t="shared" ref="AB109" si="90">M109-AA109</f>
        <v>17.3279</v>
      </c>
      <c r="AC109" s="77">
        <f t="shared" ref="AC109" si="91">O109-AA109</f>
        <v>12.194000000000001</v>
      </c>
      <c r="AD109" s="77">
        <f t="shared" ref="AD109" si="92">AB109/L109%</f>
        <v>72.391420597917815</v>
      </c>
      <c r="AE109" s="77">
        <f t="shared" ref="AE109" si="93">AC109/N109%</f>
        <v>64.853078048131906</v>
      </c>
      <c r="AF109" s="77">
        <f t="shared" ref="AF109" si="94">T109-AA109</f>
        <v>10.8011</v>
      </c>
      <c r="AG109" s="77">
        <f t="shared" ref="AG109" si="95">AF109/S109%</f>
        <v>62.041057807186839</v>
      </c>
      <c r="AH109" s="369">
        <f>AVERAGE(W109:W110)</f>
        <v>50.25</v>
      </c>
      <c r="AI109" s="369">
        <f>SUM(J109:J110)</f>
        <v>1.3080000000000001</v>
      </c>
      <c r="AJ109" s="369">
        <f t="shared" ref="AJ109" si="96">AH109-AI109</f>
        <v>48.942</v>
      </c>
      <c r="AK109" s="369">
        <f>SUM(AA109:AA110)</f>
        <v>11.7</v>
      </c>
      <c r="AL109" s="369">
        <f t="shared" ref="AL109" si="97">AJ109-AK109</f>
        <v>37.242000000000004</v>
      </c>
      <c r="AM109" s="370">
        <f t="shared" ref="AM109" si="98">AL109/AH109%</f>
        <v>74.113432835820916</v>
      </c>
      <c r="AN109" t="str">
        <f t="shared" si="64"/>
        <v/>
      </c>
      <c r="AO109" s="52" t="s">
        <v>1208</v>
      </c>
      <c r="AP109" t="str">
        <f t="shared" ref="AP109" si="99">TRIM(BA109)</f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 t="str">
        <f>_xlfn.XLOOKUP(A109,'SYS Allocations'!A:A,'SYS Allocations'!E:E)</f>
        <v>AM</v>
      </c>
      <c r="AU109">
        <f>_xlfn.XLOOKUP(A109,'SYS Allocations'!A:A,'SYS Allocations'!F:F)</f>
        <v>0</v>
      </c>
      <c r="BA109" t="str">
        <f t="shared" si="66"/>
        <v>DDm85-25</v>
      </c>
    </row>
    <row r="110" spans="1:53">
      <c r="A110" s="35" t="s">
        <v>126</v>
      </c>
      <c r="B110" t="s">
        <v>1191</v>
      </c>
      <c r="C110" t="s">
        <v>1342</v>
      </c>
      <c r="D110" t="s">
        <v>1144</v>
      </c>
      <c r="E110" t="s">
        <v>988</v>
      </c>
      <c r="F110" t="s">
        <v>1146</v>
      </c>
      <c r="G110">
        <v>36.6</v>
      </c>
      <c r="H110">
        <v>16</v>
      </c>
      <c r="I110">
        <v>11</v>
      </c>
      <c r="J110">
        <v>0.59950000000000003</v>
      </c>
      <c r="K110" s="64">
        <v>45048</v>
      </c>
      <c r="L110">
        <v>23.936399999999999</v>
      </c>
      <c r="M110">
        <v>23.3369</v>
      </c>
      <c r="N110">
        <v>18.802499999999998</v>
      </c>
      <c r="O110">
        <v>18.202999999999999</v>
      </c>
      <c r="P110" t="s">
        <v>1150</v>
      </c>
      <c r="Q110" t="s">
        <v>1156</v>
      </c>
      <c r="R110" t="s">
        <v>1157</v>
      </c>
      <c r="S110">
        <v>17.409600000000001</v>
      </c>
      <c r="T110">
        <v>16.810099999999998</v>
      </c>
      <c r="U110" t="s">
        <v>1166</v>
      </c>
      <c r="V110" t="s">
        <v>1343</v>
      </c>
      <c r="W110">
        <v>50.25</v>
      </c>
      <c r="X110">
        <v>49.650500000000001</v>
      </c>
      <c r="Y110">
        <v>71</v>
      </c>
      <c r="AA110">
        <f>VLOOKUP(A110,Cover!A:R,18,0)</f>
        <v>5.8</v>
      </c>
      <c r="AB110" s="77">
        <f t="shared" si="74"/>
        <v>17.536899999999999</v>
      </c>
      <c r="AC110" s="77">
        <f t="shared" si="75"/>
        <v>12.402999999999999</v>
      </c>
      <c r="AD110" s="77">
        <f t="shared" si="76"/>
        <v>73.264567771260502</v>
      </c>
      <c r="AE110" s="77">
        <f t="shared" si="77"/>
        <v>65.964632362717722</v>
      </c>
      <c r="AF110" s="77">
        <f t="shared" si="78"/>
        <v>11.010099999999998</v>
      </c>
      <c r="AG110" s="77">
        <f t="shared" si="79"/>
        <v>63.241544894770691</v>
      </c>
      <c r="AH110" s="369"/>
      <c r="AI110" s="369"/>
      <c r="AJ110" s="369"/>
      <c r="AK110" s="369"/>
      <c r="AL110" s="369"/>
      <c r="AM110" s="370"/>
      <c r="AN110" t="str">
        <f t="shared" si="64"/>
        <v/>
      </c>
      <c r="AO110" s="52" t="s">
        <v>1208</v>
      </c>
      <c r="AP110" t="str">
        <f t="shared" si="65"/>
        <v>DDm85-25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6"/>
        <v>DDm85-25</v>
      </c>
    </row>
    <row r="111" spans="1:53">
      <c r="A111" s="35" t="s">
        <v>127</v>
      </c>
      <c r="B111" t="s">
        <v>1178</v>
      </c>
      <c r="C111" t="s">
        <v>1344</v>
      </c>
      <c r="D111" t="s">
        <v>1144</v>
      </c>
      <c r="E111" t="s">
        <v>958</v>
      </c>
      <c r="F111" t="s">
        <v>1146</v>
      </c>
      <c r="G111">
        <v>36.6</v>
      </c>
      <c r="H111">
        <v>20</v>
      </c>
      <c r="I111">
        <v>145</v>
      </c>
      <c r="J111">
        <v>7.9024999999999999</v>
      </c>
      <c r="K111" s="64">
        <v>44286.375</v>
      </c>
      <c r="L111">
        <v>30.31944</v>
      </c>
      <c r="M111">
        <v>22.41694</v>
      </c>
      <c r="N111">
        <v>21.549299999999999</v>
      </c>
      <c r="O111">
        <v>13.646800000000001</v>
      </c>
      <c r="P111" t="s">
        <v>1150</v>
      </c>
      <c r="Q111" t="s">
        <v>1156</v>
      </c>
      <c r="R111" t="s">
        <v>1345</v>
      </c>
      <c r="S111">
        <v>26.654399999999999</v>
      </c>
      <c r="T111">
        <v>18.751899999999999</v>
      </c>
      <c r="U111" t="s">
        <v>1147</v>
      </c>
      <c r="V111" t="s">
        <v>1158</v>
      </c>
      <c r="W111">
        <v>22.5</v>
      </c>
      <c r="X111">
        <v>14.5975</v>
      </c>
      <c r="Y111">
        <v>19</v>
      </c>
      <c r="AA111">
        <f>VLOOKUP(A111,Cover!A:R,18,0)</f>
        <v>0</v>
      </c>
      <c r="AB111" s="77">
        <f t="shared" si="74"/>
        <v>22.41694</v>
      </c>
      <c r="AC111" s="77">
        <f t="shared" si="75"/>
        <v>13.646800000000001</v>
      </c>
      <c r="AD111" s="77">
        <f t="shared" si="76"/>
        <v>73.935864250790914</v>
      </c>
      <c r="AE111" s="77">
        <f t="shared" si="77"/>
        <v>63.328275164390497</v>
      </c>
      <c r="AF111" s="77">
        <f t="shared" si="78"/>
        <v>18.751899999999999</v>
      </c>
      <c r="AG111" s="77">
        <f t="shared" si="79"/>
        <v>70.351986913980426</v>
      </c>
      <c r="AH111" s="77">
        <f t="shared" si="80"/>
        <v>22.5</v>
      </c>
      <c r="AI111" s="77">
        <f t="shared" si="81"/>
        <v>7.9024999999999999</v>
      </c>
      <c r="AJ111" s="77">
        <f t="shared" si="82"/>
        <v>14.5975</v>
      </c>
      <c r="AK111" s="77">
        <f t="shared" si="83"/>
        <v>0</v>
      </c>
      <c r="AL111" s="77">
        <f t="shared" si="84"/>
        <v>14.5975</v>
      </c>
      <c r="AM111" s="77">
        <f t="shared" si="85"/>
        <v>64.87777777777778</v>
      </c>
      <c r="AN111" t="str">
        <f t="shared" si="64"/>
        <v/>
      </c>
      <c r="AO111" t="s">
        <v>1152</v>
      </c>
      <c r="AP111" t="str">
        <f t="shared" si="65"/>
        <v>DDm125-25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6"/>
        <v>DDm125-25</v>
      </c>
    </row>
    <row r="112" spans="1:53">
      <c r="A112" s="35" t="s">
        <v>128</v>
      </c>
      <c r="B112" t="s">
        <v>1209</v>
      </c>
      <c r="C112" t="s">
        <v>1346</v>
      </c>
      <c r="D112" t="s">
        <v>1188</v>
      </c>
      <c r="E112" t="s">
        <v>1347</v>
      </c>
      <c r="F112" t="s">
        <v>1174</v>
      </c>
      <c r="G112">
        <v>22</v>
      </c>
      <c r="H112">
        <v>6</v>
      </c>
      <c r="I112">
        <v>13</v>
      </c>
      <c r="J112">
        <v>0.70850000000000002</v>
      </c>
      <c r="K112" s="64">
        <v>44700.395833333299</v>
      </c>
      <c r="L112">
        <v>4.7960000000000003</v>
      </c>
      <c r="M112">
        <v>4.0875000000000004</v>
      </c>
      <c r="N112">
        <v>3.8149999999999999</v>
      </c>
      <c r="O112">
        <v>3.1065</v>
      </c>
      <c r="P112" t="s">
        <v>1161</v>
      </c>
      <c r="Q112" t="s">
        <v>1156</v>
      </c>
      <c r="R112" t="s">
        <v>1311</v>
      </c>
      <c r="S112">
        <v>3.7670400000000002</v>
      </c>
      <c r="T112">
        <v>3.0585399999999998</v>
      </c>
      <c r="U112" t="s">
        <v>1150</v>
      </c>
      <c r="V112" t="s">
        <v>1177</v>
      </c>
      <c r="W112">
        <v>5.0250000000000004</v>
      </c>
      <c r="X112">
        <v>4.3164999999999996</v>
      </c>
      <c r="Y112">
        <v>6</v>
      </c>
      <c r="AA112">
        <f>VLOOKUP(A112,Cover!A:R,18,0)</f>
        <v>0</v>
      </c>
      <c r="AB112" s="77">
        <f t="shared" si="74"/>
        <v>4.0875000000000004</v>
      </c>
      <c r="AC112" s="77">
        <f t="shared" si="75"/>
        <v>3.1065</v>
      </c>
      <c r="AD112" s="77">
        <f t="shared" si="76"/>
        <v>85.227272727272734</v>
      </c>
      <c r="AE112" s="77">
        <f t="shared" si="77"/>
        <v>81.428571428571431</v>
      </c>
      <c r="AF112" s="77">
        <f t="shared" si="78"/>
        <v>3.0585399999999998</v>
      </c>
      <c r="AG112" s="77">
        <f t="shared" si="79"/>
        <v>81.192129629629619</v>
      </c>
      <c r="AH112" s="77">
        <f t="shared" si="80"/>
        <v>5.0250000000000004</v>
      </c>
      <c r="AI112" s="77">
        <f t="shared" si="81"/>
        <v>0.70850000000000002</v>
      </c>
      <c r="AJ112" s="77">
        <f t="shared" si="82"/>
        <v>4.3165000000000004</v>
      </c>
      <c r="AK112" s="77">
        <f t="shared" si="83"/>
        <v>0</v>
      </c>
      <c r="AL112" s="77">
        <f t="shared" si="84"/>
        <v>4.3165000000000004</v>
      </c>
      <c r="AM112" s="77">
        <f t="shared" si="85"/>
        <v>85.900497512437809</v>
      </c>
      <c r="AN112" t="str">
        <f t="shared" si="64"/>
        <v/>
      </c>
      <c r="AO112" t="s">
        <v>1152</v>
      </c>
      <c r="AP112" t="str">
        <f t="shared" si="65"/>
        <v>SBS 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6"/>
        <v>SBS 12V100F</v>
      </c>
    </row>
    <row r="113" spans="1:53">
      <c r="A113" s="35" t="s">
        <v>129</v>
      </c>
      <c r="B113" t="s">
        <v>1183</v>
      </c>
      <c r="C113" t="s">
        <v>1348</v>
      </c>
      <c r="D113" t="s">
        <v>1188</v>
      </c>
      <c r="E113" t="s">
        <v>1024</v>
      </c>
      <c r="F113" t="s">
        <v>1146</v>
      </c>
      <c r="G113">
        <v>36.6</v>
      </c>
      <c r="H113">
        <v>7</v>
      </c>
      <c r="I113">
        <v>52</v>
      </c>
      <c r="J113">
        <v>2.8340000000000001</v>
      </c>
      <c r="K113" s="64">
        <v>45447</v>
      </c>
      <c r="L113">
        <v>9.57456</v>
      </c>
      <c r="M113">
        <v>6.7405600000000003</v>
      </c>
      <c r="N113">
        <v>8.4802</v>
      </c>
      <c r="O113">
        <v>5.6462000000000003</v>
      </c>
      <c r="P113" t="s">
        <v>1249</v>
      </c>
      <c r="Q113" t="s">
        <v>1175</v>
      </c>
      <c r="R113" t="s">
        <v>1253</v>
      </c>
      <c r="S113">
        <v>7.8105600000000104</v>
      </c>
      <c r="T113">
        <v>4.9765600000000099</v>
      </c>
      <c r="U113" t="s">
        <v>1150</v>
      </c>
      <c r="V113" t="s">
        <v>1246</v>
      </c>
      <c r="W113">
        <v>11.25</v>
      </c>
      <c r="X113">
        <v>8.4160000000000004</v>
      </c>
      <c r="Y113">
        <v>21</v>
      </c>
      <c r="AA113">
        <f>VLOOKUP(A113,Cover!A:R,18,0)</f>
        <v>0</v>
      </c>
      <c r="AB113" s="77">
        <f t="shared" si="74"/>
        <v>6.7405600000000003</v>
      </c>
      <c r="AC113" s="77">
        <f t="shared" si="75"/>
        <v>5.6462000000000003</v>
      </c>
      <c r="AD113" s="77">
        <f t="shared" si="76"/>
        <v>70.400728597449913</v>
      </c>
      <c r="AE113" s="77">
        <f t="shared" si="77"/>
        <v>66.580976863753222</v>
      </c>
      <c r="AF113" s="77">
        <f t="shared" si="78"/>
        <v>4.9765600000000099</v>
      </c>
      <c r="AG113" s="77">
        <f t="shared" si="79"/>
        <v>63.715789904949233</v>
      </c>
      <c r="AH113" s="77">
        <f t="shared" si="80"/>
        <v>11.25</v>
      </c>
      <c r="AI113" s="77">
        <f t="shared" si="81"/>
        <v>2.8340000000000001</v>
      </c>
      <c r="AJ113" s="77">
        <f t="shared" si="82"/>
        <v>8.4160000000000004</v>
      </c>
      <c r="AK113" s="77">
        <f t="shared" si="83"/>
        <v>0</v>
      </c>
      <c r="AL113" s="77">
        <f t="shared" si="84"/>
        <v>8.4160000000000004</v>
      </c>
      <c r="AM113" s="77">
        <f t="shared" si="85"/>
        <v>74.808888888888887</v>
      </c>
      <c r="AN113" t="str">
        <f t="shared" si="64"/>
        <v/>
      </c>
      <c r="AO113" t="s">
        <v>1152</v>
      </c>
      <c r="AP113" t="str">
        <f t="shared" si="65"/>
        <v>12V100F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>
        <f>_xlfn.XLOOKUP(A113,'SYS Allocations'!A:A,'SYS Allocations'!E:E)</f>
        <v>0</v>
      </c>
      <c r="AU113">
        <f>_xlfn.XLOOKUP(A113,'SYS Allocations'!A:A,'SYS Allocations'!F:F)</f>
        <v>0</v>
      </c>
      <c r="BA113" t="str">
        <f t="shared" si="66"/>
        <v>12V100F</v>
      </c>
    </row>
    <row r="114" spans="1:53">
      <c r="A114" s="35" t="s">
        <v>130</v>
      </c>
      <c r="B114" t="s">
        <v>1191</v>
      </c>
      <c r="C114" t="s">
        <v>1349</v>
      </c>
      <c r="D114" t="s">
        <v>1144</v>
      </c>
      <c r="E114" t="s">
        <v>990</v>
      </c>
      <c r="F114" t="s">
        <v>1146</v>
      </c>
      <c r="G114">
        <v>36.6</v>
      </c>
      <c r="H114">
        <v>18</v>
      </c>
      <c r="I114">
        <v>30</v>
      </c>
      <c r="J114">
        <v>1.635</v>
      </c>
      <c r="K114" s="64">
        <v>45447</v>
      </c>
      <c r="L114">
        <v>27.12792</v>
      </c>
      <c r="M114">
        <v>25.492920000000002</v>
      </c>
      <c r="N114">
        <v>22.791899999999998</v>
      </c>
      <c r="O114">
        <v>21.1569</v>
      </c>
      <c r="P114" t="s">
        <v>1150</v>
      </c>
      <c r="Q114" t="s">
        <v>1156</v>
      </c>
      <c r="R114" t="s">
        <v>1157</v>
      </c>
      <c r="S114">
        <v>17.409600000000001</v>
      </c>
      <c r="T114">
        <v>15.7746</v>
      </c>
      <c r="U114" t="s">
        <v>1193</v>
      </c>
      <c r="V114" t="s">
        <v>1186</v>
      </c>
      <c r="W114">
        <v>112.5</v>
      </c>
      <c r="X114">
        <v>110.86499999999999</v>
      </c>
      <c r="Y114">
        <v>22</v>
      </c>
      <c r="AA114">
        <f>VLOOKUP(A114,Cover!A:R,18,0)</f>
        <v>5.9</v>
      </c>
      <c r="AB114" s="77">
        <f t="shared" si="74"/>
        <v>19.592919999999999</v>
      </c>
      <c r="AC114" s="77">
        <f t="shared" si="75"/>
        <v>15.2569</v>
      </c>
      <c r="AD114" s="77">
        <f t="shared" si="76"/>
        <v>72.224188216420572</v>
      </c>
      <c r="AE114" s="77">
        <f t="shared" si="77"/>
        <v>66.940009389300585</v>
      </c>
      <c r="AF114" s="77">
        <f t="shared" si="78"/>
        <v>9.8745999999999992</v>
      </c>
      <c r="AG114" s="77">
        <f t="shared" si="79"/>
        <v>56.719281316055508</v>
      </c>
      <c r="AH114" s="369">
        <f>AVERAGE(W114:W115)</f>
        <v>112.5</v>
      </c>
      <c r="AI114" s="369">
        <f>SUM(J114:J115)</f>
        <v>3.1065</v>
      </c>
      <c r="AJ114" s="369">
        <f t="shared" si="82"/>
        <v>109.3935</v>
      </c>
      <c r="AK114" s="369">
        <f>SUM(AA114:AA115)</f>
        <v>11.7</v>
      </c>
      <c r="AL114" s="369">
        <f t="shared" si="84"/>
        <v>97.6935</v>
      </c>
      <c r="AM114" s="370">
        <f t="shared" si="85"/>
        <v>86.838666666666668</v>
      </c>
      <c r="AN114" t="str">
        <f t="shared" si="64"/>
        <v/>
      </c>
      <c r="AO114" t="s">
        <v>1208</v>
      </c>
      <c r="AP114" t="str">
        <f t="shared" si="65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 t="str">
        <f>_xlfn.XLOOKUP(A114,'SYS Allocations'!A:A,'SYS Allocations'!E:E)</f>
        <v>AM</v>
      </c>
      <c r="AU114">
        <f>_xlfn.XLOOKUP(A114,'SYS Allocations'!A:A,'SYS Allocations'!F:F)</f>
        <v>0</v>
      </c>
      <c r="BA114" t="str">
        <f t="shared" si="66"/>
        <v>DDm85-25</v>
      </c>
    </row>
    <row r="115" spans="1:53">
      <c r="A115" s="35" t="s">
        <v>131</v>
      </c>
      <c r="B115" t="s">
        <v>1191</v>
      </c>
      <c r="C115" t="s">
        <v>1349</v>
      </c>
      <c r="D115" t="s">
        <v>1144</v>
      </c>
      <c r="E115" t="s">
        <v>990</v>
      </c>
      <c r="F115" t="s">
        <v>1146</v>
      </c>
      <c r="G115">
        <v>36.6</v>
      </c>
      <c r="H115">
        <v>18</v>
      </c>
      <c r="I115">
        <v>27</v>
      </c>
      <c r="J115">
        <v>1.4715</v>
      </c>
      <c r="K115" s="64">
        <v>45447</v>
      </c>
      <c r="L115">
        <v>27.12792</v>
      </c>
      <c r="M115">
        <v>25.656420000000001</v>
      </c>
      <c r="N115">
        <v>22.791899999999998</v>
      </c>
      <c r="O115">
        <v>21.320399999999999</v>
      </c>
      <c r="P115" t="s">
        <v>1150</v>
      </c>
      <c r="Q115" t="s">
        <v>1156</v>
      </c>
      <c r="R115" t="s">
        <v>1157</v>
      </c>
      <c r="S115">
        <v>17.409600000000001</v>
      </c>
      <c r="T115">
        <v>15.9381</v>
      </c>
      <c r="U115" t="s">
        <v>1193</v>
      </c>
      <c r="V115" t="s">
        <v>1186</v>
      </c>
      <c r="W115">
        <v>112.5</v>
      </c>
      <c r="X115">
        <v>111.02849999999999</v>
      </c>
      <c r="Y115">
        <v>22</v>
      </c>
      <c r="AA115">
        <f>VLOOKUP(A115,Cover!A:R,18,0)</f>
        <v>5.8</v>
      </c>
      <c r="AB115" s="77">
        <f t="shared" ref="AB115" si="100">M115-AA115</f>
        <v>19.85642</v>
      </c>
      <c r="AC115" s="77">
        <f t="shared" ref="AC115" si="101">O115-AA115</f>
        <v>15.520399999999999</v>
      </c>
      <c r="AD115" s="77">
        <f t="shared" ref="AD115" si="102">AB115/L115%</f>
        <v>73.19551222504343</v>
      </c>
      <c r="AE115" s="77">
        <f t="shared" ref="AE115" si="103">AC115/N115%</f>
        <v>68.096121867856567</v>
      </c>
      <c r="AF115" s="77">
        <f t="shared" ref="AF115" si="104">T115-AA115</f>
        <v>10.138100000000001</v>
      </c>
      <c r="AG115" s="77">
        <f t="shared" ref="AG115" si="105">AF115/S115%</f>
        <v>58.23281407958828</v>
      </c>
      <c r="AH115" s="369"/>
      <c r="AI115" s="369"/>
      <c r="AJ115" s="369"/>
      <c r="AK115" s="369"/>
      <c r="AL115" s="369"/>
      <c r="AM115" s="370"/>
      <c r="AN115" t="str">
        <f t="shared" si="64"/>
        <v/>
      </c>
      <c r="AO115" t="s">
        <v>1208</v>
      </c>
      <c r="AP115" t="str">
        <f t="shared" si="65"/>
        <v>DDm85-25</v>
      </c>
      <c r="AQ115">
        <f>_xlfn.XLOOKUP(A115,'SYS Allocations'!A:A,'SYS Allocations'!B:B)</f>
        <v>0</v>
      </c>
      <c r="AR115">
        <f>_xlfn.XLOOKUP(A115,'SYS Allocations'!A:A,'SYS Allocations'!C:C)</f>
        <v>0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6"/>
        <v>DDm85-25</v>
      </c>
    </row>
    <row r="116" spans="1:53">
      <c r="A116" s="35" t="s">
        <v>132</v>
      </c>
      <c r="B116" t="s">
        <v>1191</v>
      </c>
      <c r="C116" t="s">
        <v>1350</v>
      </c>
      <c r="D116" t="s">
        <v>1188</v>
      </c>
      <c r="E116" t="s">
        <v>1351</v>
      </c>
      <c r="F116" t="s">
        <v>1146</v>
      </c>
      <c r="G116">
        <v>36.6</v>
      </c>
      <c r="H116">
        <v>23</v>
      </c>
      <c r="I116">
        <v>279</v>
      </c>
      <c r="J116">
        <v>15.205500000000001</v>
      </c>
      <c r="K116" s="64">
        <v>45447</v>
      </c>
      <c r="L116">
        <v>35.106720000000003</v>
      </c>
      <c r="M116">
        <v>19.901219999999999</v>
      </c>
      <c r="N116">
        <v>22.083400000000001</v>
      </c>
      <c r="O116">
        <v>6.8779000000000003</v>
      </c>
      <c r="P116" t="s">
        <v>1150</v>
      </c>
      <c r="Q116" t="s">
        <v>1156</v>
      </c>
      <c r="R116" t="s">
        <v>1167</v>
      </c>
      <c r="S116">
        <v>35.553600000000003</v>
      </c>
      <c r="T116">
        <v>20.348099999999999</v>
      </c>
      <c r="U116" t="s">
        <v>1147</v>
      </c>
      <c r="V116" t="s">
        <v>1164</v>
      </c>
      <c r="W116">
        <v>45</v>
      </c>
      <c r="X116">
        <v>29.794499999999999</v>
      </c>
      <c r="Y116">
        <v>24</v>
      </c>
      <c r="AA116">
        <f>VLOOKUP(A116,Cover!A:R,18,0)</f>
        <v>3.9</v>
      </c>
      <c r="AB116" s="77">
        <f t="shared" si="74"/>
        <v>16.00122</v>
      </c>
      <c r="AC116" s="77">
        <f t="shared" si="75"/>
        <v>2.9779000000000004</v>
      </c>
      <c r="AD116" s="77">
        <f t="shared" si="76"/>
        <v>45.578795170839086</v>
      </c>
      <c r="AE116" s="77">
        <f t="shared" si="77"/>
        <v>13.484789479880817</v>
      </c>
      <c r="AF116" s="77">
        <f t="shared" si="78"/>
        <v>16.4481</v>
      </c>
      <c r="AG116" s="77">
        <f t="shared" si="79"/>
        <v>46.262825705413796</v>
      </c>
      <c r="AH116" s="77">
        <f t="shared" si="80"/>
        <v>45</v>
      </c>
      <c r="AI116" s="77">
        <f t="shared" si="81"/>
        <v>15.205500000000001</v>
      </c>
      <c r="AJ116" s="77">
        <f t="shared" si="82"/>
        <v>29.794499999999999</v>
      </c>
      <c r="AK116" s="77">
        <f t="shared" si="83"/>
        <v>3.9</v>
      </c>
      <c r="AL116" s="77">
        <f t="shared" si="84"/>
        <v>25.894500000000001</v>
      </c>
      <c r="AM116" s="77">
        <f t="shared" si="85"/>
        <v>57.543333333333337</v>
      </c>
      <c r="AN116" t="str">
        <f t="shared" si="64"/>
        <v/>
      </c>
      <c r="AO116" t="s">
        <v>1152</v>
      </c>
      <c r="AP116" t="str">
        <f t="shared" si="65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6"/>
        <v>DDm125-33</v>
      </c>
    </row>
    <row r="117" spans="1:53">
      <c r="A117" s="35" t="s">
        <v>133</v>
      </c>
      <c r="B117" t="s">
        <v>1241</v>
      </c>
      <c r="C117" t="s">
        <v>1352</v>
      </c>
      <c r="D117" t="s">
        <v>1144</v>
      </c>
      <c r="E117" t="s">
        <v>1013</v>
      </c>
      <c r="F117" t="s">
        <v>1146</v>
      </c>
      <c r="G117">
        <v>36.6</v>
      </c>
      <c r="H117">
        <v>42</v>
      </c>
      <c r="I117">
        <v>327</v>
      </c>
      <c r="J117">
        <v>17.8215</v>
      </c>
      <c r="K117" s="64">
        <v>45447</v>
      </c>
      <c r="L117">
        <v>65.426159999999996</v>
      </c>
      <c r="M117">
        <v>47.604660000000003</v>
      </c>
      <c r="N117">
        <v>49.082700000000003</v>
      </c>
      <c r="O117">
        <v>31.261199999999999</v>
      </c>
      <c r="P117" t="s">
        <v>1147</v>
      </c>
      <c r="Q117" t="s">
        <v>1156</v>
      </c>
      <c r="R117" t="s">
        <v>1167</v>
      </c>
      <c r="S117">
        <v>53.330399999999997</v>
      </c>
      <c r="T117">
        <v>35.508899999999997</v>
      </c>
      <c r="U117" t="s">
        <v>1166</v>
      </c>
      <c r="V117" t="s">
        <v>1286</v>
      </c>
      <c r="W117">
        <v>180</v>
      </c>
      <c r="X117">
        <v>162.17850000000001</v>
      </c>
      <c r="Y117">
        <v>60</v>
      </c>
      <c r="AA117">
        <f>VLOOKUP(A117,Cover!A:R,18,0)</f>
        <v>7.3</v>
      </c>
      <c r="AB117" s="77">
        <f t="shared" si="74"/>
        <v>40.304660000000005</v>
      </c>
      <c r="AC117" s="77">
        <f t="shared" si="75"/>
        <v>23.961199999999998</v>
      </c>
      <c r="AD117" s="77">
        <f t="shared" si="76"/>
        <v>61.603279177625595</v>
      </c>
      <c r="AE117" s="77">
        <f t="shared" si="77"/>
        <v>48.818015308856275</v>
      </c>
      <c r="AF117" s="77">
        <f t="shared" si="78"/>
        <v>28.208899999999996</v>
      </c>
      <c r="AG117" s="77">
        <f t="shared" si="79"/>
        <v>52.894596702818646</v>
      </c>
      <c r="AH117" s="369">
        <f>AVERAGE(W117:W118)</f>
        <v>180</v>
      </c>
      <c r="AI117" s="369">
        <f>SUM(J117:J118)</f>
        <v>40.875</v>
      </c>
      <c r="AJ117" s="369">
        <f t="shared" si="82"/>
        <v>139.125</v>
      </c>
      <c r="AK117" s="369">
        <f>SUM(AA117:AA118)</f>
        <v>13.899999999999999</v>
      </c>
      <c r="AL117" s="369">
        <f t="shared" si="84"/>
        <v>125.22499999999999</v>
      </c>
      <c r="AM117" s="370">
        <f t="shared" si="85"/>
        <v>69.569444444444443</v>
      </c>
      <c r="AN117" t="str">
        <f t="shared" si="64"/>
        <v/>
      </c>
      <c r="AO117" t="s">
        <v>1208</v>
      </c>
      <c r="AP117" t="str">
        <f t="shared" si="65"/>
        <v>DDm125-33</v>
      </c>
      <c r="AQ117">
        <f>_xlfn.XLOOKUP(A117,'SYS Allocations'!A:A,'SYS Allocations'!B:B)</f>
        <v>0</v>
      </c>
      <c r="AR117" t="str">
        <f>_xlfn.XLOOKUP(A117,'SYS Allocations'!A:A,'SYS Allocations'!C:C)</f>
        <v>RA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6"/>
        <v>DDm125-33</v>
      </c>
    </row>
    <row r="118" spans="1:53">
      <c r="A118" s="35" t="s">
        <v>134</v>
      </c>
      <c r="B118" t="s">
        <v>1241</v>
      </c>
      <c r="C118" t="s">
        <v>1352</v>
      </c>
      <c r="D118" t="s">
        <v>1144</v>
      </c>
      <c r="E118" t="s">
        <v>1013</v>
      </c>
      <c r="F118" t="s">
        <v>1146</v>
      </c>
      <c r="G118">
        <v>36.6</v>
      </c>
      <c r="H118">
        <v>42</v>
      </c>
      <c r="I118">
        <v>423</v>
      </c>
      <c r="J118">
        <v>23.0535</v>
      </c>
      <c r="K118" s="64">
        <v>45447</v>
      </c>
      <c r="L118">
        <v>65.426159999999996</v>
      </c>
      <c r="M118">
        <v>42.372660000000003</v>
      </c>
      <c r="N118">
        <v>49.082700000000003</v>
      </c>
      <c r="O118">
        <v>26.029199999999999</v>
      </c>
      <c r="P118" t="s">
        <v>1147</v>
      </c>
      <c r="Q118" t="s">
        <v>1156</v>
      </c>
      <c r="R118" t="s">
        <v>1167</v>
      </c>
      <c r="S118">
        <v>53.330399999999997</v>
      </c>
      <c r="T118">
        <v>30.276900000000001</v>
      </c>
      <c r="U118" t="s">
        <v>1166</v>
      </c>
      <c r="V118" t="s">
        <v>1286</v>
      </c>
      <c r="W118">
        <v>180</v>
      </c>
      <c r="X118">
        <v>156.94649999999999</v>
      </c>
      <c r="Y118">
        <v>60</v>
      </c>
      <c r="AA118">
        <f>VLOOKUP(A118,Cover!A:R,18,0)</f>
        <v>6.6</v>
      </c>
      <c r="AB118" s="77">
        <f t="shared" ref="AB118" si="106">M118-AA118</f>
        <v>35.772660000000002</v>
      </c>
      <c r="AC118" s="77">
        <f t="shared" ref="AC118" si="107">O118-AA118</f>
        <v>19.429200000000002</v>
      </c>
      <c r="AD118" s="77">
        <f t="shared" ref="AD118" si="108">AB118/L118%</f>
        <v>54.676386326203463</v>
      </c>
      <c r="AE118" s="77">
        <f t="shared" ref="AE118" si="109">AC118/N118%</f>
        <v>39.584619428026578</v>
      </c>
      <c r="AF118" s="77">
        <f t="shared" ref="AF118" si="110">T118-AA118</f>
        <v>23.676900000000003</v>
      </c>
      <c r="AG118" s="77">
        <f t="shared" ref="AG118" si="111">AF118/S118%</f>
        <v>44.396629314612312</v>
      </c>
      <c r="AH118" s="369"/>
      <c r="AI118" s="369"/>
      <c r="AJ118" s="369"/>
      <c r="AK118" s="369"/>
      <c r="AL118" s="369"/>
      <c r="AM118" s="370"/>
      <c r="AN118" t="str">
        <f t="shared" si="64"/>
        <v/>
      </c>
      <c r="AO118" t="s">
        <v>1208</v>
      </c>
      <c r="AP118" t="str">
        <f t="shared" si="65"/>
        <v>DDm125-33</v>
      </c>
      <c r="AQ118">
        <f>_xlfn.XLOOKUP(A118,'SYS Allocations'!A:A,'SYS Allocations'!B:B)</f>
        <v>0</v>
      </c>
      <c r="AR118">
        <f>_xlfn.XLOOKUP(A118,'SYS Allocations'!A:A,'SYS Allocations'!C:C)</f>
        <v>0</v>
      </c>
      <c r="AS118">
        <f>_xlfn.XLOOKUP(A118,'SYS Allocations'!A:A,'SYS Allocations'!D:D)</f>
        <v>0</v>
      </c>
      <c r="AT118">
        <f>_xlfn.XLOOKUP(A118,'SYS Allocations'!A:A,'SYS Allocations'!E:E)</f>
        <v>0</v>
      </c>
      <c r="AU118">
        <f>_xlfn.XLOOKUP(A118,'SYS Allocations'!A:A,'SYS Allocations'!F:F)</f>
        <v>0</v>
      </c>
      <c r="BA118" t="str">
        <f t="shared" si="66"/>
        <v>DDm125-33</v>
      </c>
    </row>
    <row r="119" spans="1:53">
      <c r="A119" s="35" t="s">
        <v>135</v>
      </c>
      <c r="B119" t="s">
        <v>1153</v>
      </c>
      <c r="C119" t="s">
        <v>1272</v>
      </c>
      <c r="D119" t="s">
        <v>1206</v>
      </c>
      <c r="E119" t="s">
        <v>946</v>
      </c>
      <c r="F119" t="s">
        <v>1146</v>
      </c>
      <c r="G119">
        <v>36.6</v>
      </c>
      <c r="H119">
        <v>54</v>
      </c>
      <c r="I119">
        <v>838</v>
      </c>
      <c r="J119">
        <v>45.670999999999999</v>
      </c>
      <c r="K119" s="64">
        <v>45447</v>
      </c>
      <c r="L119">
        <v>84.575280000000006</v>
      </c>
      <c r="M119">
        <v>38.90428</v>
      </c>
      <c r="N119">
        <v>62.119100000000003</v>
      </c>
      <c r="O119">
        <v>16.4481</v>
      </c>
      <c r="P119" t="s">
        <v>1161</v>
      </c>
      <c r="Q119" t="s">
        <v>1156</v>
      </c>
      <c r="R119" t="s">
        <v>1167</v>
      </c>
      <c r="S119">
        <v>71.107200000000205</v>
      </c>
      <c r="T119">
        <v>25.436200000000198</v>
      </c>
      <c r="U119" t="s">
        <v>1161</v>
      </c>
      <c r="V119" t="s">
        <v>1226</v>
      </c>
      <c r="W119">
        <v>90</v>
      </c>
      <c r="X119">
        <v>44.329000000000001</v>
      </c>
      <c r="Y119">
        <v>51</v>
      </c>
      <c r="Z119" t="s">
        <v>1101</v>
      </c>
      <c r="AA119">
        <f>VLOOKUP(A119,Cover!A:R,18,0)</f>
        <v>11.75</v>
      </c>
      <c r="AB119" s="77">
        <f t="shared" si="74"/>
        <v>27.15428</v>
      </c>
      <c r="AC119" s="77">
        <f t="shared" si="75"/>
        <v>4.6981000000000002</v>
      </c>
      <c r="AD119" s="77">
        <f t="shared" si="76"/>
        <v>32.106639197647347</v>
      </c>
      <c r="AE119" s="77">
        <f t="shared" si="77"/>
        <v>7.5630522657282535</v>
      </c>
      <c r="AF119" s="77">
        <f t="shared" si="78"/>
        <v>13.686200000000198</v>
      </c>
      <c r="AG119" s="77">
        <f t="shared" si="79"/>
        <v>19.247277350254489</v>
      </c>
      <c r="AH119" s="369">
        <f>AVERAGE(W119:W120)</f>
        <v>90</v>
      </c>
      <c r="AI119" s="369">
        <f>SUM(J119:J120)</f>
        <v>79.896999999999991</v>
      </c>
      <c r="AJ119" s="369">
        <f t="shared" si="82"/>
        <v>10.103000000000009</v>
      </c>
      <c r="AK119" s="369">
        <f>SUM(AA119:AA120)</f>
        <v>25.7</v>
      </c>
      <c r="AL119" s="369">
        <f t="shared" si="84"/>
        <v>-15.596999999999991</v>
      </c>
      <c r="AM119" s="370">
        <f t="shared" si="85"/>
        <v>-17.329999999999988</v>
      </c>
      <c r="AN119" t="str">
        <f t="shared" si="64"/>
        <v>Capped</v>
      </c>
      <c r="AO119" t="s">
        <v>1208</v>
      </c>
      <c r="AP119" t="str">
        <f t="shared" si="65"/>
        <v>DDm125-33</v>
      </c>
      <c r="AQ119" t="str">
        <f>_xlfn.XLOOKUP(A119,'SYS Allocations'!A:A,'SYS Allocations'!B:B)</f>
        <v>P-Core</v>
      </c>
      <c r="AR119" t="str">
        <f>_xlfn.XLOOKUP(A119,'SYS Allocations'!A:A,'SYS Allocations'!C:C)</f>
        <v>RA</v>
      </c>
      <c r="AS119" t="str">
        <f>_xlfn.XLOOKUP(A119,'SYS Allocations'!A:A,'SYS Allocations'!D:D)</f>
        <v>PX</v>
      </c>
      <c r="AT119">
        <f>_xlfn.XLOOKUP(A119,'SYS Allocations'!A:A,'SYS Allocations'!E:E)</f>
        <v>0</v>
      </c>
      <c r="AU119" t="str">
        <f>_xlfn.XLOOKUP(A119,'SYS Allocations'!A:A,'SYS Allocations'!F:F)</f>
        <v>OPEX</v>
      </c>
      <c r="BA119" t="str">
        <f t="shared" si="66"/>
        <v>DDm125-33</v>
      </c>
    </row>
    <row r="120" spans="1:53">
      <c r="A120" s="35" t="s">
        <v>136</v>
      </c>
      <c r="B120" t="s">
        <v>1153</v>
      </c>
      <c r="C120" t="s">
        <v>1272</v>
      </c>
      <c r="D120" t="s">
        <v>1206</v>
      </c>
      <c r="E120" t="s">
        <v>946</v>
      </c>
      <c r="F120" t="s">
        <v>1146</v>
      </c>
      <c r="G120">
        <v>36.6</v>
      </c>
      <c r="H120">
        <v>54</v>
      </c>
      <c r="I120">
        <v>628</v>
      </c>
      <c r="J120">
        <v>34.225999999999999</v>
      </c>
      <c r="K120" s="64">
        <v>45447</v>
      </c>
      <c r="L120">
        <v>84.575280000000006</v>
      </c>
      <c r="M120">
        <v>50.34928</v>
      </c>
      <c r="N120">
        <v>62.119100000000003</v>
      </c>
      <c r="O120">
        <v>27.8931</v>
      </c>
      <c r="P120" t="s">
        <v>1161</v>
      </c>
      <c r="Q120" t="s">
        <v>1156</v>
      </c>
      <c r="R120" t="s">
        <v>1167</v>
      </c>
      <c r="S120">
        <v>71.107200000000205</v>
      </c>
      <c r="T120">
        <v>36.881200000000199</v>
      </c>
      <c r="U120" t="s">
        <v>1161</v>
      </c>
      <c r="V120" t="s">
        <v>1226</v>
      </c>
      <c r="W120">
        <v>90</v>
      </c>
      <c r="X120">
        <v>55.774000000000001</v>
      </c>
      <c r="Y120">
        <v>51</v>
      </c>
      <c r="Z120" t="s">
        <v>1101</v>
      </c>
      <c r="AA120">
        <f>VLOOKUP(A120,Cover!A:R,18,0)</f>
        <v>13.95</v>
      </c>
      <c r="AB120" s="77">
        <f t="shared" si="74"/>
        <v>36.399280000000005</v>
      </c>
      <c r="AC120" s="77">
        <f t="shared" si="75"/>
        <v>13.943100000000001</v>
      </c>
      <c r="AD120" s="77">
        <f t="shared" si="76"/>
        <v>43.03772922773652</v>
      </c>
      <c r="AE120" s="77">
        <f t="shared" si="77"/>
        <v>22.445753399518022</v>
      </c>
      <c r="AF120" s="77">
        <f t="shared" si="78"/>
        <v>22.931200000000199</v>
      </c>
      <c r="AG120" s="77">
        <f t="shared" si="79"/>
        <v>32.248773682552731</v>
      </c>
      <c r="AH120" s="369"/>
      <c r="AI120" s="369"/>
      <c r="AJ120" s="369"/>
      <c r="AK120" s="369"/>
      <c r="AL120" s="369"/>
      <c r="AM120" s="370"/>
      <c r="AN120" t="str">
        <f t="shared" si="64"/>
        <v>Capped</v>
      </c>
      <c r="AO120" t="s">
        <v>1208</v>
      </c>
      <c r="AP120" t="str">
        <f t="shared" si="65"/>
        <v>DDm125-33</v>
      </c>
      <c r="AQ120">
        <f>_xlfn.XLOOKUP(A120,'SYS Allocations'!A:A,'SYS Allocations'!B:B)</f>
        <v>0</v>
      </c>
      <c r="AR120">
        <f>_xlfn.XLOOKUP(A120,'SYS Allocations'!A:A,'SYS Allocations'!C:C)</f>
        <v>0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6"/>
        <v>DDm125-33</v>
      </c>
    </row>
    <row r="121" spans="1:53">
      <c r="A121" s="35" t="s">
        <v>137</v>
      </c>
      <c r="B121" t="s">
        <v>1153</v>
      </c>
      <c r="C121" t="s">
        <v>1272</v>
      </c>
      <c r="D121" t="s">
        <v>1144</v>
      </c>
      <c r="E121" t="s">
        <v>949</v>
      </c>
      <c r="F121" t="s">
        <v>1146</v>
      </c>
      <c r="G121">
        <v>36.6</v>
      </c>
      <c r="H121">
        <v>19</v>
      </c>
      <c r="I121">
        <v>177</v>
      </c>
      <c r="J121">
        <v>9.6464999999999996</v>
      </c>
      <c r="K121" s="64">
        <v>45447</v>
      </c>
      <c r="L121">
        <v>28.723680000000002</v>
      </c>
      <c r="M121">
        <v>19.077179999999998</v>
      </c>
      <c r="N121">
        <v>19.554600000000001</v>
      </c>
      <c r="O121">
        <v>9.9080999999999992</v>
      </c>
      <c r="P121" t="s">
        <v>1150</v>
      </c>
      <c r="Q121" t="s">
        <v>1156</v>
      </c>
      <c r="R121" t="s">
        <v>1345</v>
      </c>
      <c r="S121">
        <v>26.654399999999999</v>
      </c>
      <c r="T121">
        <v>17.007899999999999</v>
      </c>
      <c r="U121" t="s">
        <v>1147</v>
      </c>
      <c r="V121" t="s">
        <v>1158</v>
      </c>
      <c r="W121">
        <v>22.5</v>
      </c>
      <c r="X121">
        <v>12.8535</v>
      </c>
      <c r="Y121">
        <v>61</v>
      </c>
      <c r="AA121">
        <f>VLOOKUP(A121,Cover!A:R,18,0)</f>
        <v>4.4000000000000004</v>
      </c>
      <c r="AB121" s="77">
        <f t="shared" si="74"/>
        <v>14.677179999999998</v>
      </c>
      <c r="AC121" s="77">
        <f t="shared" si="75"/>
        <v>5.5080999999999989</v>
      </c>
      <c r="AD121" s="77">
        <f t="shared" si="76"/>
        <v>51.097839831107983</v>
      </c>
      <c r="AE121" s="77">
        <f t="shared" si="77"/>
        <v>28.167796835527184</v>
      </c>
      <c r="AF121" s="77">
        <f t="shared" si="78"/>
        <v>12.607899999999999</v>
      </c>
      <c r="AG121" s="77">
        <f t="shared" si="79"/>
        <v>47.301383636472771</v>
      </c>
      <c r="AH121" s="77">
        <f t="shared" si="80"/>
        <v>22.5</v>
      </c>
      <c r="AI121" s="77">
        <f t="shared" si="81"/>
        <v>9.6464999999999996</v>
      </c>
      <c r="AJ121" s="77">
        <f t="shared" si="82"/>
        <v>12.8535</v>
      </c>
      <c r="AK121" s="77">
        <f t="shared" si="83"/>
        <v>4.4000000000000004</v>
      </c>
      <c r="AL121" s="77">
        <f t="shared" si="84"/>
        <v>8.4535</v>
      </c>
      <c r="AM121" s="77">
        <f t="shared" si="85"/>
        <v>37.571111111111108</v>
      </c>
      <c r="AN121" t="str">
        <f t="shared" si="64"/>
        <v/>
      </c>
      <c r="AO121" t="s">
        <v>1152</v>
      </c>
      <c r="AP121" t="str">
        <f t="shared" si="65"/>
        <v>DDm125-25</v>
      </c>
      <c r="AQ121">
        <f>_xlfn.XLOOKUP(A121,'SYS Allocations'!A:A,'SYS Allocations'!B:B)</f>
        <v>0</v>
      </c>
      <c r="AR121" t="str">
        <f>_xlfn.XLOOKUP(A121,'SYS Allocations'!A:A,'SYS Allocations'!C:C)</f>
        <v>RA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6"/>
        <v>DDm125-25</v>
      </c>
    </row>
    <row r="122" spans="1:53">
      <c r="A122" s="35" t="s">
        <v>138</v>
      </c>
      <c r="B122" t="s">
        <v>1153</v>
      </c>
      <c r="C122" t="s">
        <v>1272</v>
      </c>
      <c r="D122" t="s">
        <v>1144</v>
      </c>
      <c r="E122" t="s">
        <v>950</v>
      </c>
      <c r="F122" t="s">
        <v>1146</v>
      </c>
      <c r="G122">
        <v>36.6</v>
      </c>
      <c r="H122">
        <v>35</v>
      </c>
      <c r="I122">
        <v>593</v>
      </c>
      <c r="J122">
        <v>32.3185</v>
      </c>
      <c r="K122" s="64">
        <v>45447</v>
      </c>
      <c r="L122">
        <v>54.255839999999999</v>
      </c>
      <c r="M122">
        <v>21.937339999999999</v>
      </c>
      <c r="N122">
        <v>35.119799999999998</v>
      </c>
      <c r="O122">
        <v>2.8012999999999999</v>
      </c>
      <c r="P122" t="s">
        <v>1147</v>
      </c>
      <c r="Q122" t="s">
        <v>1156</v>
      </c>
      <c r="R122" t="s">
        <v>1167</v>
      </c>
      <c r="S122">
        <v>53.330399999999997</v>
      </c>
      <c r="T122">
        <v>21.011900000000001</v>
      </c>
      <c r="U122" t="s">
        <v>1166</v>
      </c>
      <c r="V122" t="s">
        <v>1353</v>
      </c>
      <c r="W122">
        <v>63</v>
      </c>
      <c r="X122">
        <v>30.6815</v>
      </c>
      <c r="Y122">
        <v>3</v>
      </c>
      <c r="AA122">
        <f>VLOOKUP(A122,Cover!A:R,18,0)</f>
        <v>3</v>
      </c>
      <c r="AB122" s="77">
        <f t="shared" si="74"/>
        <v>18.937339999999999</v>
      </c>
      <c r="AC122" s="77">
        <f t="shared" si="75"/>
        <v>-0.1987000000000001</v>
      </c>
      <c r="AD122" s="77">
        <f t="shared" si="76"/>
        <v>34.90378178643995</v>
      </c>
      <c r="AE122" s="77">
        <f t="shared" si="77"/>
        <v>-0.56577770944025918</v>
      </c>
      <c r="AF122" s="77">
        <f t="shared" si="78"/>
        <v>18.011900000000001</v>
      </c>
      <c r="AG122" s="77">
        <f t="shared" si="79"/>
        <v>33.774170079354363</v>
      </c>
      <c r="AH122" s="77">
        <f t="shared" si="80"/>
        <v>63</v>
      </c>
      <c r="AI122" s="77">
        <f t="shared" si="81"/>
        <v>32.3185</v>
      </c>
      <c r="AJ122" s="77">
        <f t="shared" si="82"/>
        <v>30.6815</v>
      </c>
      <c r="AK122" s="77">
        <f t="shared" si="83"/>
        <v>3</v>
      </c>
      <c r="AL122" s="77">
        <f t="shared" si="84"/>
        <v>27.6815</v>
      </c>
      <c r="AM122" s="77">
        <f t="shared" si="85"/>
        <v>43.93888888888889</v>
      </c>
      <c r="AN122" t="str">
        <f t="shared" si="64"/>
        <v/>
      </c>
      <c r="AO122" t="s">
        <v>1152</v>
      </c>
      <c r="AP122" t="str">
        <f t="shared" si="65"/>
        <v>DDm125-33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6"/>
        <v>DDm125-33</v>
      </c>
    </row>
    <row r="123" spans="1:53">
      <c r="A123" s="35" t="s">
        <v>139</v>
      </c>
      <c r="B123" t="s">
        <v>1153</v>
      </c>
      <c r="C123" t="s">
        <v>1354</v>
      </c>
      <c r="D123" t="s">
        <v>1172</v>
      </c>
      <c r="E123" t="s">
        <v>1355</v>
      </c>
      <c r="F123" t="s">
        <v>1146</v>
      </c>
      <c r="G123">
        <v>36.6</v>
      </c>
      <c r="H123">
        <v>3</v>
      </c>
      <c r="I123">
        <v>9</v>
      </c>
      <c r="J123">
        <v>0.49049999999999999</v>
      </c>
      <c r="K123" s="64">
        <v>45447</v>
      </c>
      <c r="L123">
        <v>3.1915200000000001</v>
      </c>
      <c r="M123">
        <v>2.7010200000000002</v>
      </c>
      <c r="N123">
        <v>2.8994</v>
      </c>
      <c r="O123">
        <v>2.4089</v>
      </c>
      <c r="P123" t="s">
        <v>1150</v>
      </c>
      <c r="Q123" t="s">
        <v>1156</v>
      </c>
      <c r="R123" t="s">
        <v>1248</v>
      </c>
      <c r="S123">
        <v>1.7927999999999999</v>
      </c>
      <c r="T123">
        <v>1.3023</v>
      </c>
      <c r="U123" t="s">
        <v>1150</v>
      </c>
      <c r="V123" t="s">
        <v>1177</v>
      </c>
      <c r="W123">
        <v>5.0250000000000004</v>
      </c>
      <c r="X123">
        <v>4.5345000000000004</v>
      </c>
      <c r="Y123">
        <v>6</v>
      </c>
      <c r="AA123">
        <f>VLOOKUP(A123,Cover!A:R,18,0)</f>
        <v>2.7</v>
      </c>
      <c r="AB123" s="77">
        <f t="shared" ref="AB123" si="112">M123-AA123</f>
        <v>1.0200000000000209E-3</v>
      </c>
      <c r="AC123" s="77">
        <f t="shared" ref="AC123" si="113">O123-AA123</f>
        <v>-0.29110000000000014</v>
      </c>
      <c r="AD123" s="77">
        <f t="shared" ref="AD123" si="114">AB123/L123%</f>
        <v>3.1959693186946053E-2</v>
      </c>
      <c r="AE123" s="77">
        <f t="shared" ref="AE123" si="115">AC123/N123%</f>
        <v>-10.040008277574676</v>
      </c>
      <c r="AF123" s="77">
        <f t="shared" ref="AF123" si="116">T123-AA123</f>
        <v>-1.3977000000000002</v>
      </c>
      <c r="AG123" s="77">
        <f t="shared" ref="AG123" si="117">AF123/S123%</f>
        <v>-77.961847389558244</v>
      </c>
      <c r="AH123" s="77">
        <f t="shared" ref="AH123" si="118">W123</f>
        <v>5.0250000000000004</v>
      </c>
      <c r="AI123" s="77">
        <f t="shared" ref="AI123" si="119">J123</f>
        <v>0.49049999999999999</v>
      </c>
      <c r="AJ123" s="77">
        <f t="shared" ref="AJ123" si="120">AH123-AI123</f>
        <v>4.5345000000000004</v>
      </c>
      <c r="AK123" s="77">
        <f t="shared" ref="AK123" si="121">AA123</f>
        <v>2.7</v>
      </c>
      <c r="AL123" s="77">
        <f t="shared" ref="AL123" si="122">AJ123-AK123</f>
        <v>1.8345000000000002</v>
      </c>
      <c r="AM123" s="77">
        <f t="shared" ref="AM123" si="123">AL123/AH123%</f>
        <v>36.507462686567166</v>
      </c>
      <c r="AN123" t="str">
        <f t="shared" si="64"/>
        <v/>
      </c>
      <c r="AO123" t="s">
        <v>1152</v>
      </c>
      <c r="AP123" t="str">
        <f t="shared" si="65"/>
        <v>12V101F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6"/>
        <v xml:space="preserve">12V101F </v>
      </c>
    </row>
    <row r="124" spans="1:53">
      <c r="A124" s="35" t="s">
        <v>140</v>
      </c>
      <c r="B124" t="s">
        <v>1178</v>
      </c>
      <c r="C124" t="s">
        <v>1356</v>
      </c>
      <c r="D124" t="s">
        <v>1139</v>
      </c>
      <c r="E124" t="s">
        <v>1357</v>
      </c>
      <c r="F124" t="s">
        <v>1358</v>
      </c>
      <c r="G124">
        <v>37.5</v>
      </c>
      <c r="H124">
        <v>8</v>
      </c>
      <c r="I124">
        <v>151</v>
      </c>
      <c r="J124">
        <v>8.2294999999999998</v>
      </c>
      <c r="K124" s="64">
        <v>45447</v>
      </c>
      <c r="L124">
        <v>11.445</v>
      </c>
      <c r="M124">
        <v>3.2155</v>
      </c>
      <c r="N124">
        <v>10.087949673000001</v>
      </c>
      <c r="O124">
        <v>1.858449673</v>
      </c>
      <c r="P124" t="s">
        <v>1193</v>
      </c>
      <c r="Q124" t="s">
        <v>1175</v>
      </c>
      <c r="R124" t="s">
        <v>1181</v>
      </c>
      <c r="S124">
        <v>8.4240000000000297</v>
      </c>
      <c r="T124">
        <v>0.19450000000002601</v>
      </c>
      <c r="U124" t="s">
        <v>1147</v>
      </c>
      <c r="V124" t="s">
        <v>1359</v>
      </c>
      <c r="W124">
        <v>12</v>
      </c>
      <c r="X124">
        <v>3.7705000000000002</v>
      </c>
      <c r="Y124">
        <v>3</v>
      </c>
      <c r="Z124" t="s">
        <v>8</v>
      </c>
      <c r="AA124">
        <f>VLOOKUP(A124,Cover!A:R,18,0)</f>
        <v>0.5</v>
      </c>
      <c r="AB124" s="77">
        <f t="shared" si="74"/>
        <v>2.7155</v>
      </c>
      <c r="AC124" s="77">
        <f t="shared" si="75"/>
        <v>1.358449673</v>
      </c>
      <c r="AD124" s="77">
        <f t="shared" si="76"/>
        <v>23.726518130187856</v>
      </c>
      <c r="AE124" s="77">
        <f t="shared" si="77"/>
        <v>13.466063144980163</v>
      </c>
      <c r="AF124" s="77">
        <f t="shared" si="78"/>
        <v>-0.30549999999997401</v>
      </c>
      <c r="AG124" s="77">
        <f t="shared" si="79"/>
        <v>-3.6265432098762216</v>
      </c>
      <c r="AH124" s="77">
        <f t="shared" si="80"/>
        <v>12</v>
      </c>
      <c r="AI124" s="77">
        <f t="shared" si="81"/>
        <v>8.2294999999999998</v>
      </c>
      <c r="AJ124" s="77">
        <f t="shared" si="82"/>
        <v>3.7705000000000002</v>
      </c>
      <c r="AK124" s="77">
        <f t="shared" si="83"/>
        <v>0.5</v>
      </c>
      <c r="AL124" s="77">
        <f t="shared" si="84"/>
        <v>3.2705000000000002</v>
      </c>
      <c r="AM124" s="77">
        <f t="shared" si="85"/>
        <v>27.25416666666667</v>
      </c>
      <c r="AN124" t="str">
        <f t="shared" si="64"/>
        <v>Capped</v>
      </c>
      <c r="AO124" t="s">
        <v>1152</v>
      </c>
      <c r="AP124" t="str">
        <f t="shared" si="65"/>
        <v>12V155F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6"/>
        <v>12V155F</v>
      </c>
    </row>
    <row r="125" spans="1:53">
      <c r="A125" s="35" t="s">
        <v>141</v>
      </c>
      <c r="B125" t="s">
        <v>1204</v>
      </c>
      <c r="C125" t="s">
        <v>1360</v>
      </c>
      <c r="D125" t="s">
        <v>1188</v>
      </c>
      <c r="E125" t="s">
        <v>960</v>
      </c>
      <c r="F125" t="s">
        <v>1146</v>
      </c>
      <c r="G125">
        <v>36.6</v>
      </c>
      <c r="H125">
        <v>19</v>
      </c>
      <c r="I125">
        <v>252</v>
      </c>
      <c r="J125">
        <v>13.734</v>
      </c>
      <c r="K125" s="64">
        <v>45111</v>
      </c>
      <c r="L125">
        <v>28.723680000000002</v>
      </c>
      <c r="M125">
        <v>14.98968</v>
      </c>
      <c r="N125">
        <v>17.83785</v>
      </c>
      <c r="O125">
        <v>4.1038500000000004</v>
      </c>
      <c r="P125" t="s">
        <v>1147</v>
      </c>
      <c r="Q125" t="s">
        <v>1156</v>
      </c>
      <c r="R125" t="s">
        <v>1361</v>
      </c>
      <c r="S125">
        <v>28.187999999999999</v>
      </c>
      <c r="T125">
        <v>14.454000000000001</v>
      </c>
      <c r="U125" t="s">
        <v>1193</v>
      </c>
      <c r="V125" t="s">
        <v>1158</v>
      </c>
      <c r="W125">
        <v>22.5</v>
      </c>
      <c r="X125">
        <v>8.766</v>
      </c>
      <c r="Y125">
        <v>16</v>
      </c>
      <c r="AA125">
        <f>VLOOKUP(A125,Cover!A:R,18,0)</f>
        <v>2</v>
      </c>
      <c r="AB125" s="77">
        <f t="shared" si="74"/>
        <v>12.98968</v>
      </c>
      <c r="AC125" s="77">
        <f t="shared" si="75"/>
        <v>2.1038500000000004</v>
      </c>
      <c r="AD125" s="77">
        <f t="shared" si="76"/>
        <v>45.222896230566555</v>
      </c>
      <c r="AE125" s="77">
        <f t="shared" si="77"/>
        <v>11.794302564490678</v>
      </c>
      <c r="AF125" s="77">
        <f t="shared" si="78"/>
        <v>12.454000000000001</v>
      </c>
      <c r="AG125" s="77">
        <f t="shared" si="79"/>
        <v>44.181921384986524</v>
      </c>
      <c r="AH125" s="77">
        <f t="shared" si="80"/>
        <v>22.5</v>
      </c>
      <c r="AI125" s="77">
        <f t="shared" si="81"/>
        <v>13.734</v>
      </c>
      <c r="AJ125" s="77">
        <f t="shared" si="82"/>
        <v>8.766</v>
      </c>
      <c r="AK125" s="77">
        <f t="shared" si="83"/>
        <v>2</v>
      </c>
      <c r="AL125" s="77">
        <f t="shared" si="84"/>
        <v>6.766</v>
      </c>
      <c r="AM125" s="77">
        <f t="shared" si="85"/>
        <v>30.071111111111112</v>
      </c>
      <c r="AN125" t="str">
        <f t="shared" si="64"/>
        <v/>
      </c>
      <c r="AO125" t="s">
        <v>1152</v>
      </c>
      <c r="AP125" t="str">
        <f t="shared" si="65"/>
        <v>DDm85-27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6"/>
        <v>DDm85-27</v>
      </c>
    </row>
    <row r="126" spans="1:53">
      <c r="A126" s="35" t="s">
        <v>142</v>
      </c>
      <c r="B126" t="s">
        <v>1165</v>
      </c>
      <c r="C126" t="s">
        <v>1362</v>
      </c>
      <c r="D126" t="s">
        <v>1144</v>
      </c>
      <c r="E126" t="s">
        <v>1363</v>
      </c>
      <c r="F126" t="s">
        <v>1146</v>
      </c>
      <c r="G126">
        <v>36.6</v>
      </c>
      <c r="H126">
        <v>8</v>
      </c>
      <c r="I126">
        <v>108</v>
      </c>
      <c r="J126">
        <v>5.8860000000000001</v>
      </c>
      <c r="K126" s="64">
        <v>45448</v>
      </c>
      <c r="L126">
        <v>11.17032</v>
      </c>
      <c r="M126">
        <v>5.2843200000000001</v>
      </c>
      <c r="N126">
        <v>6.9869000000000003</v>
      </c>
      <c r="O126">
        <v>1.1009</v>
      </c>
      <c r="P126" t="s">
        <v>1359</v>
      </c>
      <c r="Q126" t="s">
        <v>1175</v>
      </c>
      <c r="R126" t="s">
        <v>1253</v>
      </c>
      <c r="S126">
        <v>15.621119999999999</v>
      </c>
      <c r="T126">
        <v>9.7351200000000304</v>
      </c>
      <c r="U126" t="s">
        <v>1150</v>
      </c>
      <c r="V126" t="s">
        <v>1194</v>
      </c>
      <c r="W126">
        <v>48.75</v>
      </c>
      <c r="X126">
        <v>42.863999999999997</v>
      </c>
      <c r="Y126">
        <v>12</v>
      </c>
      <c r="AA126">
        <f>VLOOKUP(A126,Cover!A:R,18,0)</f>
        <v>0</v>
      </c>
      <c r="AB126" s="77">
        <f t="shared" si="74"/>
        <v>5.2843200000000001</v>
      </c>
      <c r="AC126" s="77">
        <f t="shared" si="75"/>
        <v>1.1009</v>
      </c>
      <c r="AD126" s="77">
        <f t="shared" si="76"/>
        <v>47.306791569086649</v>
      </c>
      <c r="AE126" s="77">
        <f t="shared" si="77"/>
        <v>15.756630265210608</v>
      </c>
      <c r="AF126" s="77">
        <f t="shared" si="78"/>
        <v>9.7351200000000304</v>
      </c>
      <c r="AG126" s="77">
        <f t="shared" si="79"/>
        <v>62.320243362832052</v>
      </c>
      <c r="AH126" s="77">
        <f t="shared" si="80"/>
        <v>48.75</v>
      </c>
      <c r="AI126" s="77">
        <f t="shared" si="81"/>
        <v>5.8860000000000001</v>
      </c>
      <c r="AJ126" s="77">
        <f t="shared" si="82"/>
        <v>42.863999999999997</v>
      </c>
      <c r="AK126" s="77">
        <f t="shared" si="83"/>
        <v>0</v>
      </c>
      <c r="AL126" s="77">
        <f t="shared" si="84"/>
        <v>42.863999999999997</v>
      </c>
      <c r="AM126" s="77">
        <f t="shared" si="85"/>
        <v>87.926153846153838</v>
      </c>
      <c r="AN126" t="str">
        <f t="shared" si="64"/>
        <v/>
      </c>
      <c r="AO126" t="s">
        <v>1152</v>
      </c>
      <c r="AP126" t="str">
        <f t="shared" si="65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6"/>
        <v>12V100F</v>
      </c>
    </row>
    <row r="127" spans="1:53">
      <c r="A127" s="35" t="s">
        <v>143</v>
      </c>
      <c r="B127" t="s">
        <v>1165</v>
      </c>
      <c r="C127" t="s">
        <v>1362</v>
      </c>
      <c r="D127" t="s">
        <v>1144</v>
      </c>
      <c r="E127" t="s">
        <v>1364</v>
      </c>
      <c r="F127" t="s">
        <v>1146</v>
      </c>
      <c r="G127">
        <v>36.6</v>
      </c>
      <c r="H127">
        <v>8</v>
      </c>
      <c r="I127">
        <v>109</v>
      </c>
      <c r="J127">
        <v>5.9405000000000001</v>
      </c>
      <c r="K127" s="64">
        <v>45448</v>
      </c>
      <c r="L127">
        <v>11.17032</v>
      </c>
      <c r="M127">
        <v>5.2298200000000001</v>
      </c>
      <c r="N127">
        <v>6.9869000000000003</v>
      </c>
      <c r="O127">
        <v>1.0464</v>
      </c>
      <c r="P127" t="s">
        <v>1359</v>
      </c>
      <c r="Q127" t="s">
        <v>1175</v>
      </c>
      <c r="R127" t="s">
        <v>1253</v>
      </c>
      <c r="S127">
        <v>15.621119999999999</v>
      </c>
      <c r="T127">
        <v>9.6806200000000295</v>
      </c>
      <c r="U127" t="s">
        <v>1150</v>
      </c>
      <c r="V127" t="s">
        <v>1194</v>
      </c>
      <c r="W127">
        <v>48.75</v>
      </c>
      <c r="X127">
        <v>42.8095</v>
      </c>
      <c r="Y127">
        <v>4</v>
      </c>
      <c r="AA127">
        <f>VLOOKUP(A127,Cover!A:R,18,0)</f>
        <v>0</v>
      </c>
      <c r="AB127" s="77">
        <f t="shared" si="74"/>
        <v>5.2298200000000001</v>
      </c>
      <c r="AC127" s="77">
        <f t="shared" si="75"/>
        <v>1.0464</v>
      </c>
      <c r="AD127" s="77">
        <f t="shared" si="76"/>
        <v>46.81889149102264</v>
      </c>
      <c r="AE127" s="77">
        <f t="shared" si="77"/>
        <v>14.976599063962558</v>
      </c>
      <c r="AF127" s="77">
        <f t="shared" si="78"/>
        <v>9.6806200000000295</v>
      </c>
      <c r="AG127" s="77">
        <f t="shared" si="79"/>
        <v>61.971356727302712</v>
      </c>
      <c r="AH127" s="77">
        <f t="shared" si="80"/>
        <v>48.75</v>
      </c>
      <c r="AI127" s="77">
        <f t="shared" si="81"/>
        <v>5.9405000000000001</v>
      </c>
      <c r="AJ127" s="77">
        <f t="shared" si="82"/>
        <v>42.8095</v>
      </c>
      <c r="AK127" s="77">
        <f t="shared" si="83"/>
        <v>0</v>
      </c>
      <c r="AL127" s="77">
        <f t="shared" si="84"/>
        <v>42.8095</v>
      </c>
      <c r="AM127" s="77">
        <f t="shared" si="85"/>
        <v>87.814358974358981</v>
      </c>
      <c r="AN127" t="str">
        <f t="shared" si="64"/>
        <v/>
      </c>
      <c r="AO127" t="s">
        <v>1152</v>
      </c>
      <c r="AP127" t="str">
        <f t="shared" si="65"/>
        <v>12V100F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6"/>
        <v>12V100F</v>
      </c>
    </row>
    <row r="128" spans="1:53">
      <c r="A128" s="35" t="s">
        <v>144</v>
      </c>
      <c r="B128" t="s">
        <v>1142</v>
      </c>
      <c r="C128" t="s">
        <v>1365</v>
      </c>
      <c r="D128" t="s">
        <v>1144</v>
      </c>
      <c r="E128" t="s">
        <v>959</v>
      </c>
      <c r="F128" t="s">
        <v>1146</v>
      </c>
      <c r="G128">
        <v>36.6</v>
      </c>
      <c r="H128">
        <v>17</v>
      </c>
      <c r="I128">
        <v>199</v>
      </c>
      <c r="J128">
        <v>10.845499999999999</v>
      </c>
      <c r="K128" s="64">
        <v>44880</v>
      </c>
      <c r="L128">
        <v>25.532160000000001</v>
      </c>
      <c r="M128">
        <v>14.68666</v>
      </c>
      <c r="N128">
        <v>22.650200000000002</v>
      </c>
      <c r="O128">
        <v>11.8047</v>
      </c>
      <c r="P128" t="s">
        <v>1150</v>
      </c>
      <c r="Q128" t="s">
        <v>1156</v>
      </c>
      <c r="R128" t="s">
        <v>1336</v>
      </c>
      <c r="S128">
        <v>14.428800000000001</v>
      </c>
      <c r="T128">
        <v>3.5832999999999999</v>
      </c>
      <c r="U128" t="s">
        <v>1161</v>
      </c>
      <c r="V128" t="s">
        <v>1240</v>
      </c>
      <c r="W128">
        <v>67.5</v>
      </c>
      <c r="X128">
        <v>56.654499999999999</v>
      </c>
      <c r="Y128">
        <v>38</v>
      </c>
      <c r="AA128">
        <f>VLOOKUP(A128,Cover!A:R,18,0)</f>
        <v>1</v>
      </c>
      <c r="AB128" s="77">
        <f t="shared" si="74"/>
        <v>13.68666</v>
      </c>
      <c r="AC128" s="77">
        <f t="shared" si="75"/>
        <v>10.8047</v>
      </c>
      <c r="AD128" s="77">
        <f t="shared" si="76"/>
        <v>53.605570386524278</v>
      </c>
      <c r="AE128" s="77">
        <f t="shared" si="77"/>
        <v>47.702448543500722</v>
      </c>
      <c r="AF128" s="77">
        <f t="shared" si="78"/>
        <v>2.5832999999999999</v>
      </c>
      <c r="AG128" s="77">
        <f t="shared" si="79"/>
        <v>17.903775781769792</v>
      </c>
      <c r="AH128" s="77">
        <f t="shared" si="80"/>
        <v>67.5</v>
      </c>
      <c r="AI128" s="77">
        <f t="shared" si="81"/>
        <v>10.845499999999999</v>
      </c>
      <c r="AJ128" s="77">
        <f t="shared" si="82"/>
        <v>56.654499999999999</v>
      </c>
      <c r="AK128" s="77">
        <f t="shared" si="83"/>
        <v>1</v>
      </c>
      <c r="AL128" s="77">
        <f t="shared" si="84"/>
        <v>55.654499999999999</v>
      </c>
      <c r="AM128" s="77">
        <f t="shared" si="85"/>
        <v>82.451111111111103</v>
      </c>
      <c r="AN128" t="str">
        <f t="shared" si="64"/>
        <v/>
      </c>
      <c r="AO128" t="s">
        <v>1152</v>
      </c>
      <c r="AP128" t="str">
        <f t="shared" si="65"/>
        <v>DDm85-21</v>
      </c>
      <c r="AQ128">
        <f>_xlfn.XLOOKUP(A128,'SYS Allocations'!A:A,'SYS Allocations'!B:B)</f>
        <v>0</v>
      </c>
      <c r="AR128">
        <f>_xlfn.XLOOKUP(A128,'SYS Allocations'!A:A,'SYS Allocations'!C:C)</f>
        <v>0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6"/>
        <v>DDm85-21</v>
      </c>
    </row>
    <row r="129" spans="1:53">
      <c r="A129" s="35" t="s">
        <v>145</v>
      </c>
      <c r="B129" t="s">
        <v>1165</v>
      </c>
      <c r="C129" t="s">
        <v>1366</v>
      </c>
      <c r="D129" t="s">
        <v>1188</v>
      </c>
      <c r="E129" t="s">
        <v>816</v>
      </c>
      <c r="F129" t="s">
        <v>1146</v>
      </c>
      <c r="G129">
        <v>36.6</v>
      </c>
      <c r="H129">
        <v>41</v>
      </c>
      <c r="I129">
        <v>650</v>
      </c>
      <c r="J129">
        <v>35.424999999999997</v>
      </c>
      <c r="K129" s="64">
        <v>44062</v>
      </c>
      <c r="L129">
        <v>63.830399999999997</v>
      </c>
      <c r="M129">
        <v>28.4054</v>
      </c>
      <c r="N129">
        <v>47.088000000000001</v>
      </c>
      <c r="O129">
        <v>11.663</v>
      </c>
      <c r="P129" t="s">
        <v>1147</v>
      </c>
      <c r="Q129" t="s">
        <v>1156</v>
      </c>
      <c r="R129" t="s">
        <v>1167</v>
      </c>
      <c r="S129">
        <v>53.330399999999997</v>
      </c>
      <c r="T129">
        <v>17.9054</v>
      </c>
      <c r="U129" t="s">
        <v>1161</v>
      </c>
      <c r="V129" t="s">
        <v>1240</v>
      </c>
      <c r="W129">
        <v>67.5</v>
      </c>
      <c r="X129">
        <v>32.075000000000003</v>
      </c>
      <c r="Y129">
        <v>235</v>
      </c>
      <c r="AA129">
        <f>VLOOKUP(A129,Cover!A:R,18,0)</f>
        <v>5.9</v>
      </c>
      <c r="AB129" s="77">
        <f t="shared" si="74"/>
        <v>22.505400000000002</v>
      </c>
      <c r="AC129" s="77">
        <f t="shared" si="75"/>
        <v>5.7629999999999999</v>
      </c>
      <c r="AD129" s="77">
        <f t="shared" si="76"/>
        <v>35.258121522033392</v>
      </c>
      <c r="AE129" s="77">
        <f t="shared" si="77"/>
        <v>12.238786952089704</v>
      </c>
      <c r="AF129" s="77">
        <f t="shared" si="78"/>
        <v>12.0054</v>
      </c>
      <c r="AG129" s="77">
        <f t="shared" si="79"/>
        <v>22.511363124971872</v>
      </c>
      <c r="AH129" s="77">
        <f t="shared" si="80"/>
        <v>67.5</v>
      </c>
      <c r="AI129" s="77">
        <f t="shared" si="81"/>
        <v>35.424999999999997</v>
      </c>
      <c r="AJ129" s="77">
        <f t="shared" si="82"/>
        <v>32.075000000000003</v>
      </c>
      <c r="AK129" s="77">
        <f t="shared" si="83"/>
        <v>5.9</v>
      </c>
      <c r="AL129" s="77">
        <f t="shared" si="84"/>
        <v>26.175000000000004</v>
      </c>
      <c r="AM129" s="77">
        <f t="shared" si="85"/>
        <v>38.777777777777779</v>
      </c>
      <c r="AN129" t="str">
        <f t="shared" si="64"/>
        <v/>
      </c>
      <c r="AO129" t="s">
        <v>1152</v>
      </c>
      <c r="AP129" t="str">
        <f t="shared" si="65"/>
        <v>DDm125-33</v>
      </c>
      <c r="AQ129">
        <f>_xlfn.XLOOKUP(A129,'SYS Allocations'!A:A,'SYS Allocations'!B:B)</f>
        <v>0</v>
      </c>
      <c r="AR129" t="str">
        <f>_xlfn.XLOOKUP(A129,'SYS Allocations'!A:A,'SYS Allocations'!C:C)</f>
        <v>RA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6"/>
        <v>DDm125-33</v>
      </c>
    </row>
    <row r="130" spans="1:53">
      <c r="A130" s="35" t="s">
        <v>146</v>
      </c>
      <c r="B130" t="s">
        <v>1209</v>
      </c>
      <c r="C130" t="s">
        <v>1367</v>
      </c>
      <c r="D130" t="s">
        <v>1144</v>
      </c>
      <c r="E130" t="s">
        <v>1368</v>
      </c>
      <c r="F130" t="s">
        <v>1155</v>
      </c>
      <c r="G130">
        <v>75</v>
      </c>
      <c r="H130">
        <v>5</v>
      </c>
      <c r="I130">
        <v>90</v>
      </c>
      <c r="J130">
        <v>4.9050000000000002</v>
      </c>
      <c r="K130" s="64">
        <v>44652.541666666701</v>
      </c>
      <c r="L130">
        <v>13.08</v>
      </c>
      <c r="M130">
        <v>8.1750000000000007</v>
      </c>
      <c r="N130">
        <v>9.8644999999999996</v>
      </c>
      <c r="O130">
        <v>4.9595000000000002</v>
      </c>
      <c r="P130" t="s">
        <v>1150</v>
      </c>
      <c r="Q130" t="s">
        <v>1156</v>
      </c>
      <c r="R130" t="s">
        <v>1185</v>
      </c>
      <c r="S130">
        <v>10.1088</v>
      </c>
      <c r="T130">
        <v>5.2037999999999798</v>
      </c>
      <c r="U130" t="s">
        <v>1150</v>
      </c>
      <c r="V130" t="s">
        <v>1235</v>
      </c>
      <c r="W130">
        <v>9</v>
      </c>
      <c r="X130">
        <v>4.0949999999999998</v>
      </c>
      <c r="Y130">
        <v>4</v>
      </c>
      <c r="AA130">
        <f>VLOOKUP(A130,Cover!A:R,18,0)</f>
        <v>1</v>
      </c>
      <c r="AB130" s="77">
        <f t="shared" si="74"/>
        <v>7.1750000000000007</v>
      </c>
      <c r="AC130" s="77">
        <f t="shared" si="75"/>
        <v>3.9595000000000002</v>
      </c>
      <c r="AD130" s="77">
        <f t="shared" si="76"/>
        <v>54.854740061162083</v>
      </c>
      <c r="AE130" s="77">
        <f t="shared" si="77"/>
        <v>40.138881849054698</v>
      </c>
      <c r="AF130" s="77">
        <f t="shared" si="78"/>
        <v>4.2037999999999798</v>
      </c>
      <c r="AG130" s="77">
        <f t="shared" si="79"/>
        <v>41.585549224437912</v>
      </c>
      <c r="AH130" s="77">
        <f t="shared" si="80"/>
        <v>9</v>
      </c>
      <c r="AI130" s="77">
        <f t="shared" si="81"/>
        <v>4.9050000000000002</v>
      </c>
      <c r="AJ130" s="77">
        <f t="shared" si="82"/>
        <v>4.0949999999999998</v>
      </c>
      <c r="AK130" s="77">
        <f t="shared" si="83"/>
        <v>1</v>
      </c>
      <c r="AL130" s="77">
        <f t="shared" si="84"/>
        <v>3.0949999999999998</v>
      </c>
      <c r="AM130" s="77">
        <f t="shared" si="85"/>
        <v>34.388888888888886</v>
      </c>
      <c r="AN130" t="str">
        <f t="shared" si="64"/>
        <v/>
      </c>
      <c r="AO130" t="s">
        <v>1152</v>
      </c>
      <c r="AP130" t="str">
        <f t="shared" si="65"/>
        <v>2DDm85-15</v>
      </c>
      <c r="AQ130">
        <f>_xlfn.XLOOKUP(A130,'SYS Allocations'!A:A,'SYS Allocations'!B:B)</f>
        <v>0</v>
      </c>
      <c r="AR130">
        <f>_xlfn.XLOOKUP(A130,'SYS Allocations'!A:A,'SYS Allocations'!C:C)</f>
        <v>0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6"/>
        <v>2DDm85-15</v>
      </c>
    </row>
    <row r="131" spans="1:53">
      <c r="A131" s="35" t="s">
        <v>147</v>
      </c>
      <c r="B131" t="s">
        <v>1165</v>
      </c>
      <c r="C131" t="s">
        <v>1165</v>
      </c>
      <c r="D131" t="s">
        <v>1206</v>
      </c>
      <c r="E131" t="s">
        <v>821</v>
      </c>
      <c r="F131" t="s">
        <v>1146</v>
      </c>
      <c r="G131">
        <v>36.6</v>
      </c>
      <c r="H131">
        <v>26</v>
      </c>
      <c r="I131">
        <v>650</v>
      </c>
      <c r="J131">
        <v>35.424999999999997</v>
      </c>
      <c r="K131" s="64">
        <v>45448</v>
      </c>
      <c r="L131">
        <v>39.893999999999998</v>
      </c>
      <c r="M131">
        <v>4.4690000000000003</v>
      </c>
      <c r="N131">
        <v>17.1675</v>
      </c>
      <c r="O131">
        <v>-18.2575</v>
      </c>
      <c r="P131" t="s">
        <v>1147</v>
      </c>
      <c r="Q131" t="s">
        <v>1156</v>
      </c>
      <c r="R131" t="s">
        <v>1167</v>
      </c>
      <c r="S131">
        <v>53.330399999999997</v>
      </c>
      <c r="T131">
        <v>17.9054</v>
      </c>
      <c r="U131" t="s">
        <v>1147</v>
      </c>
      <c r="V131" t="s">
        <v>1369</v>
      </c>
      <c r="W131">
        <v>73.5</v>
      </c>
      <c r="X131">
        <v>38.075000000000003</v>
      </c>
      <c r="Y131">
        <v>119</v>
      </c>
      <c r="Z131" t="s">
        <v>1370</v>
      </c>
      <c r="AA131">
        <f>VLOOKUP(A131,Cover!A:R,18,0)</f>
        <v>4.4000000000000004</v>
      </c>
      <c r="AB131" s="77">
        <f t="shared" si="74"/>
        <v>6.899999999999995E-2</v>
      </c>
      <c r="AC131" s="77">
        <f t="shared" si="75"/>
        <v>-22.657499999999999</v>
      </c>
      <c r="AD131" s="77">
        <f t="shared" si="76"/>
        <v>0.17295833959993973</v>
      </c>
      <c r="AE131" s="77">
        <f t="shared" si="77"/>
        <v>-131.97903014416775</v>
      </c>
      <c r="AF131" s="77">
        <f t="shared" si="78"/>
        <v>13.5054</v>
      </c>
      <c r="AG131" s="77">
        <f t="shared" si="79"/>
        <v>25.324017820980153</v>
      </c>
      <c r="AH131" s="77">
        <f t="shared" si="80"/>
        <v>73.5</v>
      </c>
      <c r="AI131" s="77">
        <f t="shared" si="81"/>
        <v>35.424999999999997</v>
      </c>
      <c r="AJ131" s="77">
        <f t="shared" si="82"/>
        <v>38.075000000000003</v>
      </c>
      <c r="AK131" s="77">
        <f t="shared" si="83"/>
        <v>4.4000000000000004</v>
      </c>
      <c r="AL131" s="77">
        <f t="shared" si="84"/>
        <v>33.675000000000004</v>
      </c>
      <c r="AM131" s="77">
        <f t="shared" si="85"/>
        <v>45.816326530612251</v>
      </c>
      <c r="AN131" t="str">
        <f t="shared" si="64"/>
        <v>Capped</v>
      </c>
      <c r="AO131" t="s">
        <v>1152</v>
      </c>
      <c r="AP131" t="str">
        <f t="shared" si="65"/>
        <v>DDm125-33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6"/>
        <v>DDm125-33</v>
      </c>
    </row>
    <row r="132" spans="1:53">
      <c r="A132" s="35" t="s">
        <v>148</v>
      </c>
      <c r="B132" t="s">
        <v>1153</v>
      </c>
      <c r="C132" t="s">
        <v>1371</v>
      </c>
      <c r="D132" t="s">
        <v>1188</v>
      </c>
      <c r="E132" t="s">
        <v>952</v>
      </c>
      <c r="F132" t="s">
        <v>1146</v>
      </c>
      <c r="G132">
        <v>36.6</v>
      </c>
      <c r="H132">
        <v>9</v>
      </c>
      <c r="I132">
        <v>142</v>
      </c>
      <c r="J132">
        <v>7.7389999999999999</v>
      </c>
      <c r="K132" s="64">
        <v>45448</v>
      </c>
      <c r="L132">
        <v>12.766080000000001</v>
      </c>
      <c r="M132">
        <v>5.0270799999999998</v>
      </c>
      <c r="N132">
        <v>9.4720999999999993</v>
      </c>
      <c r="O132">
        <v>1.7331000000000001</v>
      </c>
      <c r="P132" t="s">
        <v>1150</v>
      </c>
      <c r="Q132" t="s">
        <v>1156</v>
      </c>
      <c r="R132" t="s">
        <v>1185</v>
      </c>
      <c r="S132">
        <v>10.1088</v>
      </c>
      <c r="T132">
        <v>2.3697999999999801</v>
      </c>
      <c r="U132" t="s">
        <v>1150</v>
      </c>
      <c r="V132" t="s">
        <v>1246</v>
      </c>
      <c r="W132">
        <v>11.25</v>
      </c>
      <c r="X132">
        <v>3.5110000000000001</v>
      </c>
      <c r="Y132">
        <v>29</v>
      </c>
      <c r="AA132">
        <f>VLOOKUP(A132,Cover!A:R,18,0)</f>
        <v>6.4</v>
      </c>
      <c r="AB132" s="77">
        <f t="shared" si="74"/>
        <v>-1.3729200000000006</v>
      </c>
      <c r="AC132" s="77">
        <f t="shared" si="75"/>
        <v>-4.6669</v>
      </c>
      <c r="AD132" s="77">
        <f t="shared" si="76"/>
        <v>-10.754436757407133</v>
      </c>
      <c r="AE132" s="77">
        <f t="shared" si="77"/>
        <v>-49.269961254632022</v>
      </c>
      <c r="AF132" s="77">
        <f t="shared" si="78"/>
        <v>-4.0302000000000202</v>
      </c>
      <c r="AG132" s="77">
        <f t="shared" si="79"/>
        <v>-39.868233618233816</v>
      </c>
      <c r="AH132" s="77">
        <f t="shared" si="80"/>
        <v>11.25</v>
      </c>
      <c r="AI132" s="77">
        <f t="shared" si="81"/>
        <v>7.7389999999999999</v>
      </c>
      <c r="AJ132" s="77">
        <f t="shared" si="82"/>
        <v>3.5110000000000001</v>
      </c>
      <c r="AK132" s="77">
        <f t="shared" si="83"/>
        <v>6.4</v>
      </c>
      <c r="AL132" s="77">
        <f t="shared" si="84"/>
        <v>-2.8890000000000002</v>
      </c>
      <c r="AM132" s="77">
        <f t="shared" si="85"/>
        <v>-25.68</v>
      </c>
      <c r="AN132" t="str">
        <f t="shared" si="64"/>
        <v/>
      </c>
      <c r="AO132" t="s">
        <v>1152</v>
      </c>
      <c r="AP132" t="str">
        <f t="shared" si="65"/>
        <v>2DDm85-15</v>
      </c>
      <c r="AQ132">
        <f>_xlfn.XLOOKUP(A132,'SYS Allocations'!A:A,'SYS Allocations'!B:B)</f>
        <v>0</v>
      </c>
      <c r="AR132" t="str">
        <f>_xlfn.XLOOKUP(A132,'SYS Allocations'!A:A,'SYS Allocations'!C:C)</f>
        <v>RA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6"/>
        <v>2DDm85-15</v>
      </c>
    </row>
    <row r="133" spans="1:53">
      <c r="A133" s="35" t="s">
        <v>149</v>
      </c>
      <c r="B133" t="s">
        <v>1153</v>
      </c>
      <c r="C133" t="s">
        <v>1371</v>
      </c>
      <c r="D133" t="s">
        <v>1139</v>
      </c>
      <c r="E133" t="s">
        <v>1372</v>
      </c>
      <c r="F133" t="s">
        <v>1146</v>
      </c>
      <c r="G133">
        <v>36.6</v>
      </c>
      <c r="H133">
        <v>9</v>
      </c>
      <c r="I133">
        <v>112</v>
      </c>
      <c r="J133">
        <v>6.1040000000000001</v>
      </c>
      <c r="K133" s="64">
        <v>45448</v>
      </c>
      <c r="L133">
        <v>12.766080000000001</v>
      </c>
      <c r="M133">
        <v>6.6620799999999996</v>
      </c>
      <c r="N133">
        <v>10.333199563999999</v>
      </c>
      <c r="O133">
        <v>4.229199564</v>
      </c>
      <c r="P133" t="s">
        <v>1249</v>
      </c>
      <c r="Q133" t="s">
        <v>1175</v>
      </c>
      <c r="R133" t="s">
        <v>1181</v>
      </c>
      <c r="S133">
        <v>11.231999999999999</v>
      </c>
      <c r="T133">
        <v>5.1280000000000001</v>
      </c>
      <c r="U133" t="s">
        <v>1150</v>
      </c>
      <c r="V133" t="s">
        <v>1294</v>
      </c>
      <c r="W133">
        <v>10.5</v>
      </c>
      <c r="X133">
        <v>4.3959999999999999</v>
      </c>
      <c r="Y133">
        <v>1</v>
      </c>
      <c r="Z133" t="s">
        <v>1373</v>
      </c>
      <c r="AA133">
        <f>VLOOKUP(A133,Cover!A:R,18,0)</f>
        <v>4</v>
      </c>
      <c r="AB133" s="77">
        <f t="shared" si="74"/>
        <v>2.6620799999999996</v>
      </c>
      <c r="AC133" s="77">
        <f t="shared" si="75"/>
        <v>0.22919956399999997</v>
      </c>
      <c r="AD133" s="77">
        <f t="shared" si="76"/>
        <v>20.852759813505784</v>
      </c>
      <c r="AE133" s="77">
        <f t="shared" si="77"/>
        <v>2.2180890108666054</v>
      </c>
      <c r="AF133" s="77">
        <f t="shared" si="78"/>
        <v>1.1280000000000001</v>
      </c>
      <c r="AG133" s="77">
        <f t="shared" si="79"/>
        <v>10.042735042735044</v>
      </c>
      <c r="AH133" s="77">
        <f t="shared" si="80"/>
        <v>10.5</v>
      </c>
      <c r="AI133" s="77">
        <f t="shared" si="81"/>
        <v>6.1040000000000001</v>
      </c>
      <c r="AJ133" s="77">
        <f t="shared" si="82"/>
        <v>4.3959999999999999</v>
      </c>
      <c r="AK133" s="77">
        <f t="shared" si="83"/>
        <v>4</v>
      </c>
      <c r="AL133" s="77">
        <f t="shared" si="84"/>
        <v>0.39599999999999991</v>
      </c>
      <c r="AM133" s="77">
        <f t="shared" si="85"/>
        <v>3.7714285714285709</v>
      </c>
      <c r="AN133" t="str">
        <f t="shared" si="64"/>
        <v>Capped</v>
      </c>
      <c r="AO133" t="s">
        <v>1152</v>
      </c>
      <c r="AP133" t="str">
        <f t="shared" si="65"/>
        <v>12V155F</v>
      </c>
      <c r="AQ133">
        <f>_xlfn.XLOOKUP(A133,'SYS Allocations'!A:A,'SYS Allocations'!B:B)</f>
        <v>0</v>
      </c>
      <c r="AR133">
        <f>_xlfn.XLOOKUP(A133,'SYS Allocations'!A:A,'SYS Allocations'!C:C)</f>
        <v>0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>
        <f>_xlfn.XLOOKUP(A133,'SYS Allocations'!A:A,'SYS Allocations'!F:F)</f>
        <v>0</v>
      </c>
      <c r="BA133" t="str">
        <f t="shared" si="66"/>
        <v>12V155F</v>
      </c>
    </row>
    <row r="134" spans="1:53">
      <c r="A134" s="35" t="s">
        <v>150</v>
      </c>
      <c r="B134" t="s">
        <v>1165</v>
      </c>
      <c r="C134" t="s">
        <v>1165</v>
      </c>
      <c r="D134" t="s">
        <v>1188</v>
      </c>
      <c r="E134" t="s">
        <v>817</v>
      </c>
      <c r="F134" t="s">
        <v>1200</v>
      </c>
      <c r="G134">
        <v>55</v>
      </c>
      <c r="H134">
        <v>20</v>
      </c>
      <c r="I134">
        <v>433</v>
      </c>
      <c r="J134">
        <v>23.598500000000001</v>
      </c>
      <c r="K134" s="64">
        <v>44369</v>
      </c>
      <c r="L134">
        <v>45.561999999999998</v>
      </c>
      <c r="M134">
        <v>21.9635</v>
      </c>
      <c r="N134">
        <v>35.152500000000003</v>
      </c>
      <c r="O134">
        <v>11.554</v>
      </c>
      <c r="P134" t="s">
        <v>1150</v>
      </c>
      <c r="Q134" t="s">
        <v>1156</v>
      </c>
      <c r="R134" t="s">
        <v>1167</v>
      </c>
      <c r="S134">
        <v>35.553600000000003</v>
      </c>
      <c r="T134">
        <v>11.9551</v>
      </c>
      <c r="U134" t="s">
        <v>1147</v>
      </c>
      <c r="V134" t="s">
        <v>1316</v>
      </c>
      <c r="W134">
        <v>150</v>
      </c>
      <c r="X134">
        <v>126.4015</v>
      </c>
      <c r="Y134">
        <v>16</v>
      </c>
      <c r="AA134">
        <f>VLOOKUP(A134,Cover!A:R,18,0)</f>
        <v>10.4</v>
      </c>
      <c r="AB134" s="77">
        <f t="shared" si="74"/>
        <v>11.563499999999999</v>
      </c>
      <c r="AC134" s="77">
        <f t="shared" si="75"/>
        <v>1.1539999999999999</v>
      </c>
      <c r="AD134" s="77">
        <f t="shared" si="76"/>
        <v>25.379702383565252</v>
      </c>
      <c r="AE134" s="77">
        <f t="shared" si="77"/>
        <v>3.2828390583884497</v>
      </c>
      <c r="AF134" s="77">
        <f t="shared" si="78"/>
        <v>1.5550999999999995</v>
      </c>
      <c r="AG134" s="77">
        <f t="shared" si="79"/>
        <v>4.3739593177624752</v>
      </c>
      <c r="AH134" s="77">
        <f t="shared" si="80"/>
        <v>150</v>
      </c>
      <c r="AI134" s="77">
        <f t="shared" si="81"/>
        <v>23.598500000000001</v>
      </c>
      <c r="AJ134" s="77">
        <f t="shared" si="82"/>
        <v>126.4015</v>
      </c>
      <c r="AK134" s="77">
        <f t="shared" si="83"/>
        <v>10.4</v>
      </c>
      <c r="AL134" s="77">
        <f t="shared" si="84"/>
        <v>116.00149999999999</v>
      </c>
      <c r="AM134" s="77">
        <f t="shared" si="85"/>
        <v>77.334333333333333</v>
      </c>
      <c r="AN134" t="str">
        <f t="shared" si="64"/>
        <v/>
      </c>
      <c r="AO134" t="s">
        <v>1152</v>
      </c>
      <c r="AP134" t="str">
        <f t="shared" si="65"/>
        <v>DDm125-33</v>
      </c>
      <c r="AQ134">
        <f>_xlfn.XLOOKUP(A134,'SYS Allocations'!A:A,'SYS Allocations'!B:B)</f>
        <v>0</v>
      </c>
      <c r="AR134" t="str">
        <f>_xlfn.XLOOKUP(A134,'SYS Allocations'!A:A,'SYS Allocations'!C:C)</f>
        <v>RA</v>
      </c>
      <c r="AS134">
        <f>_xlfn.XLOOKUP(A134,'SYS Allocations'!A:A,'SYS Allocations'!D:D)</f>
        <v>0</v>
      </c>
      <c r="AT134">
        <f>_xlfn.XLOOKUP(A134,'SYS Allocations'!A:A,'SYS Allocations'!E:E)</f>
        <v>0</v>
      </c>
      <c r="AU134" t="str">
        <f>_xlfn.XLOOKUP(A134,'SYS Allocations'!A:A,'SYS Allocations'!F:F)</f>
        <v>OPEX</v>
      </c>
      <c r="BA134" t="str">
        <f t="shared" si="66"/>
        <v>DDm125-33</v>
      </c>
    </row>
    <row r="135" spans="1:53">
      <c r="A135" s="35" t="s">
        <v>151</v>
      </c>
      <c r="B135" t="s">
        <v>1165</v>
      </c>
      <c r="C135" t="s">
        <v>1165</v>
      </c>
      <c r="D135" t="s">
        <v>1144</v>
      </c>
      <c r="E135" t="s">
        <v>1374</v>
      </c>
      <c r="F135" t="s">
        <v>1146</v>
      </c>
      <c r="G135">
        <v>36.6</v>
      </c>
      <c r="H135">
        <v>42</v>
      </c>
      <c r="I135">
        <v>529</v>
      </c>
      <c r="J135">
        <v>28.830500000000001</v>
      </c>
      <c r="K135" s="64">
        <v>45448</v>
      </c>
      <c r="L135">
        <v>65.426159999999996</v>
      </c>
      <c r="M135">
        <v>36.595660000000002</v>
      </c>
      <c r="N135">
        <v>51.208199999999998</v>
      </c>
      <c r="O135">
        <v>22.377700000000001</v>
      </c>
      <c r="P135" t="s">
        <v>1147</v>
      </c>
      <c r="Q135" t="s">
        <v>1156</v>
      </c>
      <c r="R135" t="s">
        <v>1375</v>
      </c>
      <c r="S135">
        <v>49.247999999999998</v>
      </c>
      <c r="T135">
        <v>20.4175</v>
      </c>
      <c r="U135" t="s">
        <v>1161</v>
      </c>
      <c r="V135" t="s">
        <v>1376</v>
      </c>
      <c r="W135">
        <v>60.75</v>
      </c>
      <c r="X135">
        <v>31.919499999999999</v>
      </c>
      <c r="Y135">
        <v>3</v>
      </c>
      <c r="AA135">
        <f>VLOOKUP(A135,Cover!A:R,18,0)</f>
        <v>1</v>
      </c>
      <c r="AB135" s="77">
        <f t="shared" ref="AB135" si="124">M135-AA135</f>
        <v>35.595660000000002</v>
      </c>
      <c r="AC135" s="77">
        <f t="shared" ref="AC135" si="125">O135-AA135</f>
        <v>21.377700000000001</v>
      </c>
      <c r="AD135" s="77">
        <f>AB135/L135%</f>
        <v>54.4058523379639</v>
      </c>
      <c r="AE135" s="77">
        <f>AC135/N135%</f>
        <v>41.746634328095901</v>
      </c>
      <c r="AF135" s="77">
        <f>T135-AA135</f>
        <v>19.4175</v>
      </c>
      <c r="AG135" s="77">
        <f>AF135/S135%</f>
        <v>39.427997076023395</v>
      </c>
      <c r="AH135" s="77">
        <f>W135</f>
        <v>60.75</v>
      </c>
      <c r="AI135" s="77">
        <f>J135</f>
        <v>28.830500000000001</v>
      </c>
      <c r="AJ135" s="77">
        <f>AH135-AI135</f>
        <v>31.919499999999999</v>
      </c>
      <c r="AK135" s="77">
        <f>AA135</f>
        <v>1</v>
      </c>
      <c r="AL135" s="77">
        <f>AJ135-AK135</f>
        <v>30.919499999999999</v>
      </c>
      <c r="AM135" s="77">
        <f>AL135/AH135%</f>
        <v>50.896296296296292</v>
      </c>
      <c r="AN135" t="str">
        <f t="shared" si="64"/>
        <v/>
      </c>
      <c r="AO135" t="s">
        <v>1152</v>
      </c>
      <c r="AP135" t="str">
        <f>TRIM(BA135)</f>
        <v>SBS EON 1800</v>
      </c>
      <c r="AU135" t="str">
        <f>_xlfn.XLOOKUP(A135,'SYS Allocations'!A:A,'SYS Allocations'!F:F)</f>
        <v>OPEX</v>
      </c>
      <c r="BA135" t="str">
        <f t="shared" si="66"/>
        <v>SBS EON 1800</v>
      </c>
    </row>
    <row r="136" spans="1:53">
      <c r="A136" s="35" t="s">
        <v>152</v>
      </c>
      <c r="B136" t="s">
        <v>1142</v>
      </c>
      <c r="C136" t="s">
        <v>1377</v>
      </c>
      <c r="D136" t="s">
        <v>1188</v>
      </c>
      <c r="E136" t="s">
        <v>961</v>
      </c>
      <c r="F136" t="s">
        <v>1146</v>
      </c>
      <c r="G136">
        <v>36.6</v>
      </c>
      <c r="H136">
        <v>26</v>
      </c>
      <c r="I136">
        <v>285</v>
      </c>
      <c r="J136">
        <v>15.532500000000001</v>
      </c>
      <c r="K136" s="64">
        <v>44854</v>
      </c>
      <c r="L136">
        <v>39.893999999999998</v>
      </c>
      <c r="M136">
        <v>24.361499999999999</v>
      </c>
      <c r="N136">
        <v>28.067499999999999</v>
      </c>
      <c r="O136">
        <v>12.535</v>
      </c>
      <c r="P136" t="s">
        <v>1150</v>
      </c>
      <c r="Q136" t="s">
        <v>1156</v>
      </c>
      <c r="R136" t="s">
        <v>1167</v>
      </c>
      <c r="S136">
        <v>35.553600000000003</v>
      </c>
      <c r="T136">
        <v>20.021100000000001</v>
      </c>
      <c r="U136" t="s">
        <v>1147</v>
      </c>
      <c r="V136" t="s">
        <v>1158</v>
      </c>
      <c r="W136">
        <v>22.5</v>
      </c>
      <c r="X136">
        <v>6.9675000000000002</v>
      </c>
      <c r="Y136">
        <v>98</v>
      </c>
      <c r="AA136">
        <f>VLOOKUP(A136,Cover!A:R,18,0)</f>
        <v>6.7</v>
      </c>
      <c r="AB136" s="77">
        <f t="shared" si="74"/>
        <v>17.6615</v>
      </c>
      <c r="AC136" s="77">
        <f t="shared" si="75"/>
        <v>5.835</v>
      </c>
      <c r="AD136" s="77">
        <f t="shared" si="76"/>
        <v>44.271068331077359</v>
      </c>
      <c r="AE136" s="77">
        <f t="shared" si="77"/>
        <v>20.78916896766723</v>
      </c>
      <c r="AF136" s="77">
        <f t="shared" si="78"/>
        <v>13.321100000000001</v>
      </c>
      <c r="AG136" s="77">
        <f t="shared" si="79"/>
        <v>37.467654470995903</v>
      </c>
      <c r="AH136" s="77">
        <f t="shared" si="80"/>
        <v>22.5</v>
      </c>
      <c r="AI136" s="77">
        <f t="shared" si="81"/>
        <v>15.532500000000001</v>
      </c>
      <c r="AJ136" s="77">
        <f t="shared" si="82"/>
        <v>6.9674999999999994</v>
      </c>
      <c r="AK136" s="77">
        <f t="shared" si="83"/>
        <v>6.7</v>
      </c>
      <c r="AL136" s="77">
        <f t="shared" si="84"/>
        <v>0.26749999999999918</v>
      </c>
      <c r="AM136" s="77">
        <f t="shared" si="85"/>
        <v>1.1888888888888853</v>
      </c>
      <c r="AN136" t="str">
        <f t="shared" si="64"/>
        <v/>
      </c>
      <c r="AO136" t="s">
        <v>1152</v>
      </c>
      <c r="AP136" t="str">
        <f>TRIM(BA136)</f>
        <v>DDm125-33</v>
      </c>
      <c r="AQ136">
        <f>_xlfn.XLOOKUP(A136,'SYS Allocations'!A:A,'SYS Allocations'!B:B)</f>
        <v>0</v>
      </c>
      <c r="AR136" t="str">
        <f>_xlfn.XLOOKUP(A136,'SYS Allocations'!A:A,'SYS Allocations'!C:C)</f>
        <v>RA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6"/>
        <v>DDm125-33</v>
      </c>
    </row>
    <row r="137" spans="1:53">
      <c r="A137" s="35" t="s">
        <v>153</v>
      </c>
      <c r="B137" t="s">
        <v>1183</v>
      </c>
      <c r="C137" t="s">
        <v>1378</v>
      </c>
      <c r="D137" t="s">
        <v>1206</v>
      </c>
      <c r="E137" t="s">
        <v>1025</v>
      </c>
      <c r="F137" t="s">
        <v>1146</v>
      </c>
      <c r="G137">
        <v>36.6</v>
      </c>
      <c r="H137">
        <v>5</v>
      </c>
      <c r="I137">
        <v>99</v>
      </c>
      <c r="J137">
        <v>5.3955000000000002</v>
      </c>
      <c r="K137" s="64">
        <v>44383.583333333299</v>
      </c>
      <c r="L137">
        <v>6.3830400000000003</v>
      </c>
      <c r="M137">
        <v>0.98753999999999997</v>
      </c>
      <c r="N137">
        <v>4.7088000000000001</v>
      </c>
      <c r="O137">
        <v>-0.68669999999999998</v>
      </c>
      <c r="P137" t="s">
        <v>1193</v>
      </c>
      <c r="Q137" t="s">
        <v>1156</v>
      </c>
      <c r="R137" t="s">
        <v>1379</v>
      </c>
      <c r="S137">
        <v>9.2145600000000005</v>
      </c>
      <c r="T137">
        <v>3.8190599999999999</v>
      </c>
      <c r="U137" t="s">
        <v>1230</v>
      </c>
      <c r="V137" t="s">
        <v>1235</v>
      </c>
      <c r="W137">
        <v>9</v>
      </c>
      <c r="X137">
        <v>3.6044999999999998</v>
      </c>
      <c r="Y137">
        <v>4</v>
      </c>
      <c r="Z137" t="s">
        <v>1380</v>
      </c>
      <c r="AA137">
        <f>VLOOKUP(A137,Cover!A:R,18,0)</f>
        <v>0</v>
      </c>
      <c r="AB137" s="77">
        <f t="shared" si="74"/>
        <v>0.98753999999999997</v>
      </c>
      <c r="AC137" s="77">
        <f t="shared" si="75"/>
        <v>-0.68669999999999998</v>
      </c>
      <c r="AD137" s="77">
        <f t="shared" si="76"/>
        <v>15.471311475409834</v>
      </c>
      <c r="AE137" s="77">
        <f t="shared" si="77"/>
        <v>-14.583333333333334</v>
      </c>
      <c r="AF137" s="77">
        <f t="shared" si="78"/>
        <v>3.8190599999999999</v>
      </c>
      <c r="AG137" s="77">
        <f t="shared" si="79"/>
        <v>41.445929051414282</v>
      </c>
      <c r="AH137" s="77">
        <f t="shared" si="80"/>
        <v>9</v>
      </c>
      <c r="AI137" s="77">
        <f t="shared" si="81"/>
        <v>5.3955000000000002</v>
      </c>
      <c r="AJ137" s="77">
        <f t="shared" si="82"/>
        <v>3.6044999999999998</v>
      </c>
      <c r="AK137" s="77">
        <f t="shared" si="83"/>
        <v>0</v>
      </c>
      <c r="AL137" s="77">
        <f t="shared" si="84"/>
        <v>3.6044999999999998</v>
      </c>
      <c r="AM137" s="77">
        <f t="shared" si="85"/>
        <v>40.049999999999997</v>
      </c>
      <c r="AN137" t="str">
        <f t="shared" ref="AN137:AN200" si="126">IF(ISBLANK(Z137),"","Capped")</f>
        <v>Capped</v>
      </c>
      <c r="AO137" t="s">
        <v>1152</v>
      </c>
      <c r="AP137" t="str">
        <f t="shared" si="65"/>
        <v>12V101F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6"/>
        <v xml:space="preserve">12V101F </v>
      </c>
    </row>
    <row r="138" spans="1:53">
      <c r="A138" s="35" t="s">
        <v>154</v>
      </c>
      <c r="B138" t="s">
        <v>1142</v>
      </c>
      <c r="C138" t="s">
        <v>1381</v>
      </c>
      <c r="D138" t="s">
        <v>1206</v>
      </c>
      <c r="E138" t="s">
        <v>798</v>
      </c>
      <c r="F138" t="s">
        <v>1155</v>
      </c>
      <c r="G138">
        <v>75</v>
      </c>
      <c r="H138">
        <v>3</v>
      </c>
      <c r="I138">
        <v>16</v>
      </c>
      <c r="J138">
        <v>0.872</v>
      </c>
      <c r="K138" s="64">
        <v>44413.708333333299</v>
      </c>
      <c r="L138">
        <v>6.54</v>
      </c>
      <c r="M138">
        <v>5.6680000000000001</v>
      </c>
      <c r="N138">
        <v>7.2267000000000001</v>
      </c>
      <c r="O138">
        <v>6.3547000000000002</v>
      </c>
      <c r="P138" t="s">
        <v>1150</v>
      </c>
      <c r="Q138" t="s">
        <v>1175</v>
      </c>
      <c r="R138" t="s">
        <v>1293</v>
      </c>
      <c r="S138">
        <v>1.7927999999999999</v>
      </c>
      <c r="T138">
        <v>0.92079999999999995</v>
      </c>
      <c r="U138" t="s">
        <v>1150</v>
      </c>
      <c r="V138" t="s">
        <v>1166</v>
      </c>
      <c r="W138">
        <v>3.75</v>
      </c>
      <c r="X138">
        <v>2.8780000000000001</v>
      </c>
      <c r="Y138">
        <v>1</v>
      </c>
      <c r="Z138" t="s">
        <v>1231</v>
      </c>
      <c r="AA138">
        <f>VLOOKUP(A138,Cover!A:R,18,0)</f>
        <v>0</v>
      </c>
      <c r="AB138" s="77">
        <f t="shared" si="74"/>
        <v>5.6680000000000001</v>
      </c>
      <c r="AC138" s="77">
        <f t="shared" si="75"/>
        <v>6.3547000000000002</v>
      </c>
      <c r="AD138" s="77">
        <f t="shared" si="76"/>
        <v>86.666666666666671</v>
      </c>
      <c r="AE138" s="77">
        <f t="shared" si="77"/>
        <v>87.933634992458522</v>
      </c>
      <c r="AF138" s="77">
        <f t="shared" si="78"/>
        <v>0.92079999999999995</v>
      </c>
      <c r="AG138" s="77">
        <f t="shared" si="79"/>
        <v>51.36099955377064</v>
      </c>
      <c r="AH138" s="77">
        <f t="shared" si="80"/>
        <v>3.75</v>
      </c>
      <c r="AI138" s="77">
        <f t="shared" si="81"/>
        <v>0.872</v>
      </c>
      <c r="AJ138" s="77">
        <f t="shared" si="82"/>
        <v>2.8780000000000001</v>
      </c>
      <c r="AK138" s="77">
        <f t="shared" si="83"/>
        <v>0</v>
      </c>
      <c r="AL138" s="77">
        <f t="shared" si="84"/>
        <v>2.8780000000000001</v>
      </c>
      <c r="AM138" s="77">
        <f t="shared" si="85"/>
        <v>76.74666666666667</v>
      </c>
      <c r="AN138" t="str">
        <f t="shared" si="126"/>
        <v>Capped</v>
      </c>
      <c r="AO138" t="s">
        <v>1152</v>
      </c>
      <c r="AP138" t="str">
        <f t="shared" si="65"/>
        <v>12V105F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66"/>
        <v>12V105F</v>
      </c>
    </row>
    <row r="139" spans="1:53">
      <c r="A139" s="35" t="s">
        <v>155</v>
      </c>
      <c r="B139" t="s">
        <v>1228</v>
      </c>
      <c r="C139" t="s">
        <v>1382</v>
      </c>
      <c r="D139" t="s">
        <v>1144</v>
      </c>
      <c r="E139" t="s">
        <v>909</v>
      </c>
      <c r="F139" t="s">
        <v>1146</v>
      </c>
      <c r="G139">
        <v>36.6</v>
      </c>
      <c r="H139">
        <v>9</v>
      </c>
      <c r="I139">
        <v>125</v>
      </c>
      <c r="J139">
        <v>6.8125</v>
      </c>
      <c r="K139" s="64">
        <v>45448</v>
      </c>
      <c r="L139">
        <v>12.766080000000001</v>
      </c>
      <c r="M139">
        <v>5.9535799999999997</v>
      </c>
      <c r="N139">
        <v>9.4720999999999993</v>
      </c>
      <c r="O139">
        <v>2.6596000000000002</v>
      </c>
      <c r="P139" t="s">
        <v>1150</v>
      </c>
      <c r="Q139" t="s">
        <v>1156</v>
      </c>
      <c r="R139" t="s">
        <v>1185</v>
      </c>
      <c r="S139">
        <v>10.1088</v>
      </c>
      <c r="T139">
        <v>3.29629999999998</v>
      </c>
      <c r="U139" t="s">
        <v>1150</v>
      </c>
      <c r="V139" t="s">
        <v>1158</v>
      </c>
      <c r="W139">
        <v>22.5</v>
      </c>
      <c r="X139">
        <v>15.6875</v>
      </c>
      <c r="Y139">
        <v>4</v>
      </c>
      <c r="AA139">
        <f>VLOOKUP(A139,Cover!A:R,18,0)</f>
        <v>0.5</v>
      </c>
      <c r="AB139" s="77">
        <f t="shared" si="74"/>
        <v>5.4535799999999997</v>
      </c>
      <c r="AC139" s="77">
        <f t="shared" si="75"/>
        <v>2.1596000000000002</v>
      </c>
      <c r="AD139" s="77">
        <f t="shared" si="76"/>
        <v>42.719299894721004</v>
      </c>
      <c r="AE139" s="77">
        <f t="shared" si="77"/>
        <v>22.799590375946202</v>
      </c>
      <c r="AF139" s="77">
        <f t="shared" si="78"/>
        <v>2.79629999999998</v>
      </c>
      <c r="AG139" s="77">
        <f t="shared" si="79"/>
        <v>27.662037037036836</v>
      </c>
      <c r="AH139" s="77">
        <f t="shared" si="80"/>
        <v>22.5</v>
      </c>
      <c r="AI139" s="77">
        <f t="shared" si="81"/>
        <v>6.8125</v>
      </c>
      <c r="AJ139" s="77">
        <f t="shared" si="82"/>
        <v>15.6875</v>
      </c>
      <c r="AK139" s="77">
        <f t="shared" si="83"/>
        <v>0.5</v>
      </c>
      <c r="AL139" s="77">
        <f t="shared" si="84"/>
        <v>15.1875</v>
      </c>
      <c r="AM139" s="77">
        <f t="shared" si="85"/>
        <v>67.5</v>
      </c>
      <c r="AN139" t="str">
        <f t="shared" si="126"/>
        <v/>
      </c>
      <c r="AO139" t="s">
        <v>1152</v>
      </c>
      <c r="AP139" t="str">
        <f t="shared" si="65"/>
        <v>2DDm85-15</v>
      </c>
      <c r="AQ139">
        <f>_xlfn.XLOOKUP(A139,'SYS Allocations'!A:A,'SYS Allocations'!B:B)</f>
        <v>0</v>
      </c>
      <c r="AR139">
        <f>_xlfn.XLOOKUP(A139,'SYS Allocations'!A:A,'SYS Allocations'!C:C)</f>
        <v>0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ref="BA139:BA202" si="127">IFERROR(LEFT(R139,FIND("(",R139,1)-1),R139)</f>
        <v>2DDm85-15</v>
      </c>
    </row>
    <row r="140" spans="1:53">
      <c r="A140" s="35" t="s">
        <v>156</v>
      </c>
      <c r="B140" t="s">
        <v>1195</v>
      </c>
      <c r="C140" t="s">
        <v>1383</v>
      </c>
      <c r="D140" t="s">
        <v>1144</v>
      </c>
      <c r="E140" t="s">
        <v>862</v>
      </c>
      <c r="F140" t="s">
        <v>1146</v>
      </c>
      <c r="G140">
        <v>36.6</v>
      </c>
      <c r="H140">
        <v>70</v>
      </c>
      <c r="I140">
        <v>928</v>
      </c>
      <c r="J140">
        <v>50.576000000000001</v>
      </c>
      <c r="K140" s="64">
        <v>45448</v>
      </c>
      <c r="L140">
        <v>110.10744</v>
      </c>
      <c r="M140">
        <v>59.531440000000003</v>
      </c>
      <c r="N140">
        <v>76.594300000000004</v>
      </c>
      <c r="O140">
        <v>26.0183</v>
      </c>
      <c r="P140" t="s">
        <v>1161</v>
      </c>
      <c r="Q140" t="s">
        <v>1156</v>
      </c>
      <c r="R140" t="s">
        <v>1384</v>
      </c>
      <c r="S140">
        <v>95.610240000000005</v>
      </c>
      <c r="T140">
        <v>45.034239999999997</v>
      </c>
      <c r="U140" t="s">
        <v>1147</v>
      </c>
      <c r="V140" t="s">
        <v>1269</v>
      </c>
      <c r="W140">
        <v>60</v>
      </c>
      <c r="X140">
        <v>9.4239999999999995</v>
      </c>
      <c r="Y140">
        <v>11</v>
      </c>
      <c r="AA140">
        <f>VLOOKUP(A140,Cover!A:R,18,0)</f>
        <v>13.600000000000001</v>
      </c>
      <c r="AB140" s="77">
        <f t="shared" si="74"/>
        <v>45.931440000000002</v>
      </c>
      <c r="AC140" s="77">
        <f t="shared" si="75"/>
        <v>12.418299999999999</v>
      </c>
      <c r="AD140" s="77">
        <f t="shared" si="76"/>
        <v>41.715110259579198</v>
      </c>
      <c r="AE140" s="77">
        <f t="shared" si="77"/>
        <v>16.213086352378699</v>
      </c>
      <c r="AF140" s="77">
        <f t="shared" si="78"/>
        <v>31.434239999999996</v>
      </c>
      <c r="AG140" s="77">
        <f t="shared" si="79"/>
        <v>32.877482579271842</v>
      </c>
      <c r="AH140" s="77">
        <f>'Multiroom cooling'!F12</f>
        <v>82.5</v>
      </c>
      <c r="AI140" s="77">
        <f t="shared" si="81"/>
        <v>50.576000000000001</v>
      </c>
      <c r="AJ140" s="77">
        <f t="shared" si="82"/>
        <v>31.923999999999999</v>
      </c>
      <c r="AK140" s="77">
        <f t="shared" si="83"/>
        <v>13.600000000000001</v>
      </c>
      <c r="AL140" s="77">
        <f t="shared" si="84"/>
        <v>18.323999999999998</v>
      </c>
      <c r="AM140" s="77">
        <f t="shared" si="85"/>
        <v>22.210909090909091</v>
      </c>
      <c r="AN140" t="str">
        <f t="shared" si="126"/>
        <v/>
      </c>
      <c r="AO140" t="s">
        <v>1152</v>
      </c>
      <c r="AP140" t="str">
        <f t="shared" si="65"/>
        <v>2CP3000</v>
      </c>
      <c r="AQ140">
        <f>_xlfn.XLOOKUP(A140,'SYS Allocations'!A:A,'SYS Allocations'!B:B)</f>
        <v>0</v>
      </c>
      <c r="AR140" t="str">
        <f>_xlfn.XLOOKUP(A140,'SYS Allocations'!A:A,'SYS Allocations'!C:C)</f>
        <v>RA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7"/>
        <v>2CP3000</v>
      </c>
    </row>
    <row r="141" spans="1:53">
      <c r="A141" s="35" t="s">
        <v>157</v>
      </c>
      <c r="B141" t="s">
        <v>1209</v>
      </c>
      <c r="C141" t="s">
        <v>1385</v>
      </c>
      <c r="D141" t="s">
        <v>1386</v>
      </c>
      <c r="E141" t="s">
        <v>879</v>
      </c>
      <c r="F141" t="s">
        <v>1200</v>
      </c>
      <c r="G141">
        <v>55</v>
      </c>
      <c r="H141">
        <v>8</v>
      </c>
      <c r="I141">
        <v>45</v>
      </c>
      <c r="J141">
        <v>2.4525000000000001</v>
      </c>
      <c r="K141" s="64">
        <v>44713.541666666701</v>
      </c>
      <c r="L141">
        <v>16.786000000000001</v>
      </c>
      <c r="M141">
        <v>14.333500000000001</v>
      </c>
      <c r="N141">
        <v>17.712499999999999</v>
      </c>
      <c r="O141">
        <v>15.26</v>
      </c>
      <c r="P141" t="s">
        <v>1193</v>
      </c>
      <c r="Q141" t="s">
        <v>1156</v>
      </c>
      <c r="R141" t="s">
        <v>1248</v>
      </c>
      <c r="S141">
        <v>5.3784000000000001</v>
      </c>
      <c r="T141">
        <v>2.9258999999999999</v>
      </c>
      <c r="U141" t="s">
        <v>1230</v>
      </c>
      <c r="V141" t="s">
        <v>1387</v>
      </c>
      <c r="W141">
        <v>24</v>
      </c>
      <c r="X141">
        <v>21.547499999999999</v>
      </c>
      <c r="Y141">
        <v>4</v>
      </c>
      <c r="AA141">
        <f>VLOOKUP(A141,Cover!A:R,18,0)</f>
        <v>0</v>
      </c>
      <c r="AB141" s="77">
        <f t="shared" si="74"/>
        <v>14.333500000000001</v>
      </c>
      <c r="AC141" s="77">
        <f t="shared" si="75"/>
        <v>15.26</v>
      </c>
      <c r="AD141" s="77">
        <f t="shared" si="76"/>
        <v>85.389610389610397</v>
      </c>
      <c r="AE141" s="77">
        <f t="shared" si="77"/>
        <v>86.15384615384616</v>
      </c>
      <c r="AF141" s="77">
        <f t="shared" si="78"/>
        <v>2.9258999999999999</v>
      </c>
      <c r="AG141" s="77">
        <f t="shared" si="79"/>
        <v>54.400937081659976</v>
      </c>
      <c r="AH141" s="369">
        <f>AVERAGE(W141:W142)</f>
        <v>24</v>
      </c>
      <c r="AI141" s="369">
        <f>SUM(J141:J142)</f>
        <v>7.0305</v>
      </c>
      <c r="AJ141" s="369">
        <f t="shared" si="82"/>
        <v>16.9695</v>
      </c>
      <c r="AK141" s="369">
        <f>SUM(AA141:AA142)</f>
        <v>0</v>
      </c>
      <c r="AL141" s="369">
        <f t="shared" si="84"/>
        <v>16.9695</v>
      </c>
      <c r="AM141" s="370">
        <f t="shared" si="85"/>
        <v>70.706249999999997</v>
      </c>
      <c r="AN141" t="str">
        <f t="shared" si="126"/>
        <v/>
      </c>
      <c r="AO141" t="s">
        <v>1208</v>
      </c>
      <c r="AP141" t="str">
        <f t="shared" si="65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7"/>
        <v xml:space="preserve">12V101F </v>
      </c>
    </row>
    <row r="142" spans="1:53">
      <c r="A142" s="35" t="s">
        <v>158</v>
      </c>
      <c r="B142" t="s">
        <v>1209</v>
      </c>
      <c r="C142" t="s">
        <v>1385</v>
      </c>
      <c r="D142" t="s">
        <v>1386</v>
      </c>
      <c r="E142" t="s">
        <v>879</v>
      </c>
      <c r="F142" t="s">
        <v>1200</v>
      </c>
      <c r="G142">
        <v>55</v>
      </c>
      <c r="H142">
        <v>8</v>
      </c>
      <c r="I142">
        <v>84</v>
      </c>
      <c r="J142">
        <v>4.5780000000000003</v>
      </c>
      <c r="K142" s="64">
        <v>44700.645833333299</v>
      </c>
      <c r="L142">
        <v>16.786000000000001</v>
      </c>
      <c r="M142">
        <v>12.208</v>
      </c>
      <c r="N142">
        <v>17.712499999999999</v>
      </c>
      <c r="O142">
        <v>13.134499999999999</v>
      </c>
      <c r="P142" t="s">
        <v>1193</v>
      </c>
      <c r="Q142" t="s">
        <v>1156</v>
      </c>
      <c r="R142" t="s">
        <v>1248</v>
      </c>
      <c r="S142">
        <v>5.3784000000000001</v>
      </c>
      <c r="T142">
        <v>0.8004</v>
      </c>
      <c r="U142" t="s">
        <v>1230</v>
      </c>
      <c r="V142" t="s">
        <v>1387</v>
      </c>
      <c r="W142">
        <v>24</v>
      </c>
      <c r="X142">
        <v>19.422000000000001</v>
      </c>
      <c r="Y142">
        <v>4</v>
      </c>
      <c r="AA142">
        <f>VLOOKUP(A142,Cover!A:R,18,0)</f>
        <v>0</v>
      </c>
      <c r="AB142" s="77">
        <f t="shared" si="74"/>
        <v>12.208</v>
      </c>
      <c r="AC142" s="77">
        <f t="shared" si="75"/>
        <v>13.134499999999999</v>
      </c>
      <c r="AD142" s="77">
        <f t="shared" si="76"/>
        <v>72.72727272727272</v>
      </c>
      <c r="AE142" s="77">
        <f t="shared" si="77"/>
        <v>74.15384615384616</v>
      </c>
      <c r="AF142" s="77">
        <f t="shared" si="78"/>
        <v>0.8004</v>
      </c>
      <c r="AG142" s="77">
        <f t="shared" si="79"/>
        <v>14.881749219098618</v>
      </c>
      <c r="AH142" s="369"/>
      <c r="AI142" s="369"/>
      <c r="AJ142" s="369"/>
      <c r="AK142" s="369"/>
      <c r="AL142" s="369"/>
      <c r="AM142" s="370"/>
      <c r="AN142" t="str">
        <f t="shared" si="126"/>
        <v/>
      </c>
      <c r="AO142" t="s">
        <v>1208</v>
      </c>
      <c r="AP142" t="str">
        <f t="shared" si="65"/>
        <v>12V101F</v>
      </c>
      <c r="AQ142">
        <f>_xlfn.XLOOKUP(A142,'SYS Allocations'!A:A,'SYS Allocations'!B:B)</f>
        <v>0</v>
      </c>
      <c r="AR142">
        <f>_xlfn.XLOOKUP(A142,'SYS Allocations'!A:A,'SYS Allocations'!C:C)</f>
        <v>0</v>
      </c>
      <c r="AS142">
        <f>_xlfn.XLOOKUP(A142,'SYS Allocations'!A:A,'SYS Allocations'!D:D)</f>
        <v>0</v>
      </c>
      <c r="AT142">
        <f>_xlfn.XLOOKUP(A142,'SYS Allocations'!A:A,'SYS Allocations'!E:E)</f>
        <v>0</v>
      </c>
      <c r="AU142">
        <f>_xlfn.XLOOKUP(A142,'SYS Allocations'!A:A,'SYS Allocations'!F:F)</f>
        <v>0</v>
      </c>
      <c r="BA142" t="str">
        <f t="shared" si="127"/>
        <v xml:space="preserve">12V101F </v>
      </c>
    </row>
    <row r="143" spans="1:53">
      <c r="A143" s="35" t="s">
        <v>159</v>
      </c>
      <c r="B143" t="s">
        <v>1209</v>
      </c>
      <c r="C143" t="s">
        <v>1385</v>
      </c>
      <c r="D143" t="s">
        <v>1188</v>
      </c>
      <c r="E143" t="s">
        <v>881</v>
      </c>
      <c r="F143" t="s">
        <v>1200</v>
      </c>
      <c r="G143">
        <v>55</v>
      </c>
      <c r="H143">
        <v>69</v>
      </c>
      <c r="I143">
        <v>1676</v>
      </c>
      <c r="J143">
        <v>91.341999999999999</v>
      </c>
      <c r="K143" s="64">
        <v>45448</v>
      </c>
      <c r="L143">
        <v>163.06399999999999</v>
      </c>
      <c r="M143">
        <v>71.721999999999994</v>
      </c>
      <c r="N143">
        <v>138.43</v>
      </c>
      <c r="O143">
        <v>47.088000000000001</v>
      </c>
      <c r="P143" t="s">
        <v>1193</v>
      </c>
      <c r="Q143" t="s">
        <v>1156</v>
      </c>
      <c r="R143" t="s">
        <v>1167</v>
      </c>
      <c r="S143">
        <v>106.66079999999999</v>
      </c>
      <c r="T143">
        <v>15.318800000000101</v>
      </c>
      <c r="U143" t="s">
        <v>1197</v>
      </c>
      <c r="V143" t="s">
        <v>1388</v>
      </c>
      <c r="W143">
        <v>195</v>
      </c>
      <c r="X143">
        <v>103.658</v>
      </c>
      <c r="Y143">
        <v>37</v>
      </c>
      <c r="AA143">
        <f>VLOOKUP(A143,Cover!A:R,18,0)</f>
        <v>17.5</v>
      </c>
      <c r="AB143" s="77">
        <f t="shared" si="74"/>
        <v>54.221999999999994</v>
      </c>
      <c r="AC143" s="77">
        <f t="shared" si="75"/>
        <v>29.588000000000001</v>
      </c>
      <c r="AD143" s="77">
        <f t="shared" si="76"/>
        <v>33.25197468478634</v>
      </c>
      <c r="AE143" s="77">
        <f t="shared" si="77"/>
        <v>21.373979628693203</v>
      </c>
      <c r="AF143" s="77">
        <f t="shared" si="78"/>
        <v>-2.1811999999998992</v>
      </c>
      <c r="AG143" s="77">
        <f t="shared" si="79"/>
        <v>-2.0449874743109926</v>
      </c>
      <c r="AH143" s="369">
        <f>AVERAGE(W143:W144)</f>
        <v>195</v>
      </c>
      <c r="AI143" s="369">
        <f>SUM(J143:J144)</f>
        <v>134.72399999999999</v>
      </c>
      <c r="AJ143" s="369">
        <f t="shared" si="82"/>
        <v>60.27600000000001</v>
      </c>
      <c r="AK143" s="369">
        <f>SUM(AA143:AA144)</f>
        <v>38.200000000000003</v>
      </c>
      <c r="AL143" s="369">
        <f t="shared" si="84"/>
        <v>22.076000000000008</v>
      </c>
      <c r="AM143" s="370">
        <f t="shared" si="85"/>
        <v>11.321025641025646</v>
      </c>
      <c r="AN143" t="str">
        <f t="shared" si="126"/>
        <v/>
      </c>
      <c r="AO143" t="s">
        <v>1208</v>
      </c>
      <c r="AP143" t="str">
        <f t="shared" ref="AP143:AP208" si="128">TRIM(BA143)</f>
        <v>DDm125-33</v>
      </c>
      <c r="AQ143" t="str">
        <f>_xlfn.XLOOKUP(A143,'SYS Allocations'!A:A,'SYS Allocations'!B:B)</f>
        <v>P-Core</v>
      </c>
      <c r="AR143" t="str">
        <f>_xlfn.XLOOKUP(A143,'SYS Allocations'!A:A,'SYS Allocations'!C:C)</f>
        <v>RA</v>
      </c>
      <c r="AS143" t="str">
        <f>_xlfn.XLOOKUP(A143,'SYS Allocations'!A:A,'SYS Allocations'!D:D)</f>
        <v>PX</v>
      </c>
      <c r="AT143">
        <f>_xlfn.XLOOKUP(A143,'SYS Allocations'!A:A,'SYS Allocations'!E:E)</f>
        <v>0</v>
      </c>
      <c r="AU143" t="str">
        <f>_xlfn.XLOOKUP(A143,'SYS Allocations'!A:A,'SYS Allocations'!F:F)</f>
        <v>OPEX</v>
      </c>
      <c r="BA143" t="str">
        <f t="shared" si="127"/>
        <v>DDm125-33</v>
      </c>
    </row>
    <row r="144" spans="1:53">
      <c r="A144" s="35" t="s">
        <v>160</v>
      </c>
      <c r="B144" t="s">
        <v>1209</v>
      </c>
      <c r="C144" t="s">
        <v>1385</v>
      </c>
      <c r="D144" t="s">
        <v>1188</v>
      </c>
      <c r="E144" t="s">
        <v>881</v>
      </c>
      <c r="F144" t="s">
        <v>1200</v>
      </c>
      <c r="G144">
        <v>55</v>
      </c>
      <c r="H144">
        <v>70</v>
      </c>
      <c r="I144">
        <v>796</v>
      </c>
      <c r="J144">
        <v>43.381999999999998</v>
      </c>
      <c r="K144" s="64">
        <v>45448</v>
      </c>
      <c r="L144">
        <v>165.46199999999999</v>
      </c>
      <c r="M144">
        <v>122.08</v>
      </c>
      <c r="N144">
        <v>141.42750000000001</v>
      </c>
      <c r="O144">
        <v>98.045500000000004</v>
      </c>
      <c r="P144" t="s">
        <v>1193</v>
      </c>
      <c r="Q144" t="s">
        <v>1156</v>
      </c>
      <c r="R144" t="s">
        <v>1167</v>
      </c>
      <c r="S144">
        <v>106.66079999999999</v>
      </c>
      <c r="T144">
        <v>63.278800000000103</v>
      </c>
      <c r="U144" t="s">
        <v>1197</v>
      </c>
      <c r="V144" t="s">
        <v>1388</v>
      </c>
      <c r="W144">
        <v>195</v>
      </c>
      <c r="X144">
        <v>151.61799999999999</v>
      </c>
      <c r="Y144">
        <v>37</v>
      </c>
      <c r="AA144">
        <f>VLOOKUP(A144,Cover!A:R,18,0)</f>
        <v>20.700000000000003</v>
      </c>
      <c r="AB144" s="77">
        <f t="shared" si="74"/>
        <v>101.38</v>
      </c>
      <c r="AC144" s="77">
        <f t="shared" si="75"/>
        <v>77.345500000000001</v>
      </c>
      <c r="AD144" s="77">
        <f t="shared" si="76"/>
        <v>61.270865818133466</v>
      </c>
      <c r="AE144" s="77">
        <f t="shared" si="77"/>
        <v>54.689151685492561</v>
      </c>
      <c r="AF144" s="77">
        <f t="shared" si="78"/>
        <v>42.578800000000101</v>
      </c>
      <c r="AG144" s="77">
        <f t="shared" si="79"/>
        <v>39.919820590132552</v>
      </c>
      <c r="AH144" s="369"/>
      <c r="AI144" s="369"/>
      <c r="AJ144" s="369"/>
      <c r="AK144" s="369"/>
      <c r="AL144" s="369"/>
      <c r="AM144" s="370"/>
      <c r="AN144" t="str">
        <f t="shared" si="126"/>
        <v/>
      </c>
      <c r="AO144" t="s">
        <v>1208</v>
      </c>
      <c r="AP144" t="str">
        <f t="shared" si="128"/>
        <v>DDm125-33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7"/>
        <v>DDm125-33</v>
      </c>
    </row>
    <row r="145" spans="1:53">
      <c r="A145" s="35" t="s">
        <v>161</v>
      </c>
      <c r="B145" t="s">
        <v>1209</v>
      </c>
      <c r="C145" t="s">
        <v>1385</v>
      </c>
      <c r="D145" t="s">
        <v>1144</v>
      </c>
      <c r="E145" t="s">
        <v>1389</v>
      </c>
      <c r="F145" t="s">
        <v>1358</v>
      </c>
      <c r="G145">
        <v>37.5</v>
      </c>
      <c r="H145">
        <v>12</v>
      </c>
      <c r="I145">
        <v>120</v>
      </c>
      <c r="J145">
        <v>6.54</v>
      </c>
      <c r="K145" s="64">
        <v>44637.666666666701</v>
      </c>
      <c r="L145">
        <v>17.984999999999999</v>
      </c>
      <c r="M145">
        <v>11.445</v>
      </c>
      <c r="N145">
        <v>10.43675</v>
      </c>
      <c r="O145">
        <v>3.8967499999999999</v>
      </c>
      <c r="P145" t="s">
        <v>1150</v>
      </c>
      <c r="Q145" t="s">
        <v>1156</v>
      </c>
      <c r="R145" t="s">
        <v>1361</v>
      </c>
      <c r="S145">
        <v>18.792000000000002</v>
      </c>
      <c r="T145">
        <v>12.252000000000001</v>
      </c>
      <c r="U145" t="s">
        <v>1150</v>
      </c>
      <c r="V145" t="s">
        <v>1387</v>
      </c>
      <c r="W145">
        <v>24</v>
      </c>
      <c r="X145">
        <v>17.46</v>
      </c>
      <c r="Y145">
        <v>3</v>
      </c>
      <c r="AA145">
        <f>VLOOKUP(A145,Cover!A:R,18,0)</f>
        <v>0.1</v>
      </c>
      <c r="AB145" s="77">
        <f t="shared" ref="AB145:AB212" si="129">M145-AA145</f>
        <v>11.345000000000001</v>
      </c>
      <c r="AC145" s="77">
        <f t="shared" ref="AC145:AC212" si="130">O145-AA145</f>
        <v>3.7967499999999998</v>
      </c>
      <c r="AD145" s="77">
        <f t="shared" ref="AD145:AD212" si="131">AB145/L145%</f>
        <v>63.080344731720885</v>
      </c>
      <c r="AE145" s="77">
        <f t="shared" ref="AE145:AE212" si="132">AC145/N145%</f>
        <v>36.378661939780102</v>
      </c>
      <c r="AF145" s="77">
        <f t="shared" ref="AF145:AF212" si="133">T145-AA145</f>
        <v>12.152000000000001</v>
      </c>
      <c r="AG145" s="77">
        <f t="shared" ref="AG145:AG212" si="134">AF145/S145%</f>
        <v>64.665815240527891</v>
      </c>
      <c r="AH145" s="77">
        <f t="shared" ref="AH145:AH212" si="135">W145</f>
        <v>24</v>
      </c>
      <c r="AI145" s="77">
        <f t="shared" ref="AI145:AI212" si="136">J145</f>
        <v>6.54</v>
      </c>
      <c r="AJ145" s="77">
        <f t="shared" ref="AJ145:AJ212" si="137">AH145-AI145</f>
        <v>17.46</v>
      </c>
      <c r="AK145" s="77">
        <f t="shared" ref="AK145:AK212" si="138">AA145</f>
        <v>0.1</v>
      </c>
      <c r="AL145" s="77">
        <f t="shared" ref="AL145:AL212" si="139">AJ145-AK145</f>
        <v>17.36</v>
      </c>
      <c r="AM145" s="77">
        <f t="shared" ref="AM145:AM212" si="140">AL145/AH145%</f>
        <v>72.333333333333329</v>
      </c>
      <c r="AN145" t="str">
        <f t="shared" si="126"/>
        <v/>
      </c>
      <c r="AO145" t="s">
        <v>1152</v>
      </c>
      <c r="AP145" t="str">
        <f t="shared" si="128"/>
        <v>DDm85-27</v>
      </c>
      <c r="AQ145">
        <f>_xlfn.XLOOKUP(A145,'SYS Allocations'!A:A,'SYS Allocations'!B:B)</f>
        <v>0</v>
      </c>
      <c r="AR145">
        <f>_xlfn.XLOOKUP(A145,'SYS Allocations'!A:A,'SYS Allocations'!C:C)</f>
        <v>0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7"/>
        <v>DDm85-27</v>
      </c>
    </row>
    <row r="146" spans="1:53">
      <c r="A146" s="35" t="s">
        <v>162</v>
      </c>
      <c r="B146" t="s">
        <v>1209</v>
      </c>
      <c r="C146" t="s">
        <v>1385</v>
      </c>
      <c r="D146" t="s">
        <v>1144</v>
      </c>
      <c r="E146" t="s">
        <v>887</v>
      </c>
      <c r="F146" t="s">
        <v>1146</v>
      </c>
      <c r="G146">
        <v>36.6</v>
      </c>
      <c r="H146">
        <v>35</v>
      </c>
      <c r="I146">
        <v>460</v>
      </c>
      <c r="J146">
        <v>25.07</v>
      </c>
      <c r="K146" s="64">
        <v>45448</v>
      </c>
      <c r="L146">
        <v>54.255839999999999</v>
      </c>
      <c r="M146">
        <v>29.185839999999999</v>
      </c>
      <c r="N146">
        <v>35.119799999999998</v>
      </c>
      <c r="O146">
        <v>10.049799999999999</v>
      </c>
      <c r="P146" t="s">
        <v>1147</v>
      </c>
      <c r="Q146" t="s">
        <v>1156</v>
      </c>
      <c r="R146" t="s">
        <v>1167</v>
      </c>
      <c r="S146">
        <v>53.330399999999997</v>
      </c>
      <c r="T146">
        <v>28.260400000000001</v>
      </c>
      <c r="U146" t="s">
        <v>1197</v>
      </c>
      <c r="V146" t="s">
        <v>1390</v>
      </c>
      <c r="W146">
        <v>135</v>
      </c>
      <c r="X146">
        <v>109.93</v>
      </c>
      <c r="Y146">
        <v>135</v>
      </c>
      <c r="AA146">
        <f>VLOOKUP(A146,Cover!A:R,18,0)</f>
        <v>8.1</v>
      </c>
      <c r="AB146" s="77">
        <f t="shared" si="129"/>
        <v>21.085839999999997</v>
      </c>
      <c r="AC146" s="77">
        <f t="shared" si="130"/>
        <v>1.9497999999999998</v>
      </c>
      <c r="AD146" s="77">
        <f t="shared" si="131"/>
        <v>38.863724163149989</v>
      </c>
      <c r="AE146" s="77">
        <f t="shared" si="132"/>
        <v>5.5518539399427107</v>
      </c>
      <c r="AF146" s="77">
        <f t="shared" si="133"/>
        <v>20.160400000000003</v>
      </c>
      <c r="AG146" s="77">
        <f t="shared" si="134"/>
        <v>37.802829155603561</v>
      </c>
      <c r="AH146" s="77">
        <f t="shared" si="135"/>
        <v>135</v>
      </c>
      <c r="AI146" s="77">
        <f t="shared" si="136"/>
        <v>25.07</v>
      </c>
      <c r="AJ146" s="77">
        <f t="shared" si="137"/>
        <v>109.93</v>
      </c>
      <c r="AK146" s="77">
        <f t="shared" si="138"/>
        <v>8.1</v>
      </c>
      <c r="AL146" s="77">
        <f t="shared" si="139"/>
        <v>101.83000000000001</v>
      </c>
      <c r="AM146" s="77">
        <f t="shared" si="140"/>
        <v>75.42962962962963</v>
      </c>
      <c r="AN146" t="str">
        <f t="shared" si="126"/>
        <v/>
      </c>
      <c r="AO146" t="s">
        <v>1152</v>
      </c>
      <c r="AP146" t="str">
        <f t="shared" si="128"/>
        <v>DDm125-33</v>
      </c>
      <c r="AQ146">
        <f>_xlfn.XLOOKUP(A146,'SYS Allocations'!A:A,'SYS Allocations'!B:B)</f>
        <v>0</v>
      </c>
      <c r="AR146" t="str">
        <f>_xlfn.XLOOKUP(A146,'SYS Allocations'!A:A,'SYS Allocations'!C:C)</f>
        <v>RA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7"/>
        <v>DDm125-33</v>
      </c>
    </row>
    <row r="147" spans="1:53">
      <c r="A147" s="35" t="s">
        <v>163</v>
      </c>
      <c r="B147" t="s">
        <v>1153</v>
      </c>
      <c r="C147" t="s">
        <v>1391</v>
      </c>
      <c r="D147" t="s">
        <v>1144</v>
      </c>
      <c r="E147" t="s">
        <v>953</v>
      </c>
      <c r="F147" t="s">
        <v>1146</v>
      </c>
      <c r="G147">
        <v>36.6</v>
      </c>
      <c r="H147">
        <v>35</v>
      </c>
      <c r="I147">
        <v>535</v>
      </c>
      <c r="J147">
        <v>29.157499999999999</v>
      </c>
      <c r="K147" s="64">
        <v>45448</v>
      </c>
      <c r="L147">
        <v>54.255839999999999</v>
      </c>
      <c r="M147">
        <v>25.09834</v>
      </c>
      <c r="N147">
        <v>35.119799999999998</v>
      </c>
      <c r="O147">
        <v>5.9622999999999999</v>
      </c>
      <c r="P147" t="s">
        <v>1147</v>
      </c>
      <c r="Q147" t="s">
        <v>1156</v>
      </c>
      <c r="R147" t="s">
        <v>1167</v>
      </c>
      <c r="S147">
        <v>53.330399999999997</v>
      </c>
      <c r="T147">
        <v>24.172899999999998</v>
      </c>
      <c r="U147" t="s">
        <v>1161</v>
      </c>
      <c r="V147" t="s">
        <v>1240</v>
      </c>
      <c r="W147">
        <v>67.5</v>
      </c>
      <c r="X147">
        <v>38.342500000000001</v>
      </c>
      <c r="Y147">
        <v>44</v>
      </c>
      <c r="AA147">
        <f>VLOOKUP(A147,Cover!A:R,18,0)</f>
        <v>2</v>
      </c>
      <c r="AB147" s="77">
        <f t="shared" si="129"/>
        <v>23.09834</v>
      </c>
      <c r="AC147" s="77">
        <f t="shared" si="130"/>
        <v>3.9622999999999999</v>
      </c>
      <c r="AD147" s="77">
        <f t="shared" si="131"/>
        <v>42.573002279570275</v>
      </c>
      <c r="AE147" s="77">
        <f t="shared" si="132"/>
        <v>11.28223964828957</v>
      </c>
      <c r="AF147" s="77">
        <f t="shared" si="133"/>
        <v>22.172899999999998</v>
      </c>
      <c r="AG147" s="77">
        <f t="shared" si="134"/>
        <v>41.576474206081329</v>
      </c>
      <c r="AH147" s="77">
        <f t="shared" si="135"/>
        <v>67.5</v>
      </c>
      <c r="AI147" s="77">
        <f t="shared" si="136"/>
        <v>29.157499999999999</v>
      </c>
      <c r="AJ147" s="77">
        <f t="shared" si="137"/>
        <v>38.342500000000001</v>
      </c>
      <c r="AK147" s="77">
        <f t="shared" si="138"/>
        <v>2</v>
      </c>
      <c r="AL147" s="77">
        <f t="shared" si="139"/>
        <v>36.342500000000001</v>
      </c>
      <c r="AM147" s="77">
        <f t="shared" si="140"/>
        <v>53.840740740740742</v>
      </c>
      <c r="AN147" t="str">
        <f t="shared" si="126"/>
        <v/>
      </c>
      <c r="AO147" t="s">
        <v>1152</v>
      </c>
      <c r="AP147" t="str">
        <f t="shared" si="128"/>
        <v>DDm125-33</v>
      </c>
      <c r="AQ147">
        <f>_xlfn.XLOOKUP(A147,'SYS Allocations'!A:A,'SYS Allocations'!B:B)</f>
        <v>0</v>
      </c>
      <c r="AR147">
        <f>_xlfn.XLOOKUP(A147,'SYS Allocations'!A:A,'SYS Allocations'!C:C)</f>
        <v>0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7"/>
        <v>DDm125-33</v>
      </c>
    </row>
    <row r="148" spans="1:53">
      <c r="A148" s="35" t="s">
        <v>164</v>
      </c>
      <c r="B148" t="s">
        <v>1228</v>
      </c>
      <c r="C148" t="s">
        <v>1392</v>
      </c>
      <c r="D148" t="s">
        <v>1188</v>
      </c>
      <c r="E148" t="s">
        <v>911</v>
      </c>
      <c r="F148" t="s">
        <v>1146</v>
      </c>
      <c r="G148">
        <v>36.6</v>
      </c>
      <c r="H148">
        <v>18</v>
      </c>
      <c r="I148">
        <v>184</v>
      </c>
      <c r="J148">
        <v>10.028</v>
      </c>
      <c r="K148" s="64">
        <v>45448</v>
      </c>
      <c r="L148">
        <v>27.12792</v>
      </c>
      <c r="M148">
        <v>17.099920000000001</v>
      </c>
      <c r="N148">
        <v>12.1099</v>
      </c>
      <c r="O148">
        <v>2.0819000000000001</v>
      </c>
      <c r="P148" t="s">
        <v>1150</v>
      </c>
      <c r="Q148" t="s">
        <v>1156</v>
      </c>
      <c r="R148" t="s">
        <v>1167</v>
      </c>
      <c r="S148">
        <v>35.553600000000003</v>
      </c>
      <c r="T148">
        <v>25.525600000000001</v>
      </c>
      <c r="U148" t="s">
        <v>1150</v>
      </c>
      <c r="V148" t="s">
        <v>1158</v>
      </c>
      <c r="W148">
        <v>22.5</v>
      </c>
      <c r="X148">
        <v>12.472</v>
      </c>
      <c r="Y148">
        <v>174</v>
      </c>
      <c r="AA148">
        <f>VLOOKUP(A148,Cover!A:R,18,0)</f>
        <v>5.9</v>
      </c>
      <c r="AB148" s="77">
        <f t="shared" si="129"/>
        <v>11.199920000000001</v>
      </c>
      <c r="AC148" s="77">
        <f t="shared" si="130"/>
        <v>-3.8181000000000003</v>
      </c>
      <c r="AD148" s="77">
        <f t="shared" si="131"/>
        <v>41.285583266243783</v>
      </c>
      <c r="AE148" s="77">
        <f t="shared" si="132"/>
        <v>-31.528749205195751</v>
      </c>
      <c r="AF148" s="77">
        <f t="shared" si="133"/>
        <v>19.625599999999999</v>
      </c>
      <c r="AG148" s="77">
        <f t="shared" si="134"/>
        <v>55.200036001980102</v>
      </c>
      <c r="AH148" s="77">
        <f t="shared" si="135"/>
        <v>22.5</v>
      </c>
      <c r="AI148" s="77">
        <f t="shared" si="136"/>
        <v>10.028</v>
      </c>
      <c r="AJ148" s="77">
        <f t="shared" si="137"/>
        <v>12.472</v>
      </c>
      <c r="AK148" s="77">
        <f t="shared" si="138"/>
        <v>5.9</v>
      </c>
      <c r="AL148" s="77">
        <f t="shared" si="139"/>
        <v>6.5719999999999992</v>
      </c>
      <c r="AM148" s="77">
        <f t="shared" si="140"/>
        <v>29.208888888888886</v>
      </c>
      <c r="AN148" t="str">
        <f t="shared" si="126"/>
        <v/>
      </c>
      <c r="AO148" t="s">
        <v>1152</v>
      </c>
      <c r="AP148" t="str">
        <f t="shared" si="128"/>
        <v>DDm125-33</v>
      </c>
      <c r="AQ148">
        <f>_xlfn.XLOOKUP(A148,'SYS Allocations'!A:A,'SYS Allocations'!B:B)</f>
        <v>0</v>
      </c>
      <c r="AR148" t="str">
        <f>_xlfn.XLOOKUP(A148,'SYS Allocations'!A:A,'SYS Allocations'!C:C)</f>
        <v>RA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7"/>
        <v>DDm125-33</v>
      </c>
    </row>
    <row r="149" spans="1:53">
      <c r="A149" s="35" t="s">
        <v>165</v>
      </c>
      <c r="B149" t="s">
        <v>1195</v>
      </c>
      <c r="C149" t="s">
        <v>1393</v>
      </c>
      <c r="D149" t="s">
        <v>1139</v>
      </c>
      <c r="E149" t="s">
        <v>861</v>
      </c>
      <c r="F149" t="s">
        <v>1146</v>
      </c>
      <c r="G149">
        <v>36.6</v>
      </c>
      <c r="H149">
        <v>11</v>
      </c>
      <c r="I149">
        <v>142</v>
      </c>
      <c r="J149">
        <v>7.7389999999999999</v>
      </c>
      <c r="K149" s="64">
        <v>44707.604166666701</v>
      </c>
      <c r="L149">
        <v>15.957599999999999</v>
      </c>
      <c r="M149">
        <v>8.2186000000000003</v>
      </c>
      <c r="N149">
        <v>6.0495000000000001</v>
      </c>
      <c r="O149">
        <v>-1.6895</v>
      </c>
      <c r="P149" t="s">
        <v>1147</v>
      </c>
      <c r="Q149" t="s">
        <v>1156</v>
      </c>
      <c r="R149" t="s">
        <v>1336</v>
      </c>
      <c r="S149">
        <v>21.6432</v>
      </c>
      <c r="T149">
        <v>13.904199999999999</v>
      </c>
      <c r="U149" t="s">
        <v>1147</v>
      </c>
      <c r="V149" t="s">
        <v>1394</v>
      </c>
      <c r="W149">
        <v>21</v>
      </c>
      <c r="X149">
        <v>13.260999999999999</v>
      </c>
      <c r="Y149">
        <v>1</v>
      </c>
      <c r="Z149" t="s">
        <v>8</v>
      </c>
      <c r="AA149">
        <f>VLOOKUP(A149,Cover!A:R,18,0)</f>
        <v>0</v>
      </c>
      <c r="AB149" s="77">
        <f t="shared" si="129"/>
        <v>8.2186000000000003</v>
      </c>
      <c r="AC149" s="77">
        <f t="shared" si="130"/>
        <v>-1.6895</v>
      </c>
      <c r="AD149" s="77">
        <f t="shared" si="131"/>
        <v>51.502732240437162</v>
      </c>
      <c r="AE149" s="77">
        <f t="shared" si="132"/>
        <v>-27.927927927927929</v>
      </c>
      <c r="AF149" s="77">
        <f t="shared" si="133"/>
        <v>13.904199999999999</v>
      </c>
      <c r="AG149" s="77">
        <f t="shared" si="134"/>
        <v>64.242810674946398</v>
      </c>
      <c r="AH149" s="77">
        <f t="shared" si="135"/>
        <v>21</v>
      </c>
      <c r="AI149" s="77">
        <f t="shared" si="136"/>
        <v>7.7389999999999999</v>
      </c>
      <c r="AJ149" s="77">
        <f t="shared" si="137"/>
        <v>13.260999999999999</v>
      </c>
      <c r="AK149" s="77">
        <f t="shared" si="138"/>
        <v>0</v>
      </c>
      <c r="AL149" s="77">
        <f t="shared" si="139"/>
        <v>13.260999999999999</v>
      </c>
      <c r="AM149" s="77">
        <f t="shared" si="140"/>
        <v>63.147619047619045</v>
      </c>
      <c r="AN149" t="str">
        <f t="shared" si="126"/>
        <v>Capped</v>
      </c>
      <c r="AO149" t="s">
        <v>1152</v>
      </c>
      <c r="AP149" t="str">
        <f t="shared" si="128"/>
        <v>DDm85-21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7"/>
        <v>DDm85-21</v>
      </c>
    </row>
    <row r="150" spans="1:53">
      <c r="A150" s="35" t="s">
        <v>166</v>
      </c>
      <c r="B150" t="s">
        <v>1228</v>
      </c>
      <c r="C150" t="s">
        <v>1395</v>
      </c>
      <c r="D150" t="s">
        <v>1144</v>
      </c>
      <c r="E150" t="s">
        <v>912</v>
      </c>
      <c r="F150" t="s">
        <v>1146</v>
      </c>
      <c r="G150">
        <v>36.6</v>
      </c>
      <c r="H150">
        <v>10</v>
      </c>
      <c r="I150">
        <v>97</v>
      </c>
      <c r="J150">
        <v>5.2865000000000002</v>
      </c>
      <c r="K150" s="64">
        <v>45448</v>
      </c>
      <c r="L150">
        <v>14.361840000000001</v>
      </c>
      <c r="M150">
        <v>9.0753400000000006</v>
      </c>
      <c r="N150">
        <v>17.734300000000001</v>
      </c>
      <c r="O150">
        <v>12.447800000000001</v>
      </c>
      <c r="P150" t="s">
        <v>1161</v>
      </c>
      <c r="Q150" t="s">
        <v>1175</v>
      </c>
      <c r="R150" t="s">
        <v>1176</v>
      </c>
      <c r="S150">
        <v>3.456</v>
      </c>
      <c r="T150">
        <v>-1.8305</v>
      </c>
      <c r="U150" t="s">
        <v>1150</v>
      </c>
      <c r="V150" t="s">
        <v>1246</v>
      </c>
      <c r="W150">
        <v>11.25</v>
      </c>
      <c r="X150">
        <v>5.9634999999999998</v>
      </c>
      <c r="Y150">
        <v>4</v>
      </c>
      <c r="AA150">
        <f>VLOOKUP(A150,Cover!A:R,18,0)</f>
        <v>0</v>
      </c>
      <c r="AB150" s="77">
        <f t="shared" si="129"/>
        <v>9.0753400000000006</v>
      </c>
      <c r="AC150" s="77">
        <f t="shared" si="130"/>
        <v>12.447800000000001</v>
      </c>
      <c r="AD150" s="77">
        <f t="shared" si="131"/>
        <v>63.190649666059507</v>
      </c>
      <c r="AE150" s="77">
        <f t="shared" si="132"/>
        <v>70.190534726490483</v>
      </c>
      <c r="AF150" s="77">
        <f t="shared" si="133"/>
        <v>-1.8305</v>
      </c>
      <c r="AG150" s="77">
        <f t="shared" si="134"/>
        <v>-52.965856481481481</v>
      </c>
      <c r="AH150" s="77">
        <f t="shared" si="135"/>
        <v>11.25</v>
      </c>
      <c r="AI150" s="77">
        <f t="shared" si="136"/>
        <v>5.2865000000000002</v>
      </c>
      <c r="AJ150" s="77">
        <f t="shared" si="137"/>
        <v>5.9634999999999998</v>
      </c>
      <c r="AK150" s="77">
        <f t="shared" si="138"/>
        <v>0</v>
      </c>
      <c r="AL150" s="77">
        <f t="shared" si="139"/>
        <v>5.9634999999999998</v>
      </c>
      <c r="AM150" s="77">
        <f t="shared" si="140"/>
        <v>53.008888888888883</v>
      </c>
      <c r="AN150" t="str">
        <f t="shared" si="126"/>
        <v/>
      </c>
      <c r="AO150" t="s">
        <v>1152</v>
      </c>
      <c r="AP150" t="str">
        <f t="shared" si="128"/>
        <v>SBS C11F</v>
      </c>
      <c r="AQ150">
        <f>_xlfn.XLOOKUP(A150,'SYS Allocations'!A:A,'SYS Allocations'!B:B)</f>
        <v>0</v>
      </c>
      <c r="AR150">
        <f>_xlfn.XLOOKUP(A150,'SYS Allocations'!A:A,'SYS Allocations'!C:C)</f>
        <v>0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7"/>
        <v>SBS C11F</v>
      </c>
    </row>
    <row r="151" spans="1:53">
      <c r="A151" s="35" t="s">
        <v>167</v>
      </c>
      <c r="B151" t="s">
        <v>1228</v>
      </c>
      <c r="C151" t="s">
        <v>1396</v>
      </c>
      <c r="D151" t="s">
        <v>1188</v>
      </c>
      <c r="E151" t="s">
        <v>1397</v>
      </c>
      <c r="F151" t="s">
        <v>1146</v>
      </c>
      <c r="G151">
        <v>36.6</v>
      </c>
      <c r="H151">
        <v>26</v>
      </c>
      <c r="I151">
        <v>319</v>
      </c>
      <c r="J151">
        <v>17.3855</v>
      </c>
      <c r="K151" s="64">
        <v>45448</v>
      </c>
      <c r="L151">
        <v>39.893999999999998</v>
      </c>
      <c r="M151">
        <v>22.508500000000002</v>
      </c>
      <c r="N151">
        <v>28.067499999999999</v>
      </c>
      <c r="O151">
        <v>10.682</v>
      </c>
      <c r="P151" t="s">
        <v>1150</v>
      </c>
      <c r="Q151" t="s">
        <v>1156</v>
      </c>
      <c r="R151" t="s">
        <v>1167</v>
      </c>
      <c r="S151">
        <v>35.553600000000003</v>
      </c>
      <c r="T151">
        <v>18.168099999999999</v>
      </c>
      <c r="U151" t="s">
        <v>1147</v>
      </c>
      <c r="V151" t="s">
        <v>1214</v>
      </c>
      <c r="W151">
        <v>37.5</v>
      </c>
      <c r="X151">
        <v>20.1145</v>
      </c>
      <c r="Y151">
        <v>18</v>
      </c>
      <c r="AA151">
        <f>VLOOKUP(A151,Cover!A:R,18,0)</f>
        <v>1.7</v>
      </c>
      <c r="AB151" s="77">
        <f t="shared" si="129"/>
        <v>20.808500000000002</v>
      </c>
      <c r="AC151" s="77">
        <f t="shared" si="130"/>
        <v>8.9820000000000011</v>
      </c>
      <c r="AD151" s="77">
        <f t="shared" si="131"/>
        <v>52.159472602396363</v>
      </c>
      <c r="AE151" s="77">
        <f t="shared" si="132"/>
        <v>32.001425135833259</v>
      </c>
      <c r="AF151" s="77">
        <f t="shared" si="133"/>
        <v>16.4681</v>
      </c>
      <c r="AG151" s="77">
        <f t="shared" si="134"/>
        <v>46.319078799333958</v>
      </c>
      <c r="AH151" s="77">
        <f t="shared" si="135"/>
        <v>37.5</v>
      </c>
      <c r="AI151" s="77">
        <f t="shared" si="136"/>
        <v>17.3855</v>
      </c>
      <c r="AJ151" s="77">
        <f t="shared" si="137"/>
        <v>20.1145</v>
      </c>
      <c r="AK151" s="77">
        <f t="shared" si="138"/>
        <v>1.7</v>
      </c>
      <c r="AL151" s="77">
        <f t="shared" si="139"/>
        <v>18.4145</v>
      </c>
      <c r="AM151" s="77">
        <f t="shared" si="140"/>
        <v>49.105333333333334</v>
      </c>
      <c r="AN151" t="str">
        <f t="shared" si="126"/>
        <v/>
      </c>
      <c r="AO151" t="s">
        <v>1152</v>
      </c>
      <c r="AP151" t="str">
        <f t="shared" si="128"/>
        <v>DDm125-33</v>
      </c>
      <c r="AQ151">
        <f>_xlfn.XLOOKUP(A151,'SYS Allocations'!A:A,'SYS Allocations'!B:B)</f>
        <v>0</v>
      </c>
      <c r="AR151" t="str">
        <f>_xlfn.XLOOKUP(A151,'SYS Allocations'!A:A,'SYS Allocations'!C:C)</f>
        <v>RA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7"/>
        <v>DDm125-33</v>
      </c>
    </row>
    <row r="152" spans="1:53">
      <c r="A152" s="35" t="s">
        <v>168</v>
      </c>
      <c r="B152" t="s">
        <v>1165</v>
      </c>
      <c r="C152" t="s">
        <v>1165</v>
      </c>
      <c r="D152" t="s">
        <v>1139</v>
      </c>
      <c r="E152" t="s">
        <v>822</v>
      </c>
      <c r="F152" t="s">
        <v>1155</v>
      </c>
      <c r="G152">
        <v>75</v>
      </c>
      <c r="H152">
        <v>35</v>
      </c>
      <c r="I152">
        <v>1430</v>
      </c>
      <c r="J152">
        <v>77.935000000000002</v>
      </c>
      <c r="K152" s="64">
        <v>44944</v>
      </c>
      <c r="L152">
        <v>111.18</v>
      </c>
      <c r="M152">
        <v>33.244999999999997</v>
      </c>
      <c r="N152">
        <v>95.375</v>
      </c>
      <c r="O152">
        <v>17.440000000000001</v>
      </c>
      <c r="P152" t="s">
        <v>1161</v>
      </c>
      <c r="Q152" t="s">
        <v>1156</v>
      </c>
      <c r="R152" t="s">
        <v>1398</v>
      </c>
      <c r="S152">
        <v>113.616</v>
      </c>
      <c r="T152">
        <v>35.680999999999997</v>
      </c>
      <c r="U152" t="s">
        <v>1230</v>
      </c>
      <c r="V152" t="s">
        <v>1399</v>
      </c>
      <c r="W152">
        <v>71.25</v>
      </c>
      <c r="X152">
        <v>-6.6849999999999996</v>
      </c>
      <c r="Y152">
        <v>45</v>
      </c>
      <c r="Z152" t="s">
        <v>1262</v>
      </c>
      <c r="AA152">
        <f>VLOOKUP(A152,Cover!A:R,18,0)</f>
        <v>11.5</v>
      </c>
      <c r="AB152" s="77">
        <f t="shared" si="129"/>
        <v>21.744999999999997</v>
      </c>
      <c r="AC152" s="77">
        <f t="shared" si="130"/>
        <v>5.9400000000000013</v>
      </c>
      <c r="AD152" s="77">
        <f t="shared" si="131"/>
        <v>19.558373808238887</v>
      </c>
      <c r="AE152" s="77">
        <f t="shared" si="132"/>
        <v>6.228047182175624</v>
      </c>
      <c r="AF152" s="77">
        <f t="shared" si="133"/>
        <v>24.180999999999997</v>
      </c>
      <c r="AG152" s="77">
        <f t="shared" si="134"/>
        <v>21.283093930432329</v>
      </c>
      <c r="AH152" s="77">
        <f t="shared" si="135"/>
        <v>71.25</v>
      </c>
      <c r="AI152" s="77">
        <f t="shared" si="136"/>
        <v>77.935000000000002</v>
      </c>
      <c r="AJ152" s="77">
        <f t="shared" si="137"/>
        <v>-6.6850000000000023</v>
      </c>
      <c r="AK152" s="77">
        <f t="shared" si="138"/>
        <v>11.5</v>
      </c>
      <c r="AL152" s="77">
        <f t="shared" si="139"/>
        <v>-18.185000000000002</v>
      </c>
      <c r="AM152" s="77">
        <f t="shared" si="140"/>
        <v>-25.522807017543862</v>
      </c>
      <c r="AN152" t="str">
        <f t="shared" si="126"/>
        <v>Capped</v>
      </c>
      <c r="AO152" t="s">
        <v>1152</v>
      </c>
      <c r="AP152" t="str">
        <f t="shared" si="128"/>
        <v>DDm125-33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7"/>
        <v xml:space="preserve">DDm125-33 </v>
      </c>
    </row>
    <row r="153" spans="1:53">
      <c r="A153" s="35" t="s">
        <v>169</v>
      </c>
      <c r="B153" t="s">
        <v>1204</v>
      </c>
      <c r="C153" t="s">
        <v>1400</v>
      </c>
      <c r="D153" t="s">
        <v>1139</v>
      </c>
      <c r="E153" t="s">
        <v>963</v>
      </c>
      <c r="F153" t="s">
        <v>1155</v>
      </c>
      <c r="G153">
        <v>75</v>
      </c>
      <c r="H153">
        <v>12</v>
      </c>
      <c r="I153">
        <v>240</v>
      </c>
      <c r="J153">
        <v>13.08</v>
      </c>
      <c r="K153" s="64">
        <v>44676.708333333299</v>
      </c>
      <c r="L153">
        <v>35.97</v>
      </c>
      <c r="M153">
        <v>22.89</v>
      </c>
      <c r="N153">
        <v>27.522500000000001</v>
      </c>
      <c r="O153">
        <v>14.442500000000001</v>
      </c>
      <c r="P153" t="s">
        <v>1150</v>
      </c>
      <c r="Q153" t="s">
        <v>1156</v>
      </c>
      <c r="R153" t="s">
        <v>1217</v>
      </c>
      <c r="S153">
        <v>28.123200000000001</v>
      </c>
      <c r="T153">
        <v>15.043200000000001</v>
      </c>
      <c r="U153" t="s">
        <v>1150</v>
      </c>
      <c r="V153" t="s">
        <v>1158</v>
      </c>
      <c r="W153">
        <v>22.5</v>
      </c>
      <c r="X153">
        <v>9.42</v>
      </c>
      <c r="Y153">
        <v>7</v>
      </c>
      <c r="Z153" t="s">
        <v>8</v>
      </c>
      <c r="AA153">
        <f>VLOOKUP(A153,Cover!A:R,18,0)</f>
        <v>1</v>
      </c>
      <c r="AB153" s="77">
        <f t="shared" si="129"/>
        <v>21.89</v>
      </c>
      <c r="AC153" s="77">
        <f t="shared" si="130"/>
        <v>13.442500000000001</v>
      </c>
      <c r="AD153" s="77">
        <f t="shared" si="131"/>
        <v>60.856269113149857</v>
      </c>
      <c r="AE153" s="77">
        <f t="shared" si="132"/>
        <v>48.8418566627305</v>
      </c>
      <c r="AF153" s="77">
        <f t="shared" si="133"/>
        <v>14.043200000000001</v>
      </c>
      <c r="AG153" s="77">
        <f t="shared" si="134"/>
        <v>49.934573590487574</v>
      </c>
      <c r="AH153" s="77">
        <f t="shared" si="135"/>
        <v>22.5</v>
      </c>
      <c r="AI153" s="77">
        <f t="shared" si="136"/>
        <v>13.08</v>
      </c>
      <c r="AJ153" s="77">
        <f t="shared" si="137"/>
        <v>9.42</v>
      </c>
      <c r="AK153" s="77">
        <f t="shared" si="138"/>
        <v>1</v>
      </c>
      <c r="AL153" s="77">
        <f t="shared" si="139"/>
        <v>8.42</v>
      </c>
      <c r="AM153" s="77">
        <f t="shared" si="140"/>
        <v>37.422222222222224</v>
      </c>
      <c r="AN153" t="str">
        <f t="shared" si="126"/>
        <v>Capped</v>
      </c>
      <c r="AO153" t="s">
        <v>1152</v>
      </c>
      <c r="AP153" t="str">
        <f t="shared" si="128"/>
        <v>DDm100-33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7"/>
        <v>DDm100-33</v>
      </c>
    </row>
    <row r="154" spans="1:53">
      <c r="A154" s="35" t="s">
        <v>170</v>
      </c>
      <c r="B154" t="s">
        <v>1228</v>
      </c>
      <c r="C154" t="s">
        <v>1401</v>
      </c>
      <c r="D154" t="s">
        <v>1144</v>
      </c>
      <c r="E154" t="s">
        <v>919</v>
      </c>
      <c r="F154" t="s">
        <v>1146</v>
      </c>
      <c r="G154">
        <v>36.6</v>
      </c>
      <c r="H154">
        <v>48</v>
      </c>
      <c r="I154">
        <v>366</v>
      </c>
      <c r="J154">
        <v>19.946999999999999</v>
      </c>
      <c r="K154" s="64">
        <v>45448</v>
      </c>
      <c r="L154">
        <v>75.000720000000001</v>
      </c>
      <c r="M154">
        <v>55.053719999999998</v>
      </c>
      <c r="N154">
        <v>50.1509</v>
      </c>
      <c r="O154">
        <v>30.203900000000001</v>
      </c>
      <c r="P154" t="s">
        <v>1161</v>
      </c>
      <c r="Q154" t="s">
        <v>1156</v>
      </c>
      <c r="R154" t="s">
        <v>1167</v>
      </c>
      <c r="S154">
        <v>71.107200000000205</v>
      </c>
      <c r="T154">
        <v>51.160200000000202</v>
      </c>
      <c r="U154" t="s">
        <v>1147</v>
      </c>
      <c r="V154" t="s">
        <v>1226</v>
      </c>
      <c r="W154">
        <v>90</v>
      </c>
      <c r="X154">
        <v>70.052999999999997</v>
      </c>
      <c r="Y154">
        <v>55</v>
      </c>
      <c r="AA154">
        <f>VLOOKUP(A154,Cover!A:R,18,0)</f>
        <v>2</v>
      </c>
      <c r="AB154" s="77">
        <f t="shared" si="129"/>
        <v>53.053719999999998</v>
      </c>
      <c r="AC154" s="77">
        <f t="shared" si="130"/>
        <v>28.203900000000001</v>
      </c>
      <c r="AD154" s="77">
        <f t="shared" si="131"/>
        <v>70.737614252236511</v>
      </c>
      <c r="AE154" s="77">
        <f t="shared" si="132"/>
        <v>56.238073494194524</v>
      </c>
      <c r="AF154" s="77">
        <f t="shared" si="133"/>
        <v>49.160200000000202</v>
      </c>
      <c r="AG154" s="77">
        <f t="shared" si="134"/>
        <v>69.135333693353218</v>
      </c>
      <c r="AH154" s="369">
        <f>AVERAGE(W154:W155)</f>
        <v>90</v>
      </c>
      <c r="AI154" s="369">
        <f>SUM(J154:J155)</f>
        <v>40.493499999999997</v>
      </c>
      <c r="AJ154" s="369">
        <f t="shared" si="137"/>
        <v>49.506500000000003</v>
      </c>
      <c r="AK154" s="369">
        <f>SUM(AA154:AA155)</f>
        <v>19.3</v>
      </c>
      <c r="AL154" s="369">
        <f t="shared" si="139"/>
        <v>30.206500000000002</v>
      </c>
      <c r="AM154" s="370">
        <f t="shared" si="140"/>
        <v>33.562777777777782</v>
      </c>
      <c r="AN154" t="str">
        <f t="shared" si="126"/>
        <v/>
      </c>
      <c r="AO154" t="s">
        <v>1152</v>
      </c>
      <c r="AP154" t="str">
        <f t="shared" si="128"/>
        <v>DDm125-33</v>
      </c>
      <c r="AQ154">
        <f>_xlfn.XLOOKUP(A154,'SYS Allocations'!A:A,'SYS Allocations'!B:B)</f>
        <v>0</v>
      </c>
      <c r="AR154">
        <f>_xlfn.XLOOKUP(A154,'SYS Allocations'!A:A,'SYS Allocations'!C:C)</f>
        <v>0</v>
      </c>
      <c r="AS154">
        <f>_xlfn.XLOOKUP(A154,'SYS Allocations'!A:A,'SYS Allocations'!D:D)</f>
        <v>0</v>
      </c>
      <c r="AT154">
        <f>_xlfn.XLOOKUP(A154,'SYS Allocations'!A:A,'SYS Allocations'!E:E)</f>
        <v>0</v>
      </c>
      <c r="AU154">
        <f>_xlfn.XLOOKUP(A154,'SYS Allocations'!A:A,'SYS Allocations'!F:F)</f>
        <v>0</v>
      </c>
      <c r="BA154" t="str">
        <f t="shared" si="127"/>
        <v>DDm125-33</v>
      </c>
    </row>
    <row r="155" spans="1:53">
      <c r="A155" s="35" t="s">
        <v>171</v>
      </c>
      <c r="B155" t="s">
        <v>1228</v>
      </c>
      <c r="C155" t="s">
        <v>1401</v>
      </c>
      <c r="D155" t="s">
        <v>1144</v>
      </c>
      <c r="E155" t="s">
        <v>919</v>
      </c>
      <c r="F155" t="s">
        <v>1146</v>
      </c>
      <c r="G155">
        <v>36.6</v>
      </c>
      <c r="H155">
        <v>42</v>
      </c>
      <c r="I155">
        <v>377</v>
      </c>
      <c r="J155">
        <v>20.546500000000002</v>
      </c>
      <c r="K155" s="64">
        <v>45448</v>
      </c>
      <c r="L155">
        <v>65.426159999999996</v>
      </c>
      <c r="M155">
        <v>44.879660000000001</v>
      </c>
      <c r="N155">
        <v>38.182699999999997</v>
      </c>
      <c r="O155">
        <v>17.636199999999999</v>
      </c>
      <c r="P155" t="s">
        <v>1161</v>
      </c>
      <c r="Q155" t="s">
        <v>1156</v>
      </c>
      <c r="R155" t="s">
        <v>1167</v>
      </c>
      <c r="S155">
        <v>71.107200000000205</v>
      </c>
      <c r="T155">
        <v>50.560700000000203</v>
      </c>
      <c r="U155" t="s">
        <v>1147</v>
      </c>
      <c r="V155" t="s">
        <v>1226</v>
      </c>
      <c r="W155">
        <v>90</v>
      </c>
      <c r="X155">
        <v>69.453500000000005</v>
      </c>
      <c r="Y155">
        <v>55</v>
      </c>
      <c r="AA155">
        <f>VLOOKUP(A155,Cover!A:R,18,0)</f>
        <v>17.3</v>
      </c>
      <c r="AB155" s="77">
        <f t="shared" si="129"/>
        <v>27.579660000000001</v>
      </c>
      <c r="AC155" s="77">
        <f t="shared" si="130"/>
        <v>0.33619999999999806</v>
      </c>
      <c r="AD155" s="77">
        <f t="shared" si="131"/>
        <v>42.153872395995734</v>
      </c>
      <c r="AE155" s="77">
        <f t="shared" si="132"/>
        <v>0.88050347408642682</v>
      </c>
      <c r="AF155" s="77">
        <f t="shared" si="133"/>
        <v>33.260700000000199</v>
      </c>
      <c r="AG155" s="77">
        <f t="shared" si="134"/>
        <v>46.775432023761454</v>
      </c>
      <c r="AH155" s="369"/>
      <c r="AI155" s="369"/>
      <c r="AJ155" s="369"/>
      <c r="AK155" s="369"/>
      <c r="AL155" s="369"/>
      <c r="AM155" s="370"/>
      <c r="AN155" t="str">
        <f t="shared" si="126"/>
        <v/>
      </c>
      <c r="AO155" t="s">
        <v>1152</v>
      </c>
      <c r="AP155" t="str">
        <f t="shared" si="128"/>
        <v>DDm125-33</v>
      </c>
      <c r="AQ155">
        <f>_xlfn.XLOOKUP(A155,'SYS Allocations'!A:A,'SYS Allocations'!B:B)</f>
        <v>0</v>
      </c>
      <c r="AR155" t="str">
        <f>_xlfn.XLOOKUP(A155,'SYS Allocations'!A:A,'SYS Allocations'!C:C)</f>
        <v>RA</v>
      </c>
      <c r="AS155" t="str">
        <f>_xlfn.XLOOKUP(A155,'SYS Allocations'!A:A,'SYS Allocations'!D:D)</f>
        <v>PX</v>
      </c>
      <c r="AT155">
        <f>_xlfn.XLOOKUP(A155,'SYS Allocations'!A:A,'SYS Allocations'!E:E)</f>
        <v>0</v>
      </c>
      <c r="AU155" t="str">
        <f>_xlfn.XLOOKUP(A155,'SYS Allocations'!A:A,'SYS Allocations'!F:F)</f>
        <v>OPEX</v>
      </c>
      <c r="BA155" t="str">
        <f t="shared" si="127"/>
        <v>DDm125-33</v>
      </c>
    </row>
    <row r="156" spans="1:53">
      <c r="A156" s="35" t="s">
        <v>172</v>
      </c>
      <c r="B156" t="s">
        <v>1228</v>
      </c>
      <c r="C156" t="s">
        <v>1401</v>
      </c>
      <c r="D156" t="s">
        <v>1144</v>
      </c>
      <c r="E156" t="s">
        <v>919</v>
      </c>
      <c r="F156" t="s">
        <v>1146</v>
      </c>
      <c r="G156">
        <v>36.6</v>
      </c>
      <c r="H156">
        <v>27</v>
      </c>
      <c r="I156">
        <v>0</v>
      </c>
      <c r="J156">
        <v>0</v>
      </c>
      <c r="K156" s="64">
        <v>0</v>
      </c>
      <c r="L156">
        <v>41.489759999999997</v>
      </c>
      <c r="M156">
        <v>41.489759999999997</v>
      </c>
      <c r="N156">
        <v>42.924199999999999</v>
      </c>
      <c r="O156">
        <v>42.924199999999999</v>
      </c>
      <c r="P156" t="s">
        <v>1150</v>
      </c>
      <c r="Q156" t="s">
        <v>1402</v>
      </c>
      <c r="R156" t="s">
        <v>1403</v>
      </c>
      <c r="S156">
        <v>18.446400000000001</v>
      </c>
      <c r="T156">
        <v>18.446400000000001</v>
      </c>
      <c r="U156" t="s">
        <v>1147</v>
      </c>
      <c r="V156" t="s">
        <v>1226</v>
      </c>
      <c r="W156">
        <v>90</v>
      </c>
      <c r="X156">
        <v>90</v>
      </c>
      <c r="Y156">
        <v>55</v>
      </c>
      <c r="AA156">
        <f>VLOOKUP(A156,Cover!A:R,18,0)</f>
        <v>0</v>
      </c>
      <c r="AB156" s="77"/>
      <c r="AC156" s="77"/>
      <c r="AD156" s="77"/>
      <c r="AE156" s="77"/>
      <c r="AF156" s="77"/>
      <c r="AG156" s="77"/>
      <c r="AH156" s="97"/>
      <c r="AI156" s="97"/>
      <c r="AJ156" s="97"/>
      <c r="AK156" s="97"/>
      <c r="AL156" s="97"/>
      <c r="AM156" s="97"/>
      <c r="AN156" t="str">
        <f t="shared" si="126"/>
        <v/>
      </c>
      <c r="AO156" t="s">
        <v>1152</v>
      </c>
      <c r="AP156" t="str">
        <f t="shared" si="128"/>
        <v>VH34</v>
      </c>
      <c r="AQ156">
        <f>_xlfn.XLOOKUP(A156,'SYS Allocations'!A:A,'SYS Allocations'!B:B)</f>
        <v>0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7"/>
        <v>VH34</v>
      </c>
    </row>
    <row r="157" spans="1:53">
      <c r="A157" s="35" t="s">
        <v>173</v>
      </c>
      <c r="B157" t="s">
        <v>1228</v>
      </c>
      <c r="C157" t="s">
        <v>1401</v>
      </c>
      <c r="D157" t="s">
        <v>1139</v>
      </c>
      <c r="E157" t="s">
        <v>913</v>
      </c>
      <c r="F157" t="s">
        <v>1146</v>
      </c>
      <c r="G157">
        <v>36.6</v>
      </c>
      <c r="H157">
        <v>64</v>
      </c>
      <c r="I157">
        <v>914</v>
      </c>
      <c r="J157">
        <v>49.813000000000002</v>
      </c>
      <c r="K157" s="64">
        <v>45448</v>
      </c>
      <c r="L157">
        <v>100.53288000000001</v>
      </c>
      <c r="M157">
        <v>50.719880000000003</v>
      </c>
      <c r="N157">
        <v>92.966099999999997</v>
      </c>
      <c r="O157">
        <v>43.153100000000002</v>
      </c>
      <c r="P157" t="s">
        <v>1147</v>
      </c>
      <c r="Q157" t="s">
        <v>1156</v>
      </c>
      <c r="R157" t="s">
        <v>1167</v>
      </c>
      <c r="S157">
        <v>53.330399999999997</v>
      </c>
      <c r="T157">
        <v>3.5173999999999799</v>
      </c>
      <c r="U157" t="s">
        <v>1193</v>
      </c>
      <c r="V157" t="s">
        <v>1186</v>
      </c>
      <c r="W157">
        <v>112.5</v>
      </c>
      <c r="X157">
        <v>62.686999999999998</v>
      </c>
      <c r="Y157">
        <v>39</v>
      </c>
      <c r="Z157" t="s">
        <v>1404</v>
      </c>
      <c r="AA157">
        <f>VLOOKUP(A157,Cover!A:R,18,0)</f>
        <v>2</v>
      </c>
      <c r="AB157" s="77">
        <f t="shared" si="129"/>
        <v>48.719880000000003</v>
      </c>
      <c r="AC157" s="77">
        <f t="shared" si="130"/>
        <v>41.153100000000002</v>
      </c>
      <c r="AD157" s="77">
        <f t="shared" si="131"/>
        <v>48.461637625421652</v>
      </c>
      <c r="AE157" s="77">
        <f t="shared" si="132"/>
        <v>44.266781116987808</v>
      </c>
      <c r="AF157" s="77">
        <f t="shared" si="133"/>
        <v>1.5173999999999799</v>
      </c>
      <c r="AG157" s="77">
        <f t="shared" si="134"/>
        <v>2.8452814904819386</v>
      </c>
      <c r="AH157" s="369">
        <f>AVERAGE(W157:W158)</f>
        <v>112.5</v>
      </c>
      <c r="AI157" s="369">
        <f>SUM(J157:J158)</f>
        <v>88.181000000000012</v>
      </c>
      <c r="AJ157" s="369">
        <f t="shared" si="137"/>
        <v>24.318999999999988</v>
      </c>
      <c r="AK157" s="369">
        <f>SUM(AA157:AA158)</f>
        <v>4</v>
      </c>
      <c r="AL157" s="369">
        <f t="shared" si="139"/>
        <v>20.318999999999988</v>
      </c>
      <c r="AM157" s="370">
        <f t="shared" si="140"/>
        <v>18.061333333333323</v>
      </c>
      <c r="AN157" t="str">
        <f t="shared" si="126"/>
        <v>Capped</v>
      </c>
      <c r="AO157" t="s">
        <v>1208</v>
      </c>
      <c r="AP157" t="str">
        <f t="shared" si="128"/>
        <v>DDm125-33</v>
      </c>
      <c r="AQ157" t="str">
        <f>_xlfn.XLOOKUP(A157,'SYS Allocations'!A:A,'SYS Allocations'!B:B)</f>
        <v>P-Core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7"/>
        <v>DDm125-33</v>
      </c>
    </row>
    <row r="158" spans="1:53">
      <c r="A158" s="35" t="s">
        <v>174</v>
      </c>
      <c r="B158" t="s">
        <v>1228</v>
      </c>
      <c r="C158" t="s">
        <v>1401</v>
      </c>
      <c r="D158" t="s">
        <v>1139</v>
      </c>
      <c r="E158" t="s">
        <v>913</v>
      </c>
      <c r="F158" t="s">
        <v>1146</v>
      </c>
      <c r="G158">
        <v>36.6</v>
      </c>
      <c r="H158">
        <v>64</v>
      </c>
      <c r="I158">
        <v>704</v>
      </c>
      <c r="J158">
        <v>38.368000000000002</v>
      </c>
      <c r="K158" s="64">
        <v>45448</v>
      </c>
      <c r="L158">
        <v>100.53288000000001</v>
      </c>
      <c r="M158">
        <v>62.164879999999997</v>
      </c>
      <c r="N158">
        <v>92.966099999999997</v>
      </c>
      <c r="O158">
        <v>54.598100000000002</v>
      </c>
      <c r="P158" t="s">
        <v>1147</v>
      </c>
      <c r="Q158" t="s">
        <v>1156</v>
      </c>
      <c r="R158" t="s">
        <v>1167</v>
      </c>
      <c r="S158">
        <v>53.330399999999997</v>
      </c>
      <c r="T158">
        <v>14.962400000000001</v>
      </c>
      <c r="U158" t="s">
        <v>1193</v>
      </c>
      <c r="V158" t="s">
        <v>1186</v>
      </c>
      <c r="W158">
        <v>112.5</v>
      </c>
      <c r="X158">
        <v>74.132000000000005</v>
      </c>
      <c r="Y158">
        <v>39</v>
      </c>
      <c r="Z158" t="s">
        <v>1404</v>
      </c>
      <c r="AA158">
        <f>VLOOKUP(A158,Cover!A:R,18,0)</f>
        <v>2</v>
      </c>
      <c r="AB158" s="77">
        <f t="shared" si="129"/>
        <v>60.164879999999997</v>
      </c>
      <c r="AC158" s="77">
        <f t="shared" si="130"/>
        <v>52.598100000000002</v>
      </c>
      <c r="AD158" s="77">
        <f t="shared" si="131"/>
        <v>59.845972780248609</v>
      </c>
      <c r="AE158" s="77">
        <f t="shared" si="132"/>
        <v>56.577720265774303</v>
      </c>
      <c r="AF158" s="77">
        <f t="shared" si="133"/>
        <v>12.962400000000001</v>
      </c>
      <c r="AG158" s="77">
        <f t="shared" si="134"/>
        <v>24.305836821025157</v>
      </c>
      <c r="AH158" s="369"/>
      <c r="AI158" s="369"/>
      <c r="AJ158" s="369"/>
      <c r="AK158" s="369"/>
      <c r="AL158" s="369"/>
      <c r="AM158" s="370"/>
      <c r="AN158" t="str">
        <f t="shared" si="126"/>
        <v>Capped</v>
      </c>
      <c r="AO158" t="s">
        <v>1208</v>
      </c>
      <c r="AP158" t="str">
        <f t="shared" si="128"/>
        <v>DDm125-33</v>
      </c>
      <c r="AQ158">
        <f>_xlfn.XLOOKUP(A158,'SYS Allocations'!A:A,'SYS Allocations'!B:B)</f>
        <v>0</v>
      </c>
      <c r="AR158">
        <f>_xlfn.XLOOKUP(A158,'SYS Allocations'!A:A,'SYS Allocations'!C:C)</f>
        <v>0</v>
      </c>
      <c r="AS158">
        <f>_xlfn.XLOOKUP(A158,'SYS Allocations'!A:A,'SYS Allocations'!D:D)</f>
        <v>0</v>
      </c>
      <c r="AT158">
        <f>_xlfn.XLOOKUP(A158,'SYS Allocations'!A:A,'SYS Allocations'!E:E)</f>
        <v>0</v>
      </c>
      <c r="AU158">
        <f>_xlfn.XLOOKUP(A158,'SYS Allocations'!A:A,'SYS Allocations'!F:F)</f>
        <v>0</v>
      </c>
      <c r="BA158" t="str">
        <f t="shared" si="127"/>
        <v>DDm125-33</v>
      </c>
    </row>
    <row r="159" spans="1:53">
      <c r="A159" s="35" t="s">
        <v>175</v>
      </c>
      <c r="B159" t="s">
        <v>1228</v>
      </c>
      <c r="C159" t="s">
        <v>1401</v>
      </c>
      <c r="D159" t="s">
        <v>1206</v>
      </c>
      <c r="E159" t="s">
        <v>914</v>
      </c>
      <c r="F159" t="s">
        <v>1200</v>
      </c>
      <c r="G159">
        <v>55</v>
      </c>
      <c r="H159">
        <v>84</v>
      </c>
      <c r="I159">
        <v>1802</v>
      </c>
      <c r="J159">
        <v>98.209000000000003</v>
      </c>
      <c r="K159" s="64">
        <v>45448</v>
      </c>
      <c r="L159">
        <v>199.03399999999999</v>
      </c>
      <c r="M159">
        <v>100.825</v>
      </c>
      <c r="N159">
        <v>161.5925</v>
      </c>
      <c r="O159">
        <v>63.383499999999998</v>
      </c>
      <c r="P159" t="s">
        <v>1249</v>
      </c>
      <c r="Q159" t="s">
        <v>1156</v>
      </c>
      <c r="R159" t="s">
        <v>1167</v>
      </c>
      <c r="S159">
        <v>142.21440000000001</v>
      </c>
      <c r="T159">
        <v>44.005399999999902</v>
      </c>
      <c r="U159" t="s">
        <v>1166</v>
      </c>
      <c r="V159" t="s">
        <v>1405</v>
      </c>
      <c r="W159">
        <v>375</v>
      </c>
      <c r="X159">
        <v>276.791</v>
      </c>
      <c r="Y159">
        <v>94</v>
      </c>
      <c r="Z159" t="s">
        <v>1101</v>
      </c>
      <c r="AA159">
        <f>VLOOKUP(A159,Cover!A:R,18,0)</f>
        <v>20.375000000000004</v>
      </c>
      <c r="AB159" s="77">
        <f t="shared" si="129"/>
        <v>80.45</v>
      </c>
      <c r="AC159" s="77">
        <f t="shared" si="130"/>
        <v>43.008499999999998</v>
      </c>
      <c r="AD159" s="77">
        <f t="shared" si="131"/>
        <v>40.420229709496873</v>
      </c>
      <c r="AE159" s="77">
        <f t="shared" si="132"/>
        <v>26.615406036790073</v>
      </c>
      <c r="AF159" s="77">
        <f t="shared" si="133"/>
        <v>23.630399999999899</v>
      </c>
      <c r="AG159" s="77">
        <f t="shared" si="134"/>
        <v>16.616038882138444</v>
      </c>
      <c r="AH159" s="369">
        <f>AVERAGE(W159:W160)</f>
        <v>375</v>
      </c>
      <c r="AI159" s="369">
        <f>SUM(J159:J160)</f>
        <v>200.17849999999999</v>
      </c>
      <c r="AJ159" s="369">
        <f t="shared" si="137"/>
        <v>174.82150000000001</v>
      </c>
      <c r="AK159" s="369">
        <f>SUM(AA159:AA160)</f>
        <v>40.350000000000009</v>
      </c>
      <c r="AL159" s="369">
        <f t="shared" si="139"/>
        <v>134.47149999999999</v>
      </c>
      <c r="AM159" s="370">
        <f t="shared" si="140"/>
        <v>35.859066666666664</v>
      </c>
      <c r="AN159" t="str">
        <f t="shared" si="126"/>
        <v>Capped</v>
      </c>
      <c r="AO159" t="s">
        <v>1208</v>
      </c>
      <c r="AP159" t="str">
        <f t="shared" si="128"/>
        <v>DDm125-33</v>
      </c>
      <c r="AQ159" t="str">
        <f>_xlfn.XLOOKUP(A159,'SYS Allocations'!A:A,'SYS Allocations'!B:B)</f>
        <v>P-Core</v>
      </c>
      <c r="AR159" t="str">
        <f>_xlfn.XLOOKUP(A159,'SYS Allocations'!A:A,'SYS Allocations'!C:C)</f>
        <v>RA</v>
      </c>
      <c r="AS159" t="str">
        <f>_xlfn.XLOOKUP(A159,'SYS Allocations'!A:A,'SYS Allocations'!D:D)</f>
        <v>PX</v>
      </c>
      <c r="AT159">
        <f>_xlfn.XLOOKUP(A159,'SYS Allocations'!A:A,'SYS Allocations'!E:E)</f>
        <v>0</v>
      </c>
      <c r="AU159" t="str">
        <f>_xlfn.XLOOKUP(A159,'SYS Allocations'!A:A,'SYS Allocations'!F:F)</f>
        <v>OPEX</v>
      </c>
      <c r="BA159" t="str">
        <f t="shared" si="127"/>
        <v>DDm125-33</v>
      </c>
    </row>
    <row r="160" spans="1:53">
      <c r="A160" s="35" t="s">
        <v>176</v>
      </c>
      <c r="B160" t="s">
        <v>1228</v>
      </c>
      <c r="C160" t="s">
        <v>1401</v>
      </c>
      <c r="D160" t="s">
        <v>1206</v>
      </c>
      <c r="E160" t="s">
        <v>914</v>
      </c>
      <c r="F160" t="s">
        <v>1200</v>
      </c>
      <c r="G160">
        <v>55</v>
      </c>
      <c r="H160">
        <v>84</v>
      </c>
      <c r="I160">
        <v>1871</v>
      </c>
      <c r="J160">
        <v>101.9695</v>
      </c>
      <c r="K160" s="64">
        <v>45448</v>
      </c>
      <c r="L160">
        <v>199.03399999999999</v>
      </c>
      <c r="M160">
        <v>97.064499999999995</v>
      </c>
      <c r="N160">
        <v>161.5925</v>
      </c>
      <c r="O160">
        <v>59.622999999999998</v>
      </c>
      <c r="P160" t="s">
        <v>1249</v>
      </c>
      <c r="Q160" t="s">
        <v>1156</v>
      </c>
      <c r="R160" t="s">
        <v>1167</v>
      </c>
      <c r="S160">
        <v>142.21440000000001</v>
      </c>
      <c r="T160">
        <v>40.244899999999902</v>
      </c>
      <c r="U160" t="s">
        <v>1166</v>
      </c>
      <c r="V160" t="s">
        <v>1405</v>
      </c>
      <c r="W160">
        <v>375</v>
      </c>
      <c r="X160">
        <v>273.03050000000002</v>
      </c>
      <c r="Y160">
        <v>94</v>
      </c>
      <c r="Z160" t="s">
        <v>1101</v>
      </c>
      <c r="AA160">
        <f>VLOOKUP(A160,Cover!A:R,18,0)</f>
        <v>19.975000000000001</v>
      </c>
      <c r="AB160" s="77">
        <f t="shared" si="129"/>
        <v>77.089499999999987</v>
      </c>
      <c r="AC160" s="77">
        <f t="shared" si="130"/>
        <v>39.647999999999996</v>
      </c>
      <c r="AD160" s="77">
        <f t="shared" si="131"/>
        <v>38.731824713365548</v>
      </c>
      <c r="AE160" s="77">
        <f t="shared" si="132"/>
        <v>24.535792193325801</v>
      </c>
      <c r="AF160" s="77">
        <f t="shared" si="133"/>
        <v>20.2698999999999</v>
      </c>
      <c r="AG160" s="77">
        <f t="shared" si="134"/>
        <v>14.253057355654491</v>
      </c>
      <c r="AH160" s="369"/>
      <c r="AI160" s="369"/>
      <c r="AJ160" s="369"/>
      <c r="AK160" s="369"/>
      <c r="AL160" s="369"/>
      <c r="AM160" s="370"/>
      <c r="AN160" t="str">
        <f t="shared" si="126"/>
        <v>Capped</v>
      </c>
      <c r="AO160" t="s">
        <v>1208</v>
      </c>
      <c r="AP160" t="str">
        <f t="shared" si="128"/>
        <v>DDm125-33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7"/>
        <v>DDm125-33</v>
      </c>
    </row>
    <row r="161" spans="1:53">
      <c r="A161" s="35" t="s">
        <v>177</v>
      </c>
      <c r="B161" t="s">
        <v>1209</v>
      </c>
      <c r="C161" t="s">
        <v>1406</v>
      </c>
      <c r="D161" t="s">
        <v>1144</v>
      </c>
      <c r="E161" t="s">
        <v>888</v>
      </c>
      <c r="F161" t="s">
        <v>1407</v>
      </c>
      <c r="G161">
        <v>45</v>
      </c>
      <c r="H161">
        <v>15</v>
      </c>
      <c r="I161">
        <v>137</v>
      </c>
      <c r="J161">
        <v>7.4664999999999999</v>
      </c>
      <c r="K161" s="64">
        <v>44391.458333333299</v>
      </c>
      <c r="L161">
        <v>27.468</v>
      </c>
      <c r="M161">
        <v>20.0015</v>
      </c>
      <c r="N161">
        <v>27.849499999999999</v>
      </c>
      <c r="O161">
        <v>20.382999999999999</v>
      </c>
      <c r="P161" t="s">
        <v>1150</v>
      </c>
      <c r="Q161" t="s">
        <v>1156</v>
      </c>
      <c r="R161" t="s">
        <v>1185</v>
      </c>
      <c r="S161">
        <v>10.1088</v>
      </c>
      <c r="T161">
        <v>2.6422999999999801</v>
      </c>
      <c r="U161" t="s">
        <v>1150</v>
      </c>
      <c r="V161" t="s">
        <v>1158</v>
      </c>
      <c r="W161">
        <v>22.5</v>
      </c>
      <c r="X161">
        <v>15.0335</v>
      </c>
      <c r="Y161">
        <v>27</v>
      </c>
      <c r="AA161">
        <f>VLOOKUP(A161,Cover!A:R,18,0)</f>
        <v>0</v>
      </c>
      <c r="AB161" s="77">
        <f t="shared" si="129"/>
        <v>20.0015</v>
      </c>
      <c r="AC161" s="77">
        <f t="shared" si="130"/>
        <v>20.382999999999999</v>
      </c>
      <c r="AD161" s="77">
        <f t="shared" si="131"/>
        <v>72.817460317460316</v>
      </c>
      <c r="AE161" s="77">
        <f t="shared" si="132"/>
        <v>73.189823874755376</v>
      </c>
      <c r="AF161" s="77">
        <f t="shared" si="133"/>
        <v>2.6422999999999801</v>
      </c>
      <c r="AG161" s="77">
        <f t="shared" si="134"/>
        <v>26.138611902500593</v>
      </c>
      <c r="AH161" s="77">
        <f t="shared" si="135"/>
        <v>22.5</v>
      </c>
      <c r="AI161" s="77">
        <f t="shared" si="136"/>
        <v>7.4664999999999999</v>
      </c>
      <c r="AJ161" s="77">
        <f t="shared" si="137"/>
        <v>15.0335</v>
      </c>
      <c r="AK161" s="77">
        <f t="shared" si="138"/>
        <v>0</v>
      </c>
      <c r="AL161" s="77">
        <f t="shared" si="139"/>
        <v>15.0335</v>
      </c>
      <c r="AM161" s="77">
        <f t="shared" si="140"/>
        <v>66.815555555555548</v>
      </c>
      <c r="AN161" t="str">
        <f t="shared" si="126"/>
        <v/>
      </c>
      <c r="AO161" t="s">
        <v>1152</v>
      </c>
      <c r="AP161" t="str">
        <f t="shared" si="128"/>
        <v>2DDm85-15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7"/>
        <v>2DDm85-15</v>
      </c>
    </row>
    <row r="162" spans="1:53">
      <c r="A162" s="35" t="s">
        <v>178</v>
      </c>
      <c r="B162" t="s">
        <v>1178</v>
      </c>
      <c r="C162" t="s">
        <v>1408</v>
      </c>
      <c r="D162" t="s">
        <v>1144</v>
      </c>
      <c r="E162" t="s">
        <v>965</v>
      </c>
      <c r="F162" t="s">
        <v>1146</v>
      </c>
      <c r="G162">
        <v>36.6</v>
      </c>
      <c r="H162">
        <v>23</v>
      </c>
      <c r="I162">
        <v>221</v>
      </c>
      <c r="J162">
        <v>12.044499999999999</v>
      </c>
      <c r="K162" s="64">
        <v>44663</v>
      </c>
      <c r="L162">
        <v>35.106720000000003</v>
      </c>
      <c r="M162">
        <v>23.06222</v>
      </c>
      <c r="N162">
        <v>22.083400000000001</v>
      </c>
      <c r="O162">
        <v>10.0389</v>
      </c>
      <c r="P162" t="s">
        <v>1150</v>
      </c>
      <c r="Q162" t="s">
        <v>1156</v>
      </c>
      <c r="R162" t="s">
        <v>1167</v>
      </c>
      <c r="S162">
        <v>35.553600000000003</v>
      </c>
      <c r="T162">
        <v>23.5091</v>
      </c>
      <c r="U162" t="s">
        <v>1161</v>
      </c>
      <c r="V162" t="s">
        <v>1162</v>
      </c>
      <c r="W162">
        <v>33.75</v>
      </c>
      <c r="X162">
        <v>21.705500000000001</v>
      </c>
      <c r="Y162">
        <v>17</v>
      </c>
      <c r="AA162">
        <f>VLOOKUP(A162,Cover!A:R,18,0)</f>
        <v>0.3</v>
      </c>
      <c r="AB162" s="77">
        <f t="shared" si="129"/>
        <v>22.762219999999999</v>
      </c>
      <c r="AC162" s="77">
        <f t="shared" si="130"/>
        <v>9.7388999999999992</v>
      </c>
      <c r="AD162" s="77">
        <f t="shared" si="131"/>
        <v>64.837216350601821</v>
      </c>
      <c r="AE162" s="77">
        <f t="shared" si="132"/>
        <v>44.100546111558906</v>
      </c>
      <c r="AF162" s="77">
        <f t="shared" si="133"/>
        <v>23.209099999999999</v>
      </c>
      <c r="AG162" s="77">
        <f t="shared" si="134"/>
        <v>65.279184105125779</v>
      </c>
      <c r="AH162" s="77">
        <f t="shared" si="135"/>
        <v>33.75</v>
      </c>
      <c r="AI162" s="77">
        <f t="shared" si="136"/>
        <v>12.044499999999999</v>
      </c>
      <c r="AJ162" s="77">
        <f t="shared" si="137"/>
        <v>21.705500000000001</v>
      </c>
      <c r="AK162" s="77">
        <f t="shared" si="138"/>
        <v>0.3</v>
      </c>
      <c r="AL162" s="77">
        <f t="shared" si="139"/>
        <v>21.4055</v>
      </c>
      <c r="AM162" s="77">
        <f t="shared" si="140"/>
        <v>63.423703703703701</v>
      </c>
      <c r="AN162" t="str">
        <f t="shared" si="126"/>
        <v/>
      </c>
      <c r="AO162" t="s">
        <v>1152</v>
      </c>
      <c r="AP162" t="str">
        <f t="shared" si="128"/>
        <v>DDm125-33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7"/>
        <v>DDm125-33</v>
      </c>
    </row>
    <row r="163" spans="1:53">
      <c r="A163" s="35" t="s">
        <v>179</v>
      </c>
      <c r="B163" t="s">
        <v>1153</v>
      </c>
      <c r="C163" t="s">
        <v>1409</v>
      </c>
      <c r="D163" t="s">
        <v>1410</v>
      </c>
      <c r="E163" t="s">
        <v>1411</v>
      </c>
      <c r="F163" t="s">
        <v>1329</v>
      </c>
      <c r="G163">
        <v>37.5</v>
      </c>
      <c r="H163">
        <v>4</v>
      </c>
      <c r="I163">
        <v>35</v>
      </c>
      <c r="J163">
        <v>1.9075</v>
      </c>
      <c r="K163" s="64">
        <v>44564.486111111102</v>
      </c>
      <c r="L163">
        <v>4.9050000000000002</v>
      </c>
      <c r="M163">
        <v>2.9975000000000001</v>
      </c>
      <c r="N163">
        <v>5.9132499999999997</v>
      </c>
      <c r="O163">
        <v>4.0057499999999999</v>
      </c>
      <c r="P163" t="s">
        <v>1161</v>
      </c>
      <c r="Q163" t="s">
        <v>1175</v>
      </c>
      <c r="R163" t="s">
        <v>1176</v>
      </c>
      <c r="S163">
        <v>3.456</v>
      </c>
      <c r="T163">
        <v>1.5485</v>
      </c>
      <c r="U163" t="s">
        <v>1230</v>
      </c>
      <c r="V163" t="s">
        <v>1249</v>
      </c>
      <c r="W163">
        <v>6</v>
      </c>
      <c r="X163">
        <v>4.0925000000000002</v>
      </c>
      <c r="Y163">
        <v>2</v>
      </c>
      <c r="Z163" t="s">
        <v>8</v>
      </c>
      <c r="AA163">
        <f>VLOOKUP(A163,Cover!A:R,18,0)</f>
        <v>4</v>
      </c>
      <c r="AB163" s="77">
        <f t="shared" si="129"/>
        <v>-1.0024999999999999</v>
      </c>
      <c r="AC163" s="77">
        <f t="shared" si="130"/>
        <v>5.7499999999999218E-3</v>
      </c>
      <c r="AD163" s="77">
        <f t="shared" si="131"/>
        <v>-20.438328236493373</v>
      </c>
      <c r="AE163" s="77">
        <f t="shared" si="132"/>
        <v>9.7239250834987898E-2</v>
      </c>
      <c r="AF163" s="77">
        <f t="shared" si="133"/>
        <v>-2.4515000000000002</v>
      </c>
      <c r="AG163" s="77">
        <f t="shared" si="134"/>
        <v>-70.934606481481481</v>
      </c>
      <c r="AH163" s="77">
        <f t="shared" si="135"/>
        <v>6</v>
      </c>
      <c r="AI163" s="77">
        <f t="shared" si="136"/>
        <v>1.9075</v>
      </c>
      <c r="AJ163" s="77">
        <f t="shared" si="137"/>
        <v>4.0925000000000002</v>
      </c>
      <c r="AK163" s="77">
        <f t="shared" si="138"/>
        <v>4</v>
      </c>
      <c r="AL163" s="77">
        <f t="shared" si="139"/>
        <v>9.2500000000000249E-2</v>
      </c>
      <c r="AM163" s="77">
        <f t="shared" si="140"/>
        <v>1.541666666666671</v>
      </c>
      <c r="AN163" t="str">
        <f t="shared" si="126"/>
        <v>Capped</v>
      </c>
      <c r="AO163" t="s">
        <v>1152</v>
      </c>
      <c r="AP163" t="str">
        <f t="shared" si="128"/>
        <v>SBS C11F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7"/>
        <v>SBS C11F</v>
      </c>
    </row>
    <row r="164" spans="1:53">
      <c r="A164" s="35" t="s">
        <v>180</v>
      </c>
      <c r="B164" t="s">
        <v>1204</v>
      </c>
      <c r="C164" t="s">
        <v>1412</v>
      </c>
      <c r="D164" t="s">
        <v>1144</v>
      </c>
      <c r="E164" t="s">
        <v>929</v>
      </c>
      <c r="F164" t="s">
        <v>1146</v>
      </c>
      <c r="G164">
        <v>36.6</v>
      </c>
      <c r="H164">
        <v>29</v>
      </c>
      <c r="I164">
        <v>462</v>
      </c>
      <c r="J164">
        <v>25.178999999999998</v>
      </c>
      <c r="K164" s="64">
        <v>44553.416666666701</v>
      </c>
      <c r="L164">
        <v>44.681280000000001</v>
      </c>
      <c r="M164">
        <v>19.502279999999999</v>
      </c>
      <c r="N164">
        <v>34.051600000000001</v>
      </c>
      <c r="O164">
        <v>8.8726000000000003</v>
      </c>
      <c r="P164" t="s">
        <v>1150</v>
      </c>
      <c r="Q164" t="s">
        <v>1156</v>
      </c>
      <c r="R164" t="s">
        <v>1167</v>
      </c>
      <c r="S164">
        <v>35.553600000000003</v>
      </c>
      <c r="T164">
        <v>10.374599999999999</v>
      </c>
      <c r="U164" t="s">
        <v>1197</v>
      </c>
      <c r="V164" t="s">
        <v>1218</v>
      </c>
      <c r="W164">
        <v>54</v>
      </c>
      <c r="X164">
        <v>28.821000000000002</v>
      </c>
      <c r="Y164">
        <v>24</v>
      </c>
      <c r="AA164">
        <f>VLOOKUP(A164,Cover!A:R,18,0)</f>
        <v>1</v>
      </c>
      <c r="AB164" s="77">
        <f t="shared" si="129"/>
        <v>18.502279999999999</v>
      </c>
      <c r="AC164" s="77">
        <f t="shared" si="130"/>
        <v>7.8726000000000003</v>
      </c>
      <c r="AD164" s="77">
        <f t="shared" si="131"/>
        <v>41.409467231019342</v>
      </c>
      <c r="AE164" s="77">
        <f t="shared" si="132"/>
        <v>23.119618461393888</v>
      </c>
      <c r="AF164" s="77">
        <f t="shared" si="133"/>
        <v>9.3745999999999992</v>
      </c>
      <c r="AG164" s="77">
        <f t="shared" si="134"/>
        <v>26.367512713199222</v>
      </c>
      <c r="AH164" s="77">
        <f t="shared" si="135"/>
        <v>54</v>
      </c>
      <c r="AI164" s="77">
        <f t="shared" si="136"/>
        <v>25.178999999999998</v>
      </c>
      <c r="AJ164" s="77">
        <f t="shared" si="137"/>
        <v>28.821000000000002</v>
      </c>
      <c r="AK164" s="77">
        <f t="shared" si="138"/>
        <v>1</v>
      </c>
      <c r="AL164" s="77">
        <f t="shared" si="139"/>
        <v>27.821000000000002</v>
      </c>
      <c r="AM164" s="77">
        <f t="shared" si="140"/>
        <v>51.520370370370372</v>
      </c>
      <c r="AN164" t="str">
        <f t="shared" si="126"/>
        <v/>
      </c>
      <c r="AO164" t="s">
        <v>1152</v>
      </c>
      <c r="AP164" t="str">
        <f t="shared" si="128"/>
        <v>DDm125-33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7"/>
        <v>DDm125-33</v>
      </c>
    </row>
    <row r="165" spans="1:53">
      <c r="A165" s="35" t="s">
        <v>181</v>
      </c>
      <c r="B165" t="s">
        <v>1183</v>
      </c>
      <c r="C165" t="s">
        <v>1413</v>
      </c>
      <c r="D165" t="s">
        <v>1139</v>
      </c>
      <c r="E165" t="s">
        <v>1026</v>
      </c>
      <c r="F165" t="s">
        <v>1200</v>
      </c>
      <c r="G165">
        <v>55</v>
      </c>
      <c r="H165">
        <v>13</v>
      </c>
      <c r="I165">
        <v>281</v>
      </c>
      <c r="J165">
        <v>15.314500000000001</v>
      </c>
      <c r="K165" s="64">
        <v>45098</v>
      </c>
      <c r="L165">
        <v>28.776</v>
      </c>
      <c r="M165">
        <v>13.461499999999999</v>
      </c>
      <c r="N165">
        <v>19.456499999999998</v>
      </c>
      <c r="O165">
        <v>4.1420000000000003</v>
      </c>
      <c r="P165" t="s">
        <v>1147</v>
      </c>
      <c r="Q165" t="s">
        <v>1156</v>
      </c>
      <c r="R165" t="s">
        <v>1414</v>
      </c>
      <c r="S165">
        <v>27.086400000000001</v>
      </c>
      <c r="T165">
        <v>11.7719</v>
      </c>
      <c r="U165" t="s">
        <v>1147</v>
      </c>
      <c r="V165" t="s">
        <v>1257</v>
      </c>
      <c r="W165">
        <v>33</v>
      </c>
      <c r="X165">
        <v>17.685500000000001</v>
      </c>
      <c r="Y165">
        <v>0</v>
      </c>
      <c r="Z165" t="s">
        <v>8</v>
      </c>
      <c r="AA165">
        <f>VLOOKUP(A165,Cover!A:R,18,0)</f>
        <v>0.5</v>
      </c>
      <c r="AB165" s="77">
        <f t="shared" si="129"/>
        <v>12.961499999999999</v>
      </c>
      <c r="AC165" s="77">
        <f t="shared" si="130"/>
        <v>3.6420000000000003</v>
      </c>
      <c r="AD165" s="77">
        <f t="shared" si="131"/>
        <v>45.042743953294405</v>
      </c>
      <c r="AE165" s="77">
        <f t="shared" si="132"/>
        <v>18.718680132603502</v>
      </c>
      <c r="AF165" s="77">
        <f t="shared" si="133"/>
        <v>11.2719</v>
      </c>
      <c r="AG165" s="77">
        <f t="shared" si="134"/>
        <v>41.614611022505763</v>
      </c>
      <c r="AH165" s="77">
        <f t="shared" si="135"/>
        <v>33</v>
      </c>
      <c r="AI165" s="77">
        <f t="shared" si="136"/>
        <v>15.314500000000001</v>
      </c>
      <c r="AJ165" s="77">
        <f t="shared" si="137"/>
        <v>17.685499999999998</v>
      </c>
      <c r="AK165" s="77">
        <f t="shared" si="138"/>
        <v>0.5</v>
      </c>
      <c r="AL165" s="77">
        <f t="shared" si="139"/>
        <v>17.185499999999998</v>
      </c>
      <c r="AM165" s="77">
        <f t="shared" si="140"/>
        <v>52.077272727272721</v>
      </c>
      <c r="AN165" t="str">
        <f t="shared" si="126"/>
        <v>Capped</v>
      </c>
      <c r="AO165" t="s">
        <v>1152</v>
      </c>
      <c r="AP165" t="str">
        <f t="shared" si="128"/>
        <v>2CP1000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7"/>
        <v xml:space="preserve">2CP1000 </v>
      </c>
    </row>
    <row r="166" spans="1:53">
      <c r="A166" s="35" t="s">
        <v>182</v>
      </c>
      <c r="B166" t="s">
        <v>1195</v>
      </c>
      <c r="C166" t="s">
        <v>1220</v>
      </c>
      <c r="D166" t="s">
        <v>1144</v>
      </c>
      <c r="E166" t="s">
        <v>854</v>
      </c>
      <c r="F166" t="s">
        <v>1146</v>
      </c>
      <c r="G166">
        <v>36.6</v>
      </c>
      <c r="H166">
        <v>8</v>
      </c>
      <c r="I166">
        <v>53</v>
      </c>
      <c r="J166">
        <v>2.8885000000000001</v>
      </c>
      <c r="K166" s="64">
        <v>44624.375</v>
      </c>
      <c r="L166">
        <v>11.17032</v>
      </c>
      <c r="M166">
        <v>8.2818199999999997</v>
      </c>
      <c r="N166">
        <v>10.169700000000001</v>
      </c>
      <c r="O166">
        <v>7.2812000000000001</v>
      </c>
      <c r="P166" t="s">
        <v>1249</v>
      </c>
      <c r="Q166" t="s">
        <v>1175</v>
      </c>
      <c r="R166" t="s">
        <v>1293</v>
      </c>
      <c r="S166">
        <v>7.1712000000000096</v>
      </c>
      <c r="T166">
        <v>4.2827000000000099</v>
      </c>
      <c r="U166" t="s">
        <v>1150</v>
      </c>
      <c r="V166" t="s">
        <v>1246</v>
      </c>
      <c r="W166">
        <v>11.25</v>
      </c>
      <c r="X166">
        <v>8.3614999999999995</v>
      </c>
      <c r="Y166">
        <v>0</v>
      </c>
      <c r="AA166">
        <f>VLOOKUP(A166,Cover!A:R,18,0)</f>
        <v>0</v>
      </c>
      <c r="AB166" s="77">
        <f t="shared" si="129"/>
        <v>8.2818199999999997</v>
      </c>
      <c r="AC166" s="77">
        <f t="shared" si="130"/>
        <v>7.2812000000000001</v>
      </c>
      <c r="AD166" s="77">
        <f t="shared" si="131"/>
        <v>74.141295862607336</v>
      </c>
      <c r="AE166" s="77">
        <f t="shared" si="132"/>
        <v>71.59699892818864</v>
      </c>
      <c r="AF166" s="77">
        <f t="shared" si="133"/>
        <v>4.2827000000000099</v>
      </c>
      <c r="AG166" s="77">
        <f t="shared" si="134"/>
        <v>59.720827755466367</v>
      </c>
      <c r="AH166" s="77">
        <f t="shared" si="135"/>
        <v>11.25</v>
      </c>
      <c r="AI166" s="77">
        <f t="shared" si="136"/>
        <v>2.8885000000000001</v>
      </c>
      <c r="AJ166" s="77">
        <f t="shared" si="137"/>
        <v>8.3614999999999995</v>
      </c>
      <c r="AK166" s="77">
        <f t="shared" si="138"/>
        <v>0</v>
      </c>
      <c r="AL166" s="77">
        <f t="shared" si="139"/>
        <v>8.3614999999999995</v>
      </c>
      <c r="AM166" s="77">
        <f t="shared" si="140"/>
        <v>74.324444444444438</v>
      </c>
      <c r="AN166" t="str">
        <f t="shared" si="126"/>
        <v/>
      </c>
      <c r="AO166" t="s">
        <v>1152</v>
      </c>
      <c r="AP166" t="str">
        <f t="shared" si="128"/>
        <v>12V105F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7"/>
        <v>12V105F</v>
      </c>
    </row>
    <row r="167" spans="1:53">
      <c r="A167" s="35" t="s">
        <v>183</v>
      </c>
      <c r="B167" t="s">
        <v>1195</v>
      </c>
      <c r="C167" t="s">
        <v>1415</v>
      </c>
      <c r="D167" t="s">
        <v>1144</v>
      </c>
      <c r="E167" t="s">
        <v>864</v>
      </c>
      <c r="F167" t="s">
        <v>1146</v>
      </c>
      <c r="G167">
        <v>36.6</v>
      </c>
      <c r="H167">
        <v>31</v>
      </c>
      <c r="I167">
        <v>579</v>
      </c>
      <c r="J167">
        <v>31.555499999999999</v>
      </c>
      <c r="K167" s="64">
        <v>44498.708333333299</v>
      </c>
      <c r="L167">
        <v>47.872799999999998</v>
      </c>
      <c r="M167">
        <v>16.317299999999999</v>
      </c>
      <c r="N167">
        <v>36.787500000000001</v>
      </c>
      <c r="O167">
        <v>5.2320000000000002</v>
      </c>
      <c r="P167" t="s">
        <v>1147</v>
      </c>
      <c r="Q167" t="s">
        <v>1156</v>
      </c>
      <c r="R167" t="s">
        <v>1416</v>
      </c>
      <c r="S167">
        <v>37.908000000000001</v>
      </c>
      <c r="T167">
        <v>6.3525000000000098</v>
      </c>
      <c r="U167" t="s">
        <v>1249</v>
      </c>
      <c r="V167" t="s">
        <v>1417</v>
      </c>
      <c r="W167">
        <v>99.75</v>
      </c>
      <c r="X167">
        <v>68.194500000000005</v>
      </c>
      <c r="Y167">
        <v>21</v>
      </c>
      <c r="AA167">
        <f>VLOOKUP(A167,Cover!A:R,18,0)</f>
        <v>1</v>
      </c>
      <c r="AB167" s="77">
        <f t="shared" si="129"/>
        <v>15.317299999999999</v>
      </c>
      <c r="AC167" s="77">
        <f t="shared" si="130"/>
        <v>4.2320000000000002</v>
      </c>
      <c r="AD167" s="77">
        <f t="shared" si="131"/>
        <v>31.995830617803847</v>
      </c>
      <c r="AE167" s="77">
        <f t="shared" si="132"/>
        <v>11.503907577302073</v>
      </c>
      <c r="AF167" s="77">
        <f t="shared" si="133"/>
        <v>5.3525000000000098</v>
      </c>
      <c r="AG167" s="77">
        <f t="shared" si="134"/>
        <v>14.119710878970164</v>
      </c>
      <c r="AH167" s="77">
        <f t="shared" si="135"/>
        <v>99.75</v>
      </c>
      <c r="AI167" s="77">
        <f t="shared" si="136"/>
        <v>31.555499999999999</v>
      </c>
      <c r="AJ167" s="77">
        <f t="shared" si="137"/>
        <v>68.194500000000005</v>
      </c>
      <c r="AK167" s="77">
        <f t="shared" si="138"/>
        <v>1</v>
      </c>
      <c r="AL167" s="77">
        <f t="shared" si="139"/>
        <v>67.194500000000005</v>
      </c>
      <c r="AM167" s="77">
        <f t="shared" si="140"/>
        <v>67.362907268170432</v>
      </c>
      <c r="AN167" t="str">
        <f t="shared" si="126"/>
        <v/>
      </c>
      <c r="AO167" t="s">
        <v>1152</v>
      </c>
      <c r="AP167" t="str">
        <f t="shared" si="128"/>
        <v>2CP1400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7"/>
        <v>2CP1400</v>
      </c>
    </row>
    <row r="168" spans="1:53">
      <c r="A168" s="35" t="s">
        <v>184</v>
      </c>
      <c r="B168" t="s">
        <v>1195</v>
      </c>
      <c r="C168" t="s">
        <v>1415</v>
      </c>
      <c r="D168" t="s">
        <v>1172</v>
      </c>
      <c r="E168" t="s">
        <v>866</v>
      </c>
      <c r="F168" t="s">
        <v>1212</v>
      </c>
      <c r="G168">
        <v>50</v>
      </c>
      <c r="H168">
        <v>11</v>
      </c>
      <c r="I168">
        <v>163.1</v>
      </c>
      <c r="J168">
        <v>8.8889499999999995</v>
      </c>
      <c r="K168" s="64">
        <v>44729.636111111096</v>
      </c>
      <c r="L168">
        <v>21.8</v>
      </c>
      <c r="M168">
        <v>12.911049999999999</v>
      </c>
      <c r="N168">
        <v>17.521750000000001</v>
      </c>
      <c r="O168">
        <v>8.6327999999999996</v>
      </c>
      <c r="P168" t="s">
        <v>1147</v>
      </c>
      <c r="Q168" t="s">
        <v>1156</v>
      </c>
      <c r="R168" t="s">
        <v>1185</v>
      </c>
      <c r="S168">
        <v>15.1632</v>
      </c>
      <c r="T168">
        <v>6.2742499999999897</v>
      </c>
      <c r="U168" t="s">
        <v>1147</v>
      </c>
      <c r="V168" t="s">
        <v>1164</v>
      </c>
      <c r="W168">
        <v>45</v>
      </c>
      <c r="X168">
        <v>36.111049999999999</v>
      </c>
      <c r="Y168">
        <v>96</v>
      </c>
      <c r="AA168">
        <f>VLOOKUP(A168,Cover!A:R,18,0)</f>
        <v>0</v>
      </c>
      <c r="AB168" s="77">
        <f t="shared" si="129"/>
        <v>12.911049999999999</v>
      </c>
      <c r="AC168" s="77">
        <f t="shared" si="130"/>
        <v>8.6327999999999996</v>
      </c>
      <c r="AD168" s="77">
        <f t="shared" si="131"/>
        <v>59.224999999999994</v>
      </c>
      <c r="AE168" s="77">
        <f t="shared" si="132"/>
        <v>49.269051321928458</v>
      </c>
      <c r="AF168" s="77">
        <f t="shared" si="133"/>
        <v>6.2742499999999897</v>
      </c>
      <c r="AG168" s="77">
        <f t="shared" si="134"/>
        <v>41.378139179065037</v>
      </c>
      <c r="AH168" s="77">
        <f t="shared" si="135"/>
        <v>45</v>
      </c>
      <c r="AI168" s="77">
        <f t="shared" si="136"/>
        <v>8.8889499999999995</v>
      </c>
      <c r="AJ168" s="77">
        <f t="shared" si="137"/>
        <v>36.111049999999999</v>
      </c>
      <c r="AK168" s="77">
        <f t="shared" si="138"/>
        <v>0</v>
      </c>
      <c r="AL168" s="77">
        <f t="shared" si="139"/>
        <v>36.111049999999999</v>
      </c>
      <c r="AM168" s="77">
        <f t="shared" si="140"/>
        <v>80.24677777777778</v>
      </c>
      <c r="AN168" t="str">
        <f t="shared" si="126"/>
        <v/>
      </c>
      <c r="AO168" t="s">
        <v>1152</v>
      </c>
      <c r="AP168" t="str">
        <f t="shared" si="128"/>
        <v>2DDm85-15</v>
      </c>
      <c r="AQ168">
        <f>_xlfn.XLOOKUP(A168,'SYS Allocations'!A:A,'SYS Allocations'!B:B)</f>
        <v>0</v>
      </c>
      <c r="AR168">
        <f>_xlfn.XLOOKUP(A168,'SYS Allocations'!A:A,'SYS Allocations'!C:C)</f>
        <v>0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7"/>
        <v>2DDm85-15</v>
      </c>
    </row>
    <row r="169" spans="1:53">
      <c r="A169" s="35" t="s">
        <v>185</v>
      </c>
      <c r="B169" t="s">
        <v>1142</v>
      </c>
      <c r="C169" t="s">
        <v>1418</v>
      </c>
      <c r="D169" t="s">
        <v>1188</v>
      </c>
      <c r="E169" t="s">
        <v>799</v>
      </c>
      <c r="F169" t="s">
        <v>1146</v>
      </c>
      <c r="G169">
        <v>36.6</v>
      </c>
      <c r="H169">
        <v>7</v>
      </c>
      <c r="I169">
        <v>96</v>
      </c>
      <c r="J169">
        <v>5.2320000000000002</v>
      </c>
      <c r="K169" s="64">
        <v>45448</v>
      </c>
      <c r="L169">
        <v>9.57456</v>
      </c>
      <c r="M169">
        <v>4.3425599999999998</v>
      </c>
      <c r="N169">
        <v>5.4282000000000004</v>
      </c>
      <c r="O169">
        <v>0.19620000000000001</v>
      </c>
      <c r="P169" t="s">
        <v>1235</v>
      </c>
      <c r="Q169" t="s">
        <v>1156</v>
      </c>
      <c r="R169" t="s">
        <v>1379</v>
      </c>
      <c r="S169">
        <v>18.429120000000001</v>
      </c>
      <c r="T169">
        <v>13.19712</v>
      </c>
      <c r="U169" t="s">
        <v>1150</v>
      </c>
      <c r="V169" t="s">
        <v>1246</v>
      </c>
      <c r="W169">
        <v>11.25</v>
      </c>
      <c r="X169">
        <v>6.0179999999999998</v>
      </c>
      <c r="Y169">
        <v>8</v>
      </c>
      <c r="AA169">
        <f>VLOOKUP(A169,Cover!A:R,18,0)</f>
        <v>2.4</v>
      </c>
      <c r="AB169" s="77">
        <f t="shared" si="129"/>
        <v>1.9425599999999998</v>
      </c>
      <c r="AC169" s="77">
        <f t="shared" si="130"/>
        <v>-2.2037999999999998</v>
      </c>
      <c r="AD169" s="77">
        <f t="shared" si="131"/>
        <v>20.288765227853812</v>
      </c>
      <c r="AE169" s="77">
        <f t="shared" si="132"/>
        <v>-40.599093622195198</v>
      </c>
      <c r="AF169" s="77">
        <f t="shared" si="133"/>
        <v>10.79712</v>
      </c>
      <c r="AG169" s="77">
        <f t="shared" si="134"/>
        <v>58.58727926238474</v>
      </c>
      <c r="AH169" s="77">
        <f t="shared" si="135"/>
        <v>11.25</v>
      </c>
      <c r="AI169" s="77">
        <f t="shared" si="136"/>
        <v>5.2320000000000002</v>
      </c>
      <c r="AJ169" s="77">
        <f t="shared" si="137"/>
        <v>6.0179999999999998</v>
      </c>
      <c r="AK169" s="77">
        <f t="shared" si="138"/>
        <v>2.4</v>
      </c>
      <c r="AL169" s="77">
        <f t="shared" si="139"/>
        <v>3.6179999999999999</v>
      </c>
      <c r="AM169" s="77">
        <f t="shared" si="140"/>
        <v>32.159999999999997</v>
      </c>
      <c r="AN169" t="str">
        <f t="shared" si="126"/>
        <v/>
      </c>
      <c r="AO169" t="s">
        <v>1152</v>
      </c>
      <c r="AP169" t="str">
        <f t="shared" si="128"/>
        <v>12V101F</v>
      </c>
      <c r="AQ169">
        <f>_xlfn.XLOOKUP(A169,'SYS Allocations'!A:A,'SYS Allocations'!B:B)</f>
        <v>0</v>
      </c>
      <c r="AR169" t="str">
        <f>_xlfn.XLOOKUP(A169,'SYS Allocations'!A:A,'SYS Allocations'!C:C)</f>
        <v>RA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7"/>
        <v xml:space="preserve">12V101F </v>
      </c>
    </row>
    <row r="170" spans="1:53">
      <c r="A170" s="35" t="s">
        <v>186</v>
      </c>
      <c r="B170" t="s">
        <v>1142</v>
      </c>
      <c r="C170" t="s">
        <v>1418</v>
      </c>
      <c r="D170" t="s">
        <v>1144</v>
      </c>
      <c r="E170" t="s">
        <v>800</v>
      </c>
      <c r="F170" t="s">
        <v>1146</v>
      </c>
      <c r="G170">
        <v>36.6</v>
      </c>
      <c r="H170">
        <v>18</v>
      </c>
      <c r="I170">
        <v>226</v>
      </c>
      <c r="J170">
        <v>12.317</v>
      </c>
      <c r="K170" s="64">
        <v>44565.75</v>
      </c>
      <c r="L170">
        <v>27.12792</v>
      </c>
      <c r="M170">
        <v>14.810919999999999</v>
      </c>
      <c r="N170">
        <v>15.84315</v>
      </c>
      <c r="O170">
        <v>3.5261499999999999</v>
      </c>
      <c r="P170" t="s">
        <v>1147</v>
      </c>
      <c r="Q170" t="s">
        <v>1156</v>
      </c>
      <c r="R170" t="s">
        <v>1361</v>
      </c>
      <c r="S170">
        <v>28.187999999999999</v>
      </c>
      <c r="T170">
        <v>15.871</v>
      </c>
      <c r="U170" t="s">
        <v>1161</v>
      </c>
      <c r="V170" t="s">
        <v>1158</v>
      </c>
      <c r="W170">
        <v>22.5</v>
      </c>
      <c r="X170">
        <v>10.183</v>
      </c>
      <c r="Y170">
        <v>9</v>
      </c>
      <c r="AA170">
        <f>VLOOKUP(A170,Cover!A:R,18,0)</f>
        <v>1</v>
      </c>
      <c r="AB170" s="77">
        <f t="shared" si="129"/>
        <v>13.810919999999999</v>
      </c>
      <c r="AC170" s="77">
        <f t="shared" si="130"/>
        <v>2.5261499999999999</v>
      </c>
      <c r="AD170" s="77">
        <f t="shared" si="131"/>
        <v>50.910353613546484</v>
      </c>
      <c r="AE170" s="77">
        <f t="shared" si="132"/>
        <v>15.944745836528719</v>
      </c>
      <c r="AF170" s="77">
        <f t="shared" si="133"/>
        <v>14.871</v>
      </c>
      <c r="AG170" s="77">
        <f t="shared" si="134"/>
        <v>52.756492124308224</v>
      </c>
      <c r="AH170" s="77">
        <f t="shared" si="135"/>
        <v>22.5</v>
      </c>
      <c r="AI170" s="77">
        <f t="shared" si="136"/>
        <v>12.317</v>
      </c>
      <c r="AJ170" s="77">
        <f t="shared" si="137"/>
        <v>10.183</v>
      </c>
      <c r="AK170" s="77">
        <f t="shared" si="138"/>
        <v>1</v>
      </c>
      <c r="AL170" s="77">
        <f t="shared" si="139"/>
        <v>9.1829999999999998</v>
      </c>
      <c r="AM170" s="77">
        <f t="shared" si="140"/>
        <v>40.813333333333333</v>
      </c>
      <c r="AN170" t="str">
        <f t="shared" si="126"/>
        <v/>
      </c>
      <c r="AO170" t="s">
        <v>1152</v>
      </c>
      <c r="AP170" t="str">
        <f t="shared" si="128"/>
        <v>DDm85-27</v>
      </c>
      <c r="AQ170">
        <f>_xlfn.XLOOKUP(A170,'SYS Allocations'!A:A,'SYS Allocations'!B:B)</f>
        <v>0</v>
      </c>
      <c r="AR170">
        <f>_xlfn.XLOOKUP(A170,'SYS Allocations'!A:A,'SYS Allocations'!C:C)</f>
        <v>0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7"/>
        <v>DDm85-27</v>
      </c>
    </row>
    <row r="171" spans="1:53">
      <c r="A171" s="35" t="s">
        <v>187</v>
      </c>
      <c r="B171" t="s">
        <v>1228</v>
      </c>
      <c r="C171" t="s">
        <v>1419</v>
      </c>
      <c r="D171" t="s">
        <v>1188</v>
      </c>
      <c r="E171" t="s">
        <v>889</v>
      </c>
      <c r="F171" t="s">
        <v>1146</v>
      </c>
      <c r="G171">
        <v>36.6</v>
      </c>
      <c r="H171">
        <v>11</v>
      </c>
      <c r="I171">
        <v>104</v>
      </c>
      <c r="J171">
        <v>5.6680000000000001</v>
      </c>
      <c r="K171" s="64">
        <v>45448</v>
      </c>
      <c r="L171">
        <v>15.957599999999999</v>
      </c>
      <c r="M171">
        <v>10.2896</v>
      </c>
      <c r="N171">
        <v>11.663</v>
      </c>
      <c r="O171">
        <v>5.9950000000000001</v>
      </c>
      <c r="P171" t="s">
        <v>1249</v>
      </c>
      <c r="Q171" t="s">
        <v>1175</v>
      </c>
      <c r="R171" t="s">
        <v>1326</v>
      </c>
      <c r="S171">
        <v>14.91264</v>
      </c>
      <c r="T171">
        <v>9.24464000000002</v>
      </c>
      <c r="U171" t="s">
        <v>1147</v>
      </c>
      <c r="V171" t="s">
        <v>1294</v>
      </c>
      <c r="W171">
        <v>10.5</v>
      </c>
      <c r="X171">
        <v>4.8319999999999999</v>
      </c>
      <c r="Y171">
        <v>6</v>
      </c>
      <c r="AA171">
        <f>VLOOKUP(A171,Cover!A:R,18,0)</f>
        <v>1.7</v>
      </c>
      <c r="AB171" s="77">
        <f t="shared" si="129"/>
        <v>8.5896000000000008</v>
      </c>
      <c r="AC171" s="77">
        <f t="shared" si="130"/>
        <v>4.2949999999999999</v>
      </c>
      <c r="AD171" s="77">
        <f t="shared" si="131"/>
        <v>53.827643254624761</v>
      </c>
      <c r="AE171" s="77">
        <f t="shared" si="132"/>
        <v>36.825859555860411</v>
      </c>
      <c r="AF171" s="77">
        <f t="shared" si="133"/>
        <v>7.5446400000000198</v>
      </c>
      <c r="AG171" s="77">
        <f t="shared" si="134"/>
        <v>50.592249259688558</v>
      </c>
      <c r="AH171" s="77">
        <f t="shared" si="135"/>
        <v>10.5</v>
      </c>
      <c r="AI171" s="77">
        <f t="shared" si="136"/>
        <v>5.6680000000000001</v>
      </c>
      <c r="AJ171" s="77">
        <f t="shared" si="137"/>
        <v>4.8319999999999999</v>
      </c>
      <c r="AK171" s="77">
        <f t="shared" si="138"/>
        <v>1.7</v>
      </c>
      <c r="AL171" s="77">
        <f t="shared" si="139"/>
        <v>3.1319999999999997</v>
      </c>
      <c r="AM171" s="77">
        <f t="shared" si="140"/>
        <v>29.828571428571426</v>
      </c>
      <c r="AN171" t="str">
        <f t="shared" si="126"/>
        <v/>
      </c>
      <c r="AO171" t="s">
        <v>1152</v>
      </c>
      <c r="AP171" t="str">
        <f t="shared" si="128"/>
        <v>12V190F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>
        <f>_xlfn.XLOOKUP(A171,'SYS Allocations'!A:A,'SYS Allocations'!F:F)</f>
        <v>0</v>
      </c>
      <c r="BA171" t="str">
        <f t="shared" si="127"/>
        <v>12V190F</v>
      </c>
    </row>
    <row r="172" spans="1:53">
      <c r="A172" s="35" t="s">
        <v>188</v>
      </c>
      <c r="B172" t="s">
        <v>1209</v>
      </c>
      <c r="C172" t="s">
        <v>1420</v>
      </c>
      <c r="D172" t="s">
        <v>1188</v>
      </c>
      <c r="E172" t="s">
        <v>890</v>
      </c>
      <c r="F172" t="s">
        <v>1146</v>
      </c>
      <c r="G172">
        <v>36.6</v>
      </c>
      <c r="H172">
        <v>32</v>
      </c>
      <c r="I172">
        <v>348</v>
      </c>
      <c r="J172">
        <v>18.966000000000001</v>
      </c>
      <c r="K172" s="64">
        <v>45448</v>
      </c>
      <c r="L172">
        <v>49.468559999999997</v>
      </c>
      <c r="M172">
        <v>30.502559999999999</v>
      </c>
      <c r="N172">
        <v>35.675699999999999</v>
      </c>
      <c r="O172">
        <v>16.709700000000002</v>
      </c>
      <c r="P172" t="s">
        <v>1161</v>
      </c>
      <c r="Q172" t="s">
        <v>1156</v>
      </c>
      <c r="R172" t="s">
        <v>1160</v>
      </c>
      <c r="S172">
        <v>42.249600000000001</v>
      </c>
      <c r="T172">
        <v>23.2836</v>
      </c>
      <c r="U172" t="s">
        <v>1147</v>
      </c>
      <c r="V172" t="s">
        <v>1164</v>
      </c>
      <c r="W172">
        <v>45</v>
      </c>
      <c r="X172">
        <v>26.033999999999999</v>
      </c>
      <c r="Y172">
        <v>40</v>
      </c>
      <c r="AA172">
        <f>VLOOKUP(A172,Cover!A:R,18,0)</f>
        <v>13.200000000000001</v>
      </c>
      <c r="AB172" s="77">
        <f t="shared" si="129"/>
        <v>17.30256</v>
      </c>
      <c r="AC172" s="77">
        <f t="shared" si="130"/>
        <v>3.5097000000000005</v>
      </c>
      <c r="AD172" s="77">
        <f t="shared" si="131"/>
        <v>34.976882286446184</v>
      </c>
      <c r="AE172" s="77">
        <f t="shared" si="132"/>
        <v>9.8377887469622198</v>
      </c>
      <c r="AF172" s="77">
        <f t="shared" si="133"/>
        <v>10.083599999999999</v>
      </c>
      <c r="AG172" s="77">
        <f t="shared" si="134"/>
        <v>23.866734832992499</v>
      </c>
      <c r="AH172" s="369">
        <f>AVERAGE(W172:W173)</f>
        <v>45</v>
      </c>
      <c r="AI172" s="369">
        <f>SUM(J172:J173)</f>
        <v>32.7545</v>
      </c>
      <c r="AJ172" s="369">
        <f t="shared" si="137"/>
        <v>12.2455</v>
      </c>
      <c r="AK172" s="369">
        <f>SUM(AA172:AA173)</f>
        <v>24.200000000000003</v>
      </c>
      <c r="AL172" s="369">
        <f t="shared" si="139"/>
        <v>-11.954500000000003</v>
      </c>
      <c r="AM172" s="370">
        <f t="shared" si="140"/>
        <v>-26.565555555555562</v>
      </c>
      <c r="AN172" t="str">
        <f t="shared" si="126"/>
        <v/>
      </c>
      <c r="AO172" t="s">
        <v>1152</v>
      </c>
      <c r="AP172" t="str">
        <f t="shared" si="128"/>
        <v>DDm100-25</v>
      </c>
      <c r="AQ172">
        <f>_xlfn.XLOOKUP(A172,'SYS Allocations'!A:A,'SYS Allocations'!B:B)</f>
        <v>0</v>
      </c>
      <c r="AR172" t="str">
        <f>_xlfn.XLOOKUP(A172,'SYS Allocations'!A:A,'SYS Allocations'!C:C)</f>
        <v>RA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 t="str">
        <f>_xlfn.XLOOKUP(A172,'SYS Allocations'!A:A,'SYS Allocations'!F:F)</f>
        <v>OPEX</v>
      </c>
      <c r="BA172" t="str">
        <f t="shared" si="127"/>
        <v>DDm100-25</v>
      </c>
    </row>
    <row r="173" spans="1:53">
      <c r="A173" s="35" t="s">
        <v>189</v>
      </c>
      <c r="B173" t="s">
        <v>1209</v>
      </c>
      <c r="C173" t="s">
        <v>1420</v>
      </c>
      <c r="D173" t="s">
        <v>1188</v>
      </c>
      <c r="E173" t="s">
        <v>890</v>
      </c>
      <c r="F173" t="s">
        <v>1146</v>
      </c>
      <c r="G173">
        <v>36.6</v>
      </c>
      <c r="H173">
        <v>24</v>
      </c>
      <c r="I173">
        <v>253</v>
      </c>
      <c r="J173">
        <v>13.788500000000001</v>
      </c>
      <c r="K173" s="64">
        <v>45448</v>
      </c>
      <c r="L173">
        <v>36.702480000000001</v>
      </c>
      <c r="M173">
        <v>22.913979999999999</v>
      </c>
      <c r="N173">
        <v>17.5381</v>
      </c>
      <c r="O173">
        <v>3.7496</v>
      </c>
      <c r="P173" t="s">
        <v>1161</v>
      </c>
      <c r="Q173" t="s">
        <v>1156</v>
      </c>
      <c r="R173" t="s">
        <v>1163</v>
      </c>
      <c r="S173">
        <v>45.705599999999997</v>
      </c>
      <c r="T173">
        <v>31.917100000000001</v>
      </c>
      <c r="U173" t="s">
        <v>1147</v>
      </c>
      <c r="V173" t="s">
        <v>1164</v>
      </c>
      <c r="W173">
        <v>45</v>
      </c>
      <c r="X173">
        <v>31.211500000000001</v>
      </c>
      <c r="Y173">
        <v>40</v>
      </c>
      <c r="AA173">
        <f>VLOOKUP(A173,Cover!A:R,18,0)</f>
        <v>11</v>
      </c>
      <c r="AB173" s="77">
        <f t="shared" ref="AB173" si="141">M173-AA173</f>
        <v>11.913979999999999</v>
      </c>
      <c r="AC173" s="77">
        <f t="shared" ref="AC173" si="142">O173-AA173</f>
        <v>-7.2504</v>
      </c>
      <c r="AD173" s="77">
        <f t="shared" ref="AD173" si="143">AB173/L173%</f>
        <v>32.460967215294438</v>
      </c>
      <c r="AE173" s="77">
        <f t="shared" ref="AE173" si="144">AC173/N173%</f>
        <v>-41.340852201777842</v>
      </c>
      <c r="AF173" s="77">
        <f t="shared" ref="AF173" si="145">T173-AA173</f>
        <v>20.917100000000001</v>
      </c>
      <c r="AG173" s="77">
        <f t="shared" ref="AG173" si="146">AF173/S173%</f>
        <v>45.764851571798651</v>
      </c>
      <c r="AH173" s="369"/>
      <c r="AI173" s="369"/>
      <c r="AJ173" s="369"/>
      <c r="AK173" s="369"/>
      <c r="AL173" s="369"/>
      <c r="AM173" s="370"/>
      <c r="AN173" t="str">
        <f t="shared" si="126"/>
        <v/>
      </c>
      <c r="AO173" t="s">
        <v>1152</v>
      </c>
      <c r="AP173" t="str">
        <f t="shared" ref="AP173" si="147">TRIM(BA173)</f>
        <v>DDm100-27</v>
      </c>
      <c r="BA173" t="str">
        <f t="shared" si="127"/>
        <v>DDm100-27</v>
      </c>
    </row>
    <row r="174" spans="1:53">
      <c r="A174" s="35" t="s">
        <v>190</v>
      </c>
      <c r="B174" t="s">
        <v>1209</v>
      </c>
      <c r="C174" t="s">
        <v>1421</v>
      </c>
      <c r="D174" t="s">
        <v>1144</v>
      </c>
      <c r="E174" t="s">
        <v>1422</v>
      </c>
      <c r="F174" t="s">
        <v>1423</v>
      </c>
      <c r="G174">
        <v>60.4</v>
      </c>
      <c r="H174">
        <v>8</v>
      </c>
      <c r="I174">
        <v>132</v>
      </c>
      <c r="J174">
        <v>7.194</v>
      </c>
      <c r="K174" s="64">
        <v>44638.5</v>
      </c>
      <c r="L174">
        <v>18.434080000000002</v>
      </c>
      <c r="M174">
        <v>11.240080000000001</v>
      </c>
      <c r="N174">
        <v>16.557099999999998</v>
      </c>
      <c r="O174">
        <v>9.3630999999999993</v>
      </c>
      <c r="P174" t="s">
        <v>1150</v>
      </c>
      <c r="Q174" t="s">
        <v>1156</v>
      </c>
      <c r="R174" t="s">
        <v>1185</v>
      </c>
      <c r="S174">
        <v>10.1088</v>
      </c>
      <c r="T174">
        <v>2.9147999999999801</v>
      </c>
      <c r="U174" t="s">
        <v>1150</v>
      </c>
      <c r="V174" t="s">
        <v>1158</v>
      </c>
      <c r="W174">
        <v>22.5</v>
      </c>
      <c r="X174">
        <v>15.305999999999999</v>
      </c>
      <c r="Y174">
        <v>24</v>
      </c>
      <c r="AA174">
        <f>VLOOKUP(A174,Cover!A:R,18,0)</f>
        <v>0</v>
      </c>
      <c r="AB174" s="77">
        <f t="shared" si="129"/>
        <v>11.240080000000001</v>
      </c>
      <c r="AC174" s="77">
        <f t="shared" si="130"/>
        <v>9.3630999999999993</v>
      </c>
      <c r="AD174" s="77">
        <f t="shared" si="131"/>
        <v>60.974456007568584</v>
      </c>
      <c r="AE174" s="77">
        <f t="shared" si="132"/>
        <v>56.550362080315992</v>
      </c>
      <c r="AF174" s="77">
        <f t="shared" si="133"/>
        <v>2.9147999999999801</v>
      </c>
      <c r="AG174" s="77">
        <f t="shared" si="134"/>
        <v>28.834283000949469</v>
      </c>
      <c r="AH174" s="77">
        <f t="shared" si="135"/>
        <v>22.5</v>
      </c>
      <c r="AI174" s="77">
        <f t="shared" si="136"/>
        <v>7.194</v>
      </c>
      <c r="AJ174" s="77">
        <f t="shared" si="137"/>
        <v>15.306000000000001</v>
      </c>
      <c r="AK174" s="77">
        <f t="shared" si="138"/>
        <v>0</v>
      </c>
      <c r="AL174" s="77">
        <f t="shared" si="139"/>
        <v>15.306000000000001</v>
      </c>
      <c r="AM174" s="77">
        <f t="shared" si="140"/>
        <v>68.026666666666671</v>
      </c>
      <c r="AN174" t="str">
        <f t="shared" si="126"/>
        <v/>
      </c>
      <c r="AO174" t="s">
        <v>1152</v>
      </c>
      <c r="AP174" t="str">
        <f t="shared" si="128"/>
        <v>2DDm85-15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7"/>
        <v>2DDm85-15</v>
      </c>
    </row>
    <row r="175" spans="1:53">
      <c r="A175" s="35" t="s">
        <v>191</v>
      </c>
      <c r="B175" t="s">
        <v>1279</v>
      </c>
      <c r="C175" t="s">
        <v>1424</v>
      </c>
      <c r="D175" t="s">
        <v>1139</v>
      </c>
      <c r="E175" t="s">
        <v>1425</v>
      </c>
      <c r="F175" t="s">
        <v>1200</v>
      </c>
      <c r="G175">
        <v>55</v>
      </c>
      <c r="H175">
        <v>6</v>
      </c>
      <c r="I175">
        <v>154</v>
      </c>
      <c r="J175">
        <v>8.3930000000000007</v>
      </c>
      <c r="K175" s="64">
        <v>44532.583333333299</v>
      </c>
      <c r="L175">
        <v>11.99</v>
      </c>
      <c r="M175">
        <v>3.597</v>
      </c>
      <c r="N175">
        <v>9.3369395639999997</v>
      </c>
      <c r="O175">
        <v>0.94393956400000101</v>
      </c>
      <c r="P175" t="s">
        <v>1161</v>
      </c>
      <c r="Q175" t="s">
        <v>1148</v>
      </c>
      <c r="R175" t="s">
        <v>1426</v>
      </c>
      <c r="S175">
        <v>11.664</v>
      </c>
      <c r="T175">
        <v>3.2709999999999901</v>
      </c>
      <c r="U175" t="s">
        <v>1161</v>
      </c>
      <c r="V175" t="s">
        <v>1158</v>
      </c>
      <c r="W175">
        <v>22.5</v>
      </c>
      <c r="X175">
        <v>14.106999999999999</v>
      </c>
      <c r="Y175">
        <v>3</v>
      </c>
      <c r="Z175" t="s">
        <v>8</v>
      </c>
      <c r="AA175">
        <f>VLOOKUP(A175,Cover!A:R,18,0)</f>
        <v>0</v>
      </c>
      <c r="AB175" s="77">
        <f t="shared" si="129"/>
        <v>3.597</v>
      </c>
      <c r="AC175" s="77">
        <f t="shared" si="130"/>
        <v>0.94393956400000101</v>
      </c>
      <c r="AD175" s="77">
        <f t="shared" si="131"/>
        <v>29.999999999999996</v>
      </c>
      <c r="AE175" s="77">
        <f t="shared" si="132"/>
        <v>10.109731968701015</v>
      </c>
      <c r="AF175" s="77">
        <f t="shared" si="133"/>
        <v>3.2709999999999901</v>
      </c>
      <c r="AG175" s="77">
        <f t="shared" si="134"/>
        <v>28.043552812071248</v>
      </c>
      <c r="AH175" s="77">
        <f t="shared" si="135"/>
        <v>22.5</v>
      </c>
      <c r="AI175" s="77">
        <f t="shared" si="136"/>
        <v>8.3930000000000007</v>
      </c>
      <c r="AJ175" s="77">
        <f t="shared" si="137"/>
        <v>14.106999999999999</v>
      </c>
      <c r="AK175" s="77">
        <f t="shared" si="138"/>
        <v>0</v>
      </c>
      <c r="AL175" s="77">
        <f t="shared" si="139"/>
        <v>14.106999999999999</v>
      </c>
      <c r="AM175" s="77">
        <f t="shared" si="140"/>
        <v>62.697777777777773</v>
      </c>
      <c r="AN175" t="str">
        <f t="shared" si="126"/>
        <v>Capped</v>
      </c>
      <c r="AO175" t="s">
        <v>1152</v>
      </c>
      <c r="AP175" t="str">
        <f t="shared" si="128"/>
        <v>EN320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7"/>
        <v>EN320</v>
      </c>
    </row>
    <row r="176" spans="1:53">
      <c r="A176" s="35" t="s">
        <v>192</v>
      </c>
      <c r="B176" t="s">
        <v>1279</v>
      </c>
      <c r="C176" t="s">
        <v>1427</v>
      </c>
      <c r="D176" t="s">
        <v>1144</v>
      </c>
      <c r="E176" t="s">
        <v>1035</v>
      </c>
      <c r="F176" t="s">
        <v>1155</v>
      </c>
      <c r="G176">
        <v>75</v>
      </c>
      <c r="H176">
        <v>9</v>
      </c>
      <c r="I176">
        <v>175</v>
      </c>
      <c r="J176">
        <v>9.5374999999999996</v>
      </c>
      <c r="K176" s="64">
        <v>44355.416666666701</v>
      </c>
      <c r="L176">
        <v>26.16</v>
      </c>
      <c r="M176">
        <v>16.622499999999999</v>
      </c>
      <c r="N176">
        <v>20.6555</v>
      </c>
      <c r="O176">
        <v>11.118</v>
      </c>
      <c r="P176" t="s">
        <v>1150</v>
      </c>
      <c r="Q176" t="s">
        <v>1156</v>
      </c>
      <c r="R176" t="s">
        <v>1361</v>
      </c>
      <c r="S176">
        <v>18.792000000000002</v>
      </c>
      <c r="T176">
        <v>9.2544999999999806</v>
      </c>
      <c r="U176" t="s">
        <v>1147</v>
      </c>
      <c r="V176" t="s">
        <v>1164</v>
      </c>
      <c r="W176">
        <v>45</v>
      </c>
      <c r="X176">
        <v>35.462499999999999</v>
      </c>
      <c r="Y176">
        <v>31</v>
      </c>
      <c r="AA176">
        <f>VLOOKUP(A176,Cover!A:R,18,0)</f>
        <v>2</v>
      </c>
      <c r="AB176" s="77">
        <f t="shared" si="129"/>
        <v>14.622499999999999</v>
      </c>
      <c r="AC176" s="77">
        <f t="shared" si="130"/>
        <v>9.1180000000000003</v>
      </c>
      <c r="AD176" s="77">
        <f t="shared" si="131"/>
        <v>55.89640672782874</v>
      </c>
      <c r="AE176" s="77">
        <f t="shared" si="132"/>
        <v>44.143206409915038</v>
      </c>
      <c r="AF176" s="77">
        <f t="shared" si="133"/>
        <v>7.2544999999999806</v>
      </c>
      <c r="AG176" s="77">
        <f t="shared" si="134"/>
        <v>38.604193273733401</v>
      </c>
      <c r="AH176" s="369">
        <f>AVERAGE(W176:W177)</f>
        <v>45</v>
      </c>
      <c r="AI176" s="369">
        <f>SUM(J176:J177)</f>
        <v>19.3475</v>
      </c>
      <c r="AJ176" s="369">
        <f t="shared" si="137"/>
        <v>25.6525</v>
      </c>
      <c r="AK176" s="369">
        <f>SUM(AA176:AA177)</f>
        <v>2</v>
      </c>
      <c r="AL176" s="369">
        <f t="shared" si="139"/>
        <v>23.6525</v>
      </c>
      <c r="AM176" s="370">
        <f t="shared" si="140"/>
        <v>52.56111111111111</v>
      </c>
      <c r="AN176" t="str">
        <f t="shared" si="126"/>
        <v/>
      </c>
      <c r="AO176" t="s">
        <v>1152</v>
      </c>
      <c r="AP176" t="str">
        <f t="shared" si="128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7"/>
        <v>DDm85-27</v>
      </c>
    </row>
    <row r="177" spans="1:53">
      <c r="A177" s="35" t="s">
        <v>193</v>
      </c>
      <c r="B177" t="s">
        <v>1279</v>
      </c>
      <c r="C177" t="s">
        <v>1427</v>
      </c>
      <c r="D177" t="s">
        <v>1144</v>
      </c>
      <c r="E177" t="s">
        <v>1035</v>
      </c>
      <c r="F177" t="s">
        <v>1155</v>
      </c>
      <c r="G177">
        <v>75</v>
      </c>
      <c r="H177">
        <v>7</v>
      </c>
      <c r="I177">
        <v>180</v>
      </c>
      <c r="J177">
        <v>9.81</v>
      </c>
      <c r="K177" s="64">
        <v>44355.5</v>
      </c>
      <c r="L177">
        <v>19.62</v>
      </c>
      <c r="M177">
        <v>9.81</v>
      </c>
      <c r="N177">
        <v>12.480499999999999</v>
      </c>
      <c r="O177">
        <v>2.6705000000000001</v>
      </c>
      <c r="P177" t="s">
        <v>1150</v>
      </c>
      <c r="Q177" t="s">
        <v>1156</v>
      </c>
      <c r="R177" t="s">
        <v>1361</v>
      </c>
      <c r="S177">
        <v>18.792000000000002</v>
      </c>
      <c r="T177">
        <v>8.9819999999999798</v>
      </c>
      <c r="U177" t="s">
        <v>1147</v>
      </c>
      <c r="V177" t="s">
        <v>1164</v>
      </c>
      <c r="W177">
        <v>45</v>
      </c>
      <c r="X177">
        <v>35.19</v>
      </c>
      <c r="Y177">
        <v>31</v>
      </c>
      <c r="AA177">
        <f>VLOOKUP(A177,Cover!A:R,18,0)</f>
        <v>0</v>
      </c>
      <c r="AB177" s="77">
        <f t="shared" si="129"/>
        <v>9.81</v>
      </c>
      <c r="AC177" s="77">
        <f t="shared" si="130"/>
        <v>2.6705000000000001</v>
      </c>
      <c r="AD177" s="77">
        <f t="shared" si="131"/>
        <v>50</v>
      </c>
      <c r="AE177" s="77">
        <f t="shared" si="132"/>
        <v>21.397379912663755</v>
      </c>
      <c r="AF177" s="77">
        <f t="shared" si="133"/>
        <v>8.9819999999999798</v>
      </c>
      <c r="AG177" s="77">
        <f t="shared" si="134"/>
        <v>47.796934865900276</v>
      </c>
      <c r="AH177" s="369"/>
      <c r="AI177" s="369"/>
      <c r="AJ177" s="369"/>
      <c r="AK177" s="369"/>
      <c r="AL177" s="369"/>
      <c r="AM177" s="370"/>
      <c r="AN177" t="str">
        <f t="shared" si="126"/>
        <v/>
      </c>
      <c r="AO177" t="s">
        <v>1152</v>
      </c>
      <c r="AP177" t="str">
        <f t="shared" si="128"/>
        <v>DDm85-27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27"/>
        <v>DDm85-27</v>
      </c>
    </row>
    <row r="178" spans="1:53">
      <c r="A178" s="35" t="s">
        <v>194</v>
      </c>
      <c r="B178" t="s">
        <v>1191</v>
      </c>
      <c r="C178" t="s">
        <v>1428</v>
      </c>
      <c r="D178" t="s">
        <v>1188</v>
      </c>
      <c r="E178" t="s">
        <v>992</v>
      </c>
      <c r="F178" t="s">
        <v>1146</v>
      </c>
      <c r="G178">
        <v>36.6</v>
      </c>
      <c r="H178">
        <v>22</v>
      </c>
      <c r="I178">
        <v>88</v>
      </c>
      <c r="J178">
        <v>4.7960000000000003</v>
      </c>
      <c r="K178" s="64">
        <v>45448</v>
      </c>
      <c r="L178">
        <v>33.510959999999997</v>
      </c>
      <c r="M178">
        <v>28.714960000000001</v>
      </c>
      <c r="N178">
        <v>27.064699999999998</v>
      </c>
      <c r="O178">
        <v>22.268699999999999</v>
      </c>
      <c r="P178" t="s">
        <v>1150</v>
      </c>
      <c r="Q178" t="s">
        <v>1156</v>
      </c>
      <c r="R178" t="s">
        <v>1268</v>
      </c>
      <c r="S178">
        <v>22.982399999999998</v>
      </c>
      <c r="T178">
        <v>18.186399999999999</v>
      </c>
      <c r="U178" t="s">
        <v>1147</v>
      </c>
      <c r="V178" t="s">
        <v>1429</v>
      </c>
      <c r="W178">
        <v>39</v>
      </c>
      <c r="X178">
        <v>34.204000000000001</v>
      </c>
      <c r="Y178">
        <v>7</v>
      </c>
      <c r="AA178">
        <f>VLOOKUP(A178,Cover!A:R,18,0)</f>
        <v>6.5</v>
      </c>
      <c r="AB178" s="77">
        <f t="shared" si="129"/>
        <v>22.214960000000001</v>
      </c>
      <c r="AC178" s="77">
        <f t="shared" si="130"/>
        <v>15.768699999999999</v>
      </c>
      <c r="AD178" s="77">
        <f t="shared" si="131"/>
        <v>66.291625187699793</v>
      </c>
      <c r="AE178" s="77">
        <f t="shared" si="132"/>
        <v>58.2629772360307</v>
      </c>
      <c r="AF178" s="77">
        <f t="shared" si="133"/>
        <v>11.686399999999999</v>
      </c>
      <c r="AG178" s="77">
        <f t="shared" si="134"/>
        <v>50.849345586187695</v>
      </c>
      <c r="AH178" s="369">
        <f>AVERAGE(W178:W179)</f>
        <v>39</v>
      </c>
      <c r="AI178" s="369">
        <f>SUM(J178:J179)</f>
        <v>6.431</v>
      </c>
      <c r="AJ178" s="369">
        <f t="shared" si="137"/>
        <v>32.569000000000003</v>
      </c>
      <c r="AK178" s="369">
        <f>SUM(AA178:AA179)</f>
        <v>14.3</v>
      </c>
      <c r="AL178" s="369">
        <f t="shared" si="139"/>
        <v>18.269000000000002</v>
      </c>
      <c r="AM178" s="370">
        <f t="shared" si="140"/>
        <v>46.843589743589746</v>
      </c>
      <c r="AN178" t="str">
        <f t="shared" si="126"/>
        <v/>
      </c>
      <c r="AO178" s="52" t="s">
        <v>1208</v>
      </c>
      <c r="AP178" t="str">
        <f t="shared" si="128"/>
        <v>DDm85-33</v>
      </c>
      <c r="AQ178">
        <f>_xlfn.XLOOKUP(A178,'SYS Allocations'!A:A,'SYS Allocations'!B:B)</f>
        <v>0</v>
      </c>
      <c r="AR178" t="str">
        <f>_xlfn.XLOOKUP(A178,'SYS Allocations'!A:A,'SYS Allocations'!C:C)</f>
        <v>RA</v>
      </c>
      <c r="AS178">
        <f>_xlfn.XLOOKUP(A178,'SYS Allocations'!A:A,'SYS Allocations'!D:D)</f>
        <v>0</v>
      </c>
      <c r="AT178" t="str">
        <f>_xlfn.XLOOKUP(A178,'SYS Allocations'!A:A,'SYS Allocations'!E:E)</f>
        <v>AM</v>
      </c>
      <c r="AU178">
        <f>_xlfn.XLOOKUP(A178,'SYS Allocations'!A:A,'SYS Allocations'!F:F)</f>
        <v>0</v>
      </c>
      <c r="BA178" t="str">
        <f t="shared" si="127"/>
        <v>DDm85-33</v>
      </c>
    </row>
    <row r="179" spans="1:53">
      <c r="A179" s="35" t="s">
        <v>195</v>
      </c>
      <c r="B179" t="s">
        <v>1191</v>
      </c>
      <c r="C179" t="s">
        <v>1428</v>
      </c>
      <c r="D179" t="s">
        <v>1188</v>
      </c>
      <c r="E179" t="s">
        <v>992</v>
      </c>
      <c r="F179" t="s">
        <v>1146</v>
      </c>
      <c r="G179">
        <v>36.6</v>
      </c>
      <c r="H179">
        <v>22</v>
      </c>
      <c r="I179">
        <v>30</v>
      </c>
      <c r="J179">
        <v>1.635</v>
      </c>
      <c r="K179" s="64">
        <v>45448</v>
      </c>
      <c r="L179">
        <v>33.510959999999997</v>
      </c>
      <c r="M179">
        <v>31.875959999999999</v>
      </c>
      <c r="N179">
        <v>27.064699999999998</v>
      </c>
      <c r="O179">
        <v>25.4297</v>
      </c>
      <c r="P179" t="s">
        <v>1150</v>
      </c>
      <c r="Q179" t="s">
        <v>1156</v>
      </c>
      <c r="R179" t="s">
        <v>1268</v>
      </c>
      <c r="S179">
        <v>22.982399999999998</v>
      </c>
      <c r="T179">
        <v>21.3474</v>
      </c>
      <c r="U179" t="s">
        <v>1147</v>
      </c>
      <c r="V179" t="s">
        <v>1429</v>
      </c>
      <c r="W179">
        <v>39</v>
      </c>
      <c r="X179">
        <v>37.365000000000002</v>
      </c>
      <c r="Y179">
        <v>7</v>
      </c>
      <c r="AA179">
        <f>VLOOKUP(A179,Cover!A:R,18,0)</f>
        <v>7.8000000000000007</v>
      </c>
      <c r="AB179" s="77">
        <f t="shared" ref="AB179" si="148">M179-AA179</f>
        <v>24.075959999999998</v>
      </c>
      <c r="AC179" s="77">
        <f t="shared" ref="AC179" si="149">O179-AA179</f>
        <v>17.6297</v>
      </c>
      <c r="AD179" s="77">
        <f t="shared" ref="AD179" si="150">AB179/L179%</f>
        <v>71.845032192452862</v>
      </c>
      <c r="AE179" s="77">
        <f t="shared" ref="AE179" si="151">AC179/N179%</f>
        <v>65.139092618798657</v>
      </c>
      <c r="AF179" s="77">
        <f t="shared" ref="AF179" si="152">T179-AA179</f>
        <v>13.5474</v>
      </c>
      <c r="AG179" s="77">
        <f t="shared" ref="AG179" si="153">AF179/S179%</f>
        <v>58.946846282372604</v>
      </c>
      <c r="AH179" s="369"/>
      <c r="AI179" s="369"/>
      <c r="AJ179" s="369"/>
      <c r="AK179" s="369"/>
      <c r="AL179" s="369"/>
      <c r="AM179" s="370"/>
      <c r="AN179" t="str">
        <f t="shared" si="126"/>
        <v/>
      </c>
      <c r="AO179" s="52" t="s">
        <v>1208</v>
      </c>
      <c r="AP179" t="str">
        <f t="shared" si="128"/>
        <v>DDm85-33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7"/>
        <v>DDm85-33</v>
      </c>
    </row>
    <row r="180" spans="1:53">
      <c r="A180" s="35" t="s">
        <v>196</v>
      </c>
      <c r="B180" t="s">
        <v>1191</v>
      </c>
      <c r="C180" t="s">
        <v>1430</v>
      </c>
      <c r="D180" t="s">
        <v>1144</v>
      </c>
      <c r="E180" t="s">
        <v>997</v>
      </c>
      <c r="F180" t="s">
        <v>1155</v>
      </c>
      <c r="G180">
        <v>75</v>
      </c>
      <c r="H180">
        <v>8</v>
      </c>
      <c r="I180">
        <v>150</v>
      </c>
      <c r="J180">
        <v>8.1750000000000007</v>
      </c>
      <c r="K180" s="64">
        <v>43840</v>
      </c>
      <c r="L180">
        <v>22.89</v>
      </c>
      <c r="M180">
        <v>14.715</v>
      </c>
      <c r="N180">
        <v>11.172499999999999</v>
      </c>
      <c r="O180">
        <v>2.9975000000000001</v>
      </c>
      <c r="P180" t="s">
        <v>1150</v>
      </c>
      <c r="Q180" t="s">
        <v>1156</v>
      </c>
      <c r="R180" t="s">
        <v>1217</v>
      </c>
      <c r="S180">
        <v>28.123200000000001</v>
      </c>
      <c r="T180">
        <v>19.9482</v>
      </c>
      <c r="U180" t="s">
        <v>1168</v>
      </c>
      <c r="V180" t="s">
        <v>1186</v>
      </c>
      <c r="W180">
        <v>116.25</v>
      </c>
      <c r="X180">
        <v>108.075</v>
      </c>
      <c r="Y180">
        <v>66</v>
      </c>
      <c r="AA180">
        <f>VLOOKUP(A180,Cover!A:R,18,0)</f>
        <v>2</v>
      </c>
      <c r="AB180" s="77">
        <f t="shared" si="129"/>
        <v>12.715</v>
      </c>
      <c r="AC180" s="77">
        <f t="shared" si="130"/>
        <v>0.99750000000000005</v>
      </c>
      <c r="AD180" s="77">
        <f t="shared" si="131"/>
        <v>55.548274355613806</v>
      </c>
      <c r="AE180" s="77">
        <f t="shared" si="132"/>
        <v>8.9281718505258461</v>
      </c>
      <c r="AF180" s="77">
        <f t="shared" si="133"/>
        <v>17.9482</v>
      </c>
      <c r="AG180" s="77">
        <f t="shared" si="134"/>
        <v>63.819906696250783</v>
      </c>
      <c r="AH180" s="369">
        <f>AVERAGE(W180:W183)</f>
        <v>116.25</v>
      </c>
      <c r="AI180" s="369">
        <f>SUM(J180:J183)</f>
        <v>28.340000000000003</v>
      </c>
      <c r="AJ180" s="369">
        <f t="shared" si="137"/>
        <v>87.91</v>
      </c>
      <c r="AK180" s="369">
        <f>SUM(AA180:AA183)</f>
        <v>4</v>
      </c>
      <c r="AL180" s="369">
        <f t="shared" si="139"/>
        <v>83.91</v>
      </c>
      <c r="AM180" s="370">
        <f t="shared" si="140"/>
        <v>72.180645161290315</v>
      </c>
      <c r="AN180" t="str">
        <f t="shared" si="126"/>
        <v/>
      </c>
      <c r="AO180" t="s">
        <v>1208</v>
      </c>
      <c r="AP180" t="str">
        <f t="shared" si="128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7"/>
        <v>DDm100-33</v>
      </c>
    </row>
    <row r="181" spans="1:53">
      <c r="A181" s="35" t="s">
        <v>197</v>
      </c>
      <c r="B181" t="s">
        <v>1191</v>
      </c>
      <c r="C181" t="s">
        <v>1430</v>
      </c>
      <c r="D181" t="s">
        <v>1144</v>
      </c>
      <c r="E181" t="s">
        <v>997</v>
      </c>
      <c r="F181" t="s">
        <v>1155</v>
      </c>
      <c r="G181">
        <v>75</v>
      </c>
      <c r="H181">
        <v>11</v>
      </c>
      <c r="I181">
        <v>20</v>
      </c>
      <c r="J181">
        <v>1.0900000000000001</v>
      </c>
      <c r="K181" s="64">
        <v>44461.625</v>
      </c>
      <c r="L181">
        <v>32.700000000000003</v>
      </c>
      <c r="M181">
        <v>31.61</v>
      </c>
      <c r="N181">
        <v>19.074999999999999</v>
      </c>
      <c r="O181">
        <v>17.984999999999999</v>
      </c>
      <c r="P181" t="s">
        <v>1150</v>
      </c>
      <c r="Q181" t="s">
        <v>1156</v>
      </c>
      <c r="R181" t="s">
        <v>1167</v>
      </c>
      <c r="S181">
        <v>35.553600000000003</v>
      </c>
      <c r="T181">
        <v>34.4636</v>
      </c>
      <c r="U181" t="s">
        <v>1168</v>
      </c>
      <c r="V181" t="s">
        <v>1186</v>
      </c>
      <c r="W181">
        <v>116.25</v>
      </c>
      <c r="X181">
        <v>115.16</v>
      </c>
      <c r="Y181">
        <v>66</v>
      </c>
      <c r="AA181">
        <f>VLOOKUP(A181,Cover!A:R,18,0)</f>
        <v>2</v>
      </c>
      <c r="AB181" s="77">
        <f t="shared" si="129"/>
        <v>29.61</v>
      </c>
      <c r="AC181" s="77">
        <f t="shared" si="130"/>
        <v>15.984999999999999</v>
      </c>
      <c r="AD181" s="77">
        <f t="shared" si="131"/>
        <v>90.550458715596321</v>
      </c>
      <c r="AE181" s="77">
        <f t="shared" si="132"/>
        <v>83.800786369593709</v>
      </c>
      <c r="AF181" s="77">
        <f t="shared" si="133"/>
        <v>32.4636</v>
      </c>
      <c r="AG181" s="77">
        <f t="shared" si="134"/>
        <v>91.308896989334414</v>
      </c>
      <c r="AH181" s="369"/>
      <c r="AI181" s="369"/>
      <c r="AJ181" s="369"/>
      <c r="AK181" s="369"/>
      <c r="AL181" s="369"/>
      <c r="AM181" s="370"/>
      <c r="AN181" t="str">
        <f t="shared" si="126"/>
        <v/>
      </c>
      <c r="AO181" t="s">
        <v>1208</v>
      </c>
      <c r="AP181" t="str">
        <f t="shared" si="128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7"/>
        <v>DDm125-33</v>
      </c>
    </row>
    <row r="182" spans="1:53">
      <c r="A182" s="35" t="s">
        <v>198</v>
      </c>
      <c r="B182" t="s">
        <v>1191</v>
      </c>
      <c r="C182" t="s">
        <v>1430</v>
      </c>
      <c r="D182" t="s">
        <v>1144</v>
      </c>
      <c r="E182" t="s">
        <v>997</v>
      </c>
      <c r="F182" t="s">
        <v>1155</v>
      </c>
      <c r="G182">
        <v>75</v>
      </c>
      <c r="H182">
        <v>8</v>
      </c>
      <c r="I182">
        <v>150</v>
      </c>
      <c r="J182">
        <v>8.1750000000000007</v>
      </c>
      <c r="K182" s="64">
        <v>43840</v>
      </c>
      <c r="L182">
        <v>22.89</v>
      </c>
      <c r="M182">
        <v>14.715</v>
      </c>
      <c r="N182">
        <v>11.172499999999999</v>
      </c>
      <c r="O182">
        <v>2.9975000000000001</v>
      </c>
      <c r="P182" t="s">
        <v>1150</v>
      </c>
      <c r="Q182" t="s">
        <v>1156</v>
      </c>
      <c r="R182" t="s">
        <v>1217</v>
      </c>
      <c r="S182">
        <v>28.123200000000001</v>
      </c>
      <c r="T182">
        <v>19.9482</v>
      </c>
      <c r="U182" t="s">
        <v>1168</v>
      </c>
      <c r="V182" t="s">
        <v>1186</v>
      </c>
      <c r="W182">
        <v>116.25</v>
      </c>
      <c r="X182">
        <v>108.075</v>
      </c>
      <c r="Y182">
        <v>66</v>
      </c>
      <c r="AA182">
        <f>VLOOKUP(A182,Cover!A:R,18,0)</f>
        <v>0</v>
      </c>
      <c r="AB182" s="77">
        <f t="shared" si="129"/>
        <v>14.715</v>
      </c>
      <c r="AC182" s="77">
        <f t="shared" si="130"/>
        <v>2.9975000000000001</v>
      </c>
      <c r="AD182" s="77">
        <f t="shared" si="131"/>
        <v>64.285714285714292</v>
      </c>
      <c r="AE182" s="77">
        <f t="shared" si="132"/>
        <v>26.829268292682929</v>
      </c>
      <c r="AF182" s="77">
        <f t="shared" si="133"/>
        <v>19.9482</v>
      </c>
      <c r="AG182" s="77">
        <f t="shared" si="134"/>
        <v>70.931472947601989</v>
      </c>
      <c r="AH182" s="369"/>
      <c r="AI182" s="369"/>
      <c r="AJ182" s="369"/>
      <c r="AK182" s="369"/>
      <c r="AL182" s="369"/>
      <c r="AM182" s="370"/>
      <c r="AN182" t="str">
        <f t="shared" si="126"/>
        <v/>
      </c>
      <c r="AO182" t="s">
        <v>1208</v>
      </c>
      <c r="AP182" t="str">
        <f t="shared" si="128"/>
        <v>DDm100-33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7"/>
        <v>DDm100-33</v>
      </c>
    </row>
    <row r="183" spans="1:53">
      <c r="A183" s="35" t="s">
        <v>199</v>
      </c>
      <c r="B183" t="s">
        <v>1191</v>
      </c>
      <c r="C183" t="s">
        <v>1430</v>
      </c>
      <c r="D183" t="s">
        <v>1144</v>
      </c>
      <c r="E183" t="s">
        <v>997</v>
      </c>
      <c r="F183" t="s">
        <v>1155</v>
      </c>
      <c r="G183">
        <v>75</v>
      </c>
      <c r="H183">
        <v>10</v>
      </c>
      <c r="I183">
        <v>200</v>
      </c>
      <c r="J183">
        <v>10.9</v>
      </c>
      <c r="K183" s="64">
        <v>44461.666666666701</v>
      </c>
      <c r="L183">
        <v>29.43</v>
      </c>
      <c r="M183">
        <v>18.53</v>
      </c>
      <c r="N183">
        <v>14.987500000000001</v>
      </c>
      <c r="O183">
        <v>4.0875000000000004</v>
      </c>
      <c r="P183" t="s">
        <v>1150</v>
      </c>
      <c r="Q183" t="s">
        <v>1156</v>
      </c>
      <c r="R183" t="s">
        <v>1167</v>
      </c>
      <c r="S183">
        <v>35.553600000000003</v>
      </c>
      <c r="T183">
        <v>24.653600000000001</v>
      </c>
      <c r="U183" t="s">
        <v>1168</v>
      </c>
      <c r="V183" t="s">
        <v>1186</v>
      </c>
      <c r="W183">
        <v>116.25</v>
      </c>
      <c r="X183">
        <v>105.35</v>
      </c>
      <c r="Y183">
        <v>66</v>
      </c>
      <c r="AA183">
        <f>VLOOKUP(A183,Cover!A:R,18,0)</f>
        <v>0</v>
      </c>
      <c r="AB183" s="77">
        <f t="shared" si="129"/>
        <v>18.53</v>
      </c>
      <c r="AC183" s="77">
        <f t="shared" si="130"/>
        <v>4.0875000000000004</v>
      </c>
      <c r="AD183" s="77">
        <f t="shared" si="131"/>
        <v>62.962962962962969</v>
      </c>
      <c r="AE183" s="77">
        <f t="shared" si="132"/>
        <v>27.272727272727273</v>
      </c>
      <c r="AF183" s="77">
        <f t="shared" si="133"/>
        <v>24.653600000000001</v>
      </c>
      <c r="AG183" s="77">
        <f t="shared" si="134"/>
        <v>69.342063813509739</v>
      </c>
      <c r="AH183" s="369"/>
      <c r="AI183" s="369"/>
      <c r="AJ183" s="369"/>
      <c r="AK183" s="369"/>
      <c r="AL183" s="369"/>
      <c r="AM183" s="370"/>
      <c r="AN183" t="str">
        <f t="shared" si="126"/>
        <v/>
      </c>
      <c r="AO183" t="s">
        <v>1208</v>
      </c>
      <c r="AP183" t="str">
        <f t="shared" si="128"/>
        <v>DDm125-33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27"/>
        <v>DDm125-33</v>
      </c>
    </row>
    <row r="184" spans="1:53">
      <c r="A184" s="35" t="s">
        <v>200</v>
      </c>
      <c r="B184" t="s">
        <v>1191</v>
      </c>
      <c r="C184" t="s">
        <v>1431</v>
      </c>
      <c r="D184" t="s">
        <v>1188</v>
      </c>
      <c r="E184" t="s">
        <v>994</v>
      </c>
      <c r="F184" t="s">
        <v>1146</v>
      </c>
      <c r="G184">
        <v>36.6</v>
      </c>
      <c r="H184">
        <v>30</v>
      </c>
      <c r="I184">
        <v>55</v>
      </c>
      <c r="J184">
        <v>2.9975000000000001</v>
      </c>
      <c r="K184" s="64">
        <v>45448</v>
      </c>
      <c r="L184">
        <v>46.27704</v>
      </c>
      <c r="M184">
        <v>43.279539999999997</v>
      </c>
      <c r="N184">
        <v>41.496299999999998</v>
      </c>
      <c r="O184">
        <v>38.498800000000003</v>
      </c>
      <c r="P184" t="s">
        <v>1150</v>
      </c>
      <c r="Q184" t="s">
        <v>1156</v>
      </c>
      <c r="R184" t="s">
        <v>1345</v>
      </c>
      <c r="S184">
        <v>26.654399999999999</v>
      </c>
      <c r="T184">
        <v>23.6569</v>
      </c>
      <c r="U184" t="s">
        <v>1197</v>
      </c>
      <c r="V184" t="s">
        <v>1432</v>
      </c>
      <c r="W184">
        <v>99.825000000000003</v>
      </c>
      <c r="X184">
        <v>96.827500000000001</v>
      </c>
      <c r="Y184">
        <v>49</v>
      </c>
      <c r="AA184">
        <f>VLOOKUP(A184,Cover!A:R,18,0)</f>
        <v>8.3000000000000007</v>
      </c>
      <c r="AB184" s="77">
        <f t="shared" si="129"/>
        <v>34.97954</v>
      </c>
      <c r="AC184" s="77">
        <f t="shared" si="130"/>
        <v>30.198800000000002</v>
      </c>
      <c r="AD184" s="77">
        <f t="shared" si="131"/>
        <v>75.587245856692661</v>
      </c>
      <c r="AE184" s="77">
        <f t="shared" si="132"/>
        <v>72.774681116147718</v>
      </c>
      <c r="AF184" s="77">
        <f t="shared" si="133"/>
        <v>15.3569</v>
      </c>
      <c r="AG184" s="77">
        <f t="shared" si="134"/>
        <v>57.614877843808152</v>
      </c>
      <c r="AH184" s="77">
        <f t="shared" si="135"/>
        <v>99.825000000000003</v>
      </c>
      <c r="AI184" s="77">
        <f t="shared" si="136"/>
        <v>2.9975000000000001</v>
      </c>
      <c r="AJ184" s="77">
        <f t="shared" si="137"/>
        <v>96.827500000000001</v>
      </c>
      <c r="AK184" s="77">
        <f t="shared" si="138"/>
        <v>8.3000000000000007</v>
      </c>
      <c r="AL184" s="77">
        <f t="shared" si="139"/>
        <v>88.527500000000003</v>
      </c>
      <c r="AM184" s="77">
        <f t="shared" si="140"/>
        <v>88.682694715752561</v>
      </c>
      <c r="AN184" t="str">
        <f t="shared" si="126"/>
        <v/>
      </c>
      <c r="AO184" s="52" t="s">
        <v>1208</v>
      </c>
      <c r="AP184" t="str">
        <f t="shared" si="128"/>
        <v>DDm125-25</v>
      </c>
      <c r="AQ184">
        <f>_xlfn.XLOOKUP(A184,'SYS Allocations'!A:A,'SYS Allocations'!B:B)</f>
        <v>0</v>
      </c>
      <c r="AR184" t="str">
        <f>_xlfn.XLOOKUP(A184,'SYS Allocations'!A:A,'SYS Allocations'!C:C)</f>
        <v>RA</v>
      </c>
      <c r="AS184">
        <f>_xlfn.XLOOKUP(A184,'SYS Allocations'!A:A,'SYS Allocations'!D:D)</f>
        <v>0</v>
      </c>
      <c r="AT184" t="str">
        <f>_xlfn.XLOOKUP(A184,'SYS Allocations'!A:A,'SYS Allocations'!E:E)</f>
        <v>AM</v>
      </c>
      <c r="AU184">
        <f>_xlfn.XLOOKUP(A184,'SYS Allocations'!A:A,'SYS Allocations'!F:F)</f>
        <v>0</v>
      </c>
      <c r="BA184" t="str">
        <f t="shared" si="127"/>
        <v>DDm125-25</v>
      </c>
    </row>
    <row r="185" spans="1:53">
      <c r="A185" s="35" t="s">
        <v>201</v>
      </c>
      <c r="B185" t="s">
        <v>1191</v>
      </c>
      <c r="C185" t="s">
        <v>1431</v>
      </c>
      <c r="D185" t="s">
        <v>1188</v>
      </c>
      <c r="E185" t="s">
        <v>994</v>
      </c>
      <c r="F185" t="s">
        <v>1146</v>
      </c>
      <c r="G185">
        <v>36.6</v>
      </c>
      <c r="H185">
        <v>30</v>
      </c>
      <c r="I185">
        <v>193</v>
      </c>
      <c r="J185">
        <v>10.5185</v>
      </c>
      <c r="K185" s="64">
        <v>45448</v>
      </c>
      <c r="L185">
        <v>46.27704</v>
      </c>
      <c r="M185">
        <v>35.758540000000004</v>
      </c>
      <c r="N185">
        <v>41.496299999999998</v>
      </c>
      <c r="O185">
        <v>30.977799999999998</v>
      </c>
      <c r="P185" t="s">
        <v>1150</v>
      </c>
      <c r="Q185" t="s">
        <v>1156</v>
      </c>
      <c r="R185" t="s">
        <v>1345</v>
      </c>
      <c r="S185">
        <v>26.654399999999999</v>
      </c>
      <c r="T185">
        <v>16.135899999999999</v>
      </c>
      <c r="U185" t="s">
        <v>1197</v>
      </c>
      <c r="V185" t="s">
        <v>1432</v>
      </c>
      <c r="W185">
        <v>99.825000000000003</v>
      </c>
      <c r="X185">
        <v>89.3065</v>
      </c>
      <c r="Y185">
        <v>49</v>
      </c>
      <c r="AA185">
        <f>VLOOKUP(A185,Cover!A:R,18,0)</f>
        <v>12.5</v>
      </c>
      <c r="AB185" s="77">
        <f t="shared" si="129"/>
        <v>23.258540000000004</v>
      </c>
      <c r="AC185" s="77">
        <f t="shared" si="130"/>
        <v>18.477799999999998</v>
      </c>
      <c r="AD185" s="77">
        <f t="shared" si="131"/>
        <v>50.259351073448094</v>
      </c>
      <c r="AE185" s="77">
        <f t="shared" si="132"/>
        <v>44.528789313746046</v>
      </c>
      <c r="AF185" s="77">
        <f t="shared" si="133"/>
        <v>3.6358999999999995</v>
      </c>
      <c r="AG185" s="77">
        <f t="shared" si="134"/>
        <v>13.640899813914398</v>
      </c>
      <c r="AH185" s="77">
        <f t="shared" si="135"/>
        <v>99.825000000000003</v>
      </c>
      <c r="AI185" s="77">
        <f t="shared" si="136"/>
        <v>10.5185</v>
      </c>
      <c r="AJ185" s="77">
        <f t="shared" si="137"/>
        <v>89.3065</v>
      </c>
      <c r="AK185" s="77">
        <f t="shared" si="138"/>
        <v>12.5</v>
      </c>
      <c r="AL185" s="77">
        <f t="shared" si="139"/>
        <v>76.8065</v>
      </c>
      <c r="AM185" s="77">
        <f t="shared" si="140"/>
        <v>76.9411470072627</v>
      </c>
      <c r="AN185" t="str">
        <f t="shared" si="126"/>
        <v/>
      </c>
      <c r="AO185" s="52" t="s">
        <v>1208</v>
      </c>
      <c r="AP185" t="str">
        <f t="shared" si="128"/>
        <v>DDm125-25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7"/>
        <v>DDm125-25</v>
      </c>
    </row>
    <row r="186" spans="1:53">
      <c r="A186" s="35" t="s">
        <v>202</v>
      </c>
      <c r="B186" t="s">
        <v>1228</v>
      </c>
      <c r="C186" t="s">
        <v>1433</v>
      </c>
      <c r="D186" t="s">
        <v>1206</v>
      </c>
      <c r="E186" t="s">
        <v>1434</v>
      </c>
      <c r="F186" t="s">
        <v>1435</v>
      </c>
      <c r="G186">
        <v>100</v>
      </c>
      <c r="H186">
        <v>2</v>
      </c>
      <c r="I186">
        <v>6.4</v>
      </c>
      <c r="J186">
        <v>0.3488</v>
      </c>
      <c r="K186" s="64">
        <v>44616.583333333299</v>
      </c>
      <c r="L186">
        <v>4.3600000000000003</v>
      </c>
      <c r="M186">
        <v>4.0111999999999997</v>
      </c>
      <c r="N186">
        <v>0.41420000000000001</v>
      </c>
      <c r="O186">
        <v>6.54E-2</v>
      </c>
      <c r="P186" t="s">
        <v>1150</v>
      </c>
      <c r="Q186" t="s">
        <v>1156</v>
      </c>
      <c r="R186" t="s">
        <v>1436</v>
      </c>
      <c r="S186">
        <v>7.9919999999999796</v>
      </c>
      <c r="T186">
        <v>7.6431999999999798</v>
      </c>
      <c r="U186" t="s">
        <v>1150</v>
      </c>
      <c r="V186" t="s">
        <v>1235</v>
      </c>
      <c r="W186">
        <v>9</v>
      </c>
      <c r="X186">
        <v>8.6511999999999993</v>
      </c>
      <c r="Y186">
        <v>8</v>
      </c>
      <c r="Z186" t="s">
        <v>1231</v>
      </c>
      <c r="AA186">
        <f>VLOOKUP(A186,Cover!A:R,18,0)</f>
        <v>0</v>
      </c>
      <c r="AB186" s="77">
        <f t="shared" si="129"/>
        <v>4.0111999999999997</v>
      </c>
      <c r="AC186" s="77">
        <f t="shared" si="130"/>
        <v>6.54E-2</v>
      </c>
      <c r="AD186" s="77">
        <f t="shared" si="131"/>
        <v>91.999999999999986</v>
      </c>
      <c r="AE186" s="77">
        <f t="shared" si="132"/>
        <v>15.789473684210527</v>
      </c>
      <c r="AF186" s="77">
        <f t="shared" si="133"/>
        <v>7.6431999999999798</v>
      </c>
      <c r="AG186" s="77">
        <f t="shared" si="134"/>
        <v>95.635635635635623</v>
      </c>
      <c r="AH186" s="77">
        <f t="shared" si="135"/>
        <v>9</v>
      </c>
      <c r="AI186" s="77">
        <f t="shared" si="136"/>
        <v>0.3488</v>
      </c>
      <c r="AJ186" s="77">
        <f t="shared" si="137"/>
        <v>8.6511999999999993</v>
      </c>
      <c r="AK186" s="77">
        <f t="shared" si="138"/>
        <v>0</v>
      </c>
      <c r="AL186" s="77">
        <f t="shared" si="139"/>
        <v>8.6511999999999993</v>
      </c>
      <c r="AM186" s="77">
        <f t="shared" si="140"/>
        <v>96.124444444444435</v>
      </c>
      <c r="AN186" t="str">
        <f t="shared" si="126"/>
        <v>Capped</v>
      </c>
      <c r="AO186" t="s">
        <v>1152</v>
      </c>
      <c r="AP186" t="str">
        <f t="shared" si="128"/>
        <v>2V460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27"/>
        <v>2V460</v>
      </c>
    </row>
    <row r="187" spans="1:53">
      <c r="A187" s="35" t="s">
        <v>203</v>
      </c>
      <c r="B187" t="s">
        <v>1191</v>
      </c>
      <c r="C187" t="s">
        <v>1437</v>
      </c>
      <c r="D187" t="s">
        <v>1139</v>
      </c>
      <c r="E187" t="s">
        <v>1027</v>
      </c>
      <c r="F187" t="s">
        <v>1146</v>
      </c>
      <c r="G187">
        <v>36.6</v>
      </c>
      <c r="H187">
        <v>32</v>
      </c>
      <c r="I187">
        <v>273</v>
      </c>
      <c r="J187">
        <v>14.878500000000001</v>
      </c>
      <c r="K187" s="64">
        <v>45448</v>
      </c>
      <c r="L187">
        <v>49.468559999999997</v>
      </c>
      <c r="M187">
        <v>34.590060000000001</v>
      </c>
      <c r="N187">
        <v>40.035699999999999</v>
      </c>
      <c r="O187">
        <v>25.1572</v>
      </c>
      <c r="P187" t="s">
        <v>1150</v>
      </c>
      <c r="Q187" t="s">
        <v>1156</v>
      </c>
      <c r="R187" t="s">
        <v>1167</v>
      </c>
      <c r="S187">
        <v>35.553600000000003</v>
      </c>
      <c r="T187">
        <v>20.6751</v>
      </c>
      <c r="U187" t="s">
        <v>1161</v>
      </c>
      <c r="V187" t="s">
        <v>1240</v>
      </c>
      <c r="W187">
        <v>67.5</v>
      </c>
      <c r="X187">
        <v>52.621499999999997</v>
      </c>
      <c r="Y187">
        <v>25</v>
      </c>
      <c r="Z187" t="s">
        <v>1102</v>
      </c>
      <c r="AA187">
        <f>VLOOKUP(A187,Cover!A:R,18,0)</f>
        <v>8.9500000000000011</v>
      </c>
      <c r="AB187" s="77">
        <f t="shared" si="129"/>
        <v>25.640059999999998</v>
      </c>
      <c r="AC187" s="77">
        <f t="shared" si="130"/>
        <v>16.2072</v>
      </c>
      <c r="AD187" s="77">
        <f t="shared" si="131"/>
        <v>51.831021561977956</v>
      </c>
      <c r="AE187" s="77">
        <f t="shared" si="132"/>
        <v>40.481869931086507</v>
      </c>
      <c r="AF187" s="77">
        <f t="shared" si="133"/>
        <v>11.725099999999999</v>
      </c>
      <c r="AG187" s="77">
        <f t="shared" si="134"/>
        <v>32.978657576166682</v>
      </c>
      <c r="AH187" s="370">
        <f>AVERAGE(W187:W188)</f>
        <v>67.5</v>
      </c>
      <c r="AI187" s="370">
        <f>SUM(J187:J188)</f>
        <v>17.1675</v>
      </c>
      <c r="AJ187" s="370">
        <f t="shared" si="137"/>
        <v>50.332499999999996</v>
      </c>
      <c r="AK187" s="370">
        <f>SUM(AA187:AA188)</f>
        <v>19.400000000000002</v>
      </c>
      <c r="AL187" s="370">
        <f t="shared" si="139"/>
        <v>30.932499999999994</v>
      </c>
      <c r="AM187" s="370">
        <f t="shared" si="140"/>
        <v>45.825925925925915</v>
      </c>
      <c r="AN187" t="str">
        <f t="shared" si="126"/>
        <v>Capped</v>
      </c>
      <c r="AO187" t="s">
        <v>1208</v>
      </c>
      <c r="AP187" t="str">
        <f t="shared" si="128"/>
        <v>DDm125-33</v>
      </c>
      <c r="AQ187">
        <f>_xlfn.XLOOKUP(A187,'SYS Allocations'!A:A,'SYS Allocations'!B:B)</f>
        <v>0</v>
      </c>
      <c r="AR187" t="str">
        <f>_xlfn.XLOOKUP(A187,'SYS Allocations'!A:A,'SYS Allocations'!C:C)</f>
        <v>RA</v>
      </c>
      <c r="AS187">
        <f>_xlfn.XLOOKUP(A187,'SYS Allocations'!A:A,'SYS Allocations'!D:D)</f>
        <v>0</v>
      </c>
      <c r="AT187" t="str">
        <f>_xlfn.XLOOKUP(A187,'SYS Allocations'!A:A,'SYS Allocations'!E:E)</f>
        <v>AM</v>
      </c>
      <c r="AU187">
        <f>_xlfn.XLOOKUP(A187,'SYS Allocations'!A:A,'SYS Allocations'!F:F)</f>
        <v>0</v>
      </c>
      <c r="BA187" t="str">
        <f t="shared" si="127"/>
        <v>DDm125-33</v>
      </c>
    </row>
    <row r="188" spans="1:53">
      <c r="A188" s="35" t="s">
        <v>204</v>
      </c>
      <c r="B188" t="s">
        <v>1191</v>
      </c>
      <c r="C188" t="s">
        <v>1437</v>
      </c>
      <c r="D188" t="s">
        <v>1139</v>
      </c>
      <c r="E188" t="s">
        <v>1027</v>
      </c>
      <c r="F188" t="s">
        <v>1146</v>
      </c>
      <c r="G188">
        <v>36.6</v>
      </c>
      <c r="H188">
        <v>32</v>
      </c>
      <c r="I188">
        <v>42</v>
      </c>
      <c r="J188">
        <v>2.2890000000000001</v>
      </c>
      <c r="K188" s="64">
        <v>45448</v>
      </c>
      <c r="L188">
        <v>49.468559999999997</v>
      </c>
      <c r="M188">
        <v>47.179560000000002</v>
      </c>
      <c r="N188">
        <v>40.035699999999999</v>
      </c>
      <c r="O188">
        <v>37.746699999999997</v>
      </c>
      <c r="P188" t="s">
        <v>1150</v>
      </c>
      <c r="Q188" t="s">
        <v>1156</v>
      </c>
      <c r="R188" t="s">
        <v>1167</v>
      </c>
      <c r="S188">
        <v>35.553600000000003</v>
      </c>
      <c r="T188">
        <v>33.264600000000002</v>
      </c>
      <c r="U188" t="s">
        <v>1161</v>
      </c>
      <c r="V188" t="s">
        <v>1240</v>
      </c>
      <c r="W188">
        <v>67.5</v>
      </c>
      <c r="X188">
        <v>65.210999999999999</v>
      </c>
      <c r="Y188">
        <v>25</v>
      </c>
      <c r="Z188" t="s">
        <v>1102</v>
      </c>
      <c r="AA188">
        <f>VLOOKUP(A188,Cover!A:R,18,0)</f>
        <v>10.450000000000001</v>
      </c>
      <c r="AB188" s="77">
        <f t="shared" ref="AB188" si="154">M188-AA188</f>
        <v>36.729559999999999</v>
      </c>
      <c r="AC188" s="77">
        <f t="shared" ref="AC188" si="155">O188-AA188</f>
        <v>27.296699999999994</v>
      </c>
      <c r="AD188" s="77">
        <f t="shared" ref="AD188" si="156">AB188/L188%</f>
        <v>74.248290227166507</v>
      </c>
      <c r="AE188" s="77">
        <f t="shared" ref="AE188" si="157">AC188/N188%</f>
        <v>68.18089854804586</v>
      </c>
      <c r="AF188" s="77">
        <f t="shared" ref="AF188" si="158">T188-AA188</f>
        <v>22.814599999999999</v>
      </c>
      <c r="AG188" s="77">
        <f t="shared" ref="AG188" si="159">AF188/S188%</f>
        <v>64.169591827550505</v>
      </c>
      <c r="AH188" s="370"/>
      <c r="AI188" s="370"/>
      <c r="AJ188" s="370"/>
      <c r="AK188" s="370"/>
      <c r="AL188" s="370"/>
      <c r="AM188" s="370"/>
      <c r="AN188" t="str">
        <f t="shared" si="126"/>
        <v>Capped</v>
      </c>
      <c r="AO188" t="s">
        <v>1208</v>
      </c>
      <c r="AP188" t="str">
        <f t="shared" si="128"/>
        <v>DDm125-33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7"/>
        <v>DDm125-33</v>
      </c>
    </row>
    <row r="189" spans="1:53">
      <c r="A189" s="35" t="s">
        <v>205</v>
      </c>
      <c r="B189" t="s">
        <v>1153</v>
      </c>
      <c r="C189" t="s">
        <v>1438</v>
      </c>
      <c r="D189" t="s">
        <v>1172</v>
      </c>
      <c r="E189" t="s">
        <v>1439</v>
      </c>
      <c r="F189" t="s">
        <v>1329</v>
      </c>
      <c r="G189">
        <v>37.5</v>
      </c>
      <c r="H189">
        <v>4</v>
      </c>
      <c r="I189">
        <v>23</v>
      </c>
      <c r="J189">
        <v>1.2535000000000001</v>
      </c>
      <c r="K189" s="64">
        <v>44564.597222222197</v>
      </c>
      <c r="L189">
        <v>4.9050000000000002</v>
      </c>
      <c r="M189">
        <v>3.6515</v>
      </c>
      <c r="N189">
        <v>3.1228500000000001</v>
      </c>
      <c r="O189">
        <v>1.8693500000000001</v>
      </c>
      <c r="P189" t="s">
        <v>1193</v>
      </c>
      <c r="Q189" t="s">
        <v>1175</v>
      </c>
      <c r="R189" t="s">
        <v>1440</v>
      </c>
      <c r="S189">
        <v>5.1062399999999997</v>
      </c>
      <c r="T189">
        <v>3.8527399999999998</v>
      </c>
      <c r="U189" t="s">
        <v>1150</v>
      </c>
      <c r="V189" t="s">
        <v>1177</v>
      </c>
      <c r="W189">
        <v>5.0250000000000004</v>
      </c>
      <c r="X189">
        <v>3.7715000000000001</v>
      </c>
      <c r="Y189">
        <v>7</v>
      </c>
      <c r="AA189">
        <f>VLOOKUP(A189,Cover!A:R,18,0)</f>
        <v>1</v>
      </c>
      <c r="AB189" s="77">
        <f t="shared" si="129"/>
        <v>2.6515</v>
      </c>
      <c r="AC189" s="77">
        <f t="shared" si="130"/>
        <v>0.86935000000000007</v>
      </c>
      <c r="AD189" s="77">
        <f t="shared" si="131"/>
        <v>54.057084607543317</v>
      </c>
      <c r="AE189" s="77">
        <f t="shared" si="132"/>
        <v>27.838352786717262</v>
      </c>
      <c r="AF189" s="77">
        <f t="shared" si="133"/>
        <v>2.8527399999999998</v>
      </c>
      <c r="AG189" s="77">
        <f t="shared" si="134"/>
        <v>55.867722629566963</v>
      </c>
      <c r="AH189" s="77">
        <f t="shared" si="135"/>
        <v>5.0250000000000004</v>
      </c>
      <c r="AI189" s="77">
        <f t="shared" si="136"/>
        <v>1.2535000000000001</v>
      </c>
      <c r="AJ189" s="77">
        <f t="shared" si="137"/>
        <v>3.7715000000000005</v>
      </c>
      <c r="AK189" s="77">
        <f t="shared" si="138"/>
        <v>1</v>
      </c>
      <c r="AL189" s="77">
        <f t="shared" si="139"/>
        <v>2.7715000000000005</v>
      </c>
      <c r="AM189" s="77">
        <f t="shared" si="140"/>
        <v>55.154228855721399</v>
      </c>
      <c r="AN189" t="str">
        <f t="shared" si="126"/>
        <v/>
      </c>
      <c r="AO189" t="s">
        <v>1152</v>
      </c>
      <c r="AP189" t="str">
        <f t="shared" si="128"/>
        <v>12V92F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7"/>
        <v>12V92F</v>
      </c>
    </row>
    <row r="190" spans="1:53">
      <c r="A190" s="35" t="s">
        <v>206</v>
      </c>
      <c r="B190" t="s">
        <v>1165</v>
      </c>
      <c r="C190" t="s">
        <v>1165</v>
      </c>
      <c r="D190" t="s">
        <v>1144</v>
      </c>
      <c r="E190" t="s">
        <v>826</v>
      </c>
      <c r="F190" t="s">
        <v>1146</v>
      </c>
      <c r="G190">
        <v>36.6</v>
      </c>
      <c r="H190">
        <v>15</v>
      </c>
      <c r="I190">
        <v>257</v>
      </c>
      <c r="J190">
        <v>14.006500000000001</v>
      </c>
      <c r="K190" s="64">
        <v>44531</v>
      </c>
      <c r="L190">
        <v>22.34064</v>
      </c>
      <c r="M190">
        <v>8.3341399999999997</v>
      </c>
      <c r="N190">
        <v>18.933299999999999</v>
      </c>
      <c r="O190">
        <v>4.9268000000000001</v>
      </c>
      <c r="P190" t="s">
        <v>1168</v>
      </c>
      <c r="Q190" t="s">
        <v>1156</v>
      </c>
      <c r="R190" t="s">
        <v>1309</v>
      </c>
      <c r="S190">
        <v>42.863039999999998</v>
      </c>
      <c r="T190">
        <v>28.856539999999999</v>
      </c>
      <c r="U190" t="s">
        <v>1150</v>
      </c>
      <c r="V190" t="s">
        <v>1214</v>
      </c>
      <c r="W190">
        <v>37.5</v>
      </c>
      <c r="X190">
        <v>23.493500000000001</v>
      </c>
      <c r="Y190">
        <v>5</v>
      </c>
      <c r="AA190">
        <f>VLOOKUP(A190,Cover!A:R,18,0)</f>
        <v>5.4</v>
      </c>
      <c r="AB190" s="77">
        <f t="shared" si="129"/>
        <v>2.9341399999999993</v>
      </c>
      <c r="AC190" s="77">
        <f t="shared" si="130"/>
        <v>-0.47320000000000029</v>
      </c>
      <c r="AD190" s="77">
        <f t="shared" si="131"/>
        <v>13.133643440832488</v>
      </c>
      <c r="AE190" s="77">
        <f t="shared" si="132"/>
        <v>-2.4993001748242532</v>
      </c>
      <c r="AF190" s="77">
        <f t="shared" si="133"/>
        <v>23.456539999999997</v>
      </c>
      <c r="AG190" s="77">
        <f t="shared" si="134"/>
        <v>54.724396589695921</v>
      </c>
      <c r="AH190" s="77">
        <f t="shared" si="135"/>
        <v>37.5</v>
      </c>
      <c r="AI190" s="77">
        <f t="shared" si="136"/>
        <v>14.006500000000001</v>
      </c>
      <c r="AJ190" s="77">
        <f t="shared" si="137"/>
        <v>23.493499999999997</v>
      </c>
      <c r="AK190" s="77">
        <f t="shared" si="138"/>
        <v>5.4</v>
      </c>
      <c r="AL190" s="77">
        <f t="shared" si="139"/>
        <v>18.093499999999999</v>
      </c>
      <c r="AM190" s="77">
        <f t="shared" si="140"/>
        <v>48.249333333333333</v>
      </c>
      <c r="AN190" t="str">
        <f t="shared" si="126"/>
        <v/>
      </c>
      <c r="AO190" t="s">
        <v>1152</v>
      </c>
      <c r="AP190" t="str">
        <f t="shared" si="128"/>
        <v>SBS XL 150F-FT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7"/>
        <v xml:space="preserve">SBS XL 150F-FT </v>
      </c>
    </row>
    <row r="191" spans="1:53">
      <c r="A191" s="35" t="s">
        <v>207</v>
      </c>
      <c r="B191" t="s">
        <v>1142</v>
      </c>
      <c r="C191" t="s">
        <v>1441</v>
      </c>
      <c r="D191" t="s">
        <v>1139</v>
      </c>
      <c r="E191" t="s">
        <v>801</v>
      </c>
      <c r="F191" t="s">
        <v>1146</v>
      </c>
      <c r="G191">
        <v>36.6</v>
      </c>
      <c r="H191">
        <v>26</v>
      </c>
      <c r="I191">
        <v>379</v>
      </c>
      <c r="J191">
        <v>20.6555</v>
      </c>
      <c r="K191" s="64">
        <v>44782</v>
      </c>
      <c r="L191">
        <v>39.893999999999998</v>
      </c>
      <c r="M191">
        <v>19.238499999999998</v>
      </c>
      <c r="N191">
        <v>33.1905</v>
      </c>
      <c r="O191">
        <v>12.535</v>
      </c>
      <c r="P191" t="s">
        <v>1147</v>
      </c>
      <c r="Q191" t="s">
        <v>1156</v>
      </c>
      <c r="R191" t="s">
        <v>1157</v>
      </c>
      <c r="S191">
        <v>26.1144</v>
      </c>
      <c r="T191">
        <v>5.4589000000000301</v>
      </c>
      <c r="U191" t="s">
        <v>1147</v>
      </c>
      <c r="V191" t="s">
        <v>1376</v>
      </c>
      <c r="W191">
        <v>60.75</v>
      </c>
      <c r="X191">
        <v>40.094499999999996</v>
      </c>
      <c r="Y191">
        <v>9</v>
      </c>
      <c r="Z191" t="s">
        <v>1442</v>
      </c>
      <c r="AA191">
        <f>VLOOKUP(A191,Cover!A:R,18,0)</f>
        <v>3</v>
      </c>
      <c r="AB191" s="77">
        <f t="shared" si="129"/>
        <v>16.238499999999998</v>
      </c>
      <c r="AC191" s="77">
        <f t="shared" si="130"/>
        <v>9.5350000000000001</v>
      </c>
      <c r="AD191" s="77">
        <f t="shared" si="131"/>
        <v>40.704115907153955</v>
      </c>
      <c r="AE191" s="77">
        <f t="shared" si="132"/>
        <v>28.728099908106234</v>
      </c>
      <c r="AF191" s="77">
        <f t="shared" si="133"/>
        <v>2.4589000000000301</v>
      </c>
      <c r="AG191" s="77">
        <f t="shared" si="134"/>
        <v>9.4158778298564396</v>
      </c>
      <c r="AH191" s="77">
        <f t="shared" si="135"/>
        <v>60.75</v>
      </c>
      <c r="AI191" s="77">
        <f t="shared" si="136"/>
        <v>20.6555</v>
      </c>
      <c r="AJ191" s="77">
        <f t="shared" si="137"/>
        <v>40.094499999999996</v>
      </c>
      <c r="AK191" s="77">
        <f t="shared" si="138"/>
        <v>3</v>
      </c>
      <c r="AL191" s="77">
        <f t="shared" si="139"/>
        <v>37.094499999999996</v>
      </c>
      <c r="AM191" s="77">
        <f t="shared" si="140"/>
        <v>61.060905349794226</v>
      </c>
      <c r="AN191" t="str">
        <f t="shared" si="126"/>
        <v>Capped</v>
      </c>
      <c r="AO191" t="s">
        <v>1152</v>
      </c>
      <c r="AP191" t="str">
        <f t="shared" si="128"/>
        <v>DDm85-25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7"/>
        <v>DDm85-25</v>
      </c>
    </row>
    <row r="192" spans="1:53">
      <c r="A192" s="35" t="s">
        <v>208</v>
      </c>
      <c r="B192" t="s">
        <v>1153</v>
      </c>
      <c r="C192" t="s">
        <v>1443</v>
      </c>
      <c r="D192" t="s">
        <v>1144</v>
      </c>
      <c r="E192" t="s">
        <v>954</v>
      </c>
      <c r="F192" t="s">
        <v>1159</v>
      </c>
      <c r="G192">
        <v>31</v>
      </c>
      <c r="H192">
        <v>11</v>
      </c>
      <c r="I192">
        <v>78</v>
      </c>
      <c r="J192">
        <v>4.2510000000000003</v>
      </c>
      <c r="K192" s="64">
        <v>45448</v>
      </c>
      <c r="L192">
        <v>13.516</v>
      </c>
      <c r="M192">
        <v>9.2650000000000006</v>
      </c>
      <c r="N192">
        <v>10.355</v>
      </c>
      <c r="O192">
        <v>6.1040000000000001</v>
      </c>
      <c r="P192" t="s">
        <v>1235</v>
      </c>
      <c r="Q192" t="s">
        <v>1156</v>
      </c>
      <c r="R192" t="s">
        <v>1248</v>
      </c>
      <c r="S192">
        <v>10.7568</v>
      </c>
      <c r="T192">
        <v>6.50579999999999</v>
      </c>
      <c r="U192" t="s">
        <v>1150</v>
      </c>
      <c r="V192" t="s">
        <v>1246</v>
      </c>
      <c r="W192">
        <v>11.25</v>
      </c>
      <c r="X192">
        <v>6.9989999999999997</v>
      </c>
      <c r="Y192">
        <v>3</v>
      </c>
      <c r="AA192">
        <f>VLOOKUP(A192,Cover!A:R,18,0)</f>
        <v>4</v>
      </c>
      <c r="AB192" s="77">
        <f t="shared" si="129"/>
        <v>5.2650000000000006</v>
      </c>
      <c r="AC192" s="77">
        <f t="shared" si="130"/>
        <v>2.1040000000000001</v>
      </c>
      <c r="AD192" s="77">
        <f t="shared" si="131"/>
        <v>38.953832494820958</v>
      </c>
      <c r="AE192" s="77">
        <f t="shared" si="132"/>
        <v>20.318686624818927</v>
      </c>
      <c r="AF192" s="77">
        <f t="shared" si="133"/>
        <v>2.50579999999999</v>
      </c>
      <c r="AG192" s="77">
        <f t="shared" si="134"/>
        <v>23.295031979770844</v>
      </c>
      <c r="AH192" s="77">
        <f t="shared" si="135"/>
        <v>11.25</v>
      </c>
      <c r="AI192" s="77">
        <f t="shared" si="136"/>
        <v>4.2510000000000003</v>
      </c>
      <c r="AJ192" s="77">
        <f t="shared" si="137"/>
        <v>6.9989999999999997</v>
      </c>
      <c r="AK192" s="77">
        <f t="shared" si="138"/>
        <v>4</v>
      </c>
      <c r="AL192" s="77">
        <f t="shared" si="139"/>
        <v>2.9989999999999997</v>
      </c>
      <c r="AM192" s="77">
        <f t="shared" si="140"/>
        <v>26.657777777777774</v>
      </c>
      <c r="AN192" t="str">
        <f t="shared" si="126"/>
        <v/>
      </c>
      <c r="AO192" t="s">
        <v>1152</v>
      </c>
      <c r="AP192" t="str">
        <f t="shared" si="128"/>
        <v>12V101F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7"/>
        <v xml:space="preserve">12V101F </v>
      </c>
    </row>
    <row r="193" spans="1:53">
      <c r="A193" s="35" t="s">
        <v>209</v>
      </c>
      <c r="B193" t="s">
        <v>1241</v>
      </c>
      <c r="C193" t="s">
        <v>1444</v>
      </c>
      <c r="D193" t="s">
        <v>1144</v>
      </c>
      <c r="E193" t="s">
        <v>1445</v>
      </c>
      <c r="F193" t="s">
        <v>1146</v>
      </c>
      <c r="G193">
        <v>36.6</v>
      </c>
      <c r="H193">
        <v>12</v>
      </c>
      <c r="I193">
        <v>124</v>
      </c>
      <c r="J193">
        <v>6.758</v>
      </c>
      <c r="K193" s="64">
        <v>44992</v>
      </c>
      <c r="L193">
        <v>17.553360000000001</v>
      </c>
      <c r="M193">
        <v>10.795360000000001</v>
      </c>
      <c r="N193">
        <v>11.281499182499999</v>
      </c>
      <c r="O193">
        <v>4.5234991825000002</v>
      </c>
      <c r="P193" t="s">
        <v>1147</v>
      </c>
      <c r="Q193" t="s">
        <v>1156</v>
      </c>
      <c r="R193" t="s">
        <v>1446</v>
      </c>
      <c r="S193">
        <v>17.755199999999999</v>
      </c>
      <c r="T193">
        <v>10.997199999999999</v>
      </c>
      <c r="U193" t="s">
        <v>1147</v>
      </c>
      <c r="V193" t="s">
        <v>1359</v>
      </c>
      <c r="W193">
        <v>12</v>
      </c>
      <c r="X193">
        <v>5.242</v>
      </c>
      <c r="Y193">
        <v>1</v>
      </c>
      <c r="AA193">
        <f>VLOOKUP(A193,Cover!A:R,18,0)</f>
        <v>0</v>
      </c>
      <c r="AB193" s="77">
        <f t="shared" si="129"/>
        <v>10.795360000000001</v>
      </c>
      <c r="AC193" s="77">
        <f t="shared" si="130"/>
        <v>4.5234991825000002</v>
      </c>
      <c r="AD193" s="77">
        <f t="shared" si="131"/>
        <v>61.500248385494288</v>
      </c>
      <c r="AE193" s="77">
        <f t="shared" si="132"/>
        <v>40.096614016662855</v>
      </c>
      <c r="AF193" s="77">
        <f t="shared" si="133"/>
        <v>10.997199999999999</v>
      </c>
      <c r="AG193" s="77">
        <f t="shared" si="134"/>
        <v>61.937911147156889</v>
      </c>
      <c r="AH193" s="77">
        <f t="shared" si="135"/>
        <v>12</v>
      </c>
      <c r="AI193" s="77">
        <f t="shared" si="136"/>
        <v>6.758</v>
      </c>
      <c r="AJ193" s="77">
        <f t="shared" si="137"/>
        <v>5.242</v>
      </c>
      <c r="AK193" s="77">
        <f t="shared" si="138"/>
        <v>0</v>
      </c>
      <c r="AL193" s="77">
        <f t="shared" si="139"/>
        <v>5.242</v>
      </c>
      <c r="AM193" s="77">
        <f t="shared" si="140"/>
        <v>43.683333333333337</v>
      </c>
      <c r="AN193" t="str">
        <f t="shared" si="126"/>
        <v/>
      </c>
      <c r="AO193" t="s">
        <v>1152</v>
      </c>
      <c r="AP193" t="str">
        <f t="shared" si="128"/>
        <v>2CP650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7"/>
        <v>2CP650</v>
      </c>
    </row>
    <row r="194" spans="1:53">
      <c r="A194" s="35" t="s">
        <v>210</v>
      </c>
      <c r="B194" t="s">
        <v>1241</v>
      </c>
      <c r="C194" t="s">
        <v>1444</v>
      </c>
      <c r="D194" t="s">
        <v>1188</v>
      </c>
      <c r="E194" t="s">
        <v>1014</v>
      </c>
      <c r="F194" t="s">
        <v>1146</v>
      </c>
      <c r="G194">
        <v>36.6</v>
      </c>
      <c r="H194">
        <v>35</v>
      </c>
      <c r="I194">
        <v>333</v>
      </c>
      <c r="J194">
        <v>18.148499999999999</v>
      </c>
      <c r="K194" s="64">
        <v>45448</v>
      </c>
      <c r="L194">
        <v>54.255839999999999</v>
      </c>
      <c r="M194">
        <v>36.107340000000001</v>
      </c>
      <c r="N194">
        <v>35.119799999999998</v>
      </c>
      <c r="O194">
        <v>16.971299999999999</v>
      </c>
      <c r="P194" t="s">
        <v>1147</v>
      </c>
      <c r="Q194" t="s">
        <v>1156</v>
      </c>
      <c r="R194" t="s">
        <v>1167</v>
      </c>
      <c r="S194">
        <v>53.330399999999997</v>
      </c>
      <c r="T194">
        <v>35.181899999999999</v>
      </c>
      <c r="U194" t="s">
        <v>1147</v>
      </c>
      <c r="V194" t="s">
        <v>1164</v>
      </c>
      <c r="W194">
        <v>45</v>
      </c>
      <c r="X194">
        <v>26.851500000000001</v>
      </c>
      <c r="Y194">
        <v>278</v>
      </c>
      <c r="AA194">
        <f>VLOOKUP(A194,Cover!A:R,18,0)</f>
        <v>2.7</v>
      </c>
      <c r="AB194" s="77">
        <f t="shared" si="129"/>
        <v>33.407339999999998</v>
      </c>
      <c r="AC194" s="77">
        <f t="shared" si="130"/>
        <v>14.2713</v>
      </c>
      <c r="AD194" s="77">
        <f t="shared" si="131"/>
        <v>61.573721833446868</v>
      </c>
      <c r="AE194" s="77">
        <f t="shared" si="132"/>
        <v>40.636051458151819</v>
      </c>
      <c r="AF194" s="77">
        <f t="shared" si="133"/>
        <v>32.481899999999996</v>
      </c>
      <c r="AG194" s="77">
        <f t="shared" si="134"/>
        <v>60.906912380180906</v>
      </c>
      <c r="AH194" s="77">
        <f t="shared" si="135"/>
        <v>45</v>
      </c>
      <c r="AI194" s="77">
        <f t="shared" si="136"/>
        <v>18.148499999999999</v>
      </c>
      <c r="AJ194" s="77">
        <f t="shared" si="137"/>
        <v>26.851500000000001</v>
      </c>
      <c r="AK194" s="77">
        <f t="shared" si="138"/>
        <v>2.7</v>
      </c>
      <c r="AL194" s="77">
        <f t="shared" si="139"/>
        <v>24.151500000000002</v>
      </c>
      <c r="AM194" s="77">
        <f t="shared" si="140"/>
        <v>53.67</v>
      </c>
      <c r="AN194" t="str">
        <f t="shared" si="126"/>
        <v/>
      </c>
      <c r="AO194" t="s">
        <v>1152</v>
      </c>
      <c r="AP194" t="str">
        <f t="shared" si="128"/>
        <v>DDm125-33</v>
      </c>
      <c r="AQ194">
        <f>_xlfn.XLOOKUP(A194,'SYS Allocations'!A:A,'SYS Allocations'!B:B)</f>
        <v>0</v>
      </c>
      <c r="AR194" t="str">
        <f>_xlfn.XLOOKUP(A194,'SYS Allocations'!A:A,'SYS Allocations'!C:C)</f>
        <v>RA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7"/>
        <v>DDm125-33</v>
      </c>
    </row>
    <row r="195" spans="1:53">
      <c r="A195" s="35" t="s">
        <v>211</v>
      </c>
      <c r="B195" t="s">
        <v>1195</v>
      </c>
      <c r="C195" t="s">
        <v>1447</v>
      </c>
      <c r="D195" t="s">
        <v>1144</v>
      </c>
      <c r="E195" t="s">
        <v>1448</v>
      </c>
      <c r="F195" t="s">
        <v>1449</v>
      </c>
      <c r="G195">
        <v>50</v>
      </c>
      <c r="H195">
        <v>4</v>
      </c>
      <c r="I195">
        <v>25</v>
      </c>
      <c r="J195">
        <v>1.3625</v>
      </c>
      <c r="K195" s="64">
        <v>44490.666666666701</v>
      </c>
      <c r="L195">
        <v>6.54</v>
      </c>
      <c r="M195">
        <v>5.1775000000000002</v>
      </c>
      <c r="N195">
        <v>5.9950000000000001</v>
      </c>
      <c r="O195">
        <v>4.6325000000000003</v>
      </c>
      <c r="P195" t="s">
        <v>1161</v>
      </c>
      <c r="Q195" t="s">
        <v>1156</v>
      </c>
      <c r="R195" t="s">
        <v>1248</v>
      </c>
      <c r="S195">
        <v>3.5855999999999999</v>
      </c>
      <c r="T195">
        <v>2.2231000000000001</v>
      </c>
      <c r="U195" t="s">
        <v>1150</v>
      </c>
      <c r="V195" t="s">
        <v>1151</v>
      </c>
      <c r="W195">
        <v>7.5</v>
      </c>
      <c r="X195">
        <v>6.1375000000000002</v>
      </c>
      <c r="Y195">
        <v>3</v>
      </c>
      <c r="AA195">
        <f>VLOOKUP(A195,Cover!A:R,18,0)</f>
        <v>0</v>
      </c>
      <c r="AB195" s="77">
        <f t="shared" si="129"/>
        <v>5.1775000000000002</v>
      </c>
      <c r="AC195" s="77">
        <f t="shared" si="130"/>
        <v>4.6325000000000003</v>
      </c>
      <c r="AD195" s="77">
        <f t="shared" si="131"/>
        <v>79.166666666666671</v>
      </c>
      <c r="AE195" s="77">
        <f t="shared" si="132"/>
        <v>77.272727272727266</v>
      </c>
      <c r="AF195" s="77">
        <f t="shared" si="133"/>
        <v>2.2231000000000001</v>
      </c>
      <c r="AG195" s="77">
        <f t="shared" si="134"/>
        <v>62.000780901383315</v>
      </c>
      <c r="AH195" s="369">
        <f>AVERAGE(W195:W196)</f>
        <v>7.5</v>
      </c>
      <c r="AI195" s="369">
        <f>SUM(J195:J196)</f>
        <v>3.4880000000000004</v>
      </c>
      <c r="AJ195" s="369">
        <f t="shared" si="137"/>
        <v>4.0119999999999996</v>
      </c>
      <c r="AK195" s="369">
        <f>SUM(AA195:AA196)</f>
        <v>0</v>
      </c>
      <c r="AL195" s="369">
        <f t="shared" si="139"/>
        <v>4.0119999999999996</v>
      </c>
      <c r="AM195" s="370">
        <f t="shared" si="140"/>
        <v>53.493333333333332</v>
      </c>
      <c r="AN195" t="str">
        <f t="shared" si="126"/>
        <v/>
      </c>
      <c r="AO195" t="s">
        <v>1208</v>
      </c>
      <c r="AP195" t="str">
        <f t="shared" si="128"/>
        <v>12V101F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7"/>
        <v xml:space="preserve">12V101F </v>
      </c>
    </row>
    <row r="196" spans="1:53">
      <c r="A196" s="35" t="s">
        <v>212</v>
      </c>
      <c r="B196" t="s">
        <v>1195</v>
      </c>
      <c r="C196" t="s">
        <v>1447</v>
      </c>
      <c r="D196" t="s">
        <v>1144</v>
      </c>
      <c r="E196" t="s">
        <v>1448</v>
      </c>
      <c r="F196" t="s">
        <v>1449</v>
      </c>
      <c r="G196">
        <v>50</v>
      </c>
      <c r="H196">
        <v>4</v>
      </c>
      <c r="I196">
        <v>39</v>
      </c>
      <c r="J196">
        <v>2.1255000000000002</v>
      </c>
      <c r="K196" s="64">
        <v>44490.708333333299</v>
      </c>
      <c r="L196">
        <v>6.54</v>
      </c>
      <c r="M196">
        <v>4.4145000000000003</v>
      </c>
      <c r="N196">
        <v>6.431</v>
      </c>
      <c r="O196">
        <v>4.3055000000000003</v>
      </c>
      <c r="P196" t="s">
        <v>1161</v>
      </c>
      <c r="Q196" t="s">
        <v>1175</v>
      </c>
      <c r="R196" t="s">
        <v>1253</v>
      </c>
      <c r="S196">
        <v>3.9052799999999999</v>
      </c>
      <c r="T196">
        <v>1.7797799999999999</v>
      </c>
      <c r="U196" t="s">
        <v>1150</v>
      </c>
      <c r="V196" t="s">
        <v>1151</v>
      </c>
      <c r="W196">
        <v>7.5</v>
      </c>
      <c r="X196">
        <v>5.3745000000000003</v>
      </c>
      <c r="Y196">
        <v>3</v>
      </c>
      <c r="AA196">
        <f>VLOOKUP(A196,Cover!A:R,18,0)</f>
        <v>0</v>
      </c>
      <c r="AB196" s="77">
        <f t="shared" si="129"/>
        <v>4.4145000000000003</v>
      </c>
      <c r="AC196" s="77">
        <f t="shared" si="130"/>
        <v>4.3055000000000003</v>
      </c>
      <c r="AD196" s="77">
        <f t="shared" si="131"/>
        <v>67.5</v>
      </c>
      <c r="AE196" s="77">
        <f t="shared" si="132"/>
        <v>66.949152542372886</v>
      </c>
      <c r="AF196" s="77">
        <f t="shared" si="133"/>
        <v>1.7797799999999999</v>
      </c>
      <c r="AG196" s="77">
        <f t="shared" si="134"/>
        <v>45.573684857423792</v>
      </c>
      <c r="AH196" s="369"/>
      <c r="AI196" s="369"/>
      <c r="AJ196" s="369"/>
      <c r="AK196" s="369"/>
      <c r="AL196" s="369"/>
      <c r="AM196" s="370"/>
      <c r="AN196" t="str">
        <f t="shared" si="126"/>
        <v/>
      </c>
      <c r="AO196" t="s">
        <v>1208</v>
      </c>
      <c r="AP196" t="str">
        <f t="shared" si="128"/>
        <v>12V100F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7"/>
        <v>12V100F</v>
      </c>
    </row>
    <row r="197" spans="1:53">
      <c r="A197" s="35" t="s">
        <v>213</v>
      </c>
      <c r="B197" t="s">
        <v>1178</v>
      </c>
      <c r="C197" t="s">
        <v>1450</v>
      </c>
      <c r="D197" t="s">
        <v>1188</v>
      </c>
      <c r="E197" t="s">
        <v>966</v>
      </c>
      <c r="F197" t="s">
        <v>1146</v>
      </c>
      <c r="G197">
        <v>36.6</v>
      </c>
      <c r="H197">
        <v>23</v>
      </c>
      <c r="I197">
        <v>233</v>
      </c>
      <c r="J197">
        <v>12.698499999999999</v>
      </c>
      <c r="K197" s="64">
        <v>44895</v>
      </c>
      <c r="L197">
        <v>35.106720000000003</v>
      </c>
      <c r="M197">
        <v>22.40822</v>
      </c>
      <c r="N197">
        <v>22.083400000000001</v>
      </c>
      <c r="O197">
        <v>9.3849</v>
      </c>
      <c r="P197" t="s">
        <v>1150</v>
      </c>
      <c r="Q197" t="s">
        <v>1156</v>
      </c>
      <c r="R197" t="s">
        <v>1167</v>
      </c>
      <c r="S197">
        <v>35.553600000000003</v>
      </c>
      <c r="T197">
        <v>22.8551</v>
      </c>
      <c r="U197" t="s">
        <v>1197</v>
      </c>
      <c r="V197" t="s">
        <v>1162</v>
      </c>
      <c r="W197">
        <v>33.75</v>
      </c>
      <c r="X197">
        <v>21.051500000000001</v>
      </c>
      <c r="Y197">
        <v>17</v>
      </c>
      <c r="AA197">
        <f>VLOOKUP(A197,Cover!A:R,18,0)</f>
        <v>2.7</v>
      </c>
      <c r="AB197" s="77">
        <f t="shared" si="129"/>
        <v>19.708220000000001</v>
      </c>
      <c r="AC197" s="77">
        <f t="shared" si="130"/>
        <v>6.6848999999999998</v>
      </c>
      <c r="AD197" s="77">
        <f t="shared" si="131"/>
        <v>56.138027135545556</v>
      </c>
      <c r="AE197" s="77">
        <f t="shared" si="132"/>
        <v>30.271153898403323</v>
      </c>
      <c r="AF197" s="77">
        <f t="shared" si="133"/>
        <v>20.155100000000001</v>
      </c>
      <c r="AG197" s="77">
        <f t="shared" si="134"/>
        <v>56.689336663516492</v>
      </c>
      <c r="AH197" s="77">
        <f t="shared" si="135"/>
        <v>33.75</v>
      </c>
      <c r="AI197" s="77">
        <f t="shared" si="136"/>
        <v>12.698499999999999</v>
      </c>
      <c r="AJ197" s="77">
        <f t="shared" si="137"/>
        <v>21.051500000000001</v>
      </c>
      <c r="AK197" s="77">
        <f t="shared" si="138"/>
        <v>2.7</v>
      </c>
      <c r="AL197" s="77">
        <f t="shared" si="139"/>
        <v>18.351500000000001</v>
      </c>
      <c r="AM197" s="77">
        <f t="shared" si="140"/>
        <v>54.374814814814819</v>
      </c>
      <c r="AN197" t="str">
        <f t="shared" si="126"/>
        <v/>
      </c>
      <c r="AO197" t="s">
        <v>1152</v>
      </c>
      <c r="AP197" t="str">
        <f t="shared" si="128"/>
        <v>DDm125-33</v>
      </c>
      <c r="AQ197">
        <f>_xlfn.XLOOKUP(A197,'SYS Allocations'!A:A,'SYS Allocations'!B:B)</f>
        <v>0</v>
      </c>
      <c r="AR197" t="str">
        <f>_xlfn.XLOOKUP(A197,'SYS Allocations'!A:A,'SYS Allocations'!C:C)</f>
        <v>RA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27"/>
        <v>DDm125-33</v>
      </c>
    </row>
    <row r="198" spans="1:53">
      <c r="A198" s="35" t="s">
        <v>214</v>
      </c>
      <c r="B198" t="s">
        <v>1183</v>
      </c>
      <c r="C198" t="s">
        <v>1451</v>
      </c>
      <c r="D198" t="s">
        <v>1144</v>
      </c>
      <c r="E198" t="s">
        <v>1032</v>
      </c>
      <c r="F198" t="s">
        <v>1200</v>
      </c>
      <c r="G198">
        <v>55</v>
      </c>
      <c r="H198">
        <v>25</v>
      </c>
      <c r="I198">
        <v>424</v>
      </c>
      <c r="J198">
        <v>23.108000000000001</v>
      </c>
      <c r="K198" s="64">
        <v>44428.375</v>
      </c>
      <c r="L198">
        <v>57.552</v>
      </c>
      <c r="M198">
        <v>34.444000000000003</v>
      </c>
      <c r="N198">
        <v>39.24</v>
      </c>
      <c r="O198">
        <v>16.132000000000001</v>
      </c>
      <c r="P198" t="s">
        <v>1147</v>
      </c>
      <c r="Q198" t="s">
        <v>1156</v>
      </c>
      <c r="R198" t="s">
        <v>1167</v>
      </c>
      <c r="S198">
        <v>53.330399999999997</v>
      </c>
      <c r="T198">
        <v>30.2224</v>
      </c>
      <c r="U198" t="s">
        <v>1147</v>
      </c>
      <c r="V198" t="s">
        <v>1452</v>
      </c>
      <c r="W198">
        <v>31.5</v>
      </c>
      <c r="X198">
        <v>8.3919999999999995</v>
      </c>
      <c r="Y198">
        <v>34</v>
      </c>
      <c r="AA198">
        <f>VLOOKUP(A198,Cover!A:R,18,0)</f>
        <v>12</v>
      </c>
      <c r="AB198" s="77">
        <f t="shared" ref="AB198" si="160">M198-AA198</f>
        <v>22.444000000000003</v>
      </c>
      <c r="AC198" s="77">
        <f t="shared" ref="AC198" si="161">O198-AA198</f>
        <v>4.1320000000000014</v>
      </c>
      <c r="AD198" s="77">
        <f t="shared" ref="AD198" si="162">AB198/L198%</f>
        <v>38.997775924381429</v>
      </c>
      <c r="AE198" s="77">
        <f t="shared" ref="AE198" si="163">AC198/N198%</f>
        <v>10.530071355759432</v>
      </c>
      <c r="AF198" s="77">
        <f t="shared" ref="AF198" si="164">T198-AA198</f>
        <v>18.2224</v>
      </c>
      <c r="AG198" s="77">
        <f t="shared" ref="AG198" si="165">AF198/S198%</f>
        <v>34.168879288360863</v>
      </c>
      <c r="AH198" s="77">
        <f t="shared" ref="AH198" si="166">W198</f>
        <v>31.5</v>
      </c>
      <c r="AI198" s="77">
        <f t="shared" ref="AI198" si="167">J198</f>
        <v>23.108000000000001</v>
      </c>
      <c r="AJ198" s="77">
        <f t="shared" ref="AJ198" si="168">AH198-AI198</f>
        <v>8.3919999999999995</v>
      </c>
      <c r="AK198" s="77">
        <f t="shared" ref="AK198" si="169">AA198</f>
        <v>12</v>
      </c>
      <c r="AL198" s="77">
        <f t="shared" ref="AL198" si="170">AJ198-AK198</f>
        <v>-3.6080000000000005</v>
      </c>
      <c r="AM198" s="77">
        <f t="shared" ref="AM198" si="171">AL198/AH198%</f>
        <v>-11.453968253968256</v>
      </c>
      <c r="AN198" t="str">
        <f t="shared" si="126"/>
        <v/>
      </c>
      <c r="AO198" t="s">
        <v>1152</v>
      </c>
      <c r="AP198" t="str">
        <f t="shared" si="128"/>
        <v>DDm125-33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 t="str">
        <f>_xlfn.XLOOKUP(A198,'SYS Allocations'!A:A,'SYS Allocations'!E:E)</f>
        <v>AM</v>
      </c>
      <c r="AU198">
        <f>_xlfn.XLOOKUP(A198,'SYS Allocations'!A:A,'SYS Allocations'!F:F)</f>
        <v>0</v>
      </c>
      <c r="BA198" t="str">
        <f t="shared" si="127"/>
        <v>DDm125-33</v>
      </c>
    </row>
    <row r="199" spans="1:53">
      <c r="A199" s="35" t="s">
        <v>215</v>
      </c>
      <c r="B199" t="s">
        <v>1183</v>
      </c>
      <c r="C199" t="s">
        <v>1451</v>
      </c>
      <c r="D199" t="s">
        <v>1144</v>
      </c>
      <c r="E199" t="s">
        <v>1030</v>
      </c>
      <c r="F199" t="s">
        <v>1155</v>
      </c>
      <c r="G199">
        <v>75</v>
      </c>
      <c r="H199">
        <v>12</v>
      </c>
      <c r="I199">
        <v>225</v>
      </c>
      <c r="J199">
        <v>12.262499999999999</v>
      </c>
      <c r="K199" s="64">
        <v>45014</v>
      </c>
      <c r="L199">
        <v>35.97</v>
      </c>
      <c r="M199">
        <v>23.7075</v>
      </c>
      <c r="N199">
        <v>32.917999999999999</v>
      </c>
      <c r="O199">
        <v>20.6555</v>
      </c>
      <c r="P199" t="s">
        <v>1150</v>
      </c>
      <c r="Q199" t="s">
        <v>1156</v>
      </c>
      <c r="R199" t="s">
        <v>1361</v>
      </c>
      <c r="S199">
        <v>18.792000000000002</v>
      </c>
      <c r="T199">
        <v>6.5294999999999899</v>
      </c>
      <c r="U199" t="s">
        <v>1249</v>
      </c>
      <c r="V199" t="s">
        <v>1453</v>
      </c>
      <c r="W199">
        <v>36</v>
      </c>
      <c r="X199">
        <v>23.737500000000001</v>
      </c>
      <c r="Y199">
        <v>27</v>
      </c>
      <c r="AA199">
        <f>VLOOKUP(A199,Cover!A:R,18,0)</f>
        <v>0</v>
      </c>
      <c r="AB199" s="77">
        <f t="shared" si="129"/>
        <v>23.7075</v>
      </c>
      <c r="AC199" s="77">
        <f t="shared" si="130"/>
        <v>20.6555</v>
      </c>
      <c r="AD199" s="77">
        <f t="shared" si="131"/>
        <v>65.909090909090921</v>
      </c>
      <c r="AE199" s="77">
        <f t="shared" si="132"/>
        <v>62.748344370860934</v>
      </c>
      <c r="AF199" s="77">
        <f t="shared" si="133"/>
        <v>6.5294999999999899</v>
      </c>
      <c r="AG199" s="77">
        <f t="shared" si="134"/>
        <v>34.746168582375425</v>
      </c>
      <c r="AH199" s="77">
        <f t="shared" si="135"/>
        <v>36</v>
      </c>
      <c r="AI199" s="77">
        <f t="shared" si="136"/>
        <v>12.262499999999999</v>
      </c>
      <c r="AJ199" s="77">
        <f t="shared" si="137"/>
        <v>23.737500000000001</v>
      </c>
      <c r="AK199" s="77">
        <f t="shared" si="138"/>
        <v>0</v>
      </c>
      <c r="AL199" s="77">
        <f t="shared" si="139"/>
        <v>23.737500000000001</v>
      </c>
      <c r="AM199" s="77">
        <f t="shared" si="140"/>
        <v>65.9375</v>
      </c>
      <c r="AN199" t="str">
        <f t="shared" si="126"/>
        <v/>
      </c>
      <c r="AO199" t="s">
        <v>1152</v>
      </c>
      <c r="AP199" t="str">
        <f t="shared" si="128"/>
        <v>DDm85-27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7"/>
        <v>DDm85-27</v>
      </c>
    </row>
    <row r="200" spans="1:53">
      <c r="A200" s="35" t="s">
        <v>216</v>
      </c>
      <c r="B200" t="s">
        <v>1165</v>
      </c>
      <c r="C200" t="s">
        <v>1454</v>
      </c>
      <c r="D200" t="s">
        <v>1144</v>
      </c>
      <c r="E200" t="s">
        <v>828</v>
      </c>
      <c r="F200" t="s">
        <v>1146</v>
      </c>
      <c r="G200">
        <v>36.6</v>
      </c>
      <c r="H200">
        <v>9</v>
      </c>
      <c r="I200">
        <v>39</v>
      </c>
      <c r="J200">
        <v>2.1255000000000002</v>
      </c>
      <c r="K200" s="64">
        <v>45448</v>
      </c>
      <c r="L200">
        <v>12.766080000000001</v>
      </c>
      <c r="M200">
        <v>10.64058</v>
      </c>
      <c r="N200">
        <v>9.4720999999999993</v>
      </c>
      <c r="O200">
        <v>7.3465999999999996</v>
      </c>
      <c r="P200" t="s">
        <v>1150</v>
      </c>
      <c r="Q200" t="s">
        <v>1156</v>
      </c>
      <c r="R200" t="s">
        <v>1185</v>
      </c>
      <c r="S200">
        <v>10.1088</v>
      </c>
      <c r="T200">
        <v>7.9832999999999803</v>
      </c>
      <c r="U200" t="s">
        <v>1150</v>
      </c>
      <c r="V200" t="s">
        <v>1246</v>
      </c>
      <c r="W200">
        <v>11.25</v>
      </c>
      <c r="X200">
        <v>9.1244999999999994</v>
      </c>
      <c r="Y200">
        <v>35</v>
      </c>
      <c r="AA200">
        <f>VLOOKUP(A200,Cover!A:R,18,0)</f>
        <v>0</v>
      </c>
      <c r="AB200" s="77">
        <f t="shared" si="129"/>
        <v>10.64058</v>
      </c>
      <c r="AC200" s="77">
        <f t="shared" si="130"/>
        <v>7.3465999999999996</v>
      </c>
      <c r="AD200" s="77">
        <f t="shared" si="131"/>
        <v>83.350409836065566</v>
      </c>
      <c r="AE200" s="77">
        <f t="shared" si="132"/>
        <v>77.560414269275029</v>
      </c>
      <c r="AF200" s="77">
        <f t="shared" si="133"/>
        <v>7.9832999999999803</v>
      </c>
      <c r="AG200" s="77">
        <f t="shared" si="134"/>
        <v>78.97376543209856</v>
      </c>
      <c r="AH200" s="77">
        <f t="shared" si="135"/>
        <v>11.25</v>
      </c>
      <c r="AI200" s="77">
        <f t="shared" si="136"/>
        <v>2.1255000000000002</v>
      </c>
      <c r="AJ200" s="77">
        <f t="shared" si="137"/>
        <v>9.1244999999999994</v>
      </c>
      <c r="AK200" s="77">
        <f t="shared" si="138"/>
        <v>0</v>
      </c>
      <c r="AL200" s="77">
        <f t="shared" si="139"/>
        <v>9.1244999999999994</v>
      </c>
      <c r="AM200" s="77">
        <f t="shared" si="140"/>
        <v>81.106666666666655</v>
      </c>
      <c r="AN200" t="str">
        <f t="shared" si="126"/>
        <v/>
      </c>
      <c r="AO200" t="s">
        <v>1152</v>
      </c>
      <c r="AP200" t="str">
        <f t="shared" si="128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7"/>
        <v>2DDm85-15</v>
      </c>
    </row>
    <row r="201" spans="1:53">
      <c r="A201" s="35" t="s">
        <v>217</v>
      </c>
      <c r="B201" t="s">
        <v>1209</v>
      </c>
      <c r="C201" t="s">
        <v>1455</v>
      </c>
      <c r="D201" t="s">
        <v>1144</v>
      </c>
      <c r="E201" t="s">
        <v>1456</v>
      </c>
      <c r="F201" t="s">
        <v>1155</v>
      </c>
      <c r="G201">
        <v>75</v>
      </c>
      <c r="H201">
        <v>8</v>
      </c>
      <c r="I201">
        <v>150</v>
      </c>
      <c r="J201">
        <v>8.1750000000000007</v>
      </c>
      <c r="K201" s="64">
        <v>44698.5625</v>
      </c>
      <c r="L201">
        <v>22.89</v>
      </c>
      <c r="M201">
        <v>14.715</v>
      </c>
      <c r="N201">
        <v>22.126999999999999</v>
      </c>
      <c r="O201">
        <v>13.952</v>
      </c>
      <c r="P201" t="s">
        <v>1150</v>
      </c>
      <c r="Q201" t="s">
        <v>1156</v>
      </c>
      <c r="R201" t="s">
        <v>1185</v>
      </c>
      <c r="S201">
        <v>10.1088</v>
      </c>
      <c r="T201">
        <v>1.93379999999998</v>
      </c>
      <c r="U201" t="s">
        <v>1161</v>
      </c>
      <c r="V201" t="s">
        <v>1240</v>
      </c>
      <c r="W201">
        <v>67.5</v>
      </c>
      <c r="X201">
        <v>59.325000000000003</v>
      </c>
      <c r="Y201">
        <v>84</v>
      </c>
      <c r="AA201">
        <f>VLOOKUP(A201,Cover!A:R,18,0)</f>
        <v>0</v>
      </c>
      <c r="AB201" s="77">
        <f t="shared" si="129"/>
        <v>14.715</v>
      </c>
      <c r="AC201" s="77">
        <f t="shared" si="130"/>
        <v>13.952</v>
      </c>
      <c r="AD201" s="77">
        <f t="shared" si="131"/>
        <v>64.285714285714292</v>
      </c>
      <c r="AE201" s="77">
        <f t="shared" si="132"/>
        <v>63.054187192118228</v>
      </c>
      <c r="AF201" s="77">
        <f t="shared" si="133"/>
        <v>1.93379999999998</v>
      </c>
      <c r="AG201" s="77">
        <f t="shared" si="134"/>
        <v>19.129867046533512</v>
      </c>
      <c r="AH201" s="77">
        <f t="shared" si="135"/>
        <v>67.5</v>
      </c>
      <c r="AI201" s="77">
        <f t="shared" si="136"/>
        <v>8.1750000000000007</v>
      </c>
      <c r="AJ201" s="77">
        <f t="shared" si="137"/>
        <v>59.325000000000003</v>
      </c>
      <c r="AK201" s="77">
        <f t="shared" si="138"/>
        <v>0</v>
      </c>
      <c r="AL201" s="77">
        <f t="shared" si="139"/>
        <v>59.325000000000003</v>
      </c>
      <c r="AM201" s="77">
        <f t="shared" si="140"/>
        <v>87.888888888888886</v>
      </c>
      <c r="AN201" t="str">
        <f t="shared" ref="AN201:AN254" si="172">IF(ISBLANK(Z201),"","Capped")</f>
        <v/>
      </c>
      <c r="AO201" t="s">
        <v>1152</v>
      </c>
      <c r="AP201" t="str">
        <f t="shared" si="128"/>
        <v>2DDm85-15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7"/>
        <v>2DDm85-15</v>
      </c>
    </row>
    <row r="202" spans="1:53">
      <c r="A202" s="35" t="s">
        <v>218</v>
      </c>
      <c r="B202" t="s">
        <v>1191</v>
      </c>
      <c r="C202" t="s">
        <v>1457</v>
      </c>
      <c r="D202" t="s">
        <v>1144</v>
      </c>
      <c r="E202" t="s">
        <v>1006</v>
      </c>
      <c r="F202" t="s">
        <v>1155</v>
      </c>
      <c r="G202">
        <v>75</v>
      </c>
      <c r="H202">
        <v>15</v>
      </c>
      <c r="I202">
        <v>340</v>
      </c>
      <c r="J202">
        <v>18.53</v>
      </c>
      <c r="K202" s="64">
        <v>45182</v>
      </c>
      <c r="L202">
        <v>45.78</v>
      </c>
      <c r="M202">
        <v>27.25</v>
      </c>
      <c r="N202">
        <v>22.344999999999999</v>
      </c>
      <c r="O202">
        <v>3.8149999999999999</v>
      </c>
      <c r="P202" t="s">
        <v>1161</v>
      </c>
      <c r="Q202" t="s">
        <v>1156</v>
      </c>
      <c r="R202" t="s">
        <v>1217</v>
      </c>
      <c r="S202">
        <v>56.246400000000101</v>
      </c>
      <c r="T202">
        <v>37.7164000000001</v>
      </c>
      <c r="U202" t="s">
        <v>1151</v>
      </c>
      <c r="V202" t="s">
        <v>1458</v>
      </c>
      <c r="W202">
        <v>62.25</v>
      </c>
      <c r="X202">
        <v>43.72</v>
      </c>
      <c r="Y202">
        <v>6</v>
      </c>
      <c r="AA202">
        <f>VLOOKUP(A202,Cover!A:R,18,0)</f>
        <v>0</v>
      </c>
      <c r="AB202" s="77">
        <f t="shared" si="129"/>
        <v>27.25</v>
      </c>
      <c r="AC202" s="77">
        <f t="shared" si="130"/>
        <v>3.8149999999999999</v>
      </c>
      <c r="AD202" s="77">
        <f t="shared" si="131"/>
        <v>59.523809523809526</v>
      </c>
      <c r="AE202" s="77">
        <f t="shared" si="132"/>
        <v>17.073170731707318</v>
      </c>
      <c r="AF202" s="77">
        <f t="shared" si="133"/>
        <v>37.7164000000001</v>
      </c>
      <c r="AG202" s="77">
        <f t="shared" si="134"/>
        <v>67.055669340615637</v>
      </c>
      <c r="AH202" s="77">
        <f t="shared" si="135"/>
        <v>62.25</v>
      </c>
      <c r="AI202" s="77">
        <f t="shared" si="136"/>
        <v>18.53</v>
      </c>
      <c r="AJ202" s="77">
        <f t="shared" si="137"/>
        <v>43.72</v>
      </c>
      <c r="AK202" s="77">
        <f t="shared" si="138"/>
        <v>0</v>
      </c>
      <c r="AL202" s="77">
        <f t="shared" si="139"/>
        <v>43.72</v>
      </c>
      <c r="AM202" s="77">
        <f t="shared" si="140"/>
        <v>70.232931726907623</v>
      </c>
      <c r="AN202" t="str">
        <f t="shared" si="172"/>
        <v/>
      </c>
      <c r="AO202" t="s">
        <v>1152</v>
      </c>
      <c r="AP202" t="str">
        <f t="shared" si="128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si="127"/>
        <v>DDm100-33</v>
      </c>
    </row>
    <row r="203" spans="1:53">
      <c r="A203" s="35" t="s">
        <v>219</v>
      </c>
      <c r="B203" t="s">
        <v>1191</v>
      </c>
      <c r="C203" t="s">
        <v>1457</v>
      </c>
      <c r="D203" t="s">
        <v>1188</v>
      </c>
      <c r="E203" t="s">
        <v>1001</v>
      </c>
      <c r="F203" t="s">
        <v>1146</v>
      </c>
      <c r="G203">
        <v>36.6</v>
      </c>
      <c r="H203">
        <v>83</v>
      </c>
      <c r="I203">
        <v>1256</v>
      </c>
      <c r="J203">
        <v>68.451999999999998</v>
      </c>
      <c r="K203" s="64">
        <v>44846</v>
      </c>
      <c r="L203">
        <v>130.85231999999999</v>
      </c>
      <c r="M203">
        <v>62.400320000000001</v>
      </c>
      <c r="N203">
        <v>102.5254</v>
      </c>
      <c r="O203">
        <v>34.073399999999999</v>
      </c>
      <c r="P203" t="s">
        <v>1197</v>
      </c>
      <c r="Q203" t="s">
        <v>1156</v>
      </c>
      <c r="R203" t="s">
        <v>1459</v>
      </c>
      <c r="S203">
        <v>155.5848</v>
      </c>
      <c r="T203">
        <v>87.132799999999804</v>
      </c>
      <c r="U203" t="s">
        <v>1168</v>
      </c>
      <c r="V203" t="s">
        <v>1460</v>
      </c>
      <c r="W203">
        <v>411</v>
      </c>
      <c r="X203">
        <v>342.548</v>
      </c>
      <c r="Y203">
        <v>61</v>
      </c>
      <c r="AA203">
        <f>VLOOKUP(A203,Cover!A:R,18,0)</f>
        <v>36.5</v>
      </c>
      <c r="AB203" s="77">
        <f t="shared" si="129"/>
        <v>25.900320000000001</v>
      </c>
      <c r="AC203" s="77">
        <f t="shared" si="130"/>
        <v>-2.4266000000000005</v>
      </c>
      <c r="AD203" s="77">
        <f t="shared" si="131"/>
        <v>19.793550469720369</v>
      </c>
      <c r="AE203" s="77">
        <f t="shared" si="132"/>
        <v>-2.3668281225920604</v>
      </c>
      <c r="AF203" s="77">
        <f t="shared" si="133"/>
        <v>50.632799999999804</v>
      </c>
      <c r="AG203" s="77">
        <f t="shared" si="134"/>
        <v>32.543538957532995</v>
      </c>
      <c r="AH203" s="369">
        <f>AVERAGE(W203:W204)</f>
        <v>411</v>
      </c>
      <c r="AI203" s="369">
        <f>SUM(J203:J204)</f>
        <v>115.4855</v>
      </c>
      <c r="AJ203" s="369">
        <f t="shared" si="137"/>
        <v>295.5145</v>
      </c>
      <c r="AK203" s="369">
        <f>SUM(AA203:AA204)</f>
        <v>46.9</v>
      </c>
      <c r="AL203" s="369">
        <f t="shared" si="139"/>
        <v>248.61449999999999</v>
      </c>
      <c r="AM203" s="370">
        <f t="shared" si="140"/>
        <v>60.490145985401455</v>
      </c>
      <c r="AN203" t="str">
        <f t="shared" si="172"/>
        <v/>
      </c>
      <c r="AO203" t="s">
        <v>1152</v>
      </c>
      <c r="AP203" t="str">
        <f t="shared" si="128"/>
        <v>DDm100-33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ref="BA203:BA254" si="173">IFERROR(LEFT(R203,FIND("(",R203,1)-1),R203)</f>
        <v xml:space="preserve">DDm100-33 </v>
      </c>
    </row>
    <row r="204" spans="1:53">
      <c r="A204" s="35" t="s">
        <v>220</v>
      </c>
      <c r="B204" t="s">
        <v>1191</v>
      </c>
      <c r="C204" t="s">
        <v>1457</v>
      </c>
      <c r="D204" t="s">
        <v>1188</v>
      </c>
      <c r="E204" t="s">
        <v>1001</v>
      </c>
      <c r="F204" t="s">
        <v>1200</v>
      </c>
      <c r="G204">
        <v>55</v>
      </c>
      <c r="H204">
        <v>42</v>
      </c>
      <c r="I204">
        <v>863</v>
      </c>
      <c r="J204">
        <v>47.033499999999997</v>
      </c>
      <c r="K204" s="64">
        <v>44846</v>
      </c>
      <c r="L204">
        <v>98.317999999999998</v>
      </c>
      <c r="M204">
        <v>51.284500000000001</v>
      </c>
      <c r="N204">
        <v>90.197500000000005</v>
      </c>
      <c r="O204">
        <v>43.164000000000001</v>
      </c>
      <c r="P204" t="s">
        <v>1147</v>
      </c>
      <c r="Q204" t="s">
        <v>1156</v>
      </c>
      <c r="R204" t="s">
        <v>1398</v>
      </c>
      <c r="S204">
        <v>85.212000000000202</v>
      </c>
      <c r="T204">
        <v>38.178500000000199</v>
      </c>
      <c r="U204" t="s">
        <v>1168</v>
      </c>
      <c r="V204" t="s">
        <v>1460</v>
      </c>
      <c r="W204">
        <v>411</v>
      </c>
      <c r="X204">
        <v>363.9665</v>
      </c>
      <c r="Y204">
        <v>61</v>
      </c>
      <c r="AA204">
        <f>VLOOKUP(A204,Cover!A:R,18,0)</f>
        <v>10.399999999999999</v>
      </c>
      <c r="AB204" s="77">
        <f t="shared" si="129"/>
        <v>40.884500000000003</v>
      </c>
      <c r="AC204" s="77">
        <f t="shared" si="130"/>
        <v>32.764000000000003</v>
      </c>
      <c r="AD204" s="77">
        <f t="shared" si="131"/>
        <v>41.583941902805186</v>
      </c>
      <c r="AE204" s="77">
        <f t="shared" si="132"/>
        <v>36.324731838465588</v>
      </c>
      <c r="AF204" s="77">
        <f t="shared" si="133"/>
        <v>27.7785000000002</v>
      </c>
      <c r="AG204" s="77">
        <f t="shared" si="134"/>
        <v>32.599281791297159</v>
      </c>
      <c r="AH204" s="369"/>
      <c r="AI204" s="369"/>
      <c r="AJ204" s="369"/>
      <c r="AK204" s="369"/>
      <c r="AL204" s="369"/>
      <c r="AM204" s="370"/>
      <c r="AN204" t="str">
        <f t="shared" si="172"/>
        <v/>
      </c>
      <c r="AO204" t="s">
        <v>1152</v>
      </c>
      <c r="AP204" t="str">
        <f t="shared" si="128"/>
        <v>DDm125-33</v>
      </c>
      <c r="AQ204" t="str">
        <f>_xlfn.XLOOKUP(A204,'SYS Allocations'!A:A,'SYS Allocations'!B:B)</f>
        <v>P-Core</v>
      </c>
      <c r="AR204" t="str">
        <f>_xlfn.XLOOKUP(A204,'SYS Allocations'!A:A,'SYS Allocations'!C:C)</f>
        <v>RA</v>
      </c>
      <c r="AS204" t="str">
        <f>_xlfn.XLOOKUP(A204,'SYS Allocations'!A:A,'SYS Allocations'!D:D)</f>
        <v>PX</v>
      </c>
      <c r="AT204">
        <f>_xlfn.XLOOKUP(A204,'SYS Allocations'!A:A,'SYS Allocations'!E:E)</f>
        <v>0</v>
      </c>
      <c r="AU204" t="str">
        <f>_xlfn.XLOOKUP(A204,'SYS Allocations'!A:A,'SYS Allocations'!F:F)</f>
        <v>OPEX</v>
      </c>
      <c r="BA204" t="str">
        <f t="shared" si="173"/>
        <v xml:space="preserve">DDm125-33 </v>
      </c>
    </row>
    <row r="205" spans="1:53">
      <c r="A205" s="35" t="s">
        <v>221</v>
      </c>
      <c r="B205" t="s">
        <v>1191</v>
      </c>
      <c r="C205" t="s">
        <v>1457</v>
      </c>
      <c r="D205" t="s">
        <v>1188</v>
      </c>
      <c r="E205" t="s">
        <v>1001</v>
      </c>
      <c r="F205" t="s">
        <v>1159</v>
      </c>
      <c r="G205">
        <v>31</v>
      </c>
      <c r="H205">
        <v>5</v>
      </c>
      <c r="I205">
        <v>83</v>
      </c>
      <c r="J205">
        <v>4.5235000000000003</v>
      </c>
      <c r="K205" s="64">
        <v>44719.5625</v>
      </c>
      <c r="L205">
        <v>5.4063999999999997</v>
      </c>
      <c r="M205">
        <v>0.88290000000000002</v>
      </c>
      <c r="N205">
        <v>4.5780000000000003</v>
      </c>
      <c r="O205">
        <v>5.45E-2</v>
      </c>
      <c r="P205" t="s">
        <v>1161</v>
      </c>
      <c r="Q205" t="s">
        <v>1156</v>
      </c>
      <c r="R205" t="s">
        <v>1379</v>
      </c>
      <c r="S205">
        <v>6.1430399999999796</v>
      </c>
      <c r="T205">
        <v>1.61953999999998</v>
      </c>
      <c r="U205" t="s">
        <v>1168</v>
      </c>
      <c r="V205" t="s">
        <v>1460</v>
      </c>
      <c r="W205">
        <v>411</v>
      </c>
      <c r="X205">
        <v>406.47649999999999</v>
      </c>
      <c r="Y205">
        <v>61</v>
      </c>
      <c r="AA205">
        <f>VLOOKUP(A205,Cover!A:R,18,0)</f>
        <v>0</v>
      </c>
      <c r="AB205" s="77">
        <f t="shared" si="129"/>
        <v>0.88290000000000002</v>
      </c>
      <c r="AC205" s="77">
        <f t="shared" si="130"/>
        <v>5.45E-2</v>
      </c>
      <c r="AD205" s="77">
        <f t="shared" si="131"/>
        <v>16.330645161290324</v>
      </c>
      <c r="AE205" s="77">
        <f t="shared" si="132"/>
        <v>1.1904761904761905</v>
      </c>
      <c r="AF205" s="77">
        <f t="shared" si="133"/>
        <v>1.61953999999998</v>
      </c>
      <c r="AG205" s="77">
        <f t="shared" si="134"/>
        <v>26.363819867687422</v>
      </c>
      <c r="AH205" s="77">
        <f t="shared" si="135"/>
        <v>411</v>
      </c>
      <c r="AI205" s="77">
        <f t="shared" si="136"/>
        <v>4.5235000000000003</v>
      </c>
      <c r="AJ205" s="77">
        <f t="shared" si="137"/>
        <v>406.47649999999999</v>
      </c>
      <c r="AK205" s="77">
        <f t="shared" si="138"/>
        <v>0</v>
      </c>
      <c r="AL205" s="77">
        <f t="shared" si="139"/>
        <v>406.47649999999999</v>
      </c>
      <c r="AM205" s="77">
        <f t="shared" si="140"/>
        <v>98.899391727493907</v>
      </c>
      <c r="AN205" t="str">
        <f t="shared" si="172"/>
        <v/>
      </c>
      <c r="AO205" t="s">
        <v>1152</v>
      </c>
      <c r="AP205" t="str">
        <f t="shared" si="128"/>
        <v>12V101F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73"/>
        <v xml:space="preserve">12V101F </v>
      </c>
    </row>
    <row r="206" spans="1:53">
      <c r="A206" s="35" t="s">
        <v>222</v>
      </c>
      <c r="B206" t="s">
        <v>1191</v>
      </c>
      <c r="C206" t="s">
        <v>1457</v>
      </c>
      <c r="D206" t="s">
        <v>1188</v>
      </c>
      <c r="E206" t="s">
        <v>1008</v>
      </c>
      <c r="F206" t="s">
        <v>1146</v>
      </c>
      <c r="G206">
        <v>36.6</v>
      </c>
      <c r="H206">
        <v>18</v>
      </c>
      <c r="I206">
        <v>148</v>
      </c>
      <c r="J206">
        <v>8.0660000000000007</v>
      </c>
      <c r="K206" s="64">
        <v>45161</v>
      </c>
      <c r="L206">
        <v>27.12792</v>
      </c>
      <c r="M206">
        <v>19.061920000000001</v>
      </c>
      <c r="N206">
        <v>24.6449</v>
      </c>
      <c r="O206">
        <v>16.578900000000001</v>
      </c>
      <c r="P206" t="s">
        <v>1150</v>
      </c>
      <c r="Q206" t="s">
        <v>1156</v>
      </c>
      <c r="R206" t="s">
        <v>1461</v>
      </c>
      <c r="S206">
        <v>23.025600000000001</v>
      </c>
      <c r="T206">
        <v>14.9596</v>
      </c>
      <c r="U206" t="s">
        <v>1150</v>
      </c>
      <c r="V206" t="s">
        <v>1214</v>
      </c>
      <c r="W206">
        <v>37.5</v>
      </c>
      <c r="X206">
        <v>29.434000000000001</v>
      </c>
      <c r="Y206">
        <v>4</v>
      </c>
      <c r="AA206">
        <f>VLOOKUP(A206,Cover!A:R,18,0)</f>
        <v>10.199999999999999</v>
      </c>
      <c r="AB206" s="77">
        <f t="shared" si="129"/>
        <v>8.8619200000000014</v>
      </c>
      <c r="AC206" s="77">
        <f t="shared" si="130"/>
        <v>6.3789000000000016</v>
      </c>
      <c r="AD206" s="77">
        <f t="shared" si="131"/>
        <v>32.667156199222063</v>
      </c>
      <c r="AE206" s="77">
        <f t="shared" si="132"/>
        <v>25.883245620797819</v>
      </c>
      <c r="AF206" s="77">
        <f t="shared" si="133"/>
        <v>4.7596000000000007</v>
      </c>
      <c r="AG206" s="77">
        <f t="shared" si="134"/>
        <v>20.670905427002989</v>
      </c>
      <c r="AH206" s="77">
        <f t="shared" si="135"/>
        <v>37.5</v>
      </c>
      <c r="AI206" s="77">
        <f t="shared" si="136"/>
        <v>8.0660000000000007</v>
      </c>
      <c r="AJ206" s="77">
        <f t="shared" si="137"/>
        <v>29.433999999999997</v>
      </c>
      <c r="AK206" s="77">
        <f t="shared" si="138"/>
        <v>10.199999999999999</v>
      </c>
      <c r="AL206" s="77">
        <f t="shared" si="139"/>
        <v>19.233999999999998</v>
      </c>
      <c r="AM206" s="77">
        <f t="shared" si="140"/>
        <v>51.29066666666666</v>
      </c>
      <c r="AN206" t="str">
        <f t="shared" si="172"/>
        <v/>
      </c>
      <c r="AO206" t="s">
        <v>1152</v>
      </c>
      <c r="AP206" t="str">
        <f t="shared" si="128"/>
        <v>DDm85-21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73"/>
        <v>DDm85-21</v>
      </c>
    </row>
    <row r="207" spans="1:53">
      <c r="A207" s="35" t="s">
        <v>223</v>
      </c>
      <c r="B207" t="s">
        <v>1209</v>
      </c>
      <c r="C207" t="s">
        <v>1462</v>
      </c>
      <c r="D207" t="s">
        <v>1144</v>
      </c>
      <c r="E207" t="s">
        <v>893</v>
      </c>
      <c r="F207" t="s">
        <v>1146</v>
      </c>
      <c r="G207">
        <v>36.6</v>
      </c>
      <c r="H207">
        <v>30</v>
      </c>
      <c r="I207">
        <v>364</v>
      </c>
      <c r="J207">
        <v>19.838000000000001</v>
      </c>
      <c r="K207" s="64">
        <v>45448</v>
      </c>
      <c r="L207">
        <v>46.27704</v>
      </c>
      <c r="M207">
        <v>26.439039999999999</v>
      </c>
      <c r="N207">
        <v>36.046300000000002</v>
      </c>
      <c r="O207">
        <v>16.208300000000001</v>
      </c>
      <c r="P207" t="s">
        <v>1150</v>
      </c>
      <c r="Q207" t="s">
        <v>1156</v>
      </c>
      <c r="R207" t="s">
        <v>1167</v>
      </c>
      <c r="S207">
        <v>35.553600000000003</v>
      </c>
      <c r="T207">
        <v>15.7156</v>
      </c>
      <c r="U207" t="s">
        <v>1249</v>
      </c>
      <c r="V207" t="s">
        <v>1353</v>
      </c>
      <c r="W207">
        <v>63</v>
      </c>
      <c r="X207">
        <v>43.161999999999999</v>
      </c>
      <c r="Y207">
        <v>6</v>
      </c>
      <c r="AA207">
        <f>VLOOKUP(A207,Cover!A:R,18,0)</f>
        <v>0.25</v>
      </c>
      <c r="AB207" s="77">
        <f t="shared" si="129"/>
        <v>26.189039999999999</v>
      </c>
      <c r="AC207" s="77">
        <f t="shared" si="130"/>
        <v>15.958300000000001</v>
      </c>
      <c r="AD207" s="77">
        <f t="shared" si="131"/>
        <v>56.591864993958126</v>
      </c>
      <c r="AE207" s="77">
        <f t="shared" si="132"/>
        <v>44.271672820788815</v>
      </c>
      <c r="AF207" s="77">
        <f t="shared" si="133"/>
        <v>15.4656</v>
      </c>
      <c r="AG207" s="77">
        <f t="shared" si="134"/>
        <v>43.499392466585661</v>
      </c>
      <c r="AH207" s="77">
        <f t="shared" si="135"/>
        <v>63</v>
      </c>
      <c r="AI207" s="77">
        <f t="shared" si="136"/>
        <v>19.838000000000001</v>
      </c>
      <c r="AJ207" s="77">
        <f t="shared" si="137"/>
        <v>43.161999999999999</v>
      </c>
      <c r="AK207" s="77">
        <f t="shared" si="138"/>
        <v>0.25</v>
      </c>
      <c r="AL207" s="77">
        <f t="shared" si="139"/>
        <v>42.911999999999999</v>
      </c>
      <c r="AM207" s="77">
        <f t="shared" si="140"/>
        <v>68.114285714285714</v>
      </c>
      <c r="AN207" t="str">
        <f t="shared" si="172"/>
        <v/>
      </c>
      <c r="AO207" t="s">
        <v>1152</v>
      </c>
      <c r="AP207" t="str">
        <f t="shared" si="128"/>
        <v>DDm125-33</v>
      </c>
      <c r="AQ207">
        <f>_xlfn.XLOOKUP(A207,'SYS Allocations'!A:A,'SYS Allocations'!B:B)</f>
        <v>0</v>
      </c>
      <c r="AR207">
        <f>_xlfn.XLOOKUP(A207,'SYS Allocations'!A:A,'SYS Allocations'!C:C)</f>
        <v>0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73"/>
        <v>DDm125-33</v>
      </c>
    </row>
    <row r="208" spans="1:53">
      <c r="A208" s="35" t="s">
        <v>224</v>
      </c>
      <c r="B208" t="s">
        <v>1209</v>
      </c>
      <c r="C208" t="s">
        <v>1462</v>
      </c>
      <c r="D208" t="s">
        <v>1144</v>
      </c>
      <c r="E208" t="s">
        <v>1043</v>
      </c>
      <c r="F208" t="s">
        <v>1146</v>
      </c>
      <c r="G208">
        <v>36.6</v>
      </c>
      <c r="H208">
        <v>26</v>
      </c>
      <c r="I208">
        <v>259</v>
      </c>
      <c r="J208">
        <v>14.115500000000001</v>
      </c>
      <c r="K208" s="64">
        <v>45448</v>
      </c>
      <c r="L208">
        <v>39.893999999999998</v>
      </c>
      <c r="M208">
        <v>25.778500000000001</v>
      </c>
      <c r="N208">
        <v>28.067499999999999</v>
      </c>
      <c r="O208">
        <v>13.952</v>
      </c>
      <c r="P208" t="s">
        <v>1150</v>
      </c>
      <c r="Q208" t="s">
        <v>1156</v>
      </c>
      <c r="R208" t="s">
        <v>1167</v>
      </c>
      <c r="S208">
        <v>35.553600000000003</v>
      </c>
      <c r="T208">
        <v>21.438099999999999</v>
      </c>
      <c r="U208" t="s">
        <v>1193</v>
      </c>
      <c r="V208" t="s">
        <v>1186</v>
      </c>
      <c r="W208">
        <v>112.5</v>
      </c>
      <c r="X208">
        <v>98.384500000000003</v>
      </c>
      <c r="Y208">
        <v>21</v>
      </c>
      <c r="AA208">
        <f>VLOOKUP(A208,Cover!A:R,18,0)</f>
        <v>7.2</v>
      </c>
      <c r="AB208" s="77">
        <f t="shared" si="129"/>
        <v>18.578500000000002</v>
      </c>
      <c r="AC208" s="77">
        <f t="shared" si="130"/>
        <v>6.7519999999999998</v>
      </c>
      <c r="AD208" s="77">
        <f t="shared" si="131"/>
        <v>46.569659597934539</v>
      </c>
      <c r="AE208" s="77">
        <f t="shared" si="132"/>
        <v>24.056292865413734</v>
      </c>
      <c r="AF208" s="77">
        <f t="shared" si="133"/>
        <v>14.238099999999999</v>
      </c>
      <c r="AG208" s="77">
        <f t="shared" si="134"/>
        <v>40.046858827235496</v>
      </c>
      <c r="AH208" s="77">
        <f t="shared" si="135"/>
        <v>112.5</v>
      </c>
      <c r="AI208" s="77">
        <f t="shared" si="136"/>
        <v>14.115500000000001</v>
      </c>
      <c r="AJ208" s="77">
        <f t="shared" si="137"/>
        <v>98.384500000000003</v>
      </c>
      <c r="AK208" s="77">
        <f t="shared" si="138"/>
        <v>7.2</v>
      </c>
      <c r="AL208" s="77">
        <f t="shared" si="139"/>
        <v>91.1845</v>
      </c>
      <c r="AM208" s="77">
        <f t="shared" si="140"/>
        <v>81.052888888888887</v>
      </c>
      <c r="AN208" t="str">
        <f t="shared" si="172"/>
        <v/>
      </c>
      <c r="AO208" t="s">
        <v>1152</v>
      </c>
      <c r="AP208" t="str">
        <f t="shared" si="128"/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73"/>
        <v>DDm125-33</v>
      </c>
    </row>
    <row r="209" spans="1:53">
      <c r="A209" s="35" t="s">
        <v>225</v>
      </c>
      <c r="B209" t="s">
        <v>1241</v>
      </c>
      <c r="C209" t="s">
        <v>1463</v>
      </c>
      <c r="D209" t="s">
        <v>1188</v>
      </c>
      <c r="E209" t="s">
        <v>1015</v>
      </c>
      <c r="F209" t="s">
        <v>1146</v>
      </c>
      <c r="G209">
        <v>36.6</v>
      </c>
      <c r="H209">
        <v>37</v>
      </c>
      <c r="I209">
        <v>465</v>
      </c>
      <c r="J209">
        <v>25.342500000000001</v>
      </c>
      <c r="K209" s="64">
        <v>45448</v>
      </c>
      <c r="L209">
        <v>57.447360000000003</v>
      </c>
      <c r="M209">
        <v>32.104860000000002</v>
      </c>
      <c r="N209">
        <v>39.109200000000001</v>
      </c>
      <c r="O209">
        <v>13.7667</v>
      </c>
      <c r="P209" t="s">
        <v>1147</v>
      </c>
      <c r="Q209" t="s">
        <v>1156</v>
      </c>
      <c r="R209" t="s">
        <v>1167</v>
      </c>
      <c r="S209">
        <v>53.330399999999997</v>
      </c>
      <c r="T209">
        <v>27.9879</v>
      </c>
      <c r="U209" t="s">
        <v>1235</v>
      </c>
      <c r="V209" t="s">
        <v>1464</v>
      </c>
      <c r="W209">
        <v>84.375</v>
      </c>
      <c r="X209">
        <v>59.032499999999999</v>
      </c>
      <c r="Y209">
        <v>69</v>
      </c>
      <c r="AA209">
        <f>VLOOKUP(A209,Cover!A:R,18,0)</f>
        <v>3.7</v>
      </c>
      <c r="AB209" s="77">
        <f t="shared" si="129"/>
        <v>28.404860000000003</v>
      </c>
      <c r="AC209" s="77">
        <f t="shared" si="130"/>
        <v>10.066700000000001</v>
      </c>
      <c r="AD209" s="77">
        <f t="shared" si="131"/>
        <v>49.445022364822336</v>
      </c>
      <c r="AE209" s="77">
        <f t="shared" si="132"/>
        <v>25.739979339899566</v>
      </c>
      <c r="AF209" s="77">
        <f t="shared" si="133"/>
        <v>24.2879</v>
      </c>
      <c r="AG209" s="77">
        <f t="shared" si="134"/>
        <v>45.542317327453013</v>
      </c>
      <c r="AH209" s="77">
        <f t="shared" si="135"/>
        <v>84.375</v>
      </c>
      <c r="AI209" s="77">
        <f t="shared" si="136"/>
        <v>25.342500000000001</v>
      </c>
      <c r="AJ209" s="77">
        <f t="shared" si="137"/>
        <v>59.032499999999999</v>
      </c>
      <c r="AK209" s="77">
        <f t="shared" si="138"/>
        <v>3.7</v>
      </c>
      <c r="AL209" s="77">
        <f t="shared" si="139"/>
        <v>55.332499999999996</v>
      </c>
      <c r="AM209" s="77">
        <f t="shared" si="140"/>
        <v>65.57925925925926</v>
      </c>
      <c r="AN209" t="str">
        <f t="shared" si="172"/>
        <v/>
      </c>
      <c r="AO209" t="s">
        <v>1152</v>
      </c>
      <c r="AP209" t="str">
        <f t="shared" ref="AP209:AP254" si="174">TRIM(BA209)</f>
        <v>DDm125-33</v>
      </c>
      <c r="AQ209">
        <f>_xlfn.XLOOKUP(A209,'SYS Allocations'!A:A,'SYS Allocations'!B:B)</f>
        <v>0</v>
      </c>
      <c r="AR209" t="str">
        <f>_xlfn.XLOOKUP(A209,'SYS Allocations'!A:A,'SYS Allocations'!C:C)</f>
        <v>RA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73"/>
        <v>DDm125-33</v>
      </c>
    </row>
    <row r="210" spans="1:53">
      <c r="A210" s="35" t="s">
        <v>226</v>
      </c>
      <c r="B210" t="s">
        <v>1183</v>
      </c>
      <c r="C210" t="s">
        <v>1465</v>
      </c>
      <c r="D210" t="s">
        <v>1139</v>
      </c>
      <c r="E210" t="s">
        <v>1033</v>
      </c>
      <c r="F210" t="s">
        <v>1146</v>
      </c>
      <c r="G210">
        <v>36.6</v>
      </c>
      <c r="H210">
        <v>35</v>
      </c>
      <c r="I210">
        <v>504</v>
      </c>
      <c r="J210">
        <v>27.468</v>
      </c>
      <c r="K210" s="64">
        <v>45448</v>
      </c>
      <c r="L210">
        <v>54.255839999999999</v>
      </c>
      <c r="M210">
        <v>26.787839999999999</v>
      </c>
      <c r="N210">
        <v>35.119799999999998</v>
      </c>
      <c r="O210">
        <v>7.6517999999999997</v>
      </c>
      <c r="P210" t="s">
        <v>1147</v>
      </c>
      <c r="Q210" t="s">
        <v>1156</v>
      </c>
      <c r="R210" t="s">
        <v>1167</v>
      </c>
      <c r="S210">
        <v>53.330399999999997</v>
      </c>
      <c r="T210">
        <v>25.862400000000001</v>
      </c>
      <c r="U210" t="s">
        <v>1249</v>
      </c>
      <c r="V210" t="s">
        <v>1353</v>
      </c>
      <c r="W210">
        <v>63</v>
      </c>
      <c r="X210">
        <v>35.531999999999996</v>
      </c>
      <c r="Y210">
        <v>13</v>
      </c>
      <c r="Z210" t="s">
        <v>1370</v>
      </c>
      <c r="AA210">
        <f>VLOOKUP(A210,Cover!A:R,18,0)</f>
        <v>3.5</v>
      </c>
      <c r="AB210" s="77">
        <f t="shared" si="129"/>
        <v>23.287839999999999</v>
      </c>
      <c r="AC210" s="77">
        <f t="shared" si="130"/>
        <v>4.1517999999999997</v>
      </c>
      <c r="AD210" s="77">
        <f t="shared" si="131"/>
        <v>42.922273436371086</v>
      </c>
      <c r="AE210" s="77">
        <f t="shared" si="132"/>
        <v>11.821821308777386</v>
      </c>
      <c r="AF210" s="77">
        <f t="shared" si="133"/>
        <v>22.362400000000001</v>
      </c>
      <c r="AG210" s="77">
        <f t="shared" si="134"/>
        <v>41.931806249343715</v>
      </c>
      <c r="AH210" s="77">
        <f t="shared" si="135"/>
        <v>63</v>
      </c>
      <c r="AI210" s="77">
        <f t="shared" si="136"/>
        <v>27.468</v>
      </c>
      <c r="AJ210" s="77">
        <f t="shared" si="137"/>
        <v>35.531999999999996</v>
      </c>
      <c r="AK210" s="77">
        <f t="shared" si="138"/>
        <v>3.5</v>
      </c>
      <c r="AL210" s="77">
        <f t="shared" si="139"/>
        <v>32.031999999999996</v>
      </c>
      <c r="AM210" s="77">
        <f t="shared" si="140"/>
        <v>50.844444444444441</v>
      </c>
      <c r="AN210" t="str">
        <f t="shared" si="172"/>
        <v>Capped</v>
      </c>
      <c r="AO210" t="s">
        <v>1152</v>
      </c>
      <c r="AP210" t="str">
        <f t="shared" si="174"/>
        <v>DDm125-33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73"/>
        <v>DDm125-33</v>
      </c>
    </row>
    <row r="211" spans="1:53">
      <c r="A211" s="35" t="s">
        <v>227</v>
      </c>
      <c r="B211" t="s">
        <v>1165</v>
      </c>
      <c r="C211" t="s">
        <v>1165</v>
      </c>
      <c r="D211" t="s">
        <v>1139</v>
      </c>
      <c r="E211" t="s">
        <v>829</v>
      </c>
      <c r="F211" t="s">
        <v>1155</v>
      </c>
      <c r="G211">
        <v>75</v>
      </c>
      <c r="H211">
        <v>18</v>
      </c>
      <c r="I211">
        <v>570</v>
      </c>
      <c r="J211">
        <v>31.065000000000001</v>
      </c>
      <c r="K211" s="64">
        <v>44643.354166666701</v>
      </c>
      <c r="L211">
        <v>55.59</v>
      </c>
      <c r="M211">
        <v>24.524999999999999</v>
      </c>
      <c r="N211">
        <v>48.232500000000002</v>
      </c>
      <c r="O211">
        <v>17.1675</v>
      </c>
      <c r="P211" t="s">
        <v>1147</v>
      </c>
      <c r="Q211" t="s">
        <v>1156</v>
      </c>
      <c r="R211" t="s">
        <v>1163</v>
      </c>
      <c r="S211">
        <v>34.279200000000003</v>
      </c>
      <c r="T211">
        <v>3.2141999999999999</v>
      </c>
      <c r="U211" t="s">
        <v>1147</v>
      </c>
      <c r="V211" t="s">
        <v>1337</v>
      </c>
      <c r="W211">
        <v>105</v>
      </c>
      <c r="X211">
        <v>73.935000000000002</v>
      </c>
      <c r="Y211">
        <v>3</v>
      </c>
      <c r="Z211" t="s">
        <v>8</v>
      </c>
      <c r="AA211">
        <f>VLOOKUP(A211,Cover!A:R,18,0)</f>
        <v>0</v>
      </c>
      <c r="AB211" s="77">
        <f t="shared" si="129"/>
        <v>24.524999999999999</v>
      </c>
      <c r="AC211" s="77">
        <f t="shared" si="130"/>
        <v>17.1675</v>
      </c>
      <c r="AD211" s="77">
        <f t="shared" si="131"/>
        <v>44.117647058823522</v>
      </c>
      <c r="AE211" s="77">
        <f t="shared" si="132"/>
        <v>35.593220338983052</v>
      </c>
      <c r="AF211" s="77">
        <f t="shared" si="133"/>
        <v>3.2141999999999999</v>
      </c>
      <c r="AG211" s="77">
        <f t="shared" si="134"/>
        <v>9.3765315409927865</v>
      </c>
      <c r="AH211" s="77">
        <f t="shared" si="135"/>
        <v>105</v>
      </c>
      <c r="AI211" s="77">
        <f t="shared" si="136"/>
        <v>31.065000000000001</v>
      </c>
      <c r="AJ211" s="77">
        <f t="shared" si="137"/>
        <v>73.935000000000002</v>
      </c>
      <c r="AK211" s="77">
        <f t="shared" si="138"/>
        <v>0</v>
      </c>
      <c r="AL211" s="77">
        <f t="shared" si="139"/>
        <v>73.935000000000002</v>
      </c>
      <c r="AM211" s="77">
        <f t="shared" si="140"/>
        <v>70.414285714285711</v>
      </c>
      <c r="AN211" t="str">
        <f t="shared" si="172"/>
        <v>Capped</v>
      </c>
      <c r="AO211" t="s">
        <v>1152</v>
      </c>
      <c r="AP211" t="str">
        <f t="shared" si="174"/>
        <v>DDm100-27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73"/>
        <v>DDm100-27</v>
      </c>
    </row>
    <row r="212" spans="1:53">
      <c r="A212" s="35" t="s">
        <v>228</v>
      </c>
      <c r="B212" t="s">
        <v>1209</v>
      </c>
      <c r="C212" t="s">
        <v>1466</v>
      </c>
      <c r="D212" t="s">
        <v>1172</v>
      </c>
      <c r="E212" t="s">
        <v>894</v>
      </c>
      <c r="F212" t="s">
        <v>1423</v>
      </c>
      <c r="G212">
        <v>60.4</v>
      </c>
      <c r="H212">
        <v>6</v>
      </c>
      <c r="I212">
        <v>92</v>
      </c>
      <c r="J212">
        <v>5.0140000000000002</v>
      </c>
      <c r="K212" s="64">
        <v>45356</v>
      </c>
      <c r="L212">
        <v>13.167199999999999</v>
      </c>
      <c r="M212">
        <v>8.1532</v>
      </c>
      <c r="N212">
        <v>13.189</v>
      </c>
      <c r="O212">
        <v>8.1750000000000007</v>
      </c>
      <c r="P212" t="s">
        <v>1150</v>
      </c>
      <c r="Q212" t="s">
        <v>1156</v>
      </c>
      <c r="R212" t="s">
        <v>1213</v>
      </c>
      <c r="S212">
        <v>5.2271999999999998</v>
      </c>
      <c r="T212">
        <v>0.2132</v>
      </c>
      <c r="U212" t="s">
        <v>1147</v>
      </c>
      <c r="V212" t="s">
        <v>1164</v>
      </c>
      <c r="W212">
        <v>45</v>
      </c>
      <c r="X212">
        <v>39.985999999999997</v>
      </c>
      <c r="Y212">
        <v>9</v>
      </c>
      <c r="AA212">
        <f>VLOOKUP(A212,Cover!A:R,18,0)</f>
        <v>0</v>
      </c>
      <c r="AB212" s="77">
        <f t="shared" si="129"/>
        <v>8.1532</v>
      </c>
      <c r="AC212" s="77">
        <f t="shared" si="130"/>
        <v>8.1750000000000007</v>
      </c>
      <c r="AD212" s="77">
        <f t="shared" si="131"/>
        <v>61.920529801324513</v>
      </c>
      <c r="AE212" s="77">
        <f t="shared" si="132"/>
        <v>61.983471074380169</v>
      </c>
      <c r="AF212" s="77">
        <f t="shared" si="133"/>
        <v>0.2132</v>
      </c>
      <c r="AG212" s="77">
        <f t="shared" si="134"/>
        <v>4.0786654423018058</v>
      </c>
      <c r="AH212" s="77">
        <f t="shared" si="135"/>
        <v>45</v>
      </c>
      <c r="AI212" s="77">
        <f t="shared" si="136"/>
        <v>5.0140000000000002</v>
      </c>
      <c r="AJ212" s="77">
        <f t="shared" si="137"/>
        <v>39.985999999999997</v>
      </c>
      <c r="AK212" s="77">
        <f t="shared" si="138"/>
        <v>0</v>
      </c>
      <c r="AL212" s="77">
        <f t="shared" si="139"/>
        <v>39.985999999999997</v>
      </c>
      <c r="AM212" s="77">
        <f t="shared" si="140"/>
        <v>88.85777777777777</v>
      </c>
      <c r="AN212" t="str">
        <f t="shared" si="172"/>
        <v/>
      </c>
      <c r="AO212" t="s">
        <v>1152</v>
      </c>
      <c r="AP212" t="str">
        <f t="shared" si="174"/>
        <v>2DDm50-13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73"/>
        <v>2DDm50-13</v>
      </c>
    </row>
    <row r="213" spans="1:53">
      <c r="A213" s="35" t="s">
        <v>229</v>
      </c>
      <c r="B213" t="s">
        <v>1195</v>
      </c>
      <c r="C213" t="s">
        <v>1467</v>
      </c>
      <c r="D213" t="s">
        <v>1144</v>
      </c>
      <c r="E213" t="s">
        <v>873</v>
      </c>
      <c r="F213" t="s">
        <v>1238</v>
      </c>
      <c r="G213">
        <v>55</v>
      </c>
      <c r="H213">
        <v>15</v>
      </c>
      <c r="I213">
        <v>239</v>
      </c>
      <c r="J213">
        <v>13.025499999999999</v>
      </c>
      <c r="K213" s="64">
        <v>45448</v>
      </c>
      <c r="L213">
        <v>33.572000000000003</v>
      </c>
      <c r="M213">
        <v>20.546500000000002</v>
      </c>
      <c r="N213">
        <v>20.164999999999999</v>
      </c>
      <c r="O213">
        <v>7.1395</v>
      </c>
      <c r="P213" t="s">
        <v>1150</v>
      </c>
      <c r="Q213" t="s">
        <v>1156</v>
      </c>
      <c r="R213" t="s">
        <v>1167</v>
      </c>
      <c r="S213">
        <v>35.553600000000003</v>
      </c>
      <c r="T213">
        <v>22.528099999999998</v>
      </c>
      <c r="U213" t="s">
        <v>1147</v>
      </c>
      <c r="V213" t="s">
        <v>1164</v>
      </c>
      <c r="W213">
        <v>45</v>
      </c>
      <c r="X213">
        <v>31.974499999999999</v>
      </c>
      <c r="Y213">
        <v>38</v>
      </c>
      <c r="AA213">
        <f>VLOOKUP(A213,Cover!A:R,18,0)</f>
        <v>2</v>
      </c>
      <c r="AB213" s="77">
        <f t="shared" ref="AB213:AB267" si="175">M213-AA213</f>
        <v>18.546500000000002</v>
      </c>
      <c r="AC213" s="77">
        <f t="shared" ref="AC213:AC267" si="176">O213-AA213</f>
        <v>5.1395</v>
      </c>
      <c r="AD213" s="77">
        <f t="shared" ref="AD213:AD267" si="177">AB213/L213%</f>
        <v>55.243953294412009</v>
      </c>
      <c r="AE213" s="77">
        <f t="shared" ref="AE213:AE267" si="178">AC213/N213%</f>
        <v>25.487230349615672</v>
      </c>
      <c r="AF213" s="77">
        <f t="shared" ref="AF213:AF267" si="179">T213-AA213</f>
        <v>20.528099999999998</v>
      </c>
      <c r="AG213" s="77">
        <f t="shared" ref="AG213:AG267" si="180">AF213/S213%</f>
        <v>57.738456865127574</v>
      </c>
      <c r="AH213" s="77">
        <f t="shared" ref="AH213:AH267" si="181">W213</f>
        <v>45</v>
      </c>
      <c r="AI213" s="77">
        <f t="shared" ref="AI213:AI267" si="182">J213</f>
        <v>13.025499999999999</v>
      </c>
      <c r="AJ213" s="77">
        <f t="shared" ref="AJ213:AJ267" si="183">AH213-AI213</f>
        <v>31.974499999999999</v>
      </c>
      <c r="AK213" s="77">
        <f t="shared" ref="AK213:AK267" si="184">AA213</f>
        <v>2</v>
      </c>
      <c r="AL213" s="77">
        <f t="shared" ref="AL213:AL267" si="185">AJ213-AK213</f>
        <v>29.974499999999999</v>
      </c>
      <c r="AM213" s="77">
        <f t="shared" ref="AM213:AM267" si="186">AL213/AH213%</f>
        <v>66.61</v>
      </c>
      <c r="AN213" t="str">
        <f t="shared" si="172"/>
        <v/>
      </c>
      <c r="AO213" t="s">
        <v>1152</v>
      </c>
      <c r="AP213" t="str">
        <f t="shared" si="174"/>
        <v>DDm125-33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73"/>
        <v>DDm125-33</v>
      </c>
    </row>
    <row r="214" spans="1:53">
      <c r="A214" s="35" t="s">
        <v>230</v>
      </c>
      <c r="B214" t="s">
        <v>1142</v>
      </c>
      <c r="C214" t="s">
        <v>1468</v>
      </c>
      <c r="D214" t="s">
        <v>1144</v>
      </c>
      <c r="E214" t="s">
        <v>967</v>
      </c>
      <c r="F214" t="s">
        <v>1146</v>
      </c>
      <c r="G214">
        <v>36.6</v>
      </c>
      <c r="H214">
        <v>10</v>
      </c>
      <c r="I214">
        <v>130</v>
      </c>
      <c r="J214">
        <v>7.085</v>
      </c>
      <c r="K214" s="64">
        <v>44231</v>
      </c>
      <c r="L214">
        <v>14.361840000000001</v>
      </c>
      <c r="M214">
        <v>7.27684</v>
      </c>
      <c r="N214">
        <v>8.6873000000000005</v>
      </c>
      <c r="O214">
        <v>1.6023000000000001</v>
      </c>
      <c r="P214" t="s">
        <v>1150</v>
      </c>
      <c r="Q214" t="s">
        <v>1156</v>
      </c>
      <c r="R214" t="s">
        <v>1336</v>
      </c>
      <c r="S214">
        <v>14.428800000000001</v>
      </c>
      <c r="T214">
        <v>7.3437999999999999</v>
      </c>
      <c r="U214" t="s">
        <v>1147</v>
      </c>
      <c r="V214" t="s">
        <v>1324</v>
      </c>
      <c r="W214">
        <v>19.5</v>
      </c>
      <c r="X214">
        <v>12.414999999999999</v>
      </c>
      <c r="Y214">
        <v>30</v>
      </c>
      <c r="AA214">
        <f>VLOOKUP(A214,Cover!A:R,18,0)</f>
        <v>2</v>
      </c>
      <c r="AB214" s="77">
        <f t="shared" si="175"/>
        <v>5.27684</v>
      </c>
      <c r="AC214" s="77">
        <f t="shared" si="176"/>
        <v>-0.39769999999999994</v>
      </c>
      <c r="AD214" s="77">
        <f t="shared" si="177"/>
        <v>36.742088757429407</v>
      </c>
      <c r="AE214" s="77">
        <f t="shared" si="178"/>
        <v>-4.577947118207037</v>
      </c>
      <c r="AF214" s="77">
        <f t="shared" si="179"/>
        <v>5.3437999999999999</v>
      </c>
      <c r="AG214" s="77">
        <f t="shared" si="180"/>
        <v>37.035650920381457</v>
      </c>
      <c r="AH214" s="77">
        <f t="shared" si="181"/>
        <v>19.5</v>
      </c>
      <c r="AI214" s="77">
        <f t="shared" si="182"/>
        <v>7.085</v>
      </c>
      <c r="AJ214" s="77">
        <f t="shared" si="183"/>
        <v>12.414999999999999</v>
      </c>
      <c r="AK214" s="77">
        <f t="shared" si="184"/>
        <v>2</v>
      </c>
      <c r="AL214" s="77">
        <f t="shared" si="185"/>
        <v>10.414999999999999</v>
      </c>
      <c r="AM214" s="77">
        <f t="shared" si="186"/>
        <v>53.410256410256402</v>
      </c>
      <c r="AN214" t="str">
        <f t="shared" si="172"/>
        <v/>
      </c>
      <c r="AO214" t="s">
        <v>1152</v>
      </c>
      <c r="AP214" t="str">
        <f t="shared" si="174"/>
        <v>DDm85-21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73"/>
        <v>DDm85-21</v>
      </c>
    </row>
    <row r="215" spans="1:53">
      <c r="A215" s="35" t="s">
        <v>231</v>
      </c>
      <c r="B215" t="s">
        <v>1195</v>
      </c>
      <c r="C215" t="s">
        <v>1469</v>
      </c>
      <c r="D215" t="s">
        <v>1144</v>
      </c>
      <c r="E215" t="s">
        <v>875</v>
      </c>
      <c r="F215" t="s">
        <v>1146</v>
      </c>
      <c r="G215">
        <v>36.6</v>
      </c>
      <c r="H215">
        <v>12</v>
      </c>
      <c r="I215">
        <v>194</v>
      </c>
      <c r="J215">
        <v>10.573</v>
      </c>
      <c r="K215" s="64">
        <v>45448</v>
      </c>
      <c r="L215">
        <v>17.553360000000001</v>
      </c>
      <c r="M215">
        <v>6.9803600000000001</v>
      </c>
      <c r="N215">
        <v>8.8617000000000008</v>
      </c>
      <c r="O215">
        <v>-1.7113</v>
      </c>
      <c r="P215" t="s">
        <v>1150</v>
      </c>
      <c r="Q215" t="s">
        <v>1156</v>
      </c>
      <c r="R215" t="s">
        <v>1160</v>
      </c>
      <c r="S215">
        <v>21.1248</v>
      </c>
      <c r="T215">
        <v>10.5518</v>
      </c>
      <c r="U215" t="s">
        <v>1166</v>
      </c>
      <c r="V215" t="s">
        <v>1470</v>
      </c>
      <c r="W215">
        <v>18</v>
      </c>
      <c r="X215">
        <v>7.4269999999999996</v>
      </c>
      <c r="Y215">
        <v>22</v>
      </c>
      <c r="AA215">
        <f>VLOOKUP(A215,Cover!A:R,18,0)</f>
        <v>1</v>
      </c>
      <c r="AB215" s="77">
        <f t="shared" si="175"/>
        <v>5.9803600000000001</v>
      </c>
      <c r="AC215" s="77">
        <f t="shared" si="176"/>
        <v>-2.7113</v>
      </c>
      <c r="AD215" s="77">
        <f t="shared" si="177"/>
        <v>34.069602628784459</v>
      </c>
      <c r="AE215" s="77">
        <f t="shared" si="178"/>
        <v>-30.595709626821037</v>
      </c>
      <c r="AF215" s="77">
        <f t="shared" si="179"/>
        <v>9.5518000000000001</v>
      </c>
      <c r="AG215" s="77">
        <f t="shared" si="180"/>
        <v>45.216049382716051</v>
      </c>
      <c r="AH215" s="77">
        <f t="shared" si="181"/>
        <v>18</v>
      </c>
      <c r="AI215" s="77">
        <f t="shared" si="182"/>
        <v>10.573</v>
      </c>
      <c r="AJ215" s="77">
        <f t="shared" si="183"/>
        <v>7.4269999999999996</v>
      </c>
      <c r="AK215" s="77">
        <f t="shared" si="184"/>
        <v>1</v>
      </c>
      <c r="AL215" s="77">
        <f t="shared" si="185"/>
        <v>6.4269999999999996</v>
      </c>
      <c r="AM215" s="77">
        <f t="shared" si="186"/>
        <v>35.705555555555556</v>
      </c>
      <c r="AN215" t="str">
        <f t="shared" si="172"/>
        <v/>
      </c>
      <c r="AO215" t="s">
        <v>1152</v>
      </c>
      <c r="AP215" t="str">
        <f t="shared" si="174"/>
        <v>DDm100-25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73"/>
        <v>DDm100-25</v>
      </c>
    </row>
    <row r="216" spans="1:53">
      <c r="A216" s="35" t="s">
        <v>232</v>
      </c>
      <c r="B216" t="s">
        <v>1165</v>
      </c>
      <c r="C216" t="s">
        <v>1165</v>
      </c>
      <c r="D216" t="s">
        <v>1188</v>
      </c>
      <c r="E216" t="s">
        <v>830</v>
      </c>
      <c r="F216" t="s">
        <v>1146</v>
      </c>
      <c r="G216">
        <v>36.6</v>
      </c>
      <c r="H216">
        <v>29</v>
      </c>
      <c r="I216">
        <v>224</v>
      </c>
      <c r="J216">
        <v>12.208</v>
      </c>
      <c r="K216" s="64">
        <v>45448</v>
      </c>
      <c r="L216">
        <v>44.681280000000001</v>
      </c>
      <c r="M216">
        <v>32.473280000000003</v>
      </c>
      <c r="N216">
        <v>31.326599999999999</v>
      </c>
      <c r="O216">
        <v>19.118600000000001</v>
      </c>
      <c r="P216" t="s">
        <v>1147</v>
      </c>
      <c r="Q216" t="s">
        <v>1156</v>
      </c>
      <c r="R216" t="s">
        <v>1345</v>
      </c>
      <c r="S216">
        <v>39.9816</v>
      </c>
      <c r="T216">
        <v>27.773599999999998</v>
      </c>
      <c r="U216" t="s">
        <v>1193</v>
      </c>
      <c r="V216" t="s">
        <v>1471</v>
      </c>
      <c r="W216">
        <v>187.5</v>
      </c>
      <c r="X216">
        <v>175.292</v>
      </c>
      <c r="Y216">
        <v>104</v>
      </c>
      <c r="AA216">
        <f>VLOOKUP(A216,Cover!A:R,18,0)</f>
        <v>4</v>
      </c>
      <c r="AB216" s="77">
        <f t="shared" si="175"/>
        <v>28.473280000000003</v>
      </c>
      <c r="AC216" s="77">
        <f t="shared" si="176"/>
        <v>15.118600000000001</v>
      </c>
      <c r="AD216" s="77">
        <f t="shared" si="177"/>
        <v>63.725300618066449</v>
      </c>
      <c r="AE216" s="77">
        <f t="shared" si="178"/>
        <v>48.261222092407095</v>
      </c>
      <c r="AF216" s="77">
        <f t="shared" si="179"/>
        <v>23.773599999999998</v>
      </c>
      <c r="AG216" s="77">
        <f t="shared" si="180"/>
        <v>59.461352222022128</v>
      </c>
      <c r="AH216" s="369">
        <f>AVERAGE(W216:W218)</f>
        <v>187.5</v>
      </c>
      <c r="AI216" s="369">
        <f>SUM(J216:J218)</f>
        <v>96.465000000000003</v>
      </c>
      <c r="AJ216" s="369">
        <f t="shared" si="183"/>
        <v>91.034999999999997</v>
      </c>
      <c r="AK216" s="369">
        <f t="shared" si="184"/>
        <v>4</v>
      </c>
      <c r="AL216" s="369">
        <f t="shared" si="185"/>
        <v>87.034999999999997</v>
      </c>
      <c r="AM216" s="370">
        <f t="shared" si="186"/>
        <v>46.418666666666667</v>
      </c>
      <c r="AN216" t="str">
        <f t="shared" si="172"/>
        <v/>
      </c>
      <c r="AO216" t="s">
        <v>1152</v>
      </c>
      <c r="AP216" t="str">
        <f t="shared" si="174"/>
        <v>DDm125-25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73"/>
        <v>DDm125-25</v>
      </c>
    </row>
    <row r="217" spans="1:53">
      <c r="A217" s="35" t="s">
        <v>233</v>
      </c>
      <c r="B217" t="s">
        <v>1165</v>
      </c>
      <c r="C217" t="s">
        <v>1165</v>
      </c>
      <c r="D217" t="s">
        <v>1188</v>
      </c>
      <c r="E217" t="s">
        <v>830</v>
      </c>
      <c r="F217" t="s">
        <v>1146</v>
      </c>
      <c r="G217">
        <v>36.6</v>
      </c>
      <c r="H217">
        <v>45</v>
      </c>
      <c r="I217">
        <v>780</v>
      </c>
      <c r="J217">
        <v>42.51</v>
      </c>
      <c r="K217" s="64">
        <v>45448</v>
      </c>
      <c r="L217">
        <v>70.213440000000006</v>
      </c>
      <c r="M217">
        <v>27.703440000000001</v>
      </c>
      <c r="N217">
        <v>52.886800000000001</v>
      </c>
      <c r="O217">
        <v>10.376799999999999</v>
      </c>
      <c r="P217" t="s">
        <v>1161</v>
      </c>
      <c r="Q217" t="s">
        <v>1156</v>
      </c>
      <c r="R217" t="s">
        <v>1217</v>
      </c>
      <c r="S217">
        <v>56.246400000000101</v>
      </c>
      <c r="T217">
        <v>13.736400000000099</v>
      </c>
      <c r="U217" t="s">
        <v>1193</v>
      </c>
      <c r="V217" t="s">
        <v>1471</v>
      </c>
      <c r="W217">
        <v>187.5</v>
      </c>
      <c r="X217">
        <v>144.99</v>
      </c>
      <c r="Y217">
        <v>104</v>
      </c>
      <c r="AA217">
        <f>VLOOKUP(A217,Cover!A:R,18,0)</f>
        <v>0</v>
      </c>
      <c r="AB217" s="77">
        <f t="shared" si="175"/>
        <v>27.703440000000001</v>
      </c>
      <c r="AC217" s="77">
        <f t="shared" si="176"/>
        <v>10.376799999999999</v>
      </c>
      <c r="AD217" s="77">
        <f t="shared" si="177"/>
        <v>39.456035767511175</v>
      </c>
      <c r="AE217" s="77">
        <f t="shared" si="178"/>
        <v>19.620774938169827</v>
      </c>
      <c r="AF217" s="77">
        <f t="shared" si="179"/>
        <v>13.736400000000099</v>
      </c>
      <c r="AG217" s="77">
        <f t="shared" si="180"/>
        <v>24.421829663765283</v>
      </c>
      <c r="AH217" s="369"/>
      <c r="AI217" s="369"/>
      <c r="AJ217" s="369"/>
      <c r="AK217" s="369"/>
      <c r="AL217" s="369"/>
      <c r="AM217" s="370"/>
      <c r="AN217" t="str">
        <f t="shared" si="172"/>
        <v/>
      </c>
      <c r="AO217" t="s">
        <v>1152</v>
      </c>
      <c r="AP217" t="str">
        <f t="shared" si="174"/>
        <v>DDm100-33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73"/>
        <v>DDm100-33</v>
      </c>
    </row>
    <row r="218" spans="1:53">
      <c r="A218" s="35" t="s">
        <v>234</v>
      </c>
      <c r="B218" t="s">
        <v>1165</v>
      </c>
      <c r="C218" t="s">
        <v>1165</v>
      </c>
      <c r="D218" t="s">
        <v>1188</v>
      </c>
      <c r="E218" t="s">
        <v>830</v>
      </c>
      <c r="F218" t="s">
        <v>1146</v>
      </c>
      <c r="G218">
        <v>36.6</v>
      </c>
      <c r="H218">
        <v>63</v>
      </c>
      <c r="I218">
        <v>766</v>
      </c>
      <c r="J218">
        <v>41.747</v>
      </c>
      <c r="K218" s="64">
        <v>45448</v>
      </c>
      <c r="L218">
        <v>98.937119999999993</v>
      </c>
      <c r="M218">
        <v>57.19012</v>
      </c>
      <c r="N218">
        <v>90.971400000000003</v>
      </c>
      <c r="O218">
        <v>49.224400000000003</v>
      </c>
      <c r="P218" t="s">
        <v>1147</v>
      </c>
      <c r="Q218" t="s">
        <v>1156</v>
      </c>
      <c r="R218" t="s">
        <v>1167</v>
      </c>
      <c r="S218">
        <v>53.330399999999997</v>
      </c>
      <c r="T218">
        <v>11.583399999999999</v>
      </c>
      <c r="U218" t="s">
        <v>1193</v>
      </c>
      <c r="V218" t="s">
        <v>1471</v>
      </c>
      <c r="W218">
        <v>187.5</v>
      </c>
      <c r="X218">
        <v>145.75299999999999</v>
      </c>
      <c r="Y218">
        <v>104</v>
      </c>
      <c r="AA218">
        <f>VLOOKUP(A218,Cover!A:R,18,0)</f>
        <v>0</v>
      </c>
      <c r="AB218" s="77">
        <f t="shared" si="175"/>
        <v>57.19012</v>
      </c>
      <c r="AC218" s="77">
        <f t="shared" si="176"/>
        <v>49.224400000000003</v>
      </c>
      <c r="AD218" s="77">
        <f t="shared" si="177"/>
        <v>57.804512603560731</v>
      </c>
      <c r="AE218" s="77">
        <f t="shared" si="178"/>
        <v>54.109753175173736</v>
      </c>
      <c r="AF218" s="77">
        <f t="shared" si="179"/>
        <v>11.583399999999999</v>
      </c>
      <c r="AG218" s="77">
        <f t="shared" si="180"/>
        <v>21.720069603828208</v>
      </c>
      <c r="AH218" s="369"/>
      <c r="AI218" s="369"/>
      <c r="AJ218" s="369"/>
      <c r="AK218" s="369"/>
      <c r="AL218" s="369"/>
      <c r="AM218" s="370"/>
      <c r="AN218" t="str">
        <f t="shared" si="172"/>
        <v/>
      </c>
      <c r="AO218" t="s">
        <v>1152</v>
      </c>
      <c r="AP218" t="str">
        <f t="shared" si="174"/>
        <v>DDm125-33</v>
      </c>
      <c r="AQ218">
        <f>_xlfn.XLOOKUP(A218,'SYS Allocations'!A:A,'SYS Allocations'!B:B)</f>
        <v>0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73"/>
        <v>DDm125-33</v>
      </c>
    </row>
    <row r="219" spans="1:53">
      <c r="A219" s="35" t="s">
        <v>235</v>
      </c>
      <c r="B219" t="s">
        <v>1165</v>
      </c>
      <c r="C219" t="s">
        <v>1165</v>
      </c>
      <c r="D219" t="s">
        <v>1188</v>
      </c>
      <c r="E219" t="s">
        <v>831</v>
      </c>
      <c r="F219" t="s">
        <v>1146</v>
      </c>
      <c r="G219">
        <v>36.6</v>
      </c>
      <c r="H219">
        <v>63</v>
      </c>
      <c r="I219">
        <v>818</v>
      </c>
      <c r="J219">
        <v>44.581000000000003</v>
      </c>
      <c r="K219" s="64">
        <v>45448</v>
      </c>
      <c r="L219">
        <v>98.937119999999993</v>
      </c>
      <c r="M219">
        <v>54.356119999999997</v>
      </c>
      <c r="N219">
        <v>79.390150000000006</v>
      </c>
      <c r="O219">
        <v>34.809150000000002</v>
      </c>
      <c r="P219" t="s">
        <v>1166</v>
      </c>
      <c r="Q219" t="s">
        <v>1156</v>
      </c>
      <c r="R219" t="s">
        <v>1338</v>
      </c>
      <c r="S219">
        <v>72.144000000000005</v>
      </c>
      <c r="T219">
        <v>27.562999999999999</v>
      </c>
      <c r="U219" t="s">
        <v>1197</v>
      </c>
      <c r="V219" t="s">
        <v>1472</v>
      </c>
      <c r="W219">
        <v>373.5</v>
      </c>
      <c r="X219">
        <v>328.91899999999998</v>
      </c>
      <c r="Y219">
        <v>94</v>
      </c>
      <c r="AA219">
        <f>VLOOKUP(A219,Cover!A:R,18,0)</f>
        <v>16.75</v>
      </c>
      <c r="AB219" s="77">
        <f t="shared" si="175"/>
        <v>37.606119999999997</v>
      </c>
      <c r="AC219" s="77">
        <f t="shared" si="176"/>
        <v>18.059150000000002</v>
      </c>
      <c r="AD219" s="77">
        <f t="shared" si="177"/>
        <v>38.010121984549379</v>
      </c>
      <c r="AE219" s="77">
        <f t="shared" si="178"/>
        <v>22.74734334171179</v>
      </c>
      <c r="AF219" s="77">
        <f t="shared" si="179"/>
        <v>10.812999999999999</v>
      </c>
      <c r="AG219" s="77">
        <f t="shared" si="180"/>
        <v>14.988079396762028</v>
      </c>
      <c r="AH219" s="369">
        <f>AVERAGE(W219:W222)</f>
        <v>373.5</v>
      </c>
      <c r="AI219" s="369">
        <f>SUM(J219:J222)</f>
        <v>187.64350000000002</v>
      </c>
      <c r="AJ219" s="369">
        <f t="shared" si="183"/>
        <v>185.85649999999998</v>
      </c>
      <c r="AK219" s="369">
        <f>SUM(AA219:AA222)</f>
        <v>44.6</v>
      </c>
      <c r="AL219" s="369">
        <f t="shared" si="185"/>
        <v>141.25649999999999</v>
      </c>
      <c r="AM219" s="370">
        <f t="shared" si="186"/>
        <v>37.819678714859435</v>
      </c>
      <c r="AN219" t="str">
        <f t="shared" si="172"/>
        <v/>
      </c>
      <c r="AO219" s="52" t="s">
        <v>1208</v>
      </c>
      <c r="AP219" t="str">
        <f t="shared" si="174"/>
        <v>DDm125-27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73"/>
        <v>DDm125-27</v>
      </c>
    </row>
    <row r="220" spans="1:53">
      <c r="A220" s="35" t="s">
        <v>236</v>
      </c>
      <c r="B220" t="s">
        <v>1165</v>
      </c>
      <c r="C220" t="s">
        <v>1165</v>
      </c>
      <c r="D220" t="s">
        <v>1188</v>
      </c>
      <c r="E220" t="s">
        <v>831</v>
      </c>
      <c r="F220" t="s">
        <v>1146</v>
      </c>
      <c r="G220">
        <v>36.6</v>
      </c>
      <c r="H220">
        <v>64</v>
      </c>
      <c r="I220">
        <v>797</v>
      </c>
      <c r="J220">
        <v>43.436500000000002</v>
      </c>
      <c r="K220" s="64">
        <v>45448</v>
      </c>
      <c r="L220">
        <v>100.53288000000001</v>
      </c>
      <c r="M220">
        <v>57.096380000000003</v>
      </c>
      <c r="N220">
        <v>71.1661</v>
      </c>
      <c r="O220">
        <v>27.729600000000001</v>
      </c>
      <c r="P220" t="s">
        <v>1166</v>
      </c>
      <c r="Q220" t="s">
        <v>1156</v>
      </c>
      <c r="R220" t="s">
        <v>1167</v>
      </c>
      <c r="S220">
        <v>88.884000000000199</v>
      </c>
      <c r="T220">
        <v>45.447500000000197</v>
      </c>
      <c r="U220" t="s">
        <v>1197</v>
      </c>
      <c r="V220" t="s">
        <v>1472</v>
      </c>
      <c r="W220">
        <v>373.5</v>
      </c>
      <c r="X220">
        <v>330.06349999999998</v>
      </c>
      <c r="Y220">
        <v>94</v>
      </c>
      <c r="AA220">
        <f>VLOOKUP(A220,Cover!A:R,18,0)</f>
        <v>16.350000000000001</v>
      </c>
      <c r="AB220" s="77">
        <f t="shared" si="175"/>
        <v>40.746380000000002</v>
      </c>
      <c r="AC220" s="77">
        <f t="shared" si="176"/>
        <v>11.3796</v>
      </c>
      <c r="AD220" s="77">
        <f t="shared" si="177"/>
        <v>40.53040159597537</v>
      </c>
      <c r="AE220" s="77">
        <f t="shared" si="178"/>
        <v>15.990197580027569</v>
      </c>
      <c r="AF220" s="77">
        <f t="shared" si="179"/>
        <v>29.097500000000196</v>
      </c>
      <c r="AG220" s="77">
        <f t="shared" si="180"/>
        <v>32.736488006840524</v>
      </c>
      <c r="AH220" s="369"/>
      <c r="AI220" s="369"/>
      <c r="AJ220" s="369"/>
      <c r="AK220" s="369"/>
      <c r="AL220" s="369"/>
      <c r="AM220" s="370"/>
      <c r="AN220" t="str">
        <f t="shared" si="172"/>
        <v/>
      </c>
      <c r="AO220" s="52" t="s">
        <v>1208</v>
      </c>
      <c r="AP220" t="str">
        <f t="shared" si="174"/>
        <v>DDm125-33</v>
      </c>
      <c r="AQ220" t="str">
        <f>_xlfn.XLOOKUP(A220,'SYS Allocations'!A:A,'SYS Allocations'!B:B)</f>
        <v>P-Core</v>
      </c>
      <c r="AR220" t="str">
        <f>_xlfn.XLOOKUP(A220,'SYS Allocations'!A:A,'SYS Allocations'!C:C)</f>
        <v>RA</v>
      </c>
      <c r="AS220" t="str">
        <f>_xlfn.XLOOKUP(A220,'SYS Allocations'!A:A,'SYS Allocations'!D:D)</f>
        <v>PX</v>
      </c>
      <c r="AT220">
        <f>_xlfn.XLOOKUP(A220,'SYS Allocations'!A:A,'SYS Allocations'!E:E)</f>
        <v>0</v>
      </c>
      <c r="AU220" t="str">
        <f>_xlfn.XLOOKUP(A220,'SYS Allocations'!A:A,'SYS Allocations'!F:F)</f>
        <v>OPEX</v>
      </c>
      <c r="BA220" t="str">
        <f t="shared" si="173"/>
        <v>DDm125-33</v>
      </c>
    </row>
    <row r="221" spans="1:53">
      <c r="A221" s="35" t="s">
        <v>237</v>
      </c>
      <c r="B221" t="s">
        <v>1165</v>
      </c>
      <c r="C221" t="s">
        <v>1165</v>
      </c>
      <c r="D221" t="s">
        <v>1188</v>
      </c>
      <c r="E221" t="s">
        <v>831</v>
      </c>
      <c r="F221" t="s">
        <v>1146</v>
      </c>
      <c r="G221">
        <v>36.6</v>
      </c>
      <c r="H221">
        <v>72</v>
      </c>
      <c r="I221">
        <v>905</v>
      </c>
      <c r="J221">
        <v>49.322499999999998</v>
      </c>
      <c r="K221" s="64">
        <v>45448</v>
      </c>
      <c r="L221">
        <v>113.29895999999999</v>
      </c>
      <c r="M221">
        <v>63.976460000000003</v>
      </c>
      <c r="N221">
        <v>76.223699999999994</v>
      </c>
      <c r="O221">
        <v>26.901199999999999</v>
      </c>
      <c r="P221" t="s">
        <v>1193</v>
      </c>
      <c r="Q221" t="s">
        <v>1156</v>
      </c>
      <c r="R221" t="s">
        <v>1167</v>
      </c>
      <c r="S221">
        <v>106.66079999999999</v>
      </c>
      <c r="T221">
        <v>57.338300000000103</v>
      </c>
      <c r="U221" t="s">
        <v>1197</v>
      </c>
      <c r="V221" t="s">
        <v>1472</v>
      </c>
      <c r="W221">
        <v>373.5</v>
      </c>
      <c r="X221">
        <v>324.17750000000001</v>
      </c>
      <c r="Y221">
        <v>94</v>
      </c>
      <c r="AA221">
        <f>VLOOKUP(A221,Cover!A:R,18,0)</f>
        <v>5.75</v>
      </c>
      <c r="AB221" s="77">
        <f t="shared" si="175"/>
        <v>58.226460000000003</v>
      </c>
      <c r="AC221" s="77">
        <f t="shared" si="176"/>
        <v>21.151199999999999</v>
      </c>
      <c r="AD221" s="77">
        <f t="shared" si="177"/>
        <v>51.39187508870338</v>
      </c>
      <c r="AE221" s="77">
        <f t="shared" si="178"/>
        <v>27.748849767198394</v>
      </c>
      <c r="AF221" s="77">
        <f t="shared" si="179"/>
        <v>51.588300000000103</v>
      </c>
      <c r="AG221" s="77">
        <f t="shared" si="180"/>
        <v>48.36669141802809</v>
      </c>
      <c r="AH221" s="369">
        <f>AVERAGE(W221:W222)</f>
        <v>373.5</v>
      </c>
      <c r="AI221" s="369">
        <f>SUM(J221:J222)</f>
        <v>99.626000000000005</v>
      </c>
      <c r="AJ221" s="369">
        <f>AH221-AI221</f>
        <v>273.87400000000002</v>
      </c>
      <c r="AK221" s="369">
        <f>SUM(AA221:AA222)</f>
        <v>11.5</v>
      </c>
      <c r="AL221" s="369">
        <f>AJ221-AK221</f>
        <v>262.37400000000002</v>
      </c>
      <c r="AM221" s="370">
        <f t="shared" si="186"/>
        <v>70.247389558232939</v>
      </c>
      <c r="AN221" t="str">
        <f t="shared" si="172"/>
        <v/>
      </c>
      <c r="AO221" t="s">
        <v>1152</v>
      </c>
      <c r="AP221" t="str">
        <f t="shared" si="174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73"/>
        <v>DDm125-33</v>
      </c>
    </row>
    <row r="222" spans="1:53">
      <c r="A222" s="35" t="s">
        <v>238</v>
      </c>
      <c r="B222" t="s">
        <v>1165</v>
      </c>
      <c r="C222" t="s">
        <v>1165</v>
      </c>
      <c r="D222" t="s">
        <v>1188</v>
      </c>
      <c r="E222" t="s">
        <v>831</v>
      </c>
      <c r="F222" t="s">
        <v>1146</v>
      </c>
      <c r="G222">
        <v>36.6</v>
      </c>
      <c r="H222">
        <v>72</v>
      </c>
      <c r="I222">
        <v>923</v>
      </c>
      <c r="J222">
        <v>50.3035</v>
      </c>
      <c r="K222" s="64">
        <v>45448</v>
      </c>
      <c r="L222">
        <v>113.29895999999999</v>
      </c>
      <c r="M222">
        <v>62.995460000000001</v>
      </c>
      <c r="N222">
        <v>76.223699999999994</v>
      </c>
      <c r="O222">
        <v>25.920200000000001</v>
      </c>
      <c r="P222" t="s">
        <v>1193</v>
      </c>
      <c r="Q222" t="s">
        <v>1156</v>
      </c>
      <c r="R222" t="s">
        <v>1167</v>
      </c>
      <c r="S222">
        <v>106.66079999999999</v>
      </c>
      <c r="T222">
        <v>56.357300000000102</v>
      </c>
      <c r="U222" t="s">
        <v>1197</v>
      </c>
      <c r="V222" t="s">
        <v>1472</v>
      </c>
      <c r="W222">
        <v>373.5</v>
      </c>
      <c r="X222">
        <v>323.19650000000001</v>
      </c>
      <c r="Y222">
        <v>94</v>
      </c>
      <c r="AA222">
        <f>VLOOKUP(A222,Cover!A:R,18,0)</f>
        <v>5.75</v>
      </c>
      <c r="AB222" s="77">
        <f t="shared" si="175"/>
        <v>57.245460000000001</v>
      </c>
      <c r="AC222" s="77">
        <f t="shared" si="176"/>
        <v>20.170200000000001</v>
      </c>
      <c r="AD222" s="77">
        <f t="shared" si="177"/>
        <v>50.52602424594189</v>
      </c>
      <c r="AE222" s="77">
        <f t="shared" si="178"/>
        <v>26.461848480197109</v>
      </c>
      <c r="AF222" s="77">
        <f t="shared" si="179"/>
        <v>50.607300000000102</v>
      </c>
      <c r="AG222" s="77">
        <f t="shared" si="180"/>
        <v>47.446953332433381</v>
      </c>
      <c r="AH222" s="369"/>
      <c r="AI222" s="369"/>
      <c r="AJ222" s="369"/>
      <c r="AK222" s="369"/>
      <c r="AL222" s="369"/>
      <c r="AM222" s="370"/>
      <c r="AN222" t="str">
        <f t="shared" si="172"/>
        <v/>
      </c>
      <c r="AO222" t="s">
        <v>1152</v>
      </c>
      <c r="AP222" t="str">
        <f t="shared" si="174"/>
        <v>DDm125-33</v>
      </c>
      <c r="AQ222" t="str">
        <f>_xlfn.XLOOKUP(A222,'SYS Allocations'!A:A,'SYS Allocations'!B:B)</f>
        <v>P-Core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73"/>
        <v>DDm125-33</v>
      </c>
    </row>
    <row r="223" spans="1:53">
      <c r="A223" s="35" t="s">
        <v>239</v>
      </c>
      <c r="B223" t="s">
        <v>1204</v>
      </c>
      <c r="C223" t="s">
        <v>1473</v>
      </c>
      <c r="D223" t="s">
        <v>1139</v>
      </c>
      <c r="E223" t="s">
        <v>930</v>
      </c>
      <c r="F223" t="s">
        <v>1146</v>
      </c>
      <c r="G223">
        <v>36.6</v>
      </c>
      <c r="H223">
        <v>12</v>
      </c>
      <c r="I223">
        <v>99</v>
      </c>
      <c r="J223">
        <v>5.3955000000000002</v>
      </c>
      <c r="K223" s="64">
        <v>45448</v>
      </c>
      <c r="L223">
        <v>17.553360000000001</v>
      </c>
      <c r="M223">
        <v>12.157859999999999</v>
      </c>
      <c r="N223">
        <v>21.1569</v>
      </c>
      <c r="O223">
        <v>15.7614</v>
      </c>
      <c r="P223" t="s">
        <v>1147</v>
      </c>
      <c r="Q223" t="s">
        <v>1175</v>
      </c>
      <c r="R223" t="s">
        <v>1474</v>
      </c>
      <c r="S223">
        <v>12.9276</v>
      </c>
      <c r="T223">
        <v>7.5321000000000202</v>
      </c>
      <c r="U223" t="s">
        <v>1150</v>
      </c>
      <c r="V223" t="s">
        <v>1246</v>
      </c>
      <c r="W223">
        <v>11.25</v>
      </c>
      <c r="X223">
        <v>5.8544999999999998</v>
      </c>
      <c r="Y223">
        <v>1</v>
      </c>
      <c r="Z223" t="s">
        <v>8</v>
      </c>
      <c r="AA223">
        <f>VLOOKUP(A223,Cover!A:R,18,0)</f>
        <v>0</v>
      </c>
      <c r="AB223" s="77">
        <f t="shared" si="175"/>
        <v>12.157859999999999</v>
      </c>
      <c r="AC223" s="77">
        <f t="shared" si="176"/>
        <v>15.7614</v>
      </c>
      <c r="AD223" s="77">
        <f t="shared" si="177"/>
        <v>69.26229508196721</v>
      </c>
      <c r="AE223" s="77">
        <f t="shared" si="178"/>
        <v>74.497681607418855</v>
      </c>
      <c r="AF223" s="77">
        <f t="shared" si="179"/>
        <v>7.5321000000000202</v>
      </c>
      <c r="AG223" s="77">
        <f t="shared" si="180"/>
        <v>58.263714842662367</v>
      </c>
      <c r="AH223" s="77">
        <f t="shared" si="181"/>
        <v>11.25</v>
      </c>
      <c r="AI223" s="77">
        <f t="shared" si="182"/>
        <v>5.3955000000000002</v>
      </c>
      <c r="AJ223" s="77">
        <f t="shared" si="183"/>
        <v>5.8544999999999998</v>
      </c>
      <c r="AK223" s="77">
        <f t="shared" si="184"/>
        <v>0</v>
      </c>
      <c r="AL223" s="77">
        <f t="shared" si="185"/>
        <v>5.8544999999999998</v>
      </c>
      <c r="AM223" s="77">
        <f t="shared" si="186"/>
        <v>52.04</v>
      </c>
      <c r="AN223" t="str">
        <f t="shared" si="172"/>
        <v>Capped</v>
      </c>
      <c r="AO223" t="s">
        <v>1152</v>
      </c>
      <c r="AP223" t="str">
        <f t="shared" si="174"/>
        <v>SBS480 EON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73"/>
        <v>SBS480 EON</v>
      </c>
    </row>
    <row r="224" spans="1:53">
      <c r="A224" s="35" t="s">
        <v>240</v>
      </c>
      <c r="B224" t="s">
        <v>1153</v>
      </c>
      <c r="C224" t="s">
        <v>1475</v>
      </c>
      <c r="D224" t="s">
        <v>1144</v>
      </c>
      <c r="E224" t="s">
        <v>955</v>
      </c>
      <c r="F224" t="s">
        <v>1155</v>
      </c>
      <c r="G224">
        <v>75</v>
      </c>
      <c r="H224">
        <v>6</v>
      </c>
      <c r="I224">
        <v>125</v>
      </c>
      <c r="J224">
        <v>6.8125</v>
      </c>
      <c r="K224" s="64">
        <v>44873</v>
      </c>
      <c r="L224">
        <v>16.350000000000001</v>
      </c>
      <c r="M224">
        <v>9.5374999999999996</v>
      </c>
      <c r="N224">
        <v>13.952</v>
      </c>
      <c r="O224">
        <v>7.1395</v>
      </c>
      <c r="P224" t="s">
        <v>1150</v>
      </c>
      <c r="Q224" t="s">
        <v>1156</v>
      </c>
      <c r="R224" t="s">
        <v>1185</v>
      </c>
      <c r="S224">
        <v>10.1088</v>
      </c>
      <c r="T224">
        <v>3.29629999999998</v>
      </c>
      <c r="U224" t="s">
        <v>1150</v>
      </c>
      <c r="V224" t="s">
        <v>1190</v>
      </c>
      <c r="W224">
        <v>15</v>
      </c>
      <c r="X224">
        <v>8.1875</v>
      </c>
      <c r="Y224">
        <v>13</v>
      </c>
      <c r="AA224">
        <f>VLOOKUP(A224,Cover!A:R,18,0)</f>
        <v>3</v>
      </c>
      <c r="AB224" s="77">
        <f t="shared" si="175"/>
        <v>6.5374999999999996</v>
      </c>
      <c r="AC224" s="77">
        <f t="shared" si="176"/>
        <v>4.1395</v>
      </c>
      <c r="AD224" s="77">
        <f t="shared" si="177"/>
        <v>39.984709480122319</v>
      </c>
      <c r="AE224" s="77">
        <f t="shared" si="178"/>
        <v>29.669581422018346</v>
      </c>
      <c r="AF224" s="77">
        <f t="shared" si="179"/>
        <v>0.29629999999998002</v>
      </c>
      <c r="AG224" s="77">
        <f t="shared" si="180"/>
        <v>2.9311095283315525</v>
      </c>
      <c r="AH224" s="77">
        <f t="shared" si="181"/>
        <v>15</v>
      </c>
      <c r="AI224" s="77">
        <f t="shared" si="182"/>
        <v>6.8125</v>
      </c>
      <c r="AJ224" s="77">
        <f t="shared" si="183"/>
        <v>8.1875</v>
      </c>
      <c r="AK224" s="77">
        <f t="shared" si="184"/>
        <v>3</v>
      </c>
      <c r="AL224" s="77">
        <f t="shared" si="185"/>
        <v>5.1875</v>
      </c>
      <c r="AM224" s="77">
        <f t="shared" si="186"/>
        <v>34.583333333333336</v>
      </c>
      <c r="AN224" t="str">
        <f t="shared" si="172"/>
        <v/>
      </c>
      <c r="AO224" t="s">
        <v>1152</v>
      </c>
      <c r="AP224" t="str">
        <f t="shared" si="174"/>
        <v>2DDm85-15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73"/>
        <v>2DDm85-15</v>
      </c>
    </row>
    <row r="225" spans="1:53">
      <c r="A225" s="35" t="s">
        <v>241</v>
      </c>
      <c r="B225" t="s">
        <v>1279</v>
      </c>
      <c r="C225" t="s">
        <v>1427</v>
      </c>
      <c r="D225" t="s">
        <v>1188</v>
      </c>
      <c r="E225" t="s">
        <v>1036</v>
      </c>
      <c r="F225" t="s">
        <v>1146</v>
      </c>
      <c r="G225">
        <v>36.6</v>
      </c>
      <c r="H225">
        <v>10</v>
      </c>
      <c r="I225">
        <v>182</v>
      </c>
      <c r="J225">
        <v>9.9190000000000005</v>
      </c>
      <c r="K225" s="64">
        <v>45448</v>
      </c>
      <c r="L225">
        <v>14.361840000000001</v>
      </c>
      <c r="M225">
        <v>4.4428400000000003</v>
      </c>
      <c r="N225">
        <v>6.8342999999999998</v>
      </c>
      <c r="O225">
        <v>-3.0847000000000002</v>
      </c>
      <c r="P225" t="s">
        <v>1150</v>
      </c>
      <c r="Q225" t="s">
        <v>1156</v>
      </c>
      <c r="R225" t="s">
        <v>1157</v>
      </c>
      <c r="S225">
        <v>17.409600000000001</v>
      </c>
      <c r="T225">
        <v>7.4905999999999802</v>
      </c>
      <c r="U225" t="s">
        <v>1150</v>
      </c>
      <c r="V225" t="s">
        <v>1296</v>
      </c>
      <c r="W225">
        <v>30</v>
      </c>
      <c r="X225">
        <v>20.081</v>
      </c>
      <c r="Y225">
        <v>5</v>
      </c>
      <c r="AA225">
        <f>VLOOKUP(A225,Cover!A:R,18,0)</f>
        <v>3.4</v>
      </c>
      <c r="AB225" s="77">
        <f t="shared" si="175"/>
        <v>1.0428400000000004</v>
      </c>
      <c r="AC225" s="77">
        <f t="shared" si="176"/>
        <v>-6.4847000000000001</v>
      </c>
      <c r="AD225" s="77">
        <f t="shared" si="177"/>
        <v>7.2611865889050451</v>
      </c>
      <c r="AE225" s="77">
        <f t="shared" si="178"/>
        <v>-94.884626077286626</v>
      </c>
      <c r="AF225" s="77">
        <f t="shared" si="179"/>
        <v>4.0905999999999807</v>
      </c>
      <c r="AG225" s="77">
        <f t="shared" si="180"/>
        <v>23.496231963973788</v>
      </c>
      <c r="AH225" s="77">
        <f t="shared" si="181"/>
        <v>30</v>
      </c>
      <c r="AI225" s="77">
        <f t="shared" si="182"/>
        <v>9.9190000000000005</v>
      </c>
      <c r="AJ225" s="77">
        <f t="shared" si="183"/>
        <v>20.081</v>
      </c>
      <c r="AK225" s="77">
        <f t="shared" si="184"/>
        <v>3.4</v>
      </c>
      <c r="AL225" s="77">
        <f t="shared" si="185"/>
        <v>16.681000000000001</v>
      </c>
      <c r="AM225" s="77">
        <f t="shared" si="186"/>
        <v>55.603333333333339</v>
      </c>
      <c r="AN225" t="str">
        <f t="shared" si="172"/>
        <v/>
      </c>
      <c r="AO225" t="s">
        <v>1152</v>
      </c>
      <c r="AP225" t="str">
        <f t="shared" si="174"/>
        <v>DDm85-25</v>
      </c>
      <c r="AQ225">
        <f>_xlfn.XLOOKUP(A225,'SYS Allocations'!A:A,'SYS Allocations'!B:B)</f>
        <v>0</v>
      </c>
      <c r="AR225" t="str">
        <f>_xlfn.XLOOKUP(A225,'SYS Allocations'!A:A,'SYS Allocations'!C:C)</f>
        <v>RA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73"/>
        <v>DDm85-25</v>
      </c>
    </row>
    <row r="226" spans="1:53">
      <c r="A226" s="35" t="s">
        <v>242</v>
      </c>
      <c r="B226" t="s">
        <v>1195</v>
      </c>
      <c r="C226" t="s">
        <v>1476</v>
      </c>
      <c r="D226" t="s">
        <v>1144</v>
      </c>
      <c r="E226" t="s">
        <v>920</v>
      </c>
      <c r="F226" t="s">
        <v>1146</v>
      </c>
      <c r="G226">
        <v>36.6</v>
      </c>
      <c r="H226">
        <v>26</v>
      </c>
      <c r="I226">
        <v>341</v>
      </c>
      <c r="J226">
        <v>18.584499999999998</v>
      </c>
      <c r="K226" s="64">
        <v>44502.416666666701</v>
      </c>
      <c r="L226">
        <v>39.893999999999998</v>
      </c>
      <c r="M226">
        <v>21.3095</v>
      </c>
      <c r="N226">
        <v>33.648299999999999</v>
      </c>
      <c r="O226">
        <v>15.063800000000001</v>
      </c>
      <c r="P226" t="s">
        <v>1150</v>
      </c>
      <c r="Q226" t="s">
        <v>1201</v>
      </c>
      <c r="R226" t="s">
        <v>1477</v>
      </c>
      <c r="S226">
        <v>33.393599999999999</v>
      </c>
      <c r="T226">
        <v>14.809100000000001</v>
      </c>
      <c r="U226" t="s">
        <v>1150</v>
      </c>
      <c r="V226" t="s">
        <v>1478</v>
      </c>
      <c r="W226">
        <v>45.5625</v>
      </c>
      <c r="X226">
        <v>26.978000000000002</v>
      </c>
      <c r="Y226">
        <v>13</v>
      </c>
      <c r="AA226">
        <f>VLOOKUP(A226,Cover!A:R,18,0)</f>
        <v>3</v>
      </c>
      <c r="AB226" s="77">
        <f t="shared" si="175"/>
        <v>18.3095</v>
      </c>
      <c r="AC226" s="77">
        <f t="shared" si="176"/>
        <v>12.063800000000001</v>
      </c>
      <c r="AD226" s="77">
        <f t="shared" si="177"/>
        <v>45.895372737755054</v>
      </c>
      <c r="AE226" s="77">
        <f t="shared" si="178"/>
        <v>35.852628513178978</v>
      </c>
      <c r="AF226" s="77">
        <f t="shared" si="179"/>
        <v>11.809100000000001</v>
      </c>
      <c r="AG226" s="77">
        <f t="shared" si="180"/>
        <v>35.36336303962436</v>
      </c>
      <c r="AH226" s="77">
        <f t="shared" si="181"/>
        <v>45.5625</v>
      </c>
      <c r="AI226" s="77">
        <f t="shared" si="182"/>
        <v>18.584499999999998</v>
      </c>
      <c r="AJ226" s="77">
        <f t="shared" si="183"/>
        <v>26.978000000000002</v>
      </c>
      <c r="AK226" s="77">
        <f t="shared" si="184"/>
        <v>3</v>
      </c>
      <c r="AL226" s="77">
        <f t="shared" si="185"/>
        <v>23.978000000000002</v>
      </c>
      <c r="AM226" s="77">
        <f t="shared" si="186"/>
        <v>52.626611796982168</v>
      </c>
      <c r="AN226" t="str">
        <f t="shared" si="172"/>
        <v/>
      </c>
      <c r="AO226" t="s">
        <v>1152</v>
      </c>
      <c r="AP226" t="str">
        <f t="shared" si="174"/>
        <v>2SLA2000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73"/>
        <v>2SLA2000</v>
      </c>
    </row>
    <row r="227" spans="1:53">
      <c r="A227" s="35" t="s">
        <v>243</v>
      </c>
      <c r="B227" t="s">
        <v>1165</v>
      </c>
      <c r="C227" t="s">
        <v>1165</v>
      </c>
      <c r="D227" t="s">
        <v>1144</v>
      </c>
      <c r="E227" t="s">
        <v>835</v>
      </c>
      <c r="F227" t="s">
        <v>1479</v>
      </c>
      <c r="G227">
        <v>50</v>
      </c>
      <c r="H227">
        <v>6</v>
      </c>
      <c r="I227">
        <v>159</v>
      </c>
      <c r="J227">
        <v>8.6654999999999998</v>
      </c>
      <c r="K227" s="64">
        <v>44587.444444444402</v>
      </c>
      <c r="L227">
        <v>10.9</v>
      </c>
      <c r="M227">
        <v>2.2345000000000002</v>
      </c>
      <c r="N227">
        <v>6.5944994550000002</v>
      </c>
      <c r="O227">
        <v>-2.071000545</v>
      </c>
      <c r="P227" t="s">
        <v>1151</v>
      </c>
      <c r="Q227" t="s">
        <v>1175</v>
      </c>
      <c r="R227" t="s">
        <v>1181</v>
      </c>
      <c r="S227">
        <v>14.04</v>
      </c>
      <c r="T227">
        <v>5.3745000000000198</v>
      </c>
      <c r="U227" t="s">
        <v>1161</v>
      </c>
      <c r="V227" t="s">
        <v>1480</v>
      </c>
      <c r="W227">
        <v>25.5</v>
      </c>
      <c r="X227">
        <v>16.834499999999998</v>
      </c>
      <c r="Y227">
        <v>2</v>
      </c>
      <c r="AA227">
        <f>VLOOKUP(A227,Cover!A:R,18,0)</f>
        <v>1.1000000000000001</v>
      </c>
      <c r="AB227" s="77">
        <f t="shared" si="175"/>
        <v>1.1345000000000001</v>
      </c>
      <c r="AC227" s="77">
        <f t="shared" si="176"/>
        <v>-3.1710005450000001</v>
      </c>
      <c r="AD227" s="77">
        <f t="shared" si="177"/>
        <v>10.408256880733946</v>
      </c>
      <c r="AE227" s="77">
        <f t="shared" si="178"/>
        <v>-48.08553805544291</v>
      </c>
      <c r="AF227" s="77">
        <f t="shared" si="179"/>
        <v>4.2745000000000193</v>
      </c>
      <c r="AG227" s="77">
        <f t="shared" si="180"/>
        <v>30.445156695156832</v>
      </c>
      <c r="AH227" s="369">
        <f>AVERAGE(W227:W230)</f>
        <v>25.5</v>
      </c>
      <c r="AI227" s="369">
        <f>SUM(J227:J230)</f>
        <v>19.919750000000001</v>
      </c>
      <c r="AJ227" s="369">
        <f>AH227-AI227</f>
        <v>5.5802499999999995</v>
      </c>
      <c r="AK227" s="369">
        <f>SUM(AA227:AA230)</f>
        <v>1.1000000000000001</v>
      </c>
      <c r="AL227" s="369">
        <f t="shared" si="185"/>
        <v>4.4802499999999998</v>
      </c>
      <c r="AM227" s="370">
        <f t="shared" si="186"/>
        <v>17.569607843137256</v>
      </c>
      <c r="AN227" t="str">
        <f t="shared" si="172"/>
        <v/>
      </c>
      <c r="AO227" t="s">
        <v>1152</v>
      </c>
      <c r="AP227" t="str">
        <f t="shared" si="174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73"/>
        <v>12V155F</v>
      </c>
    </row>
    <row r="228" spans="1:53">
      <c r="A228" s="35" t="s">
        <v>244</v>
      </c>
      <c r="B228" t="s">
        <v>1165</v>
      </c>
      <c r="C228" t="s">
        <v>1165</v>
      </c>
      <c r="D228" t="s">
        <v>1144</v>
      </c>
      <c r="E228" t="s">
        <v>835</v>
      </c>
      <c r="F228" t="s">
        <v>1479</v>
      </c>
      <c r="G228">
        <v>50</v>
      </c>
      <c r="H228">
        <v>6</v>
      </c>
      <c r="I228">
        <v>131.5</v>
      </c>
      <c r="J228">
        <v>7.1667500000000004</v>
      </c>
      <c r="K228" s="64">
        <v>44504.541666666701</v>
      </c>
      <c r="L228">
        <v>10.9</v>
      </c>
      <c r="M228">
        <v>3.73325</v>
      </c>
      <c r="N228">
        <v>6.5944994550000002</v>
      </c>
      <c r="O228">
        <v>-0.57225054500000005</v>
      </c>
      <c r="P228" t="s">
        <v>1151</v>
      </c>
      <c r="Q228" t="s">
        <v>1175</v>
      </c>
      <c r="R228" t="s">
        <v>1181</v>
      </c>
      <c r="S228">
        <v>14.04</v>
      </c>
      <c r="T228">
        <v>6.8732500000000201</v>
      </c>
      <c r="U228" t="s">
        <v>1161</v>
      </c>
      <c r="V228" t="s">
        <v>1480</v>
      </c>
      <c r="W228">
        <v>25.5</v>
      </c>
      <c r="X228">
        <v>18.33325</v>
      </c>
      <c r="Y228">
        <v>2</v>
      </c>
      <c r="AA228">
        <f>VLOOKUP(A228,Cover!A:R,18,0)</f>
        <v>0</v>
      </c>
      <c r="AB228" s="77">
        <f t="shared" si="175"/>
        <v>3.73325</v>
      </c>
      <c r="AC228" s="77">
        <f t="shared" si="176"/>
        <v>-0.57225054500000005</v>
      </c>
      <c r="AD228" s="77">
        <f t="shared" si="177"/>
        <v>34.25</v>
      </c>
      <c r="AE228" s="77">
        <f t="shared" si="178"/>
        <v>-8.6776949320409056</v>
      </c>
      <c r="AF228" s="77">
        <f t="shared" si="179"/>
        <v>6.8732500000000201</v>
      </c>
      <c r="AG228" s="77">
        <f t="shared" si="180"/>
        <v>48.954772079772226</v>
      </c>
      <c r="AH228" s="369"/>
      <c r="AI228" s="369"/>
      <c r="AJ228" s="369"/>
      <c r="AK228" s="369"/>
      <c r="AL228" s="369"/>
      <c r="AM228" s="370"/>
      <c r="AN228" t="str">
        <f t="shared" si="172"/>
        <v/>
      </c>
      <c r="AO228" t="s">
        <v>1152</v>
      </c>
      <c r="AP228" t="str">
        <f t="shared" si="174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73"/>
        <v>12V155F</v>
      </c>
    </row>
    <row r="229" spans="1:53">
      <c r="A229" s="35" t="s">
        <v>245</v>
      </c>
      <c r="B229" t="s">
        <v>1165</v>
      </c>
      <c r="C229" t="s">
        <v>1165</v>
      </c>
      <c r="D229" t="s">
        <v>1144</v>
      </c>
      <c r="E229" t="s">
        <v>835</v>
      </c>
      <c r="F229" t="s">
        <v>1449</v>
      </c>
      <c r="G229">
        <v>50</v>
      </c>
      <c r="H229">
        <v>6</v>
      </c>
      <c r="I229">
        <v>53</v>
      </c>
      <c r="J229">
        <v>2.8885000000000001</v>
      </c>
      <c r="K229" s="64">
        <v>45058</v>
      </c>
      <c r="L229">
        <v>10.9</v>
      </c>
      <c r="M229">
        <v>8.0114999999999998</v>
      </c>
      <c r="N229">
        <v>5.1883993459999997</v>
      </c>
      <c r="O229">
        <v>2.2998993460000001</v>
      </c>
      <c r="P229" t="s">
        <v>1235</v>
      </c>
      <c r="Q229" t="s">
        <v>1175</v>
      </c>
      <c r="R229" t="s">
        <v>1181</v>
      </c>
      <c r="S229">
        <v>16.847999999999999</v>
      </c>
      <c r="T229">
        <v>13.9595</v>
      </c>
      <c r="U229" t="s">
        <v>1161</v>
      </c>
      <c r="V229" t="s">
        <v>1480</v>
      </c>
      <c r="W229">
        <v>25.5</v>
      </c>
      <c r="X229">
        <v>22.611499999999999</v>
      </c>
      <c r="Y229">
        <v>2</v>
      </c>
      <c r="AA229">
        <f>VLOOKUP(A229,Cover!A:R,18,0)</f>
        <v>0</v>
      </c>
      <c r="AB229" s="77">
        <f t="shared" si="175"/>
        <v>8.0114999999999998</v>
      </c>
      <c r="AC229" s="77">
        <f t="shared" si="176"/>
        <v>2.2998993460000001</v>
      </c>
      <c r="AD229" s="77">
        <f t="shared" si="177"/>
        <v>73.5</v>
      </c>
      <c r="AE229" s="77">
        <f t="shared" si="178"/>
        <v>44.327724074923204</v>
      </c>
      <c r="AF229" s="77">
        <f t="shared" si="179"/>
        <v>13.9595</v>
      </c>
      <c r="AG229" s="77">
        <f t="shared" si="180"/>
        <v>82.855531813865156</v>
      </c>
      <c r="AH229" s="369"/>
      <c r="AI229" s="369"/>
      <c r="AJ229" s="369"/>
      <c r="AK229" s="369"/>
      <c r="AL229" s="369"/>
      <c r="AM229" s="370"/>
      <c r="AN229" t="str">
        <f t="shared" si="172"/>
        <v/>
      </c>
      <c r="AO229" t="s">
        <v>1152</v>
      </c>
      <c r="AP229" t="str">
        <f t="shared" si="174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73"/>
        <v>12V155F</v>
      </c>
    </row>
    <row r="230" spans="1:53">
      <c r="A230" s="35" t="s">
        <v>246</v>
      </c>
      <c r="B230" t="s">
        <v>1165</v>
      </c>
      <c r="C230" t="s">
        <v>1165</v>
      </c>
      <c r="D230" t="s">
        <v>1144</v>
      </c>
      <c r="E230" t="s">
        <v>835</v>
      </c>
      <c r="F230" t="s">
        <v>1449</v>
      </c>
      <c r="G230">
        <v>50</v>
      </c>
      <c r="H230">
        <v>4</v>
      </c>
      <c r="I230">
        <v>22</v>
      </c>
      <c r="J230">
        <v>1.1990000000000001</v>
      </c>
      <c r="K230" s="64">
        <v>45058</v>
      </c>
      <c r="L230">
        <v>6.54</v>
      </c>
      <c r="M230">
        <v>5.3410000000000002</v>
      </c>
      <c r="N230">
        <v>2.5505995640000001</v>
      </c>
      <c r="O230">
        <v>1.351599564</v>
      </c>
      <c r="P230" t="s">
        <v>1249</v>
      </c>
      <c r="Q230" t="s">
        <v>1175</v>
      </c>
      <c r="R230" t="s">
        <v>1181</v>
      </c>
      <c r="S230">
        <v>11.231999999999999</v>
      </c>
      <c r="T230">
        <v>10.032999999999999</v>
      </c>
      <c r="U230" t="s">
        <v>1161</v>
      </c>
      <c r="V230" t="s">
        <v>1480</v>
      </c>
      <c r="W230">
        <v>25.5</v>
      </c>
      <c r="X230">
        <v>24.300999999999998</v>
      </c>
      <c r="Y230">
        <v>2</v>
      </c>
      <c r="AA230">
        <f>VLOOKUP(A230,Cover!A:R,18,0)</f>
        <v>0</v>
      </c>
      <c r="AB230" s="77">
        <f t="shared" si="175"/>
        <v>5.3410000000000002</v>
      </c>
      <c r="AC230" s="77">
        <f t="shared" si="176"/>
        <v>1.351599564</v>
      </c>
      <c r="AD230" s="77">
        <f t="shared" si="177"/>
        <v>81.666666666666671</v>
      </c>
      <c r="AE230" s="77">
        <f t="shared" si="178"/>
        <v>52.991444955802557</v>
      </c>
      <c r="AF230" s="77">
        <f t="shared" si="179"/>
        <v>10.032999999999999</v>
      </c>
      <c r="AG230" s="77">
        <f t="shared" si="180"/>
        <v>89.325142450142451</v>
      </c>
      <c r="AH230" s="369"/>
      <c r="AI230" s="369"/>
      <c r="AJ230" s="369"/>
      <c r="AK230" s="369"/>
      <c r="AL230" s="369"/>
      <c r="AM230" s="370"/>
      <c r="AN230" t="str">
        <f t="shared" si="172"/>
        <v/>
      </c>
      <c r="AO230" t="s">
        <v>1152</v>
      </c>
      <c r="AP230" t="str">
        <f t="shared" si="174"/>
        <v>12V155F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73"/>
        <v>12V155F</v>
      </c>
    </row>
    <row r="231" spans="1:53">
      <c r="A231" s="35" t="s">
        <v>247</v>
      </c>
      <c r="B231" t="s">
        <v>1165</v>
      </c>
      <c r="C231" t="s">
        <v>1165</v>
      </c>
      <c r="D231" t="s">
        <v>1139</v>
      </c>
      <c r="E231" t="s">
        <v>834</v>
      </c>
      <c r="F231" t="s">
        <v>1292</v>
      </c>
      <c r="G231">
        <v>37.5</v>
      </c>
      <c r="H231">
        <v>10</v>
      </c>
      <c r="I231">
        <v>18</v>
      </c>
      <c r="J231">
        <v>0.98099999999999998</v>
      </c>
      <c r="K231" s="64">
        <v>44602.708333333299</v>
      </c>
      <c r="L231">
        <v>14.715</v>
      </c>
      <c r="M231">
        <v>13.734</v>
      </c>
      <c r="N231">
        <v>11.41775</v>
      </c>
      <c r="O231">
        <v>10.43675</v>
      </c>
      <c r="P231" t="s">
        <v>1249</v>
      </c>
      <c r="Q231" t="s">
        <v>1201</v>
      </c>
      <c r="R231" t="s">
        <v>1481</v>
      </c>
      <c r="S231">
        <v>9.4867200000000107</v>
      </c>
      <c r="T231">
        <v>8.5057200000000108</v>
      </c>
      <c r="U231" t="s">
        <v>1150</v>
      </c>
      <c r="V231" t="s">
        <v>1482</v>
      </c>
      <c r="W231">
        <v>13.5</v>
      </c>
      <c r="X231">
        <v>12.519</v>
      </c>
      <c r="Y231">
        <v>0</v>
      </c>
      <c r="Z231" t="s">
        <v>8</v>
      </c>
      <c r="AA231">
        <f>VLOOKUP(A231,Cover!A:R,18,0)</f>
        <v>0</v>
      </c>
      <c r="AB231" s="77">
        <f t="shared" si="175"/>
        <v>13.734</v>
      </c>
      <c r="AC231" s="77">
        <f t="shared" si="176"/>
        <v>10.43675</v>
      </c>
      <c r="AD231" s="77">
        <f t="shared" si="177"/>
        <v>93.333333333333329</v>
      </c>
      <c r="AE231" s="77">
        <f t="shared" si="178"/>
        <v>91.408114558472548</v>
      </c>
      <c r="AF231" s="77">
        <f t="shared" si="179"/>
        <v>8.5057200000000108</v>
      </c>
      <c r="AG231" s="77">
        <f t="shared" si="180"/>
        <v>89.659228901032193</v>
      </c>
      <c r="AH231" s="77">
        <f t="shared" si="181"/>
        <v>13.5</v>
      </c>
      <c r="AI231" s="77">
        <f t="shared" si="182"/>
        <v>0.98099999999999998</v>
      </c>
      <c r="AJ231" s="77">
        <f t="shared" si="183"/>
        <v>12.519</v>
      </c>
      <c r="AK231" s="77">
        <f t="shared" si="184"/>
        <v>0</v>
      </c>
      <c r="AL231" s="77">
        <f t="shared" si="185"/>
        <v>12.519</v>
      </c>
      <c r="AM231" s="77">
        <f t="shared" si="186"/>
        <v>92.733333333333334</v>
      </c>
      <c r="AN231" t="str">
        <f t="shared" si="172"/>
        <v>Capped</v>
      </c>
      <c r="AO231" t="s">
        <v>1152</v>
      </c>
      <c r="AP231" t="str">
        <f t="shared" si="174"/>
        <v>12UMTB160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73"/>
        <v>12UMTB160</v>
      </c>
    </row>
    <row r="232" spans="1:53">
      <c r="A232" s="35" t="s">
        <v>248</v>
      </c>
      <c r="B232" t="s">
        <v>1209</v>
      </c>
      <c r="C232" t="s">
        <v>1385</v>
      </c>
      <c r="D232" t="s">
        <v>1139</v>
      </c>
      <c r="E232" t="s">
        <v>895</v>
      </c>
      <c r="F232" t="s">
        <v>1146</v>
      </c>
      <c r="G232">
        <v>36.6</v>
      </c>
      <c r="H232">
        <v>51</v>
      </c>
      <c r="I232">
        <v>608</v>
      </c>
      <c r="J232">
        <v>33.136000000000003</v>
      </c>
      <c r="K232" s="64">
        <v>45448</v>
      </c>
      <c r="L232">
        <v>79.787999999999997</v>
      </c>
      <c r="M232">
        <v>46.652000000000001</v>
      </c>
      <c r="N232">
        <v>67.034999999999997</v>
      </c>
      <c r="O232">
        <v>33.899000000000001</v>
      </c>
      <c r="P232" t="s">
        <v>1147</v>
      </c>
      <c r="Q232" t="s">
        <v>1156</v>
      </c>
      <c r="R232" t="s">
        <v>1167</v>
      </c>
      <c r="S232">
        <v>53.330399999999997</v>
      </c>
      <c r="T232">
        <v>20.194400000000002</v>
      </c>
      <c r="U232" t="s">
        <v>1161</v>
      </c>
      <c r="V232" t="s">
        <v>1483</v>
      </c>
      <c r="W232">
        <v>16.649999999999999</v>
      </c>
      <c r="X232">
        <v>-16.486000000000001</v>
      </c>
      <c r="Y232">
        <v>6</v>
      </c>
      <c r="Z232" t="s">
        <v>1484</v>
      </c>
      <c r="AA232">
        <f>VLOOKUP(A232,Cover!A:R,18,0)</f>
        <v>8.2050000000000001</v>
      </c>
      <c r="AB232" s="77">
        <f t="shared" si="175"/>
        <v>38.447000000000003</v>
      </c>
      <c r="AC232" s="77">
        <f t="shared" si="176"/>
        <v>25.694000000000003</v>
      </c>
      <c r="AD232" s="77">
        <f t="shared" si="177"/>
        <v>48.186444076803539</v>
      </c>
      <c r="AE232" s="77">
        <f t="shared" si="178"/>
        <v>38.329230998732008</v>
      </c>
      <c r="AF232" s="77">
        <f t="shared" si="179"/>
        <v>11.989400000000002</v>
      </c>
      <c r="AG232" s="77">
        <f t="shared" si="180"/>
        <v>22.481361474881123</v>
      </c>
      <c r="AH232" s="369">
        <f>'Multiroom cooling'!F2</f>
        <v>91.350000000000009</v>
      </c>
      <c r="AI232" s="369">
        <f>SUM(J232:J233)</f>
        <v>63.492500000000007</v>
      </c>
      <c r="AJ232" s="369">
        <f t="shared" si="183"/>
        <v>27.857500000000002</v>
      </c>
      <c r="AK232" s="369">
        <f>SUM(AA232:AA233)</f>
        <v>16.41</v>
      </c>
      <c r="AL232" s="369">
        <f t="shared" si="185"/>
        <v>11.447500000000002</v>
      </c>
      <c r="AM232" s="370">
        <f t="shared" si="186"/>
        <v>12.531472359058567</v>
      </c>
      <c r="AN232" t="str">
        <f t="shared" si="172"/>
        <v>Capped</v>
      </c>
      <c r="AO232" t="s">
        <v>1208</v>
      </c>
      <c r="AP232" t="str">
        <f t="shared" si="174"/>
        <v>DDm125-33</v>
      </c>
      <c r="AQ232" t="str">
        <f>_xlfn.XLOOKUP(A232,'SYS Allocations'!A:A,'SYS Allocations'!B:B)</f>
        <v>P-Core</v>
      </c>
      <c r="AR232">
        <f>_xlfn.XLOOKUP(A232,'SYS Allocations'!A:A,'SYS Allocations'!C:C)</f>
        <v>0</v>
      </c>
      <c r="AS232" t="str">
        <f>_xlfn.XLOOKUP(A232,'SYS Allocations'!A:A,'SYS Allocations'!D:D)</f>
        <v>PX</v>
      </c>
      <c r="AT232">
        <f>_xlfn.XLOOKUP(A232,'SYS Allocations'!A:A,'SYS Allocations'!E:E)</f>
        <v>0</v>
      </c>
      <c r="AU232" t="str">
        <f>_xlfn.XLOOKUP(A232,'SYS Allocations'!A:A,'SYS Allocations'!F:F)</f>
        <v>OPEX</v>
      </c>
      <c r="BA232" t="str">
        <f t="shared" si="173"/>
        <v>DDm125-33</v>
      </c>
    </row>
    <row r="233" spans="1:53">
      <c r="A233" s="35" t="s">
        <v>249</v>
      </c>
      <c r="B233" t="s">
        <v>1209</v>
      </c>
      <c r="C233" t="s">
        <v>1385</v>
      </c>
      <c r="D233" t="s">
        <v>1139</v>
      </c>
      <c r="E233" t="s">
        <v>895</v>
      </c>
      <c r="F233" t="s">
        <v>1146</v>
      </c>
      <c r="G233">
        <v>36.6</v>
      </c>
      <c r="H233">
        <v>51</v>
      </c>
      <c r="I233">
        <v>557</v>
      </c>
      <c r="J233">
        <v>30.3565</v>
      </c>
      <c r="K233" s="64">
        <v>45448</v>
      </c>
      <c r="L233">
        <v>79.787999999999997</v>
      </c>
      <c r="M233">
        <v>49.4315</v>
      </c>
      <c r="N233">
        <v>67.034999999999997</v>
      </c>
      <c r="O233">
        <v>36.6785</v>
      </c>
      <c r="P233" t="s">
        <v>1147</v>
      </c>
      <c r="Q233" t="s">
        <v>1156</v>
      </c>
      <c r="R233" t="s">
        <v>1167</v>
      </c>
      <c r="S233">
        <v>53.330399999999997</v>
      </c>
      <c r="T233">
        <v>22.9739</v>
      </c>
      <c r="U233" t="s">
        <v>1161</v>
      </c>
      <c r="V233" t="s">
        <v>1483</v>
      </c>
      <c r="W233">
        <v>16.649999999999999</v>
      </c>
      <c r="X233">
        <v>-13.7065</v>
      </c>
      <c r="Y233">
        <v>6</v>
      </c>
      <c r="Z233" t="s">
        <v>1484</v>
      </c>
      <c r="AA233">
        <f>VLOOKUP(A233,Cover!A:R,18,0)</f>
        <v>8.2050000000000001</v>
      </c>
      <c r="AB233" s="77">
        <f t="shared" si="175"/>
        <v>41.226500000000001</v>
      </c>
      <c r="AC233" s="77">
        <f t="shared" si="176"/>
        <v>28.473500000000001</v>
      </c>
      <c r="AD233" s="77">
        <f t="shared" si="177"/>
        <v>51.670050634180583</v>
      </c>
      <c r="AE233" s="77">
        <f t="shared" si="178"/>
        <v>42.475572462146644</v>
      </c>
      <c r="AF233" s="77">
        <f t="shared" si="179"/>
        <v>14.7689</v>
      </c>
      <c r="AG233" s="77">
        <f t="shared" si="180"/>
        <v>27.693210626584463</v>
      </c>
      <c r="AH233" s="369"/>
      <c r="AI233" s="369"/>
      <c r="AJ233" s="369"/>
      <c r="AK233" s="369"/>
      <c r="AL233" s="369"/>
      <c r="AM233" s="370"/>
      <c r="AN233" t="str">
        <f t="shared" si="172"/>
        <v>Capped</v>
      </c>
      <c r="AO233" t="s">
        <v>1208</v>
      </c>
      <c r="AP233" t="str">
        <f t="shared" si="174"/>
        <v>DDm125-33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73"/>
        <v>DDm125-33</v>
      </c>
    </row>
    <row r="234" spans="1:53">
      <c r="A234" s="35" t="s">
        <v>250</v>
      </c>
      <c r="B234" t="s">
        <v>1170</v>
      </c>
      <c r="C234" t="s">
        <v>1485</v>
      </c>
      <c r="D234" t="s">
        <v>1188</v>
      </c>
      <c r="E234" t="s">
        <v>1486</v>
      </c>
      <c r="F234" t="s">
        <v>1329</v>
      </c>
      <c r="G234">
        <v>37.5</v>
      </c>
      <c r="H234">
        <v>3</v>
      </c>
      <c r="I234">
        <v>8</v>
      </c>
      <c r="J234">
        <v>0.436</v>
      </c>
      <c r="K234" s="64">
        <v>44481.701388888898</v>
      </c>
      <c r="L234">
        <v>3.27</v>
      </c>
      <c r="M234">
        <v>2.8340000000000001</v>
      </c>
      <c r="N234">
        <v>2.7795000000000001</v>
      </c>
      <c r="O234">
        <v>2.3435000000000001</v>
      </c>
      <c r="P234" t="s">
        <v>1147</v>
      </c>
      <c r="Q234" t="s">
        <v>1175</v>
      </c>
      <c r="R234" t="s">
        <v>1253</v>
      </c>
      <c r="S234">
        <v>2.92896</v>
      </c>
      <c r="T234">
        <v>2.4929600000000001</v>
      </c>
      <c r="U234" t="s">
        <v>1150</v>
      </c>
      <c r="V234" t="s">
        <v>1166</v>
      </c>
      <c r="W234">
        <v>3.75</v>
      </c>
      <c r="X234">
        <v>3.3140000000000001</v>
      </c>
      <c r="Y234">
        <v>0</v>
      </c>
      <c r="AA234">
        <f>VLOOKUP(A234,Cover!A:R,18,0)</f>
        <v>0</v>
      </c>
      <c r="AB234" s="77">
        <f t="shared" ref="AB234" si="187">M234-AA234</f>
        <v>2.8340000000000001</v>
      </c>
      <c r="AC234" s="77">
        <f t="shared" ref="AC234" si="188">O234-AA234</f>
        <v>2.3435000000000001</v>
      </c>
      <c r="AD234" s="77">
        <f t="shared" ref="AD234" si="189">AB234/L234%</f>
        <v>86.666666666666671</v>
      </c>
      <c r="AE234" s="77">
        <f t="shared" ref="AE234" si="190">AC234/N234%</f>
        <v>84.313725490196077</v>
      </c>
      <c r="AF234" s="77">
        <f t="shared" ref="AF234" si="191">T234-AA234</f>
        <v>2.4929600000000001</v>
      </c>
      <c r="AG234" s="77">
        <f t="shared" ref="AG234" si="192">AF234/S234%</f>
        <v>85.114170217415065</v>
      </c>
      <c r="AH234" s="77">
        <f t="shared" ref="AH234" si="193">W234</f>
        <v>3.75</v>
      </c>
      <c r="AI234" s="77">
        <f t="shared" ref="AI234" si="194">J234</f>
        <v>0.436</v>
      </c>
      <c r="AJ234" s="77">
        <f t="shared" ref="AJ234" si="195">AH234-AI234</f>
        <v>3.3140000000000001</v>
      </c>
      <c r="AK234" s="77">
        <f t="shared" ref="AK234" si="196">AA234</f>
        <v>0</v>
      </c>
      <c r="AL234" s="77">
        <f t="shared" ref="AL234" si="197">AJ234-AK234</f>
        <v>3.3140000000000001</v>
      </c>
      <c r="AM234" s="77">
        <f t="shared" ref="AM234" si="198">AL234/AH234%</f>
        <v>88.373333333333335</v>
      </c>
      <c r="AN234" t="str">
        <f t="shared" si="172"/>
        <v/>
      </c>
      <c r="AO234" t="s">
        <v>1152</v>
      </c>
      <c r="AP234" t="str">
        <f t="shared" si="174"/>
        <v>12V100F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73"/>
        <v>12V100F</v>
      </c>
    </row>
    <row r="235" spans="1:53">
      <c r="A235" s="35" t="s">
        <v>251</v>
      </c>
      <c r="B235" t="s">
        <v>1191</v>
      </c>
      <c r="C235" t="s">
        <v>1487</v>
      </c>
      <c r="D235" t="s">
        <v>1144</v>
      </c>
      <c r="E235" t="s">
        <v>1009</v>
      </c>
      <c r="F235" t="s">
        <v>1146</v>
      </c>
      <c r="G235">
        <v>36.6</v>
      </c>
      <c r="H235">
        <v>22</v>
      </c>
      <c r="I235">
        <v>111</v>
      </c>
      <c r="J235">
        <v>6.0495000000000001</v>
      </c>
      <c r="K235" s="64">
        <v>45448</v>
      </c>
      <c r="L235">
        <v>33.510959999999997</v>
      </c>
      <c r="M235">
        <v>27.461459999999999</v>
      </c>
      <c r="N235">
        <v>27.064699999999998</v>
      </c>
      <c r="O235">
        <v>21.0152</v>
      </c>
      <c r="P235" t="s">
        <v>1150</v>
      </c>
      <c r="Q235" t="s">
        <v>1156</v>
      </c>
      <c r="R235" t="s">
        <v>1268</v>
      </c>
      <c r="S235">
        <v>22.982399999999998</v>
      </c>
      <c r="T235">
        <v>16.9329</v>
      </c>
      <c r="U235" t="s">
        <v>1147</v>
      </c>
      <c r="V235" t="s">
        <v>1162</v>
      </c>
      <c r="W235">
        <v>33.75</v>
      </c>
      <c r="X235">
        <v>27.700500000000002</v>
      </c>
      <c r="Y235">
        <v>55</v>
      </c>
      <c r="AA235">
        <f>VLOOKUP(A235,Cover!A:R,18,0)</f>
        <v>7.5</v>
      </c>
      <c r="AB235" s="77">
        <f t="shared" si="175"/>
        <v>19.961459999999999</v>
      </c>
      <c r="AC235" s="77">
        <f t="shared" si="176"/>
        <v>13.5152</v>
      </c>
      <c r="AD235" s="77">
        <f t="shared" si="177"/>
        <v>59.566959585759413</v>
      </c>
      <c r="AE235" s="77">
        <f t="shared" si="178"/>
        <v>49.936633326805769</v>
      </c>
      <c r="AF235" s="77">
        <f t="shared" si="179"/>
        <v>9.4329000000000001</v>
      </c>
      <c r="AG235" s="77">
        <f t="shared" si="180"/>
        <v>41.044016290726823</v>
      </c>
      <c r="AH235" s="77">
        <f t="shared" si="181"/>
        <v>33.75</v>
      </c>
      <c r="AI235" s="77">
        <f t="shared" si="182"/>
        <v>6.0495000000000001</v>
      </c>
      <c r="AJ235" s="77">
        <f t="shared" si="183"/>
        <v>27.700499999999998</v>
      </c>
      <c r="AK235" s="77">
        <f t="shared" si="184"/>
        <v>7.5</v>
      </c>
      <c r="AL235" s="77">
        <f t="shared" si="185"/>
        <v>20.200499999999998</v>
      </c>
      <c r="AM235" s="77">
        <f t="shared" si="186"/>
        <v>59.853333333333325</v>
      </c>
      <c r="AN235" t="str">
        <f t="shared" si="172"/>
        <v/>
      </c>
      <c r="AO235" t="s">
        <v>1208</v>
      </c>
      <c r="AP235" t="str">
        <f t="shared" si="174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73"/>
        <v>DDm85-33</v>
      </c>
    </row>
    <row r="236" spans="1:53">
      <c r="A236" s="35" t="s">
        <v>252</v>
      </c>
      <c r="B236" t="s">
        <v>1191</v>
      </c>
      <c r="C236" t="s">
        <v>1487</v>
      </c>
      <c r="D236" t="s">
        <v>1144</v>
      </c>
      <c r="E236" t="s">
        <v>1009</v>
      </c>
      <c r="F236" t="s">
        <v>1146</v>
      </c>
      <c r="G236">
        <v>36.6</v>
      </c>
      <c r="H236">
        <v>22</v>
      </c>
      <c r="I236">
        <v>81</v>
      </c>
      <c r="J236">
        <v>4.4145000000000003</v>
      </c>
      <c r="K236" s="64">
        <v>45448</v>
      </c>
      <c r="L236">
        <v>33.510959999999997</v>
      </c>
      <c r="M236">
        <v>29.09646</v>
      </c>
      <c r="N236">
        <v>27.064699999999998</v>
      </c>
      <c r="O236">
        <v>22.650200000000002</v>
      </c>
      <c r="P236" t="s">
        <v>1150</v>
      </c>
      <c r="Q236" t="s">
        <v>1156</v>
      </c>
      <c r="R236" t="s">
        <v>1268</v>
      </c>
      <c r="S236">
        <v>22.982399999999998</v>
      </c>
      <c r="T236">
        <v>18.567900000000002</v>
      </c>
      <c r="U236" t="s">
        <v>1147</v>
      </c>
      <c r="V236" t="s">
        <v>1162</v>
      </c>
      <c r="W236">
        <v>33.75</v>
      </c>
      <c r="X236">
        <v>29.3355</v>
      </c>
      <c r="Y236">
        <v>55</v>
      </c>
      <c r="AA236">
        <f>VLOOKUP(A236,Cover!A:R,18,0)</f>
        <v>7.7</v>
      </c>
      <c r="AB236" s="77">
        <f t="shared" ref="AB236" si="199">M236-AA236</f>
        <v>21.396460000000001</v>
      </c>
      <c r="AC236" s="77">
        <f t="shared" ref="AC236" si="200">O236-AA236</f>
        <v>14.950200000000002</v>
      </c>
      <c r="AD236" s="77">
        <f t="shared" ref="AD236" si="201">AB236/L236%</f>
        <v>63.849140699042955</v>
      </c>
      <c r="AE236" s="77">
        <f t="shared" ref="AE236" si="202">AC236/N236%</f>
        <v>55.238742716527447</v>
      </c>
      <c r="AF236" s="77">
        <f t="shared" ref="AF236" si="203">T236-AA236</f>
        <v>10.867900000000002</v>
      </c>
      <c r="AG236" s="77">
        <f t="shared" ref="AG236" si="204">AF236/S236%</f>
        <v>47.28792467279311</v>
      </c>
      <c r="AH236" s="77">
        <f t="shared" ref="AH236" si="205">W236</f>
        <v>33.75</v>
      </c>
      <c r="AI236" s="77">
        <f t="shared" ref="AI236" si="206">J236</f>
        <v>4.4145000000000003</v>
      </c>
      <c r="AJ236" s="77">
        <f t="shared" ref="AJ236" si="207">AH236-AI236</f>
        <v>29.3355</v>
      </c>
      <c r="AK236" s="77">
        <f t="shared" ref="AK236" si="208">AA236</f>
        <v>7.7</v>
      </c>
      <c r="AL236" s="77">
        <f t="shared" ref="AL236" si="209">AJ236-AK236</f>
        <v>21.6355</v>
      </c>
      <c r="AM236" s="77">
        <f t="shared" ref="AM236" si="210">AL236/AH236%</f>
        <v>64.105185185185178</v>
      </c>
      <c r="AN236" t="str">
        <f t="shared" si="172"/>
        <v/>
      </c>
      <c r="AO236" t="s">
        <v>1208</v>
      </c>
      <c r="AP236" t="str">
        <f t="shared" si="174"/>
        <v>DDm85-33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73"/>
        <v>DDm85-33</v>
      </c>
    </row>
    <row r="237" spans="1:53">
      <c r="A237" s="35" t="s">
        <v>253</v>
      </c>
      <c r="B237" t="s">
        <v>1191</v>
      </c>
      <c r="C237" t="s">
        <v>1488</v>
      </c>
      <c r="D237" t="s">
        <v>1144</v>
      </c>
      <c r="E237" t="s">
        <v>1010</v>
      </c>
      <c r="F237" t="s">
        <v>1146</v>
      </c>
      <c r="G237">
        <v>36.6</v>
      </c>
      <c r="H237">
        <v>6</v>
      </c>
      <c r="I237">
        <v>47</v>
      </c>
      <c r="J237">
        <v>2.5615000000000001</v>
      </c>
      <c r="K237" s="64">
        <v>45448</v>
      </c>
      <c r="L237">
        <v>7.9787999999999997</v>
      </c>
      <c r="M237">
        <v>5.4173</v>
      </c>
      <c r="N237">
        <v>6.867</v>
      </c>
      <c r="O237">
        <v>4.3055000000000003</v>
      </c>
      <c r="P237" t="s">
        <v>1147</v>
      </c>
      <c r="Q237" t="s">
        <v>1175</v>
      </c>
      <c r="R237" t="s">
        <v>1326</v>
      </c>
      <c r="S237">
        <v>5.5922400000000101</v>
      </c>
      <c r="T237">
        <v>3.03074000000001</v>
      </c>
      <c r="U237" t="s">
        <v>1161</v>
      </c>
      <c r="V237" t="s">
        <v>1470</v>
      </c>
      <c r="W237">
        <v>18</v>
      </c>
      <c r="X237">
        <v>15.438499999999999</v>
      </c>
      <c r="Y237">
        <v>65</v>
      </c>
      <c r="AA237">
        <f>VLOOKUP(A237,Cover!A:R,18,0)</f>
        <v>0</v>
      </c>
      <c r="AB237" s="77">
        <f t="shared" si="175"/>
        <v>5.4173</v>
      </c>
      <c r="AC237" s="77">
        <f t="shared" si="176"/>
        <v>4.3055000000000003</v>
      </c>
      <c r="AD237" s="77">
        <f t="shared" si="177"/>
        <v>67.896174863387984</v>
      </c>
      <c r="AE237" s="77">
        <f t="shared" si="178"/>
        <v>62.69841269841271</v>
      </c>
      <c r="AF237" s="77">
        <f t="shared" si="179"/>
        <v>3.03074000000001</v>
      </c>
      <c r="AG237" s="77">
        <f t="shared" si="180"/>
        <v>54.195456561234934</v>
      </c>
      <c r="AH237" s="77">
        <f t="shared" si="181"/>
        <v>18</v>
      </c>
      <c r="AI237" s="77">
        <f t="shared" si="182"/>
        <v>2.5615000000000001</v>
      </c>
      <c r="AJ237" s="77">
        <f t="shared" si="183"/>
        <v>15.438499999999999</v>
      </c>
      <c r="AK237" s="77">
        <f t="shared" si="184"/>
        <v>0</v>
      </c>
      <c r="AL237" s="77">
        <f t="shared" si="185"/>
        <v>15.438499999999999</v>
      </c>
      <c r="AM237" s="77">
        <f t="shared" si="186"/>
        <v>85.769444444444446</v>
      </c>
      <c r="AN237" t="str">
        <f t="shared" si="172"/>
        <v/>
      </c>
      <c r="AO237" t="s">
        <v>1152</v>
      </c>
      <c r="AP237" t="str">
        <f t="shared" si="174"/>
        <v>12V190F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73"/>
        <v>12V190F</v>
      </c>
    </row>
    <row r="238" spans="1:53">
      <c r="A238" s="35" t="s">
        <v>254</v>
      </c>
      <c r="B238" t="s">
        <v>1165</v>
      </c>
      <c r="C238" t="s">
        <v>1489</v>
      </c>
      <c r="D238" t="s">
        <v>1188</v>
      </c>
      <c r="E238" t="s">
        <v>836</v>
      </c>
      <c r="F238" t="s">
        <v>1146</v>
      </c>
      <c r="G238">
        <v>36.6</v>
      </c>
      <c r="H238">
        <v>44</v>
      </c>
      <c r="I238">
        <v>721</v>
      </c>
      <c r="J238">
        <v>39.294499999999999</v>
      </c>
      <c r="K238" s="64">
        <v>45448</v>
      </c>
      <c r="L238">
        <v>68.617679999999993</v>
      </c>
      <c r="M238">
        <v>29.323180000000001</v>
      </c>
      <c r="N238">
        <v>42.1721</v>
      </c>
      <c r="O238">
        <v>2.8776000000000002</v>
      </c>
      <c r="P238" t="s">
        <v>1161</v>
      </c>
      <c r="Q238" t="s">
        <v>1156</v>
      </c>
      <c r="R238" t="s">
        <v>1167</v>
      </c>
      <c r="S238">
        <v>71.107200000000205</v>
      </c>
      <c r="T238">
        <v>31.812700000000198</v>
      </c>
      <c r="U238" t="s">
        <v>1161</v>
      </c>
      <c r="V238" t="s">
        <v>1240</v>
      </c>
      <c r="W238">
        <v>67.5</v>
      </c>
      <c r="X238">
        <v>28.205500000000001</v>
      </c>
      <c r="Y238">
        <v>1</v>
      </c>
      <c r="AA238">
        <f>VLOOKUP(A238,Cover!A:R,18,0)</f>
        <v>7.4</v>
      </c>
      <c r="AB238" s="77">
        <f t="shared" si="175"/>
        <v>21.923180000000002</v>
      </c>
      <c r="AC238" s="77">
        <f t="shared" si="176"/>
        <v>-4.5224000000000002</v>
      </c>
      <c r="AD238" s="77">
        <f t="shared" si="177"/>
        <v>31.949754057554852</v>
      </c>
      <c r="AE238" s="77">
        <f t="shared" si="178"/>
        <v>-10.723677502424589</v>
      </c>
      <c r="AF238" s="77">
        <f t="shared" si="179"/>
        <v>24.4127000000002</v>
      </c>
      <c r="AG238" s="77">
        <f t="shared" si="180"/>
        <v>34.332247648620857</v>
      </c>
      <c r="AH238" s="77">
        <f t="shared" si="181"/>
        <v>67.5</v>
      </c>
      <c r="AI238" s="77">
        <f t="shared" si="182"/>
        <v>39.294499999999999</v>
      </c>
      <c r="AJ238" s="77">
        <f t="shared" si="183"/>
        <v>28.205500000000001</v>
      </c>
      <c r="AK238" s="77">
        <f t="shared" si="184"/>
        <v>7.4</v>
      </c>
      <c r="AL238" s="77">
        <f t="shared" si="185"/>
        <v>20.805500000000002</v>
      </c>
      <c r="AM238" s="77">
        <f t="shared" si="186"/>
        <v>30.822962962962965</v>
      </c>
      <c r="AN238" t="str">
        <f t="shared" si="172"/>
        <v/>
      </c>
      <c r="AO238" t="s">
        <v>1152</v>
      </c>
      <c r="AP238" t="str">
        <f t="shared" si="174"/>
        <v>DDm125-33</v>
      </c>
      <c r="AQ238">
        <f>_xlfn.XLOOKUP(A238,'SYS Allocations'!A:A,'SYS Allocations'!B:B)</f>
        <v>0</v>
      </c>
      <c r="AR238" t="str">
        <f>_xlfn.XLOOKUP(A238,'SYS Allocations'!A:A,'SYS Allocations'!C:C)</f>
        <v>RA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73"/>
        <v>DDm125-33</v>
      </c>
    </row>
    <row r="239" spans="1:53">
      <c r="A239" s="35" t="s">
        <v>255</v>
      </c>
      <c r="B239" t="s">
        <v>1165</v>
      </c>
      <c r="C239" t="s">
        <v>1301</v>
      </c>
      <c r="D239" t="s">
        <v>1139</v>
      </c>
      <c r="E239" t="s">
        <v>814</v>
      </c>
      <c r="F239" t="s">
        <v>1146</v>
      </c>
      <c r="G239">
        <v>36.6</v>
      </c>
      <c r="H239">
        <v>90</v>
      </c>
      <c r="I239">
        <v>78</v>
      </c>
      <c r="J239">
        <v>4.2510000000000003</v>
      </c>
      <c r="K239" s="64">
        <v>44692.583333333299</v>
      </c>
      <c r="L239">
        <v>142.02264</v>
      </c>
      <c r="M239">
        <v>137.77163999999999</v>
      </c>
      <c r="N239">
        <v>116.4883</v>
      </c>
      <c r="O239">
        <v>112.2373</v>
      </c>
      <c r="P239" t="s">
        <v>1161</v>
      </c>
      <c r="Q239" t="s">
        <v>1156</v>
      </c>
      <c r="R239" t="s">
        <v>1384</v>
      </c>
      <c r="S239">
        <v>95.610240000000005</v>
      </c>
      <c r="T239">
        <v>91.35924</v>
      </c>
      <c r="U239" t="s">
        <v>1161</v>
      </c>
      <c r="V239" t="s">
        <v>1226</v>
      </c>
      <c r="W239">
        <v>90</v>
      </c>
      <c r="X239">
        <v>85.748999999999995</v>
      </c>
      <c r="Y239">
        <v>8</v>
      </c>
      <c r="Z239" t="s">
        <v>1490</v>
      </c>
      <c r="AA239">
        <f>VLOOKUP(A239,Cover!A:R,18,0)</f>
        <v>0</v>
      </c>
      <c r="AB239" s="77">
        <f t="shared" si="175"/>
        <v>137.77163999999999</v>
      </c>
      <c r="AC239" s="77">
        <f t="shared" si="176"/>
        <v>112.2373</v>
      </c>
      <c r="AD239" s="77">
        <f t="shared" si="177"/>
        <v>97.006815251427511</v>
      </c>
      <c r="AE239" s="77">
        <f t="shared" si="178"/>
        <v>96.35070646579959</v>
      </c>
      <c r="AF239" s="77">
        <f t="shared" si="179"/>
        <v>91.35924</v>
      </c>
      <c r="AG239" s="77">
        <f t="shared" si="180"/>
        <v>95.553823523505429</v>
      </c>
      <c r="AH239" s="77">
        <f t="shared" si="181"/>
        <v>90</v>
      </c>
      <c r="AI239" s="77">
        <f t="shared" si="182"/>
        <v>4.2510000000000003</v>
      </c>
      <c r="AJ239" s="77">
        <f t="shared" si="183"/>
        <v>85.748999999999995</v>
      </c>
      <c r="AK239" s="77">
        <f t="shared" si="184"/>
        <v>0</v>
      </c>
      <c r="AL239" s="77">
        <f t="shared" si="185"/>
        <v>85.748999999999995</v>
      </c>
      <c r="AM239" s="77">
        <f t="shared" si="186"/>
        <v>95.276666666666657</v>
      </c>
      <c r="AN239" t="str">
        <f t="shared" si="172"/>
        <v>Capped</v>
      </c>
      <c r="AO239" t="s">
        <v>1152</v>
      </c>
      <c r="AP239" t="str">
        <f t="shared" si="174"/>
        <v>2CP3000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73"/>
        <v>2CP3000</v>
      </c>
    </row>
    <row r="240" spans="1:53">
      <c r="A240" s="35" t="s">
        <v>256</v>
      </c>
      <c r="B240" t="s">
        <v>1165</v>
      </c>
      <c r="C240" t="s">
        <v>1491</v>
      </c>
      <c r="D240" t="s">
        <v>1206</v>
      </c>
      <c r="E240" t="s">
        <v>840</v>
      </c>
      <c r="F240" t="s">
        <v>1146</v>
      </c>
      <c r="G240">
        <v>36.6</v>
      </c>
      <c r="H240">
        <v>67</v>
      </c>
      <c r="I240">
        <v>1031</v>
      </c>
      <c r="J240">
        <v>56.189500000000002</v>
      </c>
      <c r="K240" s="64">
        <v>45448</v>
      </c>
      <c r="L240">
        <v>105.32016</v>
      </c>
      <c r="M240">
        <v>49.130659999999999</v>
      </c>
      <c r="N240">
        <v>77.150199999999998</v>
      </c>
      <c r="O240">
        <v>20.960699999999999</v>
      </c>
      <c r="P240" t="s">
        <v>1166</v>
      </c>
      <c r="Q240" t="s">
        <v>1156</v>
      </c>
      <c r="R240" t="s">
        <v>1167</v>
      </c>
      <c r="S240">
        <v>88.884000000000199</v>
      </c>
      <c r="T240">
        <v>32.694500000000197</v>
      </c>
      <c r="U240" t="s">
        <v>1161</v>
      </c>
      <c r="V240" t="s">
        <v>1186</v>
      </c>
      <c r="W240">
        <v>112.5</v>
      </c>
      <c r="X240">
        <v>56.310499999999998</v>
      </c>
      <c r="Y240">
        <v>9</v>
      </c>
      <c r="Z240" t="s">
        <v>1492</v>
      </c>
      <c r="AA240">
        <f>VLOOKUP(A240,Cover!A:R,18,0)</f>
        <v>10.125</v>
      </c>
      <c r="AB240" s="77">
        <f t="shared" si="175"/>
        <v>39.005659999999999</v>
      </c>
      <c r="AC240" s="77">
        <f t="shared" si="176"/>
        <v>10.835699999999999</v>
      </c>
      <c r="AD240" s="77">
        <f t="shared" si="177"/>
        <v>37.035321632629497</v>
      </c>
      <c r="AE240" s="77">
        <f t="shared" si="178"/>
        <v>14.044940907476583</v>
      </c>
      <c r="AF240" s="77">
        <f t="shared" si="179"/>
        <v>22.569500000000197</v>
      </c>
      <c r="AG240" s="77">
        <f t="shared" si="180"/>
        <v>25.39208406462372</v>
      </c>
      <c r="AH240" s="369">
        <f>AVERAGE(W240:W241)</f>
        <v>112.5</v>
      </c>
      <c r="AI240" s="369">
        <f>SUM(J240:J241)</f>
        <v>104.69450000000001</v>
      </c>
      <c r="AJ240" s="369">
        <f t="shared" si="183"/>
        <v>7.805499999999995</v>
      </c>
      <c r="AK240" s="369">
        <f>SUM(AA240:AA241)</f>
        <v>20.95</v>
      </c>
      <c r="AL240" s="369">
        <f t="shared" si="185"/>
        <v>-13.144500000000004</v>
      </c>
      <c r="AM240" s="370">
        <f t="shared" si="186"/>
        <v>-11.684000000000005</v>
      </c>
      <c r="AN240" t="str">
        <f t="shared" si="172"/>
        <v>Capped</v>
      </c>
      <c r="AO240" t="s">
        <v>1208</v>
      </c>
      <c r="AP240" t="str">
        <f t="shared" si="174"/>
        <v>DDm125-33</v>
      </c>
      <c r="AQ240" t="str">
        <f>_xlfn.XLOOKUP(A240,'SYS Allocations'!A:A,'SYS Allocations'!B:B)</f>
        <v>P-Core</v>
      </c>
      <c r="AR240" t="str">
        <f>_xlfn.XLOOKUP(A240,'SYS Allocations'!A:A,'SYS Allocations'!C:C)</f>
        <v>RA</v>
      </c>
      <c r="AS240" t="str">
        <f>_xlfn.XLOOKUP(A240,'SYS Allocations'!A:A,'SYS Allocations'!D:D)</f>
        <v>PX</v>
      </c>
      <c r="AT240">
        <f>_xlfn.XLOOKUP(A240,'SYS Allocations'!A:A,'SYS Allocations'!E:E)</f>
        <v>0</v>
      </c>
      <c r="AU240" t="str">
        <f>_xlfn.XLOOKUP(A240,'SYS Allocations'!A:A,'SYS Allocations'!F:F)</f>
        <v>OPEX</v>
      </c>
      <c r="BA240" t="str">
        <f t="shared" si="173"/>
        <v>DDm125-33</v>
      </c>
    </row>
    <row r="241" spans="1:53">
      <c r="A241" s="35" t="s">
        <v>257</v>
      </c>
      <c r="B241" t="s">
        <v>1165</v>
      </c>
      <c r="C241" t="s">
        <v>1491</v>
      </c>
      <c r="D241" t="s">
        <v>1206</v>
      </c>
      <c r="E241" t="s">
        <v>840</v>
      </c>
      <c r="F241" t="s">
        <v>1146</v>
      </c>
      <c r="G241">
        <v>36.6</v>
      </c>
      <c r="H241">
        <v>67</v>
      </c>
      <c r="I241">
        <v>890</v>
      </c>
      <c r="J241">
        <v>48.505000000000003</v>
      </c>
      <c r="K241" s="64">
        <v>45448</v>
      </c>
      <c r="L241">
        <v>105.32016</v>
      </c>
      <c r="M241">
        <v>56.815159999999999</v>
      </c>
      <c r="N241">
        <v>77.150199999999998</v>
      </c>
      <c r="O241">
        <v>28.645199999999999</v>
      </c>
      <c r="P241" t="s">
        <v>1166</v>
      </c>
      <c r="Q241" t="s">
        <v>1156</v>
      </c>
      <c r="R241" t="s">
        <v>1167</v>
      </c>
      <c r="S241">
        <v>88.884000000000199</v>
      </c>
      <c r="T241">
        <v>40.379000000000197</v>
      </c>
      <c r="U241" t="s">
        <v>1161</v>
      </c>
      <c r="V241" t="s">
        <v>1186</v>
      </c>
      <c r="W241">
        <v>112.5</v>
      </c>
      <c r="X241">
        <v>63.994999999999997</v>
      </c>
      <c r="Y241">
        <v>9</v>
      </c>
      <c r="Z241" t="s">
        <v>1492</v>
      </c>
      <c r="AA241">
        <f>VLOOKUP(A241,Cover!A:R,18,0)</f>
        <v>10.824999999999999</v>
      </c>
      <c r="AB241" s="77">
        <f t="shared" ref="AB241" si="211">M241-AA241</f>
        <v>45.990160000000003</v>
      </c>
      <c r="AC241" s="77">
        <f t="shared" ref="AC241" si="212">O241-AA241</f>
        <v>17.8202</v>
      </c>
      <c r="AD241" s="77">
        <f t="shared" ref="AD241" si="213">AB241/L241%</f>
        <v>43.667005443212396</v>
      </c>
      <c r="AE241" s="77">
        <f t="shared" ref="AE241" si="214">AC241/N241%</f>
        <v>23.098060666077338</v>
      </c>
      <c r="AF241" s="77">
        <f t="shared" ref="AF241" si="215">T241-AA241</f>
        <v>29.554000000000197</v>
      </c>
      <c r="AG241" s="77">
        <f t="shared" ref="AG241" si="216">AF241/S241%</f>
        <v>33.250078754331639</v>
      </c>
      <c r="AH241" s="369"/>
      <c r="AI241" s="369"/>
      <c r="AJ241" s="369"/>
      <c r="AK241" s="369"/>
      <c r="AL241" s="369"/>
      <c r="AM241" s="370"/>
      <c r="AN241" t="str">
        <f t="shared" si="172"/>
        <v>Capped</v>
      </c>
      <c r="AO241" t="s">
        <v>1208</v>
      </c>
      <c r="AP241" t="str">
        <f t="shared" si="174"/>
        <v>DDm125-33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73"/>
        <v>DDm125-33</v>
      </c>
    </row>
    <row r="242" spans="1:53">
      <c r="A242" s="35" t="s">
        <v>258</v>
      </c>
      <c r="B242" t="s">
        <v>1165</v>
      </c>
      <c r="C242" t="s">
        <v>1491</v>
      </c>
      <c r="D242" t="s">
        <v>1188</v>
      </c>
      <c r="E242" t="s">
        <v>838</v>
      </c>
      <c r="F242" t="s">
        <v>1146</v>
      </c>
      <c r="G242">
        <v>36.6</v>
      </c>
      <c r="H242">
        <v>60</v>
      </c>
      <c r="I242">
        <v>362</v>
      </c>
      <c r="J242">
        <v>19.728999999999999</v>
      </c>
      <c r="K242" s="64">
        <v>45448</v>
      </c>
      <c r="L242">
        <v>94.149839999999998</v>
      </c>
      <c r="M242">
        <v>74.420839999999998</v>
      </c>
      <c r="N242">
        <v>96.432299999999998</v>
      </c>
      <c r="O242">
        <v>76.703299999999999</v>
      </c>
      <c r="P242" t="s">
        <v>1147</v>
      </c>
      <c r="Q242" t="s">
        <v>1156</v>
      </c>
      <c r="R242" t="s">
        <v>1163</v>
      </c>
      <c r="S242">
        <v>34.279200000000003</v>
      </c>
      <c r="T242">
        <v>14.5502</v>
      </c>
      <c r="U242" t="s">
        <v>1166</v>
      </c>
      <c r="V242" t="s">
        <v>1226</v>
      </c>
      <c r="W242">
        <v>90</v>
      </c>
      <c r="X242">
        <v>70.271000000000001</v>
      </c>
      <c r="Y242">
        <v>64</v>
      </c>
      <c r="AA242">
        <f>VLOOKUP(A242,Cover!A:R,18,0)</f>
        <v>11.83</v>
      </c>
      <c r="AB242" s="77">
        <f t="shared" si="175"/>
        <v>62.59084</v>
      </c>
      <c r="AC242" s="77">
        <f t="shared" si="176"/>
        <v>64.8733</v>
      </c>
      <c r="AD242" s="77">
        <f t="shared" si="177"/>
        <v>66.480028006420412</v>
      </c>
      <c r="AE242" s="77">
        <f t="shared" si="178"/>
        <v>67.273413576156543</v>
      </c>
      <c r="AF242" s="77">
        <f t="shared" si="179"/>
        <v>2.7202000000000002</v>
      </c>
      <c r="AG242" s="77">
        <f t="shared" si="180"/>
        <v>7.9354243973021532</v>
      </c>
      <c r="AH242" s="369">
        <f>AVERAGE(W242:W243)</f>
        <v>90</v>
      </c>
      <c r="AI242" s="369">
        <f>SUM(J242:J243)</f>
        <v>38.477000000000004</v>
      </c>
      <c r="AJ242" s="369">
        <f t="shared" si="183"/>
        <v>51.522999999999996</v>
      </c>
      <c r="AK242" s="369">
        <f>SUM(AA242:AA243)</f>
        <v>23.66</v>
      </c>
      <c r="AL242" s="369">
        <f t="shared" si="185"/>
        <v>27.862999999999996</v>
      </c>
      <c r="AM242" s="370">
        <f t="shared" si="186"/>
        <v>30.958888888888882</v>
      </c>
      <c r="AN242" t="str">
        <f t="shared" si="172"/>
        <v/>
      </c>
      <c r="AO242" t="s">
        <v>1208</v>
      </c>
      <c r="AP242" t="str">
        <f t="shared" si="174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73"/>
        <v>DDm100-27</v>
      </c>
    </row>
    <row r="243" spans="1:53">
      <c r="A243" s="35" t="s">
        <v>259</v>
      </c>
      <c r="B243" t="s">
        <v>1165</v>
      </c>
      <c r="C243" t="s">
        <v>1491</v>
      </c>
      <c r="D243" t="s">
        <v>1188</v>
      </c>
      <c r="E243" t="s">
        <v>838</v>
      </c>
      <c r="F243" t="s">
        <v>1146</v>
      </c>
      <c r="G243">
        <v>36.6</v>
      </c>
      <c r="H243">
        <v>60</v>
      </c>
      <c r="I243">
        <v>344</v>
      </c>
      <c r="J243">
        <v>18.748000000000001</v>
      </c>
      <c r="K243" s="64">
        <v>45448</v>
      </c>
      <c r="L243">
        <v>94.149839999999998</v>
      </c>
      <c r="M243">
        <v>75.401840000000007</v>
      </c>
      <c r="N243">
        <v>96.432299999999998</v>
      </c>
      <c r="O243">
        <v>77.684299999999993</v>
      </c>
      <c r="P243" t="s">
        <v>1147</v>
      </c>
      <c r="Q243" t="s">
        <v>1156</v>
      </c>
      <c r="R243" t="s">
        <v>1163</v>
      </c>
      <c r="S243">
        <v>34.279200000000003</v>
      </c>
      <c r="T243">
        <v>15.5312</v>
      </c>
      <c r="U243" t="s">
        <v>1166</v>
      </c>
      <c r="V243" t="s">
        <v>1226</v>
      </c>
      <c r="W243">
        <v>90</v>
      </c>
      <c r="X243">
        <v>71.251999999999995</v>
      </c>
      <c r="Y243">
        <v>64</v>
      </c>
      <c r="AA243">
        <f>VLOOKUP(A243,Cover!A:R,18,0)</f>
        <v>11.83</v>
      </c>
      <c r="AB243" s="77">
        <f t="shared" si="175"/>
        <v>63.571840000000009</v>
      </c>
      <c r="AC243" s="77">
        <f t="shared" si="176"/>
        <v>65.854299999999995</v>
      </c>
      <c r="AD243" s="77">
        <f t="shared" si="177"/>
        <v>67.521984105336784</v>
      </c>
      <c r="AE243" s="77">
        <f t="shared" si="178"/>
        <v>68.290707574121953</v>
      </c>
      <c r="AF243" s="77">
        <f t="shared" si="179"/>
        <v>3.7012</v>
      </c>
      <c r="AG243" s="77">
        <f t="shared" si="180"/>
        <v>10.797218138112907</v>
      </c>
      <c r="AH243" s="369"/>
      <c r="AI243" s="369"/>
      <c r="AJ243" s="369"/>
      <c r="AK243" s="369"/>
      <c r="AL243" s="369"/>
      <c r="AM243" s="370"/>
      <c r="AN243" t="str">
        <f t="shared" si="172"/>
        <v/>
      </c>
      <c r="AO243" t="s">
        <v>1208</v>
      </c>
      <c r="AP243" t="str">
        <f t="shared" si="174"/>
        <v>DDm100-27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73"/>
        <v>DDm100-27</v>
      </c>
    </row>
    <row r="244" spans="1:53">
      <c r="A244" s="35" t="s">
        <v>260</v>
      </c>
      <c r="B244" t="s">
        <v>1165</v>
      </c>
      <c r="C244" t="s">
        <v>1491</v>
      </c>
      <c r="D244" t="s">
        <v>1188</v>
      </c>
      <c r="E244" t="s">
        <v>843</v>
      </c>
      <c r="F244" t="s">
        <v>1200</v>
      </c>
      <c r="G244">
        <v>55</v>
      </c>
      <c r="H244">
        <v>8</v>
      </c>
      <c r="I244">
        <v>61</v>
      </c>
      <c r="J244">
        <v>3.3245</v>
      </c>
      <c r="K244" s="64">
        <v>44673.604166666701</v>
      </c>
      <c r="L244">
        <v>16.786000000000001</v>
      </c>
      <c r="M244">
        <v>13.461499999999999</v>
      </c>
      <c r="N244">
        <v>19.892499999999998</v>
      </c>
      <c r="O244">
        <v>16.568000000000001</v>
      </c>
      <c r="P244" t="s">
        <v>1150</v>
      </c>
      <c r="Q244" t="s">
        <v>1175</v>
      </c>
      <c r="R244" t="s">
        <v>1493</v>
      </c>
      <c r="S244">
        <v>2.2507199999999998</v>
      </c>
      <c r="T244">
        <v>-1.07378</v>
      </c>
      <c r="U244" t="s">
        <v>1161</v>
      </c>
      <c r="V244" t="s">
        <v>1186</v>
      </c>
      <c r="W244">
        <v>112.5</v>
      </c>
      <c r="X244">
        <v>109.1755</v>
      </c>
      <c r="Y244">
        <v>6</v>
      </c>
      <c r="AA244">
        <f>VLOOKUP(A244,Cover!A:R,18,0)</f>
        <v>0</v>
      </c>
      <c r="AB244" s="77">
        <f t="shared" si="175"/>
        <v>13.461499999999999</v>
      </c>
      <c r="AC244" s="77">
        <f t="shared" si="176"/>
        <v>16.568000000000001</v>
      </c>
      <c r="AD244" s="77">
        <f t="shared" si="177"/>
        <v>80.194805194805184</v>
      </c>
      <c r="AE244" s="77">
        <f t="shared" si="178"/>
        <v>83.287671232876718</v>
      </c>
      <c r="AF244" s="77">
        <f t="shared" si="179"/>
        <v>-1.07378</v>
      </c>
      <c r="AG244" s="77">
        <f t="shared" si="180"/>
        <v>-47.708288903106563</v>
      </c>
      <c r="AH244" s="77">
        <f t="shared" si="181"/>
        <v>112.5</v>
      </c>
      <c r="AI244" s="77">
        <f t="shared" si="182"/>
        <v>3.3245</v>
      </c>
      <c r="AJ244" s="77">
        <f t="shared" si="183"/>
        <v>109.1755</v>
      </c>
      <c r="AK244" s="77">
        <f t="shared" si="184"/>
        <v>0</v>
      </c>
      <c r="AL244" s="77">
        <f t="shared" si="185"/>
        <v>109.1755</v>
      </c>
      <c r="AM244" s="77">
        <f t="shared" si="186"/>
        <v>97.044888888888892</v>
      </c>
      <c r="AN244" t="str">
        <f t="shared" si="172"/>
        <v/>
      </c>
      <c r="AO244" t="s">
        <v>1152</v>
      </c>
      <c r="AP244" t="str">
        <f t="shared" si="174"/>
        <v>12V125F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73"/>
        <v>12V125F</v>
      </c>
    </row>
    <row r="245" spans="1:53">
      <c r="A245" s="35" t="s">
        <v>261</v>
      </c>
      <c r="B245" t="s">
        <v>1170</v>
      </c>
      <c r="C245" t="s">
        <v>1494</v>
      </c>
      <c r="D245" t="s">
        <v>1172</v>
      </c>
      <c r="E245" t="s">
        <v>1495</v>
      </c>
      <c r="F245" t="s">
        <v>1146</v>
      </c>
      <c r="G245">
        <v>36.6</v>
      </c>
      <c r="H245">
        <v>4</v>
      </c>
      <c r="I245">
        <v>37</v>
      </c>
      <c r="J245">
        <v>2.0165000000000002</v>
      </c>
      <c r="K245" s="64">
        <v>45448</v>
      </c>
      <c r="L245">
        <v>4.78728</v>
      </c>
      <c r="M245">
        <v>2.7707799999999998</v>
      </c>
      <c r="N245">
        <v>3.8749498364999999</v>
      </c>
      <c r="O245">
        <v>1.8584498365</v>
      </c>
      <c r="P245" t="s">
        <v>1147</v>
      </c>
      <c r="Q245" t="s">
        <v>1175</v>
      </c>
      <c r="R245" t="s">
        <v>1181</v>
      </c>
      <c r="S245">
        <v>4.2119999999999997</v>
      </c>
      <c r="T245">
        <v>2.1955</v>
      </c>
      <c r="U245" t="s">
        <v>1150</v>
      </c>
      <c r="V245" t="s">
        <v>1177</v>
      </c>
      <c r="W245">
        <v>5.0250000000000004</v>
      </c>
      <c r="X245">
        <v>3.0085000000000002</v>
      </c>
      <c r="Y245">
        <v>5</v>
      </c>
      <c r="AA245">
        <f>VLOOKUP(A245,Cover!A:R,18,0)</f>
        <v>1.5</v>
      </c>
      <c r="AB245" s="77">
        <f t="shared" si="175"/>
        <v>1.2707799999999998</v>
      </c>
      <c r="AC245" s="77">
        <f t="shared" si="176"/>
        <v>0.35844983649999995</v>
      </c>
      <c r="AD245" s="77">
        <f t="shared" si="177"/>
        <v>26.544927390919266</v>
      </c>
      <c r="AE245" s="77">
        <f t="shared" si="178"/>
        <v>9.2504381120908992</v>
      </c>
      <c r="AF245" s="77">
        <f t="shared" si="179"/>
        <v>0.69550000000000001</v>
      </c>
      <c r="AG245" s="77">
        <f t="shared" si="180"/>
        <v>16.512345679012348</v>
      </c>
      <c r="AH245" s="77">
        <f t="shared" si="181"/>
        <v>5.0250000000000004</v>
      </c>
      <c r="AI245" s="77">
        <f t="shared" si="182"/>
        <v>2.0165000000000002</v>
      </c>
      <c r="AJ245" s="77">
        <f t="shared" si="183"/>
        <v>3.0085000000000002</v>
      </c>
      <c r="AK245" s="77">
        <f t="shared" si="184"/>
        <v>1.5</v>
      </c>
      <c r="AL245" s="77">
        <f t="shared" si="185"/>
        <v>1.5085000000000002</v>
      </c>
      <c r="AM245" s="77">
        <f t="shared" si="186"/>
        <v>30.019900497512438</v>
      </c>
      <c r="AN245" t="str">
        <f t="shared" si="172"/>
        <v/>
      </c>
      <c r="AO245" t="s">
        <v>1152</v>
      </c>
      <c r="AP245" t="str">
        <f t="shared" si="174"/>
        <v>12V155F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73"/>
        <v>12V155F</v>
      </c>
    </row>
    <row r="246" spans="1:53">
      <c r="A246" s="35" t="s">
        <v>262</v>
      </c>
      <c r="B246" t="s">
        <v>1215</v>
      </c>
      <c r="C246" t="s">
        <v>1496</v>
      </c>
      <c r="D246" t="s">
        <v>1206</v>
      </c>
      <c r="E246" t="s">
        <v>1497</v>
      </c>
      <c r="F246" t="s">
        <v>1498</v>
      </c>
      <c r="G246">
        <v>20</v>
      </c>
      <c r="H246">
        <v>3</v>
      </c>
      <c r="I246">
        <v>18</v>
      </c>
      <c r="J246">
        <v>0.98099999999999998</v>
      </c>
      <c r="K246" s="64">
        <v>45107</v>
      </c>
      <c r="L246">
        <v>1.744</v>
      </c>
      <c r="M246">
        <v>0.76300000000000001</v>
      </c>
      <c r="N246">
        <v>0.54500000000000004</v>
      </c>
      <c r="O246">
        <v>-0.436</v>
      </c>
      <c r="P246" t="s">
        <v>1147</v>
      </c>
      <c r="Q246" t="s">
        <v>1156</v>
      </c>
      <c r="R246" t="s">
        <v>1248</v>
      </c>
      <c r="S246">
        <v>2.6892</v>
      </c>
      <c r="T246">
        <v>1.7081999999999999</v>
      </c>
      <c r="U246" t="s">
        <v>1150</v>
      </c>
      <c r="V246" t="s">
        <v>1249</v>
      </c>
      <c r="W246">
        <v>6</v>
      </c>
      <c r="X246">
        <v>5.0190000000000001</v>
      </c>
      <c r="Y246">
        <v>1</v>
      </c>
      <c r="Z246" t="s">
        <v>1499</v>
      </c>
      <c r="AA246">
        <f>VLOOKUP(A246,Cover!A:R,18,0)</f>
        <v>0</v>
      </c>
      <c r="AB246" s="77">
        <f t="shared" si="175"/>
        <v>0.76300000000000001</v>
      </c>
      <c r="AC246" s="77">
        <f t="shared" si="176"/>
        <v>-0.436</v>
      </c>
      <c r="AD246" s="77">
        <f t="shared" si="177"/>
        <v>43.75</v>
      </c>
      <c r="AE246" s="77">
        <f t="shared" si="178"/>
        <v>-80</v>
      </c>
      <c r="AF246" s="77">
        <f t="shared" si="179"/>
        <v>1.7081999999999999</v>
      </c>
      <c r="AG246" s="77">
        <f t="shared" si="180"/>
        <v>63.520749665327976</v>
      </c>
      <c r="AH246" s="77">
        <f t="shared" si="181"/>
        <v>6</v>
      </c>
      <c r="AI246" s="77">
        <f t="shared" si="182"/>
        <v>0.98099999999999998</v>
      </c>
      <c r="AJ246" s="77">
        <f t="shared" si="183"/>
        <v>5.0190000000000001</v>
      </c>
      <c r="AK246" s="77">
        <f t="shared" si="184"/>
        <v>0</v>
      </c>
      <c r="AL246" s="77">
        <f t="shared" si="185"/>
        <v>5.0190000000000001</v>
      </c>
      <c r="AM246" s="77">
        <f t="shared" si="186"/>
        <v>83.65</v>
      </c>
      <c r="AN246" t="str">
        <f t="shared" si="172"/>
        <v>Capped</v>
      </c>
      <c r="AO246" t="s">
        <v>1152</v>
      </c>
      <c r="AP246" t="str">
        <f t="shared" si="174"/>
        <v>12V101F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73"/>
        <v xml:space="preserve">12V101F </v>
      </c>
    </row>
    <row r="247" spans="1:53">
      <c r="A247" s="35" t="s">
        <v>263</v>
      </c>
      <c r="B247" t="s">
        <v>1183</v>
      </c>
      <c r="C247" t="s">
        <v>1500</v>
      </c>
      <c r="D247" t="s">
        <v>1144</v>
      </c>
      <c r="E247" t="s">
        <v>1034</v>
      </c>
      <c r="F247" t="s">
        <v>1159</v>
      </c>
      <c r="G247">
        <v>31</v>
      </c>
      <c r="H247">
        <v>24</v>
      </c>
      <c r="I247">
        <v>438</v>
      </c>
      <c r="J247">
        <v>23.870999999999999</v>
      </c>
      <c r="K247" s="64">
        <v>44840</v>
      </c>
      <c r="L247">
        <v>31.0868</v>
      </c>
      <c r="M247">
        <v>7.2157999999999998</v>
      </c>
      <c r="N247">
        <v>18.4755</v>
      </c>
      <c r="O247">
        <v>-5.3955000000000002</v>
      </c>
      <c r="P247" t="s">
        <v>1150</v>
      </c>
      <c r="Q247" t="s">
        <v>1156</v>
      </c>
      <c r="R247" t="s">
        <v>1375</v>
      </c>
      <c r="S247">
        <v>32.832000000000001</v>
      </c>
      <c r="T247">
        <v>8.9610000000000198</v>
      </c>
      <c r="U247" t="s">
        <v>1180</v>
      </c>
      <c r="V247" t="s">
        <v>1286</v>
      </c>
      <c r="W247">
        <v>180</v>
      </c>
      <c r="X247">
        <v>156.12899999999999</v>
      </c>
      <c r="Y247">
        <v>77</v>
      </c>
      <c r="AA247">
        <f>VLOOKUP(A247,Cover!A:R,18,0)</f>
        <v>1</v>
      </c>
      <c r="AB247" s="77">
        <f t="shared" si="175"/>
        <v>6.2157999999999998</v>
      </c>
      <c r="AC247" s="77">
        <f t="shared" si="176"/>
        <v>-6.3955000000000002</v>
      </c>
      <c r="AD247" s="77">
        <f t="shared" si="177"/>
        <v>19.994981792915322</v>
      </c>
      <c r="AE247" s="77">
        <f t="shared" si="178"/>
        <v>-34.616113231035698</v>
      </c>
      <c r="AF247" s="77">
        <f t="shared" si="179"/>
        <v>7.9610000000000198</v>
      </c>
      <c r="AG247" s="77">
        <f t="shared" si="180"/>
        <v>24.247685185185247</v>
      </c>
      <c r="AH247" s="77">
        <f t="shared" si="181"/>
        <v>180</v>
      </c>
      <c r="AI247" s="77">
        <f t="shared" si="182"/>
        <v>23.870999999999999</v>
      </c>
      <c r="AJ247" s="77">
        <f t="shared" si="183"/>
        <v>156.12899999999999</v>
      </c>
      <c r="AK247" s="77">
        <f t="shared" si="184"/>
        <v>1</v>
      </c>
      <c r="AL247" s="77">
        <f t="shared" si="185"/>
        <v>155.12899999999999</v>
      </c>
      <c r="AM247" s="77">
        <f t="shared" si="186"/>
        <v>86.182777777777773</v>
      </c>
      <c r="AN247" t="str">
        <f t="shared" si="172"/>
        <v/>
      </c>
      <c r="AO247" t="s">
        <v>1152</v>
      </c>
      <c r="AP247" t="str">
        <f t="shared" si="174"/>
        <v>SBS EON 1800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73"/>
        <v>SBS EON 1800</v>
      </c>
    </row>
    <row r="248" spans="1:53">
      <c r="A248" s="35" t="s">
        <v>264</v>
      </c>
      <c r="B248" t="s">
        <v>1241</v>
      </c>
      <c r="C248" t="s">
        <v>1501</v>
      </c>
      <c r="D248" t="s">
        <v>1188</v>
      </c>
      <c r="E248" t="s">
        <v>1016</v>
      </c>
      <c r="F248" t="s">
        <v>1146</v>
      </c>
      <c r="G248">
        <v>36.6</v>
      </c>
      <c r="H248">
        <v>35</v>
      </c>
      <c r="I248">
        <v>135</v>
      </c>
      <c r="J248">
        <v>7.3574999999999999</v>
      </c>
      <c r="K248" s="64">
        <v>44589</v>
      </c>
      <c r="L248">
        <v>54.255839999999999</v>
      </c>
      <c r="M248">
        <v>46.898339999999997</v>
      </c>
      <c r="N248">
        <v>46.019799999999996</v>
      </c>
      <c r="O248">
        <v>38.662300000000002</v>
      </c>
      <c r="P248" t="s">
        <v>1150</v>
      </c>
      <c r="Q248" t="s">
        <v>1156</v>
      </c>
      <c r="R248" t="s">
        <v>1167</v>
      </c>
      <c r="S248">
        <v>35.553600000000003</v>
      </c>
      <c r="T248">
        <v>28.196100000000001</v>
      </c>
      <c r="U248" t="s">
        <v>1166</v>
      </c>
      <c r="V248" t="s">
        <v>1502</v>
      </c>
      <c r="W248">
        <v>66</v>
      </c>
      <c r="X248">
        <v>58.642499999999998</v>
      </c>
      <c r="Y248">
        <v>34</v>
      </c>
      <c r="AA248">
        <f>VLOOKUP(A248,Cover!A:R,18,0)</f>
        <v>2.4</v>
      </c>
      <c r="AB248" s="77">
        <f t="shared" si="175"/>
        <v>44.498339999999999</v>
      </c>
      <c r="AC248" s="77">
        <f t="shared" si="176"/>
        <v>36.262300000000003</v>
      </c>
      <c r="AD248" s="77">
        <f t="shared" si="177"/>
        <v>82.015760883989628</v>
      </c>
      <c r="AE248" s="77">
        <f t="shared" si="178"/>
        <v>78.797169913819715</v>
      </c>
      <c r="AF248" s="77">
        <f t="shared" si="179"/>
        <v>25.796100000000003</v>
      </c>
      <c r="AG248" s="77">
        <f t="shared" si="180"/>
        <v>72.555521803699207</v>
      </c>
      <c r="AH248" s="77">
        <f t="shared" si="181"/>
        <v>66</v>
      </c>
      <c r="AI248" s="77">
        <f t="shared" si="182"/>
        <v>7.3574999999999999</v>
      </c>
      <c r="AJ248" s="77">
        <f t="shared" si="183"/>
        <v>58.642499999999998</v>
      </c>
      <c r="AK248" s="77">
        <f t="shared" si="184"/>
        <v>2.4</v>
      </c>
      <c r="AL248" s="77">
        <f t="shared" si="185"/>
        <v>56.2425</v>
      </c>
      <c r="AM248" s="77">
        <f t="shared" si="186"/>
        <v>85.215909090909093</v>
      </c>
      <c r="AN248" t="str">
        <f t="shared" si="172"/>
        <v/>
      </c>
      <c r="AO248" t="s">
        <v>1152</v>
      </c>
      <c r="AP248" t="str">
        <f t="shared" si="174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73"/>
        <v>DDm125-33</v>
      </c>
    </row>
    <row r="249" spans="1:53">
      <c r="A249" s="35" t="s">
        <v>265</v>
      </c>
      <c r="B249" t="s">
        <v>1228</v>
      </c>
      <c r="C249" t="s">
        <v>1503</v>
      </c>
      <c r="D249" t="s">
        <v>1139</v>
      </c>
      <c r="E249" t="s">
        <v>1504</v>
      </c>
      <c r="F249" t="s">
        <v>1159</v>
      </c>
      <c r="G249">
        <v>31</v>
      </c>
      <c r="H249">
        <v>6</v>
      </c>
      <c r="I249">
        <v>0</v>
      </c>
      <c r="J249">
        <v>0</v>
      </c>
      <c r="K249" s="64">
        <v>45448</v>
      </c>
      <c r="L249">
        <v>6.758</v>
      </c>
      <c r="M249">
        <v>6.758</v>
      </c>
      <c r="N249">
        <v>6.3383498364999999</v>
      </c>
      <c r="O249">
        <v>6.3383498364999999</v>
      </c>
      <c r="P249" t="s">
        <v>1147</v>
      </c>
      <c r="Q249" t="s">
        <v>1175</v>
      </c>
      <c r="R249" t="s">
        <v>1181</v>
      </c>
      <c r="S249">
        <v>4.2119999999999997</v>
      </c>
      <c r="T249">
        <v>4.2119999999999997</v>
      </c>
      <c r="U249" t="s">
        <v>1230</v>
      </c>
      <c r="V249" t="s">
        <v>1249</v>
      </c>
      <c r="W249">
        <v>6</v>
      </c>
      <c r="X249">
        <v>6</v>
      </c>
      <c r="Y249">
        <v>1</v>
      </c>
      <c r="Z249" t="s">
        <v>1231</v>
      </c>
      <c r="AA249">
        <f>VLOOKUP(A249,Cover!A:R,18,0)</f>
        <v>0.9</v>
      </c>
      <c r="AB249" s="77">
        <f t="shared" si="175"/>
        <v>5.8579999999999997</v>
      </c>
      <c r="AC249" s="77">
        <f t="shared" si="176"/>
        <v>5.4383498364999996</v>
      </c>
      <c r="AD249" s="77">
        <f t="shared" si="177"/>
        <v>86.682450429121033</v>
      </c>
      <c r="AE249" s="77">
        <f t="shared" si="178"/>
        <v>85.800720641557788</v>
      </c>
      <c r="AF249" s="77">
        <f t="shared" si="179"/>
        <v>3.3119999999999998</v>
      </c>
      <c r="AG249" s="77">
        <f t="shared" si="180"/>
        <v>78.632478632478637</v>
      </c>
      <c r="AH249" s="77">
        <f t="shared" si="181"/>
        <v>6</v>
      </c>
      <c r="AI249" s="77">
        <f t="shared" si="182"/>
        <v>0</v>
      </c>
      <c r="AJ249" s="77">
        <f t="shared" si="183"/>
        <v>6</v>
      </c>
      <c r="AK249" s="77">
        <f t="shared" si="184"/>
        <v>0.9</v>
      </c>
      <c r="AL249" s="77">
        <f t="shared" si="185"/>
        <v>5.0999999999999996</v>
      </c>
      <c r="AM249" s="77">
        <f t="shared" si="186"/>
        <v>85</v>
      </c>
      <c r="AN249" t="str">
        <f t="shared" si="172"/>
        <v>Capped</v>
      </c>
      <c r="AO249" t="s">
        <v>1152</v>
      </c>
      <c r="AP249" t="str">
        <f t="shared" si="174"/>
        <v>12V155F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73"/>
        <v>12V155F</v>
      </c>
    </row>
    <row r="250" spans="1:53">
      <c r="A250" s="35" t="s">
        <v>266</v>
      </c>
      <c r="B250" t="s">
        <v>1228</v>
      </c>
      <c r="C250" t="s">
        <v>1505</v>
      </c>
      <c r="D250" t="s">
        <v>1144</v>
      </c>
      <c r="E250" t="s">
        <v>921</v>
      </c>
      <c r="F250" t="s">
        <v>1200</v>
      </c>
      <c r="G250">
        <v>55</v>
      </c>
      <c r="H250">
        <v>26</v>
      </c>
      <c r="I250">
        <v>691</v>
      </c>
      <c r="J250">
        <v>37.659500000000001</v>
      </c>
      <c r="K250" s="64">
        <v>44645.666666666701</v>
      </c>
      <c r="L250">
        <v>59.95</v>
      </c>
      <c r="M250">
        <v>22.290500000000002</v>
      </c>
      <c r="N250">
        <v>42.237499999999997</v>
      </c>
      <c r="O250">
        <v>4.5780000000000003</v>
      </c>
      <c r="P250" t="s">
        <v>1147</v>
      </c>
      <c r="Q250" t="s">
        <v>1156</v>
      </c>
      <c r="R250" t="s">
        <v>1167</v>
      </c>
      <c r="S250">
        <v>53.330399999999997</v>
      </c>
      <c r="T250">
        <v>15.6709</v>
      </c>
      <c r="U250" t="s">
        <v>1193</v>
      </c>
      <c r="V250" t="s">
        <v>1506</v>
      </c>
      <c r="W250">
        <v>70.5</v>
      </c>
      <c r="X250">
        <v>32.840499999999999</v>
      </c>
      <c r="Y250">
        <v>34</v>
      </c>
      <c r="AA250">
        <f>VLOOKUP(A250,Cover!A:R,18,0)</f>
        <v>2.7</v>
      </c>
      <c r="AB250" s="77">
        <f t="shared" si="175"/>
        <v>19.590500000000002</v>
      </c>
      <c r="AC250" s="77">
        <f t="shared" si="176"/>
        <v>1.8780000000000001</v>
      </c>
      <c r="AD250" s="77">
        <f t="shared" si="177"/>
        <v>32.678065054211842</v>
      </c>
      <c r="AE250" s="77">
        <f t="shared" si="178"/>
        <v>4.4462858833974561</v>
      </c>
      <c r="AF250" s="77">
        <f t="shared" si="179"/>
        <v>12.9709</v>
      </c>
      <c r="AG250" s="77">
        <f t="shared" si="180"/>
        <v>24.321775197635869</v>
      </c>
      <c r="AH250" s="77">
        <f t="shared" si="181"/>
        <v>70.5</v>
      </c>
      <c r="AI250" s="77">
        <f t="shared" si="182"/>
        <v>37.659500000000001</v>
      </c>
      <c r="AJ250" s="77">
        <f t="shared" si="183"/>
        <v>32.840499999999999</v>
      </c>
      <c r="AK250" s="77">
        <f t="shared" si="184"/>
        <v>2.7</v>
      </c>
      <c r="AL250" s="77">
        <f t="shared" si="185"/>
        <v>30.140499999999999</v>
      </c>
      <c r="AM250" s="77">
        <f t="shared" si="186"/>
        <v>42.752482269503545</v>
      </c>
      <c r="AN250" t="str">
        <f t="shared" si="172"/>
        <v/>
      </c>
      <c r="AO250" t="s">
        <v>1152</v>
      </c>
      <c r="AP250" t="str">
        <f t="shared" si="174"/>
        <v>DDm125-33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73"/>
        <v>DDm125-33</v>
      </c>
    </row>
    <row r="251" spans="1:53">
      <c r="A251" s="35" t="s">
        <v>267</v>
      </c>
      <c r="B251" t="s">
        <v>1142</v>
      </c>
      <c r="C251" t="s">
        <v>1507</v>
      </c>
      <c r="D251" t="s">
        <v>1144</v>
      </c>
      <c r="E251" t="s">
        <v>802</v>
      </c>
      <c r="F251" t="s">
        <v>1146</v>
      </c>
      <c r="G251">
        <v>36.6</v>
      </c>
      <c r="H251">
        <v>15</v>
      </c>
      <c r="I251">
        <v>137</v>
      </c>
      <c r="J251">
        <v>7.4664999999999999</v>
      </c>
      <c r="K251" s="64">
        <v>44251</v>
      </c>
      <c r="L251">
        <v>22.34064</v>
      </c>
      <c r="M251">
        <v>14.874140000000001</v>
      </c>
      <c r="N251">
        <v>14.845800000000001</v>
      </c>
      <c r="O251">
        <v>7.3792999999999997</v>
      </c>
      <c r="P251" t="s">
        <v>1150</v>
      </c>
      <c r="Q251" t="s">
        <v>1156</v>
      </c>
      <c r="R251" t="s">
        <v>1160</v>
      </c>
      <c r="S251">
        <v>21.1248</v>
      </c>
      <c r="T251">
        <v>13.658300000000001</v>
      </c>
      <c r="U251" t="s">
        <v>1166</v>
      </c>
      <c r="V251" t="s">
        <v>1508</v>
      </c>
      <c r="W251">
        <v>28.35</v>
      </c>
      <c r="X251">
        <v>20.883500000000002</v>
      </c>
      <c r="Y251">
        <v>42</v>
      </c>
      <c r="AA251">
        <f>VLOOKUP(A251,Cover!A:R,18,0)</f>
        <v>1</v>
      </c>
      <c r="AB251" s="77">
        <f t="shared" si="175"/>
        <v>13.874140000000001</v>
      </c>
      <c r="AC251" s="77">
        <f t="shared" si="176"/>
        <v>6.3792999999999997</v>
      </c>
      <c r="AD251" s="77">
        <f t="shared" si="177"/>
        <v>62.102697147440722</v>
      </c>
      <c r="AE251" s="77">
        <f t="shared" si="178"/>
        <v>42.970402403373342</v>
      </c>
      <c r="AF251" s="77">
        <f t="shared" si="179"/>
        <v>12.658300000000001</v>
      </c>
      <c r="AG251" s="77">
        <f t="shared" si="180"/>
        <v>59.921514049837164</v>
      </c>
      <c r="AH251" s="77">
        <f t="shared" si="181"/>
        <v>28.35</v>
      </c>
      <c r="AI251" s="77">
        <f t="shared" si="182"/>
        <v>7.4664999999999999</v>
      </c>
      <c r="AJ251" s="77">
        <f t="shared" si="183"/>
        <v>20.883500000000002</v>
      </c>
      <c r="AK251" s="77">
        <f t="shared" si="184"/>
        <v>1</v>
      </c>
      <c r="AL251" s="77">
        <f t="shared" si="185"/>
        <v>19.883500000000002</v>
      </c>
      <c r="AM251" s="77">
        <f t="shared" si="186"/>
        <v>70.135802469135797</v>
      </c>
      <c r="AN251" t="str">
        <f t="shared" si="172"/>
        <v/>
      </c>
      <c r="AO251" t="s">
        <v>1152</v>
      </c>
      <c r="AP251" t="str">
        <f t="shared" si="174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73"/>
        <v>DDm100-25</v>
      </c>
    </row>
    <row r="252" spans="1:53">
      <c r="A252" s="35" t="s">
        <v>268</v>
      </c>
      <c r="B252" t="s">
        <v>1195</v>
      </c>
      <c r="C252" t="s">
        <v>1509</v>
      </c>
      <c r="D252" t="s">
        <v>1188</v>
      </c>
      <c r="E252" t="s">
        <v>876</v>
      </c>
      <c r="F252" t="s">
        <v>1146</v>
      </c>
      <c r="G252">
        <v>36.6</v>
      </c>
      <c r="H252">
        <v>15</v>
      </c>
      <c r="I252">
        <v>178</v>
      </c>
      <c r="J252">
        <v>9.7010000000000005</v>
      </c>
      <c r="K252" s="64">
        <v>44627.458333333299</v>
      </c>
      <c r="L252">
        <v>22.34064</v>
      </c>
      <c r="M252">
        <v>12.63964</v>
      </c>
      <c r="N252">
        <v>11.248799999999999</v>
      </c>
      <c r="O252">
        <v>1.5478000000000001</v>
      </c>
      <c r="P252" t="s">
        <v>1147</v>
      </c>
      <c r="Q252" t="s">
        <v>1156</v>
      </c>
      <c r="R252" t="s">
        <v>1157</v>
      </c>
      <c r="S252">
        <v>26.1144</v>
      </c>
      <c r="T252">
        <v>16.413399999999999</v>
      </c>
      <c r="U252" t="s">
        <v>1147</v>
      </c>
      <c r="V252" t="s">
        <v>1510</v>
      </c>
      <c r="W252">
        <v>11.1</v>
      </c>
      <c r="X252">
        <v>1.399</v>
      </c>
      <c r="Y252">
        <v>12</v>
      </c>
      <c r="AA252">
        <f>VLOOKUP(A252,Cover!A:R,18,0)</f>
        <v>2.4</v>
      </c>
      <c r="AB252" s="77">
        <f t="shared" si="175"/>
        <v>10.23964</v>
      </c>
      <c r="AC252" s="77">
        <f t="shared" si="176"/>
        <v>-0.85219999999999985</v>
      </c>
      <c r="AD252" s="77">
        <f t="shared" si="177"/>
        <v>45.834139039884263</v>
      </c>
      <c r="AE252" s="77">
        <f t="shared" si="178"/>
        <v>-7.5759192091600873</v>
      </c>
      <c r="AF252" s="77">
        <f t="shared" si="179"/>
        <v>14.013399999999999</v>
      </c>
      <c r="AG252" s="77">
        <f t="shared" si="180"/>
        <v>53.661581349753391</v>
      </c>
      <c r="AH252" s="77">
        <f t="shared" si="181"/>
        <v>11.1</v>
      </c>
      <c r="AI252" s="77">
        <f t="shared" si="182"/>
        <v>9.7010000000000005</v>
      </c>
      <c r="AJ252" s="77">
        <f t="shared" si="183"/>
        <v>1.3989999999999991</v>
      </c>
      <c r="AK252" s="77">
        <f t="shared" si="184"/>
        <v>2.4</v>
      </c>
      <c r="AL252" s="77">
        <f t="shared" si="185"/>
        <v>-1.0010000000000008</v>
      </c>
      <c r="AM252" s="77">
        <f t="shared" si="186"/>
        <v>-9.0180180180180241</v>
      </c>
      <c r="AN252" t="str">
        <f t="shared" si="172"/>
        <v/>
      </c>
      <c r="AO252" t="s">
        <v>1152</v>
      </c>
      <c r="AP252" t="str">
        <f t="shared" si="174"/>
        <v>DDm85-25</v>
      </c>
      <c r="AQ252">
        <f>_xlfn.XLOOKUP(A252,'SYS Allocations'!A:A,'SYS Allocations'!B:B)</f>
        <v>0</v>
      </c>
      <c r="AR252" t="str">
        <f>_xlfn.XLOOKUP(A252,'SYS Allocations'!A:A,'SYS Allocations'!C:C)</f>
        <v>RA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73"/>
        <v>DDm85-25</v>
      </c>
    </row>
    <row r="253" spans="1:53">
      <c r="A253" t="s">
        <v>269</v>
      </c>
      <c r="B253" t="s">
        <v>1209</v>
      </c>
      <c r="C253" t="s">
        <v>1511</v>
      </c>
      <c r="D253" t="s">
        <v>1144</v>
      </c>
      <c r="E253" t="s">
        <v>896</v>
      </c>
      <c r="F253" t="s">
        <v>1155</v>
      </c>
      <c r="G253">
        <v>75</v>
      </c>
      <c r="H253">
        <v>9</v>
      </c>
      <c r="I253">
        <v>240</v>
      </c>
      <c r="J253">
        <v>13.08</v>
      </c>
      <c r="K253" s="64">
        <v>44049</v>
      </c>
      <c r="L253">
        <v>26.16</v>
      </c>
      <c r="M253">
        <v>13.08</v>
      </c>
      <c r="N253">
        <v>19.62</v>
      </c>
      <c r="O253">
        <v>6.54</v>
      </c>
      <c r="P253" t="s">
        <v>1150</v>
      </c>
      <c r="Q253" t="s">
        <v>1156</v>
      </c>
      <c r="R253" t="s">
        <v>1160</v>
      </c>
      <c r="S253">
        <v>21.1248</v>
      </c>
      <c r="T253">
        <v>8.0448000000000093</v>
      </c>
      <c r="U253" t="s">
        <v>1147</v>
      </c>
      <c r="V253" t="s">
        <v>1257</v>
      </c>
      <c r="W253">
        <v>33</v>
      </c>
      <c r="X253">
        <v>19.920000000000002</v>
      </c>
      <c r="Y253">
        <v>67</v>
      </c>
      <c r="AA253">
        <f>VLOOKUP(A253,Cover!A:R,18,0)</f>
        <v>1</v>
      </c>
      <c r="AB253" s="77">
        <f t="shared" si="175"/>
        <v>12.08</v>
      </c>
      <c r="AC253" s="77">
        <f t="shared" si="176"/>
        <v>5.54</v>
      </c>
      <c r="AD253" s="77">
        <f t="shared" si="177"/>
        <v>46.177370030581038</v>
      </c>
      <c r="AE253" s="77">
        <f t="shared" si="178"/>
        <v>28.236493374108051</v>
      </c>
      <c r="AF253" s="77">
        <f t="shared" si="179"/>
        <v>7.0448000000000093</v>
      </c>
      <c r="AG253" s="77">
        <f t="shared" si="180"/>
        <v>33.348481405741168</v>
      </c>
      <c r="AH253" s="77">
        <f t="shared" si="181"/>
        <v>33</v>
      </c>
      <c r="AI253" s="77">
        <f t="shared" si="182"/>
        <v>13.08</v>
      </c>
      <c r="AJ253" s="77">
        <f t="shared" si="183"/>
        <v>19.920000000000002</v>
      </c>
      <c r="AK253" s="77">
        <f t="shared" si="184"/>
        <v>1</v>
      </c>
      <c r="AL253" s="77">
        <f t="shared" si="185"/>
        <v>18.920000000000002</v>
      </c>
      <c r="AM253" s="77">
        <f t="shared" si="186"/>
        <v>57.333333333333336</v>
      </c>
      <c r="AN253" t="str">
        <f t="shared" si="172"/>
        <v/>
      </c>
      <c r="AO253" t="s">
        <v>1152</v>
      </c>
      <c r="AP253" t="str">
        <f t="shared" si="174"/>
        <v>DDm100-25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73"/>
        <v>DDm100-25</v>
      </c>
    </row>
    <row r="254" spans="1:53">
      <c r="A254" t="s">
        <v>270</v>
      </c>
      <c r="B254" t="s">
        <v>1209</v>
      </c>
      <c r="C254" t="s">
        <v>1511</v>
      </c>
      <c r="D254" t="s">
        <v>1144</v>
      </c>
      <c r="E254" t="s">
        <v>897</v>
      </c>
      <c r="F254" t="s">
        <v>1212</v>
      </c>
      <c r="G254">
        <v>50</v>
      </c>
      <c r="H254">
        <v>5</v>
      </c>
      <c r="I254">
        <v>81.8</v>
      </c>
      <c r="J254">
        <v>4.4581</v>
      </c>
      <c r="K254" s="64">
        <v>44739.411111111098</v>
      </c>
      <c r="L254">
        <v>8.7200000000000006</v>
      </c>
      <c r="M254">
        <v>4.2618999999999998</v>
      </c>
      <c r="N254">
        <v>4.4145000000000003</v>
      </c>
      <c r="O254">
        <v>-4.3599999999999799E-2</v>
      </c>
      <c r="P254" t="s">
        <v>1150</v>
      </c>
      <c r="Q254" t="s">
        <v>1156</v>
      </c>
      <c r="R254" t="s">
        <v>1185</v>
      </c>
      <c r="S254">
        <v>10.1088</v>
      </c>
      <c r="T254">
        <v>5.6506999999999801</v>
      </c>
      <c r="U254" t="s">
        <v>1150</v>
      </c>
      <c r="V254" t="s">
        <v>1158</v>
      </c>
      <c r="W254">
        <v>22.5</v>
      </c>
      <c r="X254">
        <v>18.041899999999998</v>
      </c>
      <c r="Y254">
        <v>42</v>
      </c>
      <c r="AA254">
        <f>VLOOKUP(A254,Cover!A:R,18,0)</f>
        <v>0</v>
      </c>
      <c r="AB254" s="77">
        <f t="shared" si="175"/>
        <v>4.2618999999999998</v>
      </c>
      <c r="AC254" s="77">
        <f t="shared" si="176"/>
        <v>-4.3599999999999799E-2</v>
      </c>
      <c r="AD254" s="77">
        <f t="shared" si="177"/>
        <v>48.875</v>
      </c>
      <c r="AE254" s="77">
        <f t="shared" si="178"/>
        <v>-0.98765432098764971</v>
      </c>
      <c r="AF254" s="77">
        <f t="shared" si="179"/>
        <v>5.6506999999999801</v>
      </c>
      <c r="AG254" s="77">
        <f t="shared" si="180"/>
        <v>55.898820829376184</v>
      </c>
      <c r="AH254" s="77">
        <f t="shared" si="181"/>
        <v>22.5</v>
      </c>
      <c r="AI254" s="77">
        <f t="shared" si="182"/>
        <v>4.4581</v>
      </c>
      <c r="AJ254" s="77">
        <f t="shared" si="183"/>
        <v>18.041899999999998</v>
      </c>
      <c r="AK254" s="77">
        <f t="shared" si="184"/>
        <v>0</v>
      </c>
      <c r="AL254" s="77">
        <f t="shared" si="185"/>
        <v>18.041899999999998</v>
      </c>
      <c r="AM254" s="77">
        <f t="shared" si="186"/>
        <v>80.186222222222213</v>
      </c>
      <c r="AN254" t="str">
        <f t="shared" si="172"/>
        <v/>
      </c>
      <c r="AO254" t="s">
        <v>1152</v>
      </c>
      <c r="AP254" t="str">
        <f t="shared" si="174"/>
        <v>2DDm85-15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  <c r="BA254" t="str">
        <f t="shared" si="173"/>
        <v>2DDm85-15</v>
      </c>
    </row>
    <row r="255" spans="1:53">
      <c r="A255" s="35"/>
      <c r="B255" s="35" t="s">
        <v>1165</v>
      </c>
      <c r="C255" s="35" t="s">
        <v>1301</v>
      </c>
      <c r="D255" s="35" t="s">
        <v>1144</v>
      </c>
      <c r="E255" s="35" t="s">
        <v>813</v>
      </c>
      <c r="F255" s="35"/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1150</v>
      </c>
      <c r="V255" s="35" t="s">
        <v>1158</v>
      </c>
      <c r="W255" s="102">
        <v>22.5</v>
      </c>
      <c r="X255" s="102">
        <v>18.041899999999998</v>
      </c>
      <c r="Y255" s="102">
        <v>42</v>
      </c>
      <c r="AA255" t="e">
        <f>VLOOKUP(A255,Cover!A:R,18,0)</f>
        <v>#N/A</v>
      </c>
      <c r="AB255" s="77" t="e">
        <f t="shared" si="175"/>
        <v>#N/A</v>
      </c>
      <c r="AC255" s="77" t="e">
        <f t="shared" si="176"/>
        <v>#N/A</v>
      </c>
      <c r="AD255" s="77" t="e">
        <f t="shared" si="177"/>
        <v>#N/A</v>
      </c>
      <c r="AE255" s="77" t="e">
        <f t="shared" si="178"/>
        <v>#N/A</v>
      </c>
      <c r="AF255" s="77" t="e">
        <f t="shared" si="179"/>
        <v>#N/A</v>
      </c>
      <c r="AG255" s="77" t="e">
        <f t="shared" si="180"/>
        <v>#N/A</v>
      </c>
      <c r="AH255" s="77">
        <f t="shared" si="181"/>
        <v>22.5</v>
      </c>
      <c r="AI255" s="77">
        <f t="shared" si="182"/>
        <v>0</v>
      </c>
      <c r="AJ255" s="77">
        <f t="shared" si="183"/>
        <v>22.5</v>
      </c>
      <c r="AK255" s="77" t="e">
        <f t="shared" si="184"/>
        <v>#N/A</v>
      </c>
      <c r="AL255" s="77" t="e">
        <f t="shared" si="185"/>
        <v>#N/A</v>
      </c>
      <c r="AM255" s="77" t="e">
        <f t="shared" si="186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1165</v>
      </c>
      <c r="C256" s="35" t="s">
        <v>1489</v>
      </c>
      <c r="D256" s="35" t="s">
        <v>1144</v>
      </c>
      <c r="E256" s="35" t="s">
        <v>1512</v>
      </c>
      <c r="F256" s="35" t="s">
        <v>1513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1147</v>
      </c>
      <c r="V256" s="35" t="s">
        <v>1514</v>
      </c>
      <c r="W256" s="102">
        <v>174</v>
      </c>
      <c r="X256" s="102">
        <v>174</v>
      </c>
      <c r="Y256" s="102">
        <v>5</v>
      </c>
      <c r="AA256" t="e">
        <f>VLOOKUP(A256,Cover!A:R,18,0)</f>
        <v>#N/A</v>
      </c>
      <c r="AB256" s="77" t="e">
        <f t="shared" si="175"/>
        <v>#N/A</v>
      </c>
      <c r="AC256" s="77" t="e">
        <f t="shared" si="176"/>
        <v>#N/A</v>
      </c>
      <c r="AD256" s="77" t="e">
        <f t="shared" si="177"/>
        <v>#N/A</v>
      </c>
      <c r="AE256" s="77" t="e">
        <f t="shared" si="178"/>
        <v>#N/A</v>
      </c>
      <c r="AF256" s="77" t="e">
        <f t="shared" si="179"/>
        <v>#N/A</v>
      </c>
      <c r="AG256" s="77" t="e">
        <f t="shared" si="180"/>
        <v>#N/A</v>
      </c>
      <c r="AH256" s="77">
        <f t="shared" si="181"/>
        <v>174</v>
      </c>
      <c r="AI256" s="77">
        <f t="shared" si="182"/>
        <v>0</v>
      </c>
      <c r="AJ256" s="77">
        <f t="shared" si="183"/>
        <v>174</v>
      </c>
      <c r="AK256" s="77" t="e">
        <f t="shared" si="184"/>
        <v>#N/A</v>
      </c>
      <c r="AL256" s="77" t="e">
        <f t="shared" si="185"/>
        <v>#N/A</v>
      </c>
      <c r="AM256" s="77" t="e">
        <f t="shared" si="186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1195</v>
      </c>
      <c r="C257" s="35" t="s">
        <v>1220</v>
      </c>
      <c r="D257" s="35" t="s">
        <v>1144</v>
      </c>
      <c r="E257" s="35" t="s">
        <v>870</v>
      </c>
      <c r="F257" s="35" t="s">
        <v>1513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1150</v>
      </c>
      <c r="V257" s="35" t="s">
        <v>1158</v>
      </c>
      <c r="W257" s="102">
        <v>22.5</v>
      </c>
      <c r="X257" s="102">
        <v>22.5</v>
      </c>
      <c r="Y257" s="102">
        <v>16</v>
      </c>
      <c r="AA257" t="e">
        <f>VLOOKUP(A257,Cover!A:R,18,0)</f>
        <v>#N/A</v>
      </c>
      <c r="AB257" s="77" t="e">
        <f t="shared" si="175"/>
        <v>#N/A</v>
      </c>
      <c r="AC257" s="77" t="e">
        <f t="shared" si="176"/>
        <v>#N/A</v>
      </c>
      <c r="AD257" s="77" t="e">
        <f t="shared" si="177"/>
        <v>#N/A</v>
      </c>
      <c r="AE257" s="77" t="e">
        <f t="shared" si="178"/>
        <v>#N/A</v>
      </c>
      <c r="AF257" s="77" t="e">
        <f t="shared" si="179"/>
        <v>#N/A</v>
      </c>
      <c r="AG257" s="77" t="e">
        <f t="shared" si="180"/>
        <v>#N/A</v>
      </c>
      <c r="AH257" s="77">
        <f t="shared" si="181"/>
        <v>22.5</v>
      </c>
      <c r="AI257" s="77">
        <f t="shared" si="182"/>
        <v>0</v>
      </c>
      <c r="AJ257" s="77">
        <f t="shared" si="183"/>
        <v>22.5</v>
      </c>
      <c r="AK257" s="77" t="e">
        <f t="shared" si="184"/>
        <v>#N/A</v>
      </c>
      <c r="AL257" s="77" t="e">
        <f t="shared" si="185"/>
        <v>#N/A</v>
      </c>
      <c r="AM257" s="77" t="e">
        <f t="shared" si="186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1195</v>
      </c>
      <c r="C258" s="35" t="s">
        <v>1383</v>
      </c>
      <c r="D258" s="35" t="s">
        <v>1144</v>
      </c>
      <c r="E258" s="35" t="s">
        <v>1515</v>
      </c>
      <c r="F258" s="35" t="s">
        <v>1513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1150</v>
      </c>
      <c r="V258" s="35" t="s">
        <v>1516</v>
      </c>
      <c r="W258" s="102">
        <v>7.6875</v>
      </c>
      <c r="X258" s="102">
        <v>7.6875</v>
      </c>
      <c r="Y258" s="102">
        <v>1</v>
      </c>
      <c r="AA258" t="e">
        <f>VLOOKUP(A258,Cover!A:R,18,0)</f>
        <v>#N/A</v>
      </c>
      <c r="AB258" s="77" t="e">
        <f t="shared" si="175"/>
        <v>#N/A</v>
      </c>
      <c r="AC258" s="77" t="e">
        <f t="shared" si="176"/>
        <v>#N/A</v>
      </c>
      <c r="AD258" s="77" t="e">
        <f t="shared" si="177"/>
        <v>#N/A</v>
      </c>
      <c r="AE258" s="77" t="e">
        <f t="shared" si="178"/>
        <v>#N/A</v>
      </c>
      <c r="AF258" s="77" t="e">
        <f t="shared" si="179"/>
        <v>#N/A</v>
      </c>
      <c r="AG258" s="77" t="e">
        <f t="shared" si="180"/>
        <v>#N/A</v>
      </c>
      <c r="AH258" s="77">
        <f t="shared" si="181"/>
        <v>7.6875</v>
      </c>
      <c r="AI258" s="77">
        <f t="shared" si="182"/>
        <v>0</v>
      </c>
      <c r="AJ258" s="77">
        <f t="shared" si="183"/>
        <v>7.6875</v>
      </c>
      <c r="AK258" s="77" t="e">
        <f t="shared" si="184"/>
        <v>#N/A</v>
      </c>
      <c r="AL258" s="77" t="e">
        <f t="shared" si="185"/>
        <v>#N/A</v>
      </c>
      <c r="AM258" s="77" t="e">
        <f t="shared" si="186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1209</v>
      </c>
      <c r="C259" s="35" t="s">
        <v>1385</v>
      </c>
      <c r="D259" s="35" t="s">
        <v>1139</v>
      </c>
      <c r="E259" s="35" t="s">
        <v>1517</v>
      </c>
      <c r="F259" s="35" t="s">
        <v>1513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1193</v>
      </c>
      <c r="V259" s="35" t="s">
        <v>1518</v>
      </c>
      <c r="W259" s="102">
        <v>41.25</v>
      </c>
      <c r="X259" s="102">
        <v>41.25</v>
      </c>
      <c r="Y259" s="102">
        <v>0</v>
      </c>
      <c r="AA259" t="e">
        <f>VLOOKUP(A259,Cover!A:R,18,0)</f>
        <v>#N/A</v>
      </c>
      <c r="AB259" s="77" t="e">
        <f t="shared" si="175"/>
        <v>#N/A</v>
      </c>
      <c r="AC259" s="77" t="e">
        <f t="shared" si="176"/>
        <v>#N/A</v>
      </c>
      <c r="AD259" s="77" t="e">
        <f t="shared" si="177"/>
        <v>#N/A</v>
      </c>
      <c r="AE259" s="77" t="e">
        <f t="shared" si="178"/>
        <v>#N/A</v>
      </c>
      <c r="AF259" s="77" t="e">
        <f t="shared" si="179"/>
        <v>#N/A</v>
      </c>
      <c r="AG259" s="77" t="e">
        <f t="shared" si="180"/>
        <v>#N/A</v>
      </c>
      <c r="AH259" s="77">
        <f t="shared" si="181"/>
        <v>41.25</v>
      </c>
      <c r="AI259" s="77">
        <f t="shared" si="182"/>
        <v>0</v>
      </c>
      <c r="AJ259" s="77">
        <f t="shared" si="183"/>
        <v>41.25</v>
      </c>
      <c r="AK259" s="77" t="e">
        <f t="shared" si="184"/>
        <v>#N/A</v>
      </c>
      <c r="AL259" s="77" t="e">
        <f t="shared" si="185"/>
        <v>#N/A</v>
      </c>
      <c r="AM259" s="77" t="e">
        <f t="shared" si="186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1209</v>
      </c>
      <c r="C260" s="35" t="s">
        <v>1385</v>
      </c>
      <c r="D260" s="35" t="s">
        <v>1139</v>
      </c>
      <c r="E260" s="35" t="s">
        <v>1517</v>
      </c>
      <c r="F260" s="35" t="s">
        <v>1513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1147</v>
      </c>
      <c r="V260" s="35" t="s">
        <v>1246</v>
      </c>
      <c r="W260" s="102">
        <v>11.25</v>
      </c>
      <c r="X260" s="102">
        <v>11.25</v>
      </c>
      <c r="Y260" s="102">
        <v>0</v>
      </c>
      <c r="Z260" s="35" t="s">
        <v>8</v>
      </c>
      <c r="AA260" t="e">
        <f>VLOOKUP(A260,Cover!A:R,18,0)</f>
        <v>#N/A</v>
      </c>
      <c r="AB260" s="77" t="e">
        <f t="shared" si="175"/>
        <v>#N/A</v>
      </c>
      <c r="AC260" s="77" t="e">
        <f t="shared" si="176"/>
        <v>#N/A</v>
      </c>
      <c r="AD260" s="77" t="e">
        <f t="shared" si="177"/>
        <v>#N/A</v>
      </c>
      <c r="AE260" s="77" t="e">
        <f t="shared" si="178"/>
        <v>#N/A</v>
      </c>
      <c r="AF260" s="77" t="e">
        <f t="shared" si="179"/>
        <v>#N/A</v>
      </c>
      <c r="AG260" s="77" t="e">
        <f t="shared" si="180"/>
        <v>#N/A</v>
      </c>
      <c r="AH260" s="77">
        <f t="shared" si="181"/>
        <v>11.25</v>
      </c>
      <c r="AI260" s="77">
        <f t="shared" si="182"/>
        <v>0</v>
      </c>
      <c r="AJ260" s="77">
        <f t="shared" si="183"/>
        <v>11.25</v>
      </c>
      <c r="AK260" s="77" t="e">
        <f t="shared" si="184"/>
        <v>#N/A</v>
      </c>
      <c r="AL260" s="77" t="e">
        <f t="shared" si="185"/>
        <v>#N/A</v>
      </c>
      <c r="AM260" s="77" t="e">
        <f t="shared" si="186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1209</v>
      </c>
      <c r="C261" s="35" t="s">
        <v>1385</v>
      </c>
      <c r="D261" s="35" t="s">
        <v>1139</v>
      </c>
      <c r="E261" s="35" t="s">
        <v>1519</v>
      </c>
      <c r="F261" s="35" t="s">
        <v>1513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1147</v>
      </c>
      <c r="V261" s="35" t="s">
        <v>1520</v>
      </c>
      <c r="W261" s="102">
        <v>48</v>
      </c>
      <c r="X261" s="102">
        <v>48</v>
      </c>
      <c r="Y261" s="102">
        <v>0</v>
      </c>
      <c r="Z261" s="35"/>
      <c r="AA261" t="e">
        <f>VLOOKUP(A261,Cover!A:R,18,0)</f>
        <v>#N/A</v>
      </c>
      <c r="AB261" s="77" t="e">
        <f t="shared" si="175"/>
        <v>#N/A</v>
      </c>
      <c r="AC261" s="77" t="e">
        <f t="shared" si="176"/>
        <v>#N/A</v>
      </c>
      <c r="AD261" s="77" t="e">
        <f t="shared" si="177"/>
        <v>#N/A</v>
      </c>
      <c r="AE261" s="77" t="e">
        <f t="shared" si="178"/>
        <v>#N/A</v>
      </c>
      <c r="AF261" s="77" t="e">
        <f t="shared" si="179"/>
        <v>#N/A</v>
      </c>
      <c r="AG261" s="77" t="e">
        <f t="shared" si="180"/>
        <v>#N/A</v>
      </c>
      <c r="AH261" s="77">
        <f t="shared" si="181"/>
        <v>48</v>
      </c>
      <c r="AI261" s="77">
        <f t="shared" si="182"/>
        <v>0</v>
      </c>
      <c r="AJ261" s="77">
        <f t="shared" si="183"/>
        <v>48</v>
      </c>
      <c r="AK261" s="77" t="e">
        <f t="shared" si="184"/>
        <v>#N/A</v>
      </c>
      <c r="AL261" s="77" t="e">
        <f t="shared" si="185"/>
        <v>#N/A</v>
      </c>
      <c r="AM261" s="77" t="e">
        <f t="shared" si="186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1209</v>
      </c>
      <c r="C262" s="35" t="s">
        <v>1385</v>
      </c>
      <c r="D262" s="35" t="s">
        <v>1144</v>
      </c>
      <c r="E262" s="35" t="s">
        <v>1521</v>
      </c>
      <c r="F262" s="35" t="s">
        <v>1513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1161</v>
      </c>
      <c r="V262" s="35" t="s">
        <v>1180</v>
      </c>
      <c r="W262" s="102">
        <v>6.75</v>
      </c>
      <c r="X262" s="102">
        <v>6.75</v>
      </c>
      <c r="Y262" s="102">
        <v>3</v>
      </c>
      <c r="Z262" s="35"/>
      <c r="AA262" t="e">
        <f>VLOOKUP(A262,Cover!A:R,18,0)</f>
        <v>#N/A</v>
      </c>
      <c r="AB262" s="77" t="e">
        <f t="shared" si="175"/>
        <v>#N/A</v>
      </c>
      <c r="AC262" s="77" t="e">
        <f t="shared" si="176"/>
        <v>#N/A</v>
      </c>
      <c r="AD262" s="77" t="e">
        <f t="shared" si="177"/>
        <v>#N/A</v>
      </c>
      <c r="AE262" s="77" t="e">
        <f t="shared" si="178"/>
        <v>#N/A</v>
      </c>
      <c r="AF262" s="77" t="e">
        <f t="shared" si="179"/>
        <v>#N/A</v>
      </c>
      <c r="AG262" s="77" t="e">
        <f t="shared" si="180"/>
        <v>#N/A</v>
      </c>
      <c r="AH262" s="77">
        <f t="shared" si="181"/>
        <v>6.75</v>
      </c>
      <c r="AI262" s="77">
        <f t="shared" si="182"/>
        <v>0</v>
      </c>
      <c r="AJ262" s="77">
        <f t="shared" si="183"/>
        <v>6.75</v>
      </c>
      <c r="AK262" s="77" t="e">
        <f t="shared" si="184"/>
        <v>#N/A</v>
      </c>
      <c r="AL262" s="77" t="e">
        <f t="shared" si="185"/>
        <v>#N/A</v>
      </c>
      <c r="AM262" s="77" t="e">
        <f t="shared" si="186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1215</v>
      </c>
      <c r="C263" s="35" t="s">
        <v>1273</v>
      </c>
      <c r="D263" s="35" t="s">
        <v>1144</v>
      </c>
      <c r="E263" s="35" t="s">
        <v>1522</v>
      </c>
      <c r="F263" s="35" t="s">
        <v>1513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1330</v>
      </c>
      <c r="V263" s="35" t="s">
        <v>1330</v>
      </c>
      <c r="W263" s="102"/>
      <c r="X263" s="102"/>
      <c r="Y263" s="102">
        <v>0</v>
      </c>
      <c r="Z263" s="35"/>
      <c r="AA263" t="e">
        <f>VLOOKUP(A263,Cover!A:R,18,0)</f>
        <v>#N/A</v>
      </c>
      <c r="AB263" s="77" t="e">
        <f t="shared" si="175"/>
        <v>#N/A</v>
      </c>
      <c r="AC263" s="77" t="e">
        <f t="shared" si="176"/>
        <v>#N/A</v>
      </c>
      <c r="AD263" s="77" t="e">
        <f t="shared" si="177"/>
        <v>#N/A</v>
      </c>
      <c r="AE263" s="77" t="e">
        <f t="shared" si="178"/>
        <v>#N/A</v>
      </c>
      <c r="AF263" s="77" t="e">
        <f t="shared" si="179"/>
        <v>#N/A</v>
      </c>
      <c r="AG263" s="77" t="e">
        <f t="shared" si="180"/>
        <v>#N/A</v>
      </c>
      <c r="AH263" s="77">
        <f t="shared" si="181"/>
        <v>0</v>
      </c>
      <c r="AI263" s="77">
        <f t="shared" si="182"/>
        <v>0</v>
      </c>
      <c r="AJ263" s="77">
        <f t="shared" si="183"/>
        <v>0</v>
      </c>
      <c r="AK263" s="77" t="e">
        <f t="shared" si="184"/>
        <v>#N/A</v>
      </c>
      <c r="AL263" s="77" t="e">
        <f t="shared" si="185"/>
        <v>#N/A</v>
      </c>
      <c r="AM263" s="77" t="e">
        <f t="shared" si="186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1153</v>
      </c>
      <c r="C264" s="35" t="s">
        <v>1154</v>
      </c>
      <c r="D264" s="35" t="s">
        <v>1144</v>
      </c>
      <c r="E264" s="35" t="s">
        <v>1330</v>
      </c>
      <c r="F264" s="35" t="s">
        <v>1513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1330</v>
      </c>
      <c r="V264" s="35" t="s">
        <v>1330</v>
      </c>
      <c r="W264" s="102">
        <v>0</v>
      </c>
      <c r="X264" s="102">
        <v>0</v>
      </c>
      <c r="Y264" s="102">
        <v>1</v>
      </c>
      <c r="Z264" s="35"/>
      <c r="AA264" t="e">
        <f>VLOOKUP(A264,Cover!A:R,18,0)</f>
        <v>#N/A</v>
      </c>
      <c r="AB264" s="77" t="e">
        <f t="shared" si="175"/>
        <v>#N/A</v>
      </c>
      <c r="AC264" s="77" t="e">
        <f t="shared" si="176"/>
        <v>#N/A</v>
      </c>
      <c r="AD264" s="77" t="e">
        <f t="shared" si="177"/>
        <v>#N/A</v>
      </c>
      <c r="AE264" s="77" t="e">
        <f t="shared" si="178"/>
        <v>#N/A</v>
      </c>
      <c r="AF264" s="77" t="e">
        <f t="shared" si="179"/>
        <v>#N/A</v>
      </c>
      <c r="AG264" s="77" t="e">
        <f t="shared" si="180"/>
        <v>#N/A</v>
      </c>
      <c r="AH264" s="77">
        <f t="shared" si="181"/>
        <v>0</v>
      </c>
      <c r="AI264" s="77">
        <f t="shared" si="182"/>
        <v>0</v>
      </c>
      <c r="AJ264" s="77">
        <f t="shared" si="183"/>
        <v>0</v>
      </c>
      <c r="AK264" s="77" t="e">
        <f t="shared" si="184"/>
        <v>#N/A</v>
      </c>
      <c r="AL264" s="77" t="e">
        <f t="shared" si="185"/>
        <v>#N/A</v>
      </c>
      <c r="AM264" s="77" t="e">
        <f t="shared" si="186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1153</v>
      </c>
      <c r="C265" s="35" t="s">
        <v>1523</v>
      </c>
      <c r="D265" s="35" t="s">
        <v>1144</v>
      </c>
      <c r="E265" s="35" t="s">
        <v>1524</v>
      </c>
      <c r="F265" s="35" t="s">
        <v>1513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1150</v>
      </c>
      <c r="V265" s="35" t="s">
        <v>1151</v>
      </c>
      <c r="W265" s="102">
        <v>7.5</v>
      </c>
      <c r="X265" s="102">
        <v>7.5</v>
      </c>
      <c r="Y265" s="102">
        <v>0</v>
      </c>
      <c r="Z265" s="35"/>
      <c r="AA265" t="e">
        <f>VLOOKUP(A265,Cover!A:R,18,0)</f>
        <v>#N/A</v>
      </c>
      <c r="AB265" s="77" t="e">
        <f t="shared" si="175"/>
        <v>#N/A</v>
      </c>
      <c r="AC265" s="77" t="e">
        <f t="shared" si="176"/>
        <v>#N/A</v>
      </c>
      <c r="AD265" s="77" t="e">
        <f t="shared" si="177"/>
        <v>#N/A</v>
      </c>
      <c r="AE265" s="77" t="e">
        <f t="shared" si="178"/>
        <v>#N/A</v>
      </c>
      <c r="AF265" s="77" t="e">
        <f t="shared" si="179"/>
        <v>#N/A</v>
      </c>
      <c r="AG265" s="77" t="e">
        <f t="shared" si="180"/>
        <v>#N/A</v>
      </c>
      <c r="AH265" s="77">
        <f t="shared" si="181"/>
        <v>7.5</v>
      </c>
      <c r="AI265" s="77">
        <f t="shared" si="182"/>
        <v>0</v>
      </c>
      <c r="AJ265" s="77">
        <f t="shared" si="183"/>
        <v>7.5</v>
      </c>
      <c r="AK265" s="77" t="e">
        <f t="shared" si="184"/>
        <v>#N/A</v>
      </c>
      <c r="AL265" s="77" t="e">
        <f t="shared" si="185"/>
        <v>#N/A</v>
      </c>
      <c r="AM265" s="77" t="e">
        <f t="shared" si="186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1153</v>
      </c>
      <c r="C266" s="35" t="s">
        <v>1334</v>
      </c>
      <c r="D266" s="35" t="s">
        <v>1144</v>
      </c>
      <c r="E266" s="35" t="s">
        <v>1525</v>
      </c>
      <c r="F266" s="35" t="s">
        <v>1513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1330</v>
      </c>
      <c r="V266" s="35" t="s">
        <v>1330</v>
      </c>
      <c r="W266" s="102"/>
      <c r="X266" s="102"/>
      <c r="Y266" s="102">
        <v>210</v>
      </c>
      <c r="Z266" s="35" t="s">
        <v>1526</v>
      </c>
      <c r="AA266" t="e">
        <f>VLOOKUP(A266,Cover!A:R,18,0)</f>
        <v>#N/A</v>
      </c>
      <c r="AB266" s="77" t="e">
        <f t="shared" si="175"/>
        <v>#N/A</v>
      </c>
      <c r="AC266" s="77" t="e">
        <f t="shared" si="176"/>
        <v>#N/A</v>
      </c>
      <c r="AD266" s="77" t="e">
        <f t="shared" si="177"/>
        <v>#N/A</v>
      </c>
      <c r="AE266" s="77" t="e">
        <f t="shared" si="178"/>
        <v>#N/A</v>
      </c>
      <c r="AF266" s="77" t="e">
        <f t="shared" si="179"/>
        <v>#N/A</v>
      </c>
      <c r="AG266" s="77" t="e">
        <f t="shared" si="180"/>
        <v>#N/A</v>
      </c>
      <c r="AH266" s="77">
        <f t="shared" si="181"/>
        <v>0</v>
      </c>
      <c r="AI266" s="77">
        <f t="shared" si="182"/>
        <v>0</v>
      </c>
      <c r="AJ266" s="77">
        <f t="shared" si="183"/>
        <v>0</v>
      </c>
      <c r="AK266" s="77" t="e">
        <f t="shared" si="184"/>
        <v>#N/A</v>
      </c>
      <c r="AL266" s="77" t="e">
        <f t="shared" si="185"/>
        <v>#N/A</v>
      </c>
      <c r="AM266" s="77" t="e">
        <f t="shared" si="186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1153</v>
      </c>
      <c r="C267" s="35" t="s">
        <v>1527</v>
      </c>
      <c r="D267" s="35" t="s">
        <v>1144</v>
      </c>
      <c r="E267" s="35" t="s">
        <v>1528</v>
      </c>
      <c r="F267" s="35" t="s">
        <v>1513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1151</v>
      </c>
      <c r="V267" s="35" t="s">
        <v>1240</v>
      </c>
      <c r="W267" s="102">
        <v>67.5</v>
      </c>
      <c r="X267" s="102">
        <v>67.5</v>
      </c>
      <c r="Y267" s="102">
        <v>2</v>
      </c>
      <c r="Z267" s="35" t="s">
        <v>8</v>
      </c>
      <c r="AA267" t="e">
        <f>VLOOKUP(A267,Cover!A:R,18,0)</f>
        <v>#N/A</v>
      </c>
      <c r="AB267" s="77" t="e">
        <f t="shared" si="175"/>
        <v>#N/A</v>
      </c>
      <c r="AC267" s="77" t="e">
        <f t="shared" si="176"/>
        <v>#N/A</v>
      </c>
      <c r="AD267" s="77" t="e">
        <f t="shared" si="177"/>
        <v>#N/A</v>
      </c>
      <c r="AE267" s="77" t="e">
        <f t="shared" si="178"/>
        <v>#N/A</v>
      </c>
      <c r="AF267" s="77" t="e">
        <f t="shared" si="179"/>
        <v>#N/A</v>
      </c>
      <c r="AG267" s="77" t="e">
        <f t="shared" si="180"/>
        <v>#N/A</v>
      </c>
      <c r="AH267" s="77">
        <f t="shared" si="181"/>
        <v>67.5</v>
      </c>
      <c r="AI267" s="77">
        <f t="shared" si="182"/>
        <v>0</v>
      </c>
      <c r="AJ267" s="77">
        <f t="shared" si="183"/>
        <v>67.5</v>
      </c>
      <c r="AK267" s="77" t="e">
        <f t="shared" si="184"/>
        <v>#N/A</v>
      </c>
      <c r="AL267" s="77" t="e">
        <f t="shared" si="185"/>
        <v>#N/A</v>
      </c>
      <c r="AM267" s="77" t="e">
        <f t="shared" si="186"/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35"/>
      <c r="B268" s="35" t="s">
        <v>1191</v>
      </c>
      <c r="C268" s="35" t="s">
        <v>1192</v>
      </c>
      <c r="D268" s="35" t="s">
        <v>1139</v>
      </c>
      <c r="E268" s="35" t="s">
        <v>969</v>
      </c>
      <c r="F268" s="35" t="s">
        <v>1513</v>
      </c>
      <c r="G268" s="102"/>
      <c r="H268" s="102"/>
      <c r="I268" s="102"/>
      <c r="J268" s="102"/>
      <c r="K268" s="103"/>
      <c r="L268" s="102"/>
      <c r="M268" s="102"/>
      <c r="N268" s="102"/>
      <c r="O268" s="102"/>
      <c r="P268" s="35"/>
      <c r="Q268" s="35"/>
      <c r="R268" s="35"/>
      <c r="S268" s="102"/>
      <c r="T268" s="102"/>
      <c r="U268" s="35" t="s">
        <v>1235</v>
      </c>
      <c r="V268" s="35" t="s">
        <v>1529</v>
      </c>
      <c r="W268" s="102">
        <v>445.5</v>
      </c>
      <c r="X268" s="102">
        <v>445.5</v>
      </c>
      <c r="Y268" s="102">
        <v>9</v>
      </c>
      <c r="Z268" s="35" t="s">
        <v>8</v>
      </c>
      <c r="AA268" t="e">
        <f>VLOOKUP(A268,Cover!A:R,18,0)</f>
        <v>#N/A</v>
      </c>
      <c r="AB268" s="77" t="e">
        <f t="shared" ref="AB268" si="217">M268-AA268</f>
        <v>#N/A</v>
      </c>
      <c r="AC268" s="77" t="e">
        <f t="shared" ref="AC268" si="218">O268-AA268</f>
        <v>#N/A</v>
      </c>
      <c r="AD268" s="77" t="e">
        <f t="shared" ref="AD268" si="219">AB268/L268%</f>
        <v>#N/A</v>
      </c>
      <c r="AE268" s="77" t="e">
        <f t="shared" ref="AE268" si="220">AC268/N268%</f>
        <v>#N/A</v>
      </c>
      <c r="AF268" s="77" t="e">
        <f t="shared" ref="AF268" si="221">T268-AA268</f>
        <v>#N/A</v>
      </c>
      <c r="AG268" s="77" t="e">
        <f t="shared" ref="AG268" si="222">AF268/S268%</f>
        <v>#N/A</v>
      </c>
      <c r="AH268" s="77">
        <f t="shared" ref="AH268" si="223">W268</f>
        <v>445.5</v>
      </c>
      <c r="AI268" s="77">
        <f t="shared" ref="AI268" si="224">J268</f>
        <v>0</v>
      </c>
      <c r="AJ268" s="77">
        <f t="shared" ref="AJ268" si="225">AH268-AI268</f>
        <v>445.5</v>
      </c>
      <c r="AK268" s="77" t="e">
        <f t="shared" ref="AK268" si="226">AA268</f>
        <v>#N/A</v>
      </c>
      <c r="AL268" s="77" t="e">
        <f t="shared" ref="AL268" si="227">AJ268-AK268</f>
        <v>#N/A</v>
      </c>
      <c r="AM268" s="77" t="e">
        <f t="shared" ref="AM268" si="228">AL268/AH268%</f>
        <v>#N/A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  <c r="AU268">
        <f>_xlfn.XLOOKUP(A268,'SYS Allocations'!A:A,'SYS Allocations'!F:F)</f>
        <v>0</v>
      </c>
    </row>
    <row r="269" spans="1:47">
      <c r="A269" s="259"/>
      <c r="B269" s="35" t="s">
        <v>1191</v>
      </c>
      <c r="C269" s="35" t="s">
        <v>1457</v>
      </c>
      <c r="D269" s="35" t="s">
        <v>1139</v>
      </c>
      <c r="E269" s="35" t="s">
        <v>1007</v>
      </c>
      <c r="F269" s="259" t="s">
        <v>1513</v>
      </c>
      <c r="G269" s="259"/>
      <c r="H269" s="259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 t="s">
        <v>1235</v>
      </c>
      <c r="V269" s="259" t="s">
        <v>1529</v>
      </c>
      <c r="W269" s="259">
        <v>445.5</v>
      </c>
      <c r="X269" s="259">
        <v>445.5</v>
      </c>
      <c r="Y269" s="259">
        <v>9</v>
      </c>
      <c r="Z269" s="259" t="s">
        <v>8</v>
      </c>
      <c r="AQ269">
        <f>_xlfn.XLOOKUP(A269,'SYS Allocations'!A:A,'SYS Allocations'!B:B)</f>
        <v>0</v>
      </c>
      <c r="AR269">
        <f>_xlfn.XLOOKUP(A269,'SYS Allocations'!A:A,'SYS Allocations'!C:C)</f>
        <v>0</v>
      </c>
      <c r="AS269">
        <f>_xlfn.XLOOKUP(A269,'SYS Allocations'!A:A,'SYS Allocations'!D:D)</f>
        <v>0</v>
      </c>
      <c r="AT269">
        <f>_xlfn.XLOOKUP(A269,'SYS Allocations'!A:A,'SYS Allocations'!E:E)</f>
        <v>0</v>
      </c>
    </row>
  </sheetData>
  <sheetProtection algorithmName="SHA-512" hashValue="koxj8UTpjR4VR+qg7wYBNoVCgXMTJeF3tXXBAWB0iUWGmgKfSc5KuVCmgY1D5JE18cQrYoW0wybpy/qHMGXxng==" saltValue="z2NGXlyKruhYpfQIebm8Aw==" spinCount="100000" sheet="1" autoFilter="0"/>
  <autoFilter ref="A7:BA269" xr:uid="{00000000-0009-0000-0000-000006000000}"/>
  <mergeCells count="198">
    <mergeCell ref="AH219:AH220"/>
    <mergeCell ref="AI219:AI220"/>
    <mergeCell ref="AJ219:AJ220"/>
    <mergeCell ref="AK219:AK220"/>
    <mergeCell ref="AL219:AL220"/>
    <mergeCell ref="AM219:AM220"/>
    <mergeCell ref="AH221:AH222"/>
    <mergeCell ref="AI221:AI222"/>
    <mergeCell ref="AJ221:AJ222"/>
    <mergeCell ref="AK221:AK222"/>
    <mergeCell ref="AL221:AL222"/>
    <mergeCell ref="AM221:AM222"/>
    <mergeCell ref="AH12:AH13"/>
    <mergeCell ref="AI12:AI13"/>
    <mergeCell ref="AJ12:AJ13"/>
    <mergeCell ref="AK12:AK13"/>
    <mergeCell ref="AL12:AL13"/>
    <mergeCell ref="AM12:AM13"/>
    <mergeCell ref="AH172:AH173"/>
    <mergeCell ref="AI172:AI173"/>
    <mergeCell ref="AJ172:AJ173"/>
    <mergeCell ref="AK172:AK173"/>
    <mergeCell ref="AL172:AL173"/>
    <mergeCell ref="AM172:AM173"/>
    <mergeCell ref="AH51:AH52"/>
    <mergeCell ref="AI51:AI52"/>
    <mergeCell ref="AJ51:AJ52"/>
    <mergeCell ref="AK51:AK52"/>
    <mergeCell ref="AL51:AL52"/>
    <mergeCell ref="AM51:AM52"/>
    <mergeCell ref="AH22:AH23"/>
    <mergeCell ref="AI22:AI23"/>
    <mergeCell ref="AJ22:AJ23"/>
    <mergeCell ref="AK22:AK23"/>
    <mergeCell ref="AL22:AL23"/>
    <mergeCell ref="AM22:AM23"/>
    <mergeCell ref="AH216:AH218"/>
    <mergeCell ref="AI216:AI218"/>
    <mergeCell ref="AJ216:AJ218"/>
    <mergeCell ref="AK216:AK218"/>
    <mergeCell ref="AL216:AL218"/>
    <mergeCell ref="AM216:AM218"/>
    <mergeCell ref="AH203:AH204"/>
    <mergeCell ref="AI203:AI204"/>
    <mergeCell ref="AJ203:AJ204"/>
    <mergeCell ref="AK203:AK204"/>
    <mergeCell ref="AL203:AL204"/>
    <mergeCell ref="AM203:AM204"/>
    <mergeCell ref="AH187:AH188"/>
    <mergeCell ref="AI187:AI188"/>
    <mergeCell ref="AJ187:AJ188"/>
    <mergeCell ref="AK187:AK188"/>
    <mergeCell ref="AL187:AL188"/>
    <mergeCell ref="AM187:AM188"/>
    <mergeCell ref="AH114:AH115"/>
    <mergeCell ref="AI114:AI115"/>
    <mergeCell ref="AJ114:AJ115"/>
    <mergeCell ref="AK114:AK115"/>
    <mergeCell ref="AL114:AL115"/>
    <mergeCell ref="AM114:AM115"/>
    <mergeCell ref="AH159:AH160"/>
    <mergeCell ref="AI159:AI160"/>
    <mergeCell ref="AJ159:AJ160"/>
    <mergeCell ref="AK159:AK160"/>
    <mergeCell ref="AL159:AL160"/>
    <mergeCell ref="AM159:AM160"/>
    <mergeCell ref="AH157:AH158"/>
    <mergeCell ref="AI157:AI158"/>
    <mergeCell ref="AJ157:AJ158"/>
    <mergeCell ref="AK157:AK158"/>
    <mergeCell ref="AL157:AL158"/>
    <mergeCell ref="AM157:AM158"/>
    <mergeCell ref="AH232:AH233"/>
    <mergeCell ref="AI232:AI233"/>
    <mergeCell ref="AJ232:AJ233"/>
    <mergeCell ref="AK232:AK233"/>
    <mergeCell ref="AL232:AL233"/>
    <mergeCell ref="AM232:AM233"/>
    <mergeCell ref="AH227:AH230"/>
    <mergeCell ref="AI227:AI230"/>
    <mergeCell ref="AJ227:AJ230"/>
    <mergeCell ref="AK227:AK230"/>
    <mergeCell ref="AL227:AL230"/>
    <mergeCell ref="AM227:AM230"/>
    <mergeCell ref="AH195:AH196"/>
    <mergeCell ref="AI195:AI196"/>
    <mergeCell ref="AJ195:AJ196"/>
    <mergeCell ref="AK195:AK196"/>
    <mergeCell ref="AL195:AL196"/>
    <mergeCell ref="AM195:AM196"/>
    <mergeCell ref="AH176:AH177"/>
    <mergeCell ref="AI176:AI177"/>
    <mergeCell ref="AJ176:AJ177"/>
    <mergeCell ref="AK176:AK177"/>
    <mergeCell ref="AL176:AL177"/>
    <mergeCell ref="AM176:AM177"/>
    <mergeCell ref="AH180:AH183"/>
    <mergeCell ref="AI180:AI183"/>
    <mergeCell ref="AJ180:AJ183"/>
    <mergeCell ref="AK180:AK183"/>
    <mergeCell ref="AL180:AL183"/>
    <mergeCell ref="AM180:AM183"/>
    <mergeCell ref="AH178:AH179"/>
    <mergeCell ref="AI178:AI179"/>
    <mergeCell ref="AJ178:AJ179"/>
    <mergeCell ref="AK178:AK179"/>
    <mergeCell ref="AL178:AL179"/>
    <mergeCell ref="AM178:AM179"/>
    <mergeCell ref="AH154:AH155"/>
    <mergeCell ref="AI154:AI155"/>
    <mergeCell ref="AJ154:AJ155"/>
    <mergeCell ref="AK154:AK155"/>
    <mergeCell ref="AL154:AL155"/>
    <mergeCell ref="AM154:AM155"/>
    <mergeCell ref="AH143:AH144"/>
    <mergeCell ref="AI143:AI144"/>
    <mergeCell ref="AJ143:AJ144"/>
    <mergeCell ref="AK143:AK144"/>
    <mergeCell ref="AL143:AL144"/>
    <mergeCell ref="AM143:AM144"/>
    <mergeCell ref="AH109:AH110"/>
    <mergeCell ref="AI109:AI110"/>
    <mergeCell ref="AJ109:AJ110"/>
    <mergeCell ref="AK109:AK110"/>
    <mergeCell ref="AL109:AL110"/>
    <mergeCell ref="AM109:AM110"/>
    <mergeCell ref="AH141:AH142"/>
    <mergeCell ref="AI141:AI142"/>
    <mergeCell ref="AJ141:AJ142"/>
    <mergeCell ref="AK141:AK142"/>
    <mergeCell ref="AL141:AL142"/>
    <mergeCell ref="AM141:AM142"/>
    <mergeCell ref="AH119:AH120"/>
    <mergeCell ref="AI119:AI120"/>
    <mergeCell ref="AJ119:AJ120"/>
    <mergeCell ref="AK119:AK120"/>
    <mergeCell ref="AL119:AL120"/>
    <mergeCell ref="AM119:AM120"/>
    <mergeCell ref="AH72:AH73"/>
    <mergeCell ref="AI72:AI73"/>
    <mergeCell ref="AJ72:AJ73"/>
    <mergeCell ref="AK72:AK73"/>
    <mergeCell ref="AL72:AL73"/>
    <mergeCell ref="AM72:AM73"/>
    <mergeCell ref="AH104:AH105"/>
    <mergeCell ref="AI104:AI105"/>
    <mergeCell ref="AJ104:AJ105"/>
    <mergeCell ref="AK104:AK105"/>
    <mergeCell ref="AL104:AL105"/>
    <mergeCell ref="AM104:AM105"/>
    <mergeCell ref="AH41:AH42"/>
    <mergeCell ref="AI41:AI42"/>
    <mergeCell ref="AJ41:AJ42"/>
    <mergeCell ref="AK41:AK42"/>
    <mergeCell ref="AL41:AL42"/>
    <mergeCell ref="AM41:AM42"/>
    <mergeCell ref="AH117:AH118"/>
    <mergeCell ref="AI117:AI118"/>
    <mergeCell ref="AJ117:AJ118"/>
    <mergeCell ref="AK117:AK118"/>
    <mergeCell ref="AL117:AL118"/>
    <mergeCell ref="AM117:AM118"/>
    <mergeCell ref="AH70:AH71"/>
    <mergeCell ref="AI70:AI71"/>
    <mergeCell ref="AJ70:AJ71"/>
    <mergeCell ref="AK70:AK71"/>
    <mergeCell ref="AL70:AL71"/>
    <mergeCell ref="AM70:AM71"/>
    <mergeCell ref="AH80:AH81"/>
    <mergeCell ref="AI80:AI81"/>
    <mergeCell ref="AJ80:AJ81"/>
    <mergeCell ref="AK80:AK81"/>
    <mergeCell ref="AL80:AL81"/>
    <mergeCell ref="AM80:AM81"/>
    <mergeCell ref="AH242:AH243"/>
    <mergeCell ref="AI242:AI243"/>
    <mergeCell ref="AJ242:AJ243"/>
    <mergeCell ref="AK242:AK243"/>
    <mergeCell ref="AL242:AL243"/>
    <mergeCell ref="AM242:AM243"/>
    <mergeCell ref="AH37:AH39"/>
    <mergeCell ref="AI37:AI39"/>
    <mergeCell ref="AJ37:AJ39"/>
    <mergeCell ref="AK37:AK39"/>
    <mergeCell ref="AL37:AL39"/>
    <mergeCell ref="AM37:AM39"/>
    <mergeCell ref="AH240:AH241"/>
    <mergeCell ref="AI240:AI241"/>
    <mergeCell ref="AJ240:AJ241"/>
    <mergeCell ref="AK240:AK241"/>
    <mergeCell ref="AL240:AL241"/>
    <mergeCell ref="AM240:AM241"/>
    <mergeCell ref="AH76:AH77"/>
    <mergeCell ref="AI76:AI77"/>
    <mergeCell ref="AJ76:AJ77"/>
    <mergeCell ref="AK76:AK77"/>
    <mergeCell ref="AL76:AL77"/>
    <mergeCell ref="AM76:AM77"/>
  </mergeCells>
  <conditionalFormatting sqref="AD8:AE268">
    <cfRule type="cellIs" dxfId="90" priority="11" operator="greaterThanOrEqual">
      <formula>25</formula>
    </cfRule>
    <cfRule type="cellIs" dxfId="89" priority="12" operator="between">
      <formula>10</formula>
      <formula>24.9999999999</formula>
    </cfRule>
    <cfRule type="cellIs" dxfId="88" priority="13" operator="between">
      <formula>0</formula>
      <formula>9.99999999</formula>
    </cfRule>
    <cfRule type="cellIs" dxfId="87" priority="14" operator="lessThan">
      <formula>0</formula>
    </cfRule>
  </conditionalFormatting>
  <conditionalFormatting sqref="AG8:AG268">
    <cfRule type="cellIs" dxfId="86" priority="7" operator="greaterThanOrEqual">
      <formula>25</formula>
    </cfRule>
    <cfRule type="cellIs" dxfId="85" priority="8" operator="between">
      <formula>10</formula>
      <formula>24.99999999</formula>
    </cfRule>
    <cfRule type="cellIs" dxfId="84" priority="9" operator="between">
      <formula>0</formula>
      <formula>9.999999999</formula>
    </cfRule>
    <cfRule type="cellIs" dxfId="83" priority="10" operator="lessThan">
      <formula>0</formula>
    </cfRule>
  </conditionalFormatting>
  <conditionalFormatting sqref="AM24:AM36 AM40:AM41 AM43:AM51 AM53:AM70 AM72 AM74:AM76 AM78:AM80 AM106:AM109 AM111:AM114 AM116:AM117 AM119 AM121:AM141 AM143 AM145:AM154 AM157 AM159 AM178 AM180 AM184:AM187 AM189:AM195 AM197:AM203 AM205:AM216 AM219 AM223:AM227 AM231:AM232 AM234:AM240 AM242 AM244:AM268 AM82:AM104 AM8:AM12 AM14:AM22 AM161:AM172 AM174:AM176 AM221">
    <cfRule type="cellIs" dxfId="82" priority="15" operator="greaterThanOrEqual">
      <formula>25</formula>
    </cfRule>
    <cfRule type="cellIs" dxfId="81" priority="16" operator="between">
      <formula>10</formula>
      <formula>24.9999999</formula>
    </cfRule>
    <cfRule type="cellIs" dxfId="80" priority="17" operator="between">
      <formula>0</formula>
      <formula>9.99999999</formula>
    </cfRule>
    <cfRule type="cellIs" dxfId="79" priority="18" operator="lessThan">
      <formula>0</formula>
    </cfRule>
  </conditionalFormatting>
  <conditionalFormatting sqref="AQ8:AU268">
    <cfRule type="cellIs" dxfId="78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outlinePr summaryBelow="0" summaryRight="0"/>
  </sheetPr>
  <dimension ref="B1:R37"/>
  <sheetViews>
    <sheetView showGridLines="0" topLeftCell="A5" zoomScale="60" zoomScaleNormal="60" workbookViewId="0">
      <selection activeCell="D10" sqref="D10"/>
    </sheetView>
  </sheetViews>
  <sheetFormatPr defaultColWidth="14.42578125" defaultRowHeight="15.75" customHeight="1"/>
  <cols>
    <col min="1" max="1" width="4.42578125" style="214" customWidth="1"/>
    <col min="2" max="2" width="5.28515625" style="214" customWidth="1"/>
    <col min="3" max="3" width="49.42578125" style="214" customWidth="1"/>
    <col min="4" max="6" width="33.5703125" style="214" customWidth="1"/>
    <col min="7" max="7" width="36" style="214" customWidth="1"/>
    <col min="8" max="8" width="6.42578125" style="214" customWidth="1"/>
    <col min="9" max="9" width="3.42578125" style="214" customWidth="1"/>
    <col min="10" max="16384" width="14.42578125" style="214"/>
  </cols>
  <sheetData>
    <row r="1" spans="2:9" ht="15.75" customHeight="1" thickBot="1"/>
    <row r="2" spans="2:9" ht="15.75" customHeight="1" thickBot="1">
      <c r="B2" s="215"/>
      <c r="C2" s="216"/>
      <c r="D2" s="216"/>
      <c r="E2" s="216"/>
      <c r="F2" s="216"/>
      <c r="G2" s="216"/>
      <c r="H2" s="217"/>
    </row>
    <row r="3" spans="2:9" ht="24.75" customHeight="1" thickBot="1">
      <c r="B3" s="218"/>
      <c r="C3" s="372" t="s">
        <v>1530</v>
      </c>
      <c r="D3" s="373"/>
      <c r="E3" s="373"/>
      <c r="F3" s="373"/>
      <c r="G3" s="374"/>
      <c r="H3" s="219"/>
    </row>
    <row r="4" spans="2:9" ht="18.75" customHeight="1">
      <c r="B4" s="218"/>
      <c r="C4" s="220"/>
      <c r="D4" s="221"/>
      <c r="E4" s="222"/>
      <c r="F4" s="222"/>
      <c r="G4" s="222"/>
      <c r="H4" s="219"/>
    </row>
    <row r="5" spans="2:9" ht="18.75" customHeight="1">
      <c r="B5" s="218"/>
      <c r="C5" s="243" t="s">
        <v>1531</v>
      </c>
      <c r="D5" s="129" t="s">
        <v>165</v>
      </c>
      <c r="E5" s="371" t="s">
        <v>1532</v>
      </c>
      <c r="F5" s="371"/>
      <c r="G5" s="371"/>
      <c r="H5" s="219"/>
    </row>
    <row r="6" spans="2:9" ht="18.75" customHeight="1">
      <c r="B6" s="218"/>
      <c r="C6" s="243" t="s">
        <v>1062</v>
      </c>
      <c r="D6" s="186" t="str">
        <f>VLOOKUP(D5,All!A8:H268,6,FALSE)</f>
        <v>Eaton Powerware APR48-ES</v>
      </c>
      <c r="E6" s="371" t="s">
        <v>1532</v>
      </c>
      <c r="F6" s="371"/>
      <c r="G6" s="371"/>
      <c r="H6" s="219"/>
    </row>
    <row r="7" spans="2:9" ht="18.75" customHeight="1">
      <c r="B7" s="218"/>
      <c r="C7" s="243" t="s">
        <v>1063</v>
      </c>
      <c r="D7" s="186">
        <f>VLOOKUP(D5,All!A8:H268,8,FALSE)</f>
        <v>11</v>
      </c>
      <c r="E7" s="371" t="s">
        <v>1533</v>
      </c>
      <c r="F7" s="371"/>
      <c r="G7" s="371"/>
      <c r="H7" s="219"/>
    </row>
    <row r="8" spans="2:9" ht="18.75" customHeight="1">
      <c r="B8" s="218"/>
      <c r="C8" s="243" t="s">
        <v>1534</v>
      </c>
      <c r="D8" s="187">
        <f>VLOOKUP(D5,All!A8:I268,9,FALSE)</f>
        <v>142</v>
      </c>
      <c r="E8" s="375" t="s">
        <v>1535</v>
      </c>
      <c r="F8" s="376"/>
      <c r="G8" s="377"/>
      <c r="H8" s="223"/>
    </row>
    <row r="9" spans="2:9" ht="18.75" customHeight="1">
      <c r="B9" s="218"/>
      <c r="C9" s="243" t="s">
        <v>1536</v>
      </c>
      <c r="D9" s="187">
        <f>VLOOKUP(D5,'SYS Allocations'!A8:H269,8,FALSE)</f>
        <v>0</v>
      </c>
      <c r="E9" s="375" t="s">
        <v>1537</v>
      </c>
      <c r="F9" s="376"/>
      <c r="G9" s="377"/>
      <c r="H9" s="219"/>
    </row>
    <row r="10" spans="2:9" ht="18.75" customHeight="1">
      <c r="B10" s="218"/>
      <c r="C10" s="243" t="s">
        <v>1538</v>
      </c>
      <c r="D10" s="241"/>
      <c r="E10" s="378" t="s">
        <v>1539</v>
      </c>
      <c r="F10" s="379"/>
      <c r="G10" s="380"/>
      <c r="H10" s="219"/>
    </row>
    <row r="11" spans="2:9" s="117" customFormat="1" ht="18.75" customHeight="1">
      <c r="B11" s="121"/>
      <c r="C11" s="242" t="s">
        <v>1540</v>
      </c>
      <c r="D11" s="187">
        <f>SUM(D8:D10)</f>
        <v>142</v>
      </c>
      <c r="E11" s="371" t="s">
        <v>1050</v>
      </c>
      <c r="F11" s="371"/>
      <c r="G11" s="371"/>
      <c r="H11" s="224"/>
    </row>
    <row r="12" spans="2:9" s="117" customFormat="1" ht="18.75" customHeight="1">
      <c r="B12" s="121"/>
      <c r="C12" s="242" t="s">
        <v>1541</v>
      </c>
      <c r="D12" s="189">
        <f>(D11*54.5)/1000</f>
        <v>7.7389999999999999</v>
      </c>
      <c r="E12" s="371" t="s">
        <v>1050</v>
      </c>
      <c r="F12" s="371"/>
      <c r="G12" s="371"/>
      <c r="H12" s="224"/>
    </row>
    <row r="13" spans="2:9" s="117" customFormat="1" ht="18.75" customHeight="1">
      <c r="B13" s="121"/>
      <c r="C13" s="243" t="s">
        <v>1068</v>
      </c>
      <c r="D13" s="190" t="str">
        <f>VLOOKUP(D5,All!A8:R283,16,FALSE)</f>
        <v>3</v>
      </c>
      <c r="E13" s="371" t="s">
        <v>1069</v>
      </c>
      <c r="F13" s="371"/>
      <c r="G13" s="371"/>
      <c r="H13" s="224"/>
    </row>
    <row r="14" spans="2:9" s="117" customFormat="1" ht="18.75" customHeight="1">
      <c r="B14" s="121"/>
      <c r="C14" s="243" t="s">
        <v>1070</v>
      </c>
      <c r="D14" s="190" t="str">
        <f>VLOOKUP(D5,All!A8:AP283,42,FALSE)</f>
        <v>DDm85-21</v>
      </c>
      <c r="E14" s="371" t="s">
        <v>1071</v>
      </c>
      <c r="F14" s="371"/>
      <c r="G14" s="371"/>
      <c r="H14" s="224"/>
    </row>
    <row r="15" spans="2:9" ht="18.75" customHeight="1">
      <c r="B15" s="218"/>
      <c r="C15" s="244" t="s">
        <v>1072</v>
      </c>
      <c r="D15" s="245">
        <f>(VLOOKUP(D14,Table7[],15,FALSE)*D13)</f>
        <v>255</v>
      </c>
      <c r="E15" s="371" t="s">
        <v>1050</v>
      </c>
      <c r="F15" s="371"/>
      <c r="G15" s="371"/>
      <c r="H15" s="219"/>
    </row>
    <row r="16" spans="2:9" s="117" customFormat="1" ht="18.75" customHeight="1">
      <c r="B16" s="121"/>
      <c r="C16" s="243" t="s">
        <v>1542</v>
      </c>
      <c r="D16" s="192">
        <f>D11+D15</f>
        <v>397</v>
      </c>
      <c r="E16" s="371" t="s">
        <v>1050</v>
      </c>
      <c r="F16" s="371"/>
      <c r="G16" s="371"/>
      <c r="H16" s="224"/>
      <c r="I16" s="225"/>
    </row>
    <row r="17" spans="2:18" s="117" customFormat="1" ht="18.75" customHeight="1">
      <c r="B17" s="121"/>
      <c r="C17" s="193"/>
      <c r="D17" s="194"/>
      <c r="E17" s="193"/>
      <c r="F17" s="193"/>
      <c r="G17" s="193"/>
      <c r="H17" s="224"/>
    </row>
    <row r="18" spans="2:18" s="117" customFormat="1" ht="28.5" customHeight="1">
      <c r="B18" s="121"/>
      <c r="C18" s="195"/>
      <c r="D18" s="246" t="s">
        <v>1543</v>
      </c>
      <c r="E18" s="196" t="s">
        <v>1544</v>
      </c>
      <c r="F18" s="205" t="s">
        <v>1076</v>
      </c>
      <c r="G18" s="196" t="s">
        <v>1545</v>
      </c>
      <c r="H18" s="224"/>
    </row>
    <row r="19" spans="2:18" s="117" customFormat="1" ht="18.75" customHeight="1">
      <c r="B19" s="121"/>
      <c r="C19" s="197" t="s">
        <v>1077</v>
      </c>
      <c r="D19" s="198">
        <f>((VLOOKUP(D6,Table83[],2,FALSE))*(D7-1))-(VLOOKUP(D14,Table7[],15,FALSE)*D13)</f>
        <v>111</v>
      </c>
      <c r="E19" s="247">
        <f>((VLOOKUP(D6,Table83[],2,FALSE))*(D7-1))*0.8</f>
        <v>292.8</v>
      </c>
      <c r="F19" s="382">
        <f>ROUNDUP((((VLOOKUP(D6,Rectifier_Lookup!A2:B37,2,FALSE))*(D7-1))-D16)/(VLOOKUP(D6,Rectifier_Lookup!A2:C37,2,FALSE)),0)</f>
        <v>-1</v>
      </c>
      <c r="G19" s="382">
        <f>ROUNDUP((D11-E19)/(VLOOKUP(D6,'[3]Rectifier Lookup'!A2:C37,3,FALSE)),0)</f>
        <v>-6</v>
      </c>
      <c r="H19" s="224"/>
    </row>
    <row r="20" spans="2:18" ht="15.75" customHeight="1">
      <c r="B20" s="218"/>
      <c r="C20" s="197" t="s">
        <v>1078</v>
      </c>
      <c r="D20" s="200">
        <f>(D19*54.5)/1000</f>
        <v>6.0495000000000001</v>
      </c>
      <c r="E20" s="200">
        <f>(E19*54.5)/1000</f>
        <v>15.957600000000001</v>
      </c>
      <c r="F20" s="383"/>
      <c r="G20" s="383"/>
      <c r="H20" s="219"/>
    </row>
    <row r="21" spans="2:18" ht="15.75" customHeight="1">
      <c r="B21" s="218"/>
      <c r="C21" s="222"/>
      <c r="D21" s="222"/>
      <c r="E21" s="222"/>
      <c r="F21" s="222"/>
      <c r="G21" s="222"/>
      <c r="H21" s="219"/>
    </row>
    <row r="22" spans="2:18" ht="15.75" customHeight="1">
      <c r="B22" s="218"/>
      <c r="C22" s="202"/>
      <c r="D22" s="203" t="s">
        <v>1546</v>
      </c>
      <c r="E22" s="203" t="s">
        <v>1547</v>
      </c>
      <c r="F22" s="202"/>
      <c r="G22" s="202"/>
      <c r="H22" s="219"/>
      <c r="R22" s="214" t="s">
        <v>1548</v>
      </c>
    </row>
    <row r="23" spans="2:18" ht="15.75" customHeight="1">
      <c r="B23" s="218"/>
      <c r="C23" s="204" t="s">
        <v>1082</v>
      </c>
      <c r="D23" s="384">
        <f>D24/D19</f>
        <v>-0.27927927927927926</v>
      </c>
      <c r="E23" s="385"/>
      <c r="F23" s="366" t="s">
        <v>1549</v>
      </c>
      <c r="G23" s="367"/>
      <c r="H23" s="219"/>
    </row>
    <row r="24" spans="2:18" ht="15.75" customHeight="1">
      <c r="B24" s="218"/>
      <c r="C24" s="197" t="s">
        <v>1077</v>
      </c>
      <c r="D24" s="198">
        <f>D19-D11</f>
        <v>-31</v>
      </c>
      <c r="E24" s="247">
        <f>E19-D11</f>
        <v>150.80000000000001</v>
      </c>
      <c r="F24" s="202"/>
      <c r="G24" s="202"/>
      <c r="H24" s="219"/>
    </row>
    <row r="25" spans="2:18" ht="15.75" customHeight="1">
      <c r="B25" s="218"/>
      <c r="C25" s="197" t="s">
        <v>1078</v>
      </c>
      <c r="D25" s="200">
        <f>(D24*54.5)/1000</f>
        <v>-1.6895</v>
      </c>
      <c r="E25" s="200">
        <f>(E24*54.5)/1000</f>
        <v>8.2186000000000003</v>
      </c>
      <c r="F25" s="202"/>
      <c r="G25" s="202"/>
      <c r="H25" s="219"/>
    </row>
    <row r="26" spans="2:18" ht="15.75" customHeight="1">
      <c r="B26" s="218"/>
      <c r="C26" s="222"/>
      <c r="D26" s="222"/>
      <c r="E26" s="222"/>
      <c r="F26" s="222"/>
      <c r="G26" s="222"/>
      <c r="H26" s="219"/>
    </row>
    <row r="27" spans="2:18" ht="15.75" customHeight="1">
      <c r="B27" s="218"/>
      <c r="C27" s="386" t="s">
        <v>1550</v>
      </c>
      <c r="D27" s="386"/>
      <c r="E27" s="386"/>
      <c r="F27" s="386"/>
      <c r="G27" s="386"/>
      <c r="H27" s="219"/>
    </row>
    <row r="28" spans="2:18" ht="15.75" customHeight="1">
      <c r="B28" s="218"/>
      <c r="C28" s="197" t="s">
        <v>1085</v>
      </c>
      <c r="D28" s="205" t="s">
        <v>1086</v>
      </c>
      <c r="E28" s="205" t="s">
        <v>1087</v>
      </c>
      <c r="F28" s="205" t="s">
        <v>1088</v>
      </c>
      <c r="G28" s="205" t="s">
        <v>1089</v>
      </c>
      <c r="H28" s="219"/>
    </row>
    <row r="29" spans="2:18" ht="15.75" customHeight="1">
      <c r="B29" s="218"/>
      <c r="C29" s="197" t="s">
        <v>1077</v>
      </c>
      <c r="D29" s="248">
        <f>VLOOKUP(D14,Table7[],6,FALSE)*D13</f>
        <v>965.4605504587156</v>
      </c>
      <c r="E29" s="248">
        <f>VLOOKUP(D14,Table7[],7,FALSE)*D13</f>
        <v>648</v>
      </c>
      <c r="F29" s="248">
        <f>VLOOKUP(D14,Table7[],8,FALSE)*D13</f>
        <v>492.24220183486244</v>
      </c>
      <c r="G29" s="248">
        <f>VLOOKUP(D14,Table7[],9,FALSE)*D13</f>
        <v>404.25688073394497</v>
      </c>
      <c r="H29" s="219"/>
    </row>
    <row r="30" spans="2:18" ht="15.75" customHeight="1">
      <c r="B30" s="218"/>
      <c r="C30" s="197" t="s">
        <v>1078</v>
      </c>
      <c r="D30" s="248">
        <f>VLOOKUP(D14,Table7[],10,FALSE)*D13</f>
        <v>52.617600000000003</v>
      </c>
      <c r="E30" s="248">
        <f>VLOOKUP(D14,Table7[],11,FALSE)*D13</f>
        <v>35.316000000000003</v>
      </c>
      <c r="F30" s="248">
        <f>VLOOKUP(D14,Table7[],12,FALSE)*D13</f>
        <v>26.827200000000005</v>
      </c>
      <c r="G30" s="248">
        <f>VLOOKUP(D14,Table7[],13,FALSE)*D13</f>
        <v>22.032</v>
      </c>
      <c r="H30" s="219"/>
    </row>
    <row r="31" spans="2:18" ht="21" customHeight="1" thickBot="1">
      <c r="B31" s="226"/>
      <c r="C31" s="249"/>
      <c r="D31" s="249"/>
      <c r="E31" s="249"/>
      <c r="F31" s="249"/>
      <c r="G31" s="249"/>
      <c r="H31" s="227"/>
    </row>
    <row r="32" spans="2:18" ht="13.15">
      <c r="B32" s="228"/>
      <c r="C32" s="216"/>
      <c r="D32" s="216"/>
      <c r="E32" s="216"/>
      <c r="F32" s="216"/>
      <c r="G32" s="250"/>
      <c r="H32" s="229"/>
    </row>
    <row r="33" spans="2:8" ht="15.75" customHeight="1">
      <c r="B33" s="230"/>
      <c r="C33" s="381" t="s">
        <v>1551</v>
      </c>
      <c r="D33" s="381"/>
      <c r="E33" s="381"/>
      <c r="F33" s="381"/>
      <c r="G33" s="381"/>
      <c r="H33" s="231"/>
    </row>
    <row r="34" spans="2:8" ht="15.75" customHeight="1">
      <c r="B34" s="230"/>
      <c r="C34" s="209" t="s">
        <v>1085</v>
      </c>
      <c r="D34" s="210" t="s">
        <v>1086</v>
      </c>
      <c r="E34" s="210" t="s">
        <v>1087</v>
      </c>
      <c r="F34" s="210" t="s">
        <v>1088</v>
      </c>
      <c r="G34" s="210" t="s">
        <v>1089</v>
      </c>
      <c r="H34" s="231"/>
    </row>
    <row r="35" spans="2:8" ht="15.75" customHeight="1">
      <c r="B35" s="230"/>
      <c r="C35" s="209" t="s">
        <v>1077</v>
      </c>
      <c r="D35" s="248">
        <f>VLOOKUP(D14,Table72[],6,FALSE)*D13</f>
        <v>858.18715596330276</v>
      </c>
      <c r="E35" s="248">
        <f>VLOOKUP(D14,Table72[],7,FALSE)*D13</f>
        <v>576</v>
      </c>
      <c r="F35" s="248">
        <f>VLOOKUP(D14,Table72[],8,FALSE)*D13</f>
        <v>437.54862385321098</v>
      </c>
      <c r="G35" s="248">
        <f>VLOOKUP(D14,Table72[],9,FALSE)*D13</f>
        <v>359.33944954128441</v>
      </c>
      <c r="H35" s="231"/>
    </row>
    <row r="36" spans="2:8" ht="15.75" customHeight="1">
      <c r="B36" s="230"/>
      <c r="C36" s="209" t="s">
        <v>1078</v>
      </c>
      <c r="D36" s="248">
        <f>VLOOKUP(D14,Table72[],10,FALSE)*D13</f>
        <v>46.771199999999993</v>
      </c>
      <c r="E36" s="248">
        <f>VLOOKUP(D14,Table72[],11,FALSE)*D13</f>
        <v>31.392000000000003</v>
      </c>
      <c r="F36" s="248">
        <f>VLOOKUP(D14,Table72[],12,FALSE)*D13</f>
        <v>23.846400000000003</v>
      </c>
      <c r="G36" s="248">
        <f>VLOOKUP(D14,Table72[],13,FALSE)*D13</f>
        <v>19.584</v>
      </c>
      <c r="H36" s="231"/>
    </row>
    <row r="37" spans="2:8" ht="15.75" customHeight="1" thickBot="1">
      <c r="B37" s="232"/>
      <c r="C37" s="233"/>
      <c r="D37" s="233"/>
      <c r="E37" s="233"/>
      <c r="F37" s="233"/>
      <c r="G37" s="233"/>
      <c r="H37" s="234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77" priority="3" operator="lessThanOrEqual">
      <formula>0.1</formula>
    </cfRule>
  </conditionalFormatting>
  <conditionalFormatting sqref="D19:E19">
    <cfRule type="cellIs" dxfId="76" priority="16" operator="lessThan">
      <formula>$D$11</formula>
    </cfRule>
    <cfRule type="cellIs" dxfId="75" priority="17" operator="greaterThanOrEqual">
      <formula>$D$11</formula>
    </cfRule>
  </conditionalFormatting>
  <conditionalFormatting sqref="D20:E20 D30:G30">
    <cfRule type="cellIs" dxfId="74" priority="22" operator="lessThan">
      <formula>$D$12</formula>
    </cfRule>
    <cfRule type="cellIs" dxfId="73" priority="23" operator="greaterThanOrEqual">
      <formula>$D$12</formula>
    </cfRule>
  </conditionalFormatting>
  <conditionalFormatting sqref="D23:E23">
    <cfRule type="cellIs" dxfId="72" priority="1" operator="greaterThan">
      <formula>0.25</formula>
    </cfRule>
    <cfRule type="cellIs" dxfId="71" priority="2" operator="between">
      <formula>0.249999999999999</formula>
      <formula>0.109999999999999</formula>
    </cfRule>
  </conditionalFormatting>
  <conditionalFormatting sqref="D24:E25">
    <cfRule type="cellIs" dxfId="70" priority="4" operator="lessThanOrEqual">
      <formula>0</formula>
    </cfRule>
    <cfRule type="cellIs" dxfId="69" priority="5" operator="greaterThan">
      <formula>0</formula>
    </cfRule>
  </conditionalFormatting>
  <conditionalFormatting sqref="D29:G29">
    <cfRule type="cellIs" dxfId="68" priority="18" operator="lessThanOrEqual">
      <formula>$D$11</formula>
    </cfRule>
    <cfRule type="cellIs" dxfId="67" priority="19" operator="greaterThan">
      <formula>$D$11</formula>
    </cfRule>
  </conditionalFormatting>
  <conditionalFormatting sqref="D35:G35">
    <cfRule type="cellIs" dxfId="66" priority="6" operator="lessThanOrEqual">
      <formula>$D$11</formula>
    </cfRule>
    <cfRule type="cellIs" dxfId="65" priority="7" operator="greaterThan">
      <formula>$D$11</formula>
    </cfRule>
  </conditionalFormatting>
  <conditionalFormatting sqref="D36:G36">
    <cfRule type="cellIs" dxfId="64" priority="10" operator="lessThan">
      <formula>$D$12</formula>
    </cfRule>
    <cfRule type="cellIs" dxfId="63" priority="11" operator="greaterThanOrEqual">
      <formula>$D$12</formula>
    </cfRule>
  </conditionalFormatting>
  <conditionalFormatting sqref="F19:F20">
    <cfRule type="cellIs" dxfId="62" priority="14" operator="greaterThanOrEqual">
      <formula>0</formula>
    </cfRule>
    <cfRule type="cellIs" dxfId="61" priority="15" operator="lessThan">
      <formula>0</formula>
    </cfRule>
  </conditionalFormatting>
  <conditionalFormatting sqref="G19:G20">
    <cfRule type="cellIs" dxfId="60" priority="12" operator="greaterThan">
      <formula>0</formula>
    </cfRule>
    <cfRule type="cellIs" dxfId="59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Data!$I$2:$I$179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1552</v>
      </c>
      <c r="D1" s="52" t="s">
        <v>1553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All!E48</f>
        <v>BSHN07</v>
      </c>
      <c r="B39">
        <f>All!Y48</f>
        <v>31</v>
      </c>
      <c r="C39">
        <f>IFERROR(VLOOKUP(A39,'Site check'!A:Q,3,0),0)</f>
        <v>0</v>
      </c>
      <c r="D39">
        <f t="shared" si="0"/>
        <v>31</v>
      </c>
    </row>
    <row r="40" spans="1:4">
      <c r="A40" t="str">
        <f>All!E49</f>
        <v>BSHN07</v>
      </c>
      <c r="B40">
        <f>All!Y49</f>
        <v>31</v>
      </c>
      <c r="C40">
        <f>IFERROR(VLOOKUP(A40,'Site check'!A:Q,3,0),0)</f>
        <v>0</v>
      </c>
      <c r="D40">
        <f t="shared" si="0"/>
        <v>31</v>
      </c>
    </row>
    <row r="41" spans="1:4">
      <c r="A41" t="str">
        <f>All!E50</f>
        <v>BSHN07</v>
      </c>
      <c r="B41">
        <f>All!Y50</f>
        <v>31</v>
      </c>
      <c r="C41">
        <f>IFERROR(VLOOKUP(A41,'Site check'!A:Q,3,0),0)</f>
        <v>0</v>
      </c>
      <c r="D41">
        <f t="shared" si="0"/>
        <v>31</v>
      </c>
    </row>
    <row r="42" spans="1:4">
      <c r="A42" t="str">
        <f>All!E51</f>
        <v>BSHN03</v>
      </c>
      <c r="B42">
        <f>All!Y51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All!E53</f>
        <v>BTFTB1</v>
      </c>
      <c r="B43">
        <f>All!Y53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All!E54</f>
        <v>BTFTB1</v>
      </c>
      <c r="B44">
        <f>All!Y54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All!E55</f>
        <v>BTLCD1</v>
      </c>
      <c r="B45">
        <f>All!Y55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All!E56</f>
        <v>BTLN08</v>
      </c>
      <c r="B46">
        <f>All!Y56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All!E57</f>
        <v>BTLN09</v>
      </c>
      <c r="B47">
        <f>All!Y57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All!E58</f>
        <v>BTN</v>
      </c>
      <c r="B48">
        <f>All!Y58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All!E59</f>
        <v>BTNW01</v>
      </c>
      <c r="B49">
        <f>All!Y59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All!E60</f>
        <v>BTRTP1</v>
      </c>
      <c r="B50">
        <f>All!Y60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All!E61</f>
        <v>BYR</v>
      </c>
      <c r="B51">
        <f>All!Y61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All!E62</f>
        <v>CAMN02</v>
      </c>
      <c r="B52">
        <f>All!Y62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All!E63</f>
        <v>CAMN41</v>
      </c>
      <c r="B53">
        <f>All!Y63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All!E64</f>
        <v>CBY</v>
      </c>
      <c r="B54">
        <f>All!Y64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All!E65</f>
        <v>CDFN02</v>
      </c>
      <c r="B55">
        <f>All!Y65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All!E66</f>
        <v>CELL01</v>
      </c>
      <c r="B56">
        <f>All!Y66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All!E67</f>
        <v>CFDTN1</v>
      </c>
      <c r="B57">
        <f>All!Y67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All!E68</f>
        <v>CHDCD1</v>
      </c>
      <c r="B58">
        <f>All!Y68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All!E69</f>
        <v>CHMN21</v>
      </c>
      <c r="B59">
        <f>All!Y69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All!E70</f>
        <v>CHTN07</v>
      </c>
      <c r="B60">
        <f>All!Y70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All!E71</f>
        <v>CHTN07</v>
      </c>
      <c r="B61">
        <f>All!Y71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All!E72</f>
        <v>CHTTN3</v>
      </c>
      <c r="B62">
        <f>All!Y72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All!E74</f>
        <v>CKNN03</v>
      </c>
      <c r="B63">
        <f>All!Y74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All!E75</f>
        <v>CKNN03</v>
      </c>
      <c r="B64">
        <f>All!Y75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All!E76</f>
        <v>COV</v>
      </c>
      <c r="B65">
        <f>All!Y76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All!E78</f>
        <v>COWL02</v>
      </c>
      <c r="B66">
        <f>All!Y78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All!E79</f>
        <v>CSLN13</v>
      </c>
      <c r="B67">
        <f>All!Y79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All!E80</f>
        <v>CTNN01</v>
      </c>
      <c r="B68">
        <f>All!Y80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All!E81</f>
        <v>CTNN01</v>
      </c>
      <c r="B69">
        <f>All!Y81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All!E82</f>
        <v>CTRTK1</v>
      </c>
      <c r="B70">
        <f>All!Y82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All!E83</f>
        <v>CTRTS1</v>
      </c>
      <c r="B71">
        <f>All!Y83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All!E84</f>
        <v>CYNTN2(EXT'N)</v>
      </c>
      <c r="B72">
        <f>All!Y84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All!E85</f>
        <v>DBY</v>
      </c>
      <c r="B73">
        <f>All!Y85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All!E86</f>
        <v>DCT</v>
      </c>
      <c r="B74">
        <f>All!Y86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All!E87</f>
        <v>DFSN01</v>
      </c>
      <c r="B75">
        <f>All!Y87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All!E88</f>
        <v>DFSNC1</v>
      </c>
      <c r="B76">
        <f>All!Y88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All!E89</f>
        <v>DGS</v>
      </c>
      <c r="B77">
        <f>All!Y89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All!E90</f>
        <v>DHMNU1</v>
      </c>
      <c r="B78">
        <f>All!Y90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All!E91</f>
        <v>DKTN08</v>
      </c>
      <c r="B79">
        <f>All!Y91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All!E92</f>
        <v>DLD</v>
      </c>
      <c r="B80">
        <f>All!Y92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All!E93</f>
        <v>DLNTC1</v>
      </c>
      <c r="B81">
        <f>All!Y93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All!E94</f>
        <v>DNDN71</v>
      </c>
      <c r="B82">
        <f>All!Y94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All!E95</f>
        <v>DNDTC1</v>
      </c>
      <c r="B83">
        <f>All!Y95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All!E96</f>
        <v>DNFNP1</v>
      </c>
      <c r="B84">
        <f>All!Y96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All!E97</f>
        <v>DONTN1</v>
      </c>
      <c r="B85">
        <f>All!Y97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All!E98</f>
        <v>DVSTB1</v>
      </c>
      <c r="B86">
        <f>All!Y98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All!E99</f>
        <v>DWLTM1</v>
      </c>
      <c r="B87">
        <f>All!Y99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All!E100</f>
        <v>EBCTC1</v>
      </c>
      <c r="B88">
        <f>All!Y100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All!E101</f>
        <v>EDBN07</v>
      </c>
      <c r="B89">
        <f>All!Y101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All!E102</f>
        <v>EDBTG1</v>
      </c>
      <c r="B90">
        <f>All!Y102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All!E103</f>
        <v>EDBTG1</v>
      </c>
      <c r="B91">
        <f>All!Y103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All!E104</f>
        <v>EDBTN1</v>
      </c>
      <c r="B92">
        <f>All!Y104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All!E105</f>
        <v>EDBTN1</v>
      </c>
      <c r="B93">
        <f>All!Y105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All!E106</f>
        <v>EGNTM1</v>
      </c>
      <c r="B94">
        <f>All!Y106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All!E107</f>
        <v>EVMN01</v>
      </c>
      <c r="B95">
        <f>All!Y107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All!E108</f>
        <v>EXR</v>
      </c>
      <c r="B96">
        <f>All!Y108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All!E110</f>
        <v>EXR</v>
      </c>
      <c r="B97">
        <f>All!Y110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All!E111</f>
        <v>FKE</v>
      </c>
      <c r="B98">
        <f>All!Y111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All!E112</f>
        <v>FLNTT1</v>
      </c>
      <c r="B99">
        <f>All!Y112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All!E113</f>
        <v>FMYN31</v>
      </c>
      <c r="B100">
        <f>All!Y113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All!E114</f>
        <v>FRNN03</v>
      </c>
      <c r="B101">
        <f>All!Y114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All!E115</f>
        <v>FRNN03</v>
      </c>
      <c r="B102">
        <f>All!Y115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All!E116</f>
        <v>GCRTB1</v>
      </c>
      <c r="B103">
        <f>All!Y116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All!E117</f>
        <v>GFDCD1</v>
      </c>
      <c r="B104">
        <f>All!Y117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All!E119</f>
        <v>GLWN07</v>
      </c>
      <c r="B105">
        <f>All!Y119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All!E120</f>
        <v>GLWN07</v>
      </c>
      <c r="B106">
        <f>All!Y120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All!E121</f>
        <v>GLWTO1</v>
      </c>
      <c r="B107">
        <f>All!Y121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All!E122</f>
        <v>GLWTW1</v>
      </c>
      <c r="B108">
        <f>All!Y122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All!E123</f>
        <v>GRSTB1</v>
      </c>
      <c r="B109">
        <f>All!Y123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All!E124</f>
        <v>GWK</v>
      </c>
      <c r="B110">
        <f>All!Y124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All!E125</f>
        <v>HHD</v>
      </c>
      <c r="B111">
        <f>All!Y125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All!E126</f>
        <v>HLDA11</v>
      </c>
      <c r="B112">
        <f>All!Y126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All!E127</f>
        <v>HLDA12</v>
      </c>
      <c r="B113">
        <f>All!Y127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All!E128</f>
        <v>HLWN02</v>
      </c>
      <c r="B114">
        <f>All!Y128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All!E129</f>
        <v>HRWN02</v>
      </c>
      <c r="B115">
        <f>All!Y129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All!E130</f>
        <v>HTE</v>
      </c>
      <c r="B116">
        <f>All!Y130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All!E131</f>
        <v>IGNN01</v>
      </c>
      <c r="B117">
        <f>All!Y131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All!E132</f>
        <v>INVN41</v>
      </c>
      <c r="B118">
        <f>All!Y132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All!E133</f>
        <v>INVTL1</v>
      </c>
      <c r="B119">
        <f>All!Y133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All!E134</f>
        <v>IODN01</v>
      </c>
      <c r="B120">
        <f>All!Y134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All!E136</f>
        <v>IPWTN1</v>
      </c>
      <c r="B121">
        <f>All!Y136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All!E137</f>
        <v>IVER02</v>
      </c>
      <c r="B122">
        <f>All!Y137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All!E138</f>
        <v>KLNN01</v>
      </c>
      <c r="B123">
        <f>All!Y138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All!E139</f>
        <v>KNLTS1</v>
      </c>
      <c r="B124">
        <f>All!Y139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All!E140</f>
        <v>LCT</v>
      </c>
      <c r="B125">
        <f>All!Y140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All!E141</f>
        <v>LDMS13</v>
      </c>
      <c r="B126">
        <f>All!Y141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All!E142</f>
        <v>LDMS13</v>
      </c>
      <c r="B127">
        <f>All!Y142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All!E143</f>
        <v>LDSCD2</v>
      </c>
      <c r="B128">
        <f>All!Y143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All!E144</f>
        <v>LDSCD2</v>
      </c>
      <c r="B129">
        <f>All!Y144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All!E145</f>
        <v>LDSN14</v>
      </c>
      <c r="B130">
        <f>All!Y145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All!E146</f>
        <v>LDSTS1</v>
      </c>
      <c r="B131">
        <f>All!Y146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All!E147</f>
        <v>LIVN01</v>
      </c>
      <c r="B132">
        <f>All!Y147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All!E148</f>
        <v>LLDTE1</v>
      </c>
      <c r="B133">
        <f>All!Y148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All!E149</f>
        <v>LMSCN2</v>
      </c>
      <c r="B134">
        <f>All!Y149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All!E150</f>
        <v>LPLTB1</v>
      </c>
      <c r="B135">
        <f>All!Y150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All!E151</f>
        <v>LPLTK1</v>
      </c>
      <c r="B136">
        <f>All!Y151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All!E152</f>
        <v>LSWN01</v>
      </c>
      <c r="B137">
        <f>All!Y152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All!E153</f>
        <v>LTNDN1</v>
      </c>
      <c r="B138">
        <f>All!Y153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All!E154</f>
        <v>MCRCD2</v>
      </c>
      <c r="B139">
        <f>All!Y154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All!E155</f>
        <v>MCRCD2</v>
      </c>
      <c r="B140">
        <f>All!Y155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All!E156</f>
        <v>MCRCD2</v>
      </c>
      <c r="B141">
        <f>All!Y156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All!E157</f>
        <v>MCRN11</v>
      </c>
      <c r="B142">
        <f>All!Y157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All!E158</f>
        <v>MCRN11</v>
      </c>
      <c r="B143">
        <f>All!Y158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All!E159</f>
        <v>MCRN12</v>
      </c>
      <c r="B144">
        <f>All!Y159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All!E160</f>
        <v>MCRN12</v>
      </c>
      <c r="B145">
        <f>All!Y160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All!E161</f>
        <v>MDBTD1</v>
      </c>
      <c r="B146">
        <f>All!Y161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All!E162</f>
        <v>MDE</v>
      </c>
      <c r="B147">
        <f>All!Y162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All!E163</f>
        <v>MDFTB1</v>
      </c>
      <c r="B148">
        <f>All!Y163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All!E164</f>
        <v>MKSTN1</v>
      </c>
      <c r="B149">
        <f>All!Y164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All!E165</f>
        <v>NBYCD1</v>
      </c>
      <c r="B150">
        <f>All!Y165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All!E166</f>
        <v>NECCD1</v>
      </c>
      <c r="B151">
        <f>All!Y166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All!E167</f>
        <v>NGM</v>
      </c>
      <c r="B152">
        <f>All!Y167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All!E168</f>
        <v>NGMTL1</v>
      </c>
      <c r="B153">
        <f>All!Y168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All!E169</f>
        <v>NRWN51</v>
      </c>
      <c r="B154">
        <f>All!Y169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All!E170</f>
        <v>NRWTN1</v>
      </c>
      <c r="B155">
        <f>All!Y170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All!E171</f>
        <v>NULTB1</v>
      </c>
      <c r="B156">
        <f>All!Y171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All!E172</f>
        <v>NWCN05</v>
      </c>
      <c r="B157">
        <f>All!Y172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All!E174</f>
        <v>NWCNY1</v>
      </c>
      <c r="B158">
        <f>All!Y174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All!E175</f>
        <v>NWPDN1</v>
      </c>
      <c r="B159">
        <f>All!Y175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All!E176</f>
        <v>OHB</v>
      </c>
      <c r="B160">
        <f>All!Y176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All!E177</f>
        <v>OHB</v>
      </c>
      <c r="B161">
        <f>All!Y177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All!E178</f>
        <v>OKNN01</v>
      </c>
      <c r="B162">
        <f>All!Y178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All!E179</f>
        <v>OKNN01</v>
      </c>
      <c r="B163">
        <f>All!Y179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All!E180</f>
        <v>PCOTN1</v>
      </c>
      <c r="B164">
        <f>All!Y180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All!E181</f>
        <v>PCOTN1</v>
      </c>
      <c r="B165">
        <f>All!Y181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All!E182</f>
        <v>PCOTN1</v>
      </c>
      <c r="B166">
        <f>All!Y182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All!E183</f>
        <v>PCOTN1</v>
      </c>
      <c r="B167">
        <f>All!Y183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All!E184</f>
        <v>PLY</v>
      </c>
      <c r="B168">
        <f>All!Y184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All!E185</f>
        <v>PLY</v>
      </c>
      <c r="B169">
        <f>All!Y185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All!E186</f>
        <v>PNRTN1</v>
      </c>
      <c r="B170">
        <f>All!Y186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All!E187</f>
        <v>POLN02</v>
      </c>
      <c r="B171">
        <f>All!Y187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All!E188</f>
        <v>POLN02</v>
      </c>
      <c r="B172">
        <f>All!Y188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All!E189</f>
        <v>PRDTB1</v>
      </c>
      <c r="B173">
        <f>All!Y189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All!E190</f>
        <v>PRLN02</v>
      </c>
      <c r="B174">
        <f>All!Y190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All!E191</f>
        <v>PTBTN1</v>
      </c>
      <c r="B175">
        <f>All!Y191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All!E192</f>
        <v>PTHTL1</v>
      </c>
      <c r="B176">
        <f>All!Y192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All!E193</f>
        <v>PTMDN1</v>
      </c>
      <c r="B177">
        <f>All!Y193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All!E194</f>
        <v>PTMN03</v>
      </c>
      <c r="B178">
        <f>All!Y194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All!E195</f>
        <v>RATE02</v>
      </c>
      <c r="B179">
        <f>All!Y195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All!E196</f>
        <v>RATE02</v>
      </c>
      <c r="B180">
        <f>All!Y196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All!E197</f>
        <v>RCR</v>
      </c>
      <c r="B181">
        <f>All!Y197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All!E199</f>
        <v>RDG</v>
      </c>
      <c r="B182">
        <f>All!Y199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All!E200</f>
        <v>RFDN11</v>
      </c>
      <c r="B183">
        <f>All!Y200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All!E201</f>
        <v>SBHN01</v>
      </c>
      <c r="B184">
        <f>All!Y201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All!E202</f>
        <v>SDN</v>
      </c>
      <c r="B185">
        <f>All!Y202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All!E203</f>
        <v>SDNN06</v>
      </c>
      <c r="B186">
        <f>All!Y203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All!E204</f>
        <v>SDNN06</v>
      </c>
      <c r="B187">
        <f>All!Y204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All!E205</f>
        <v>SDNN06</v>
      </c>
      <c r="B188">
        <f>All!Y205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All!E206</f>
        <v>SDNN13</v>
      </c>
      <c r="B189">
        <f>All!Y206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All!E207</f>
        <v>SHD</v>
      </c>
      <c r="B190">
        <f>All!Y207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All!E208</f>
        <v>SHDTR1</v>
      </c>
      <c r="B191">
        <f>All!Y208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All!E209</f>
        <v>SHTN03</v>
      </c>
      <c r="B192">
        <f>All!Y209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All!E210</f>
        <v>SLO</v>
      </c>
      <c r="B193">
        <f>All!Y210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All!E211</f>
        <v>SMHN02</v>
      </c>
      <c r="B194">
        <f>All!Y211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All!E212</f>
        <v>SNDTM1</v>
      </c>
      <c r="B195">
        <f>All!Y212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All!E213</f>
        <v>SOLN02</v>
      </c>
      <c r="B196">
        <f>All!Y213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All!E214</f>
        <v>SOSTN1</v>
      </c>
      <c r="B197">
        <f>All!Y214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All!E215</f>
        <v>SOT</v>
      </c>
      <c r="B198">
        <f>All!Y215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All!E216</f>
        <v>SQYN01</v>
      </c>
      <c r="B199">
        <f>All!Y216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All!E217</f>
        <v>SQYN01</v>
      </c>
      <c r="B200">
        <f>All!Y217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All!E218</f>
        <v>SQYN01</v>
      </c>
      <c r="B201">
        <f>All!Y218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All!E219</f>
        <v>SQYN02</v>
      </c>
      <c r="B202">
        <f>All!Y219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All!E220</f>
        <v>SQYN02</v>
      </c>
      <c r="B203">
        <f>All!Y220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All!E221</f>
        <v>SQYN02</v>
      </c>
      <c r="B204">
        <f>All!Y221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All!E222</f>
        <v>SQYN02</v>
      </c>
      <c r="B205">
        <f>All!Y222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All!E223</f>
        <v>STEDN1</v>
      </c>
      <c r="B206">
        <f>All!Y223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All!E224</f>
        <v>STGCD1</v>
      </c>
      <c r="B207">
        <f>All!Y224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All!E225</f>
        <v>SWNN03</v>
      </c>
      <c r="B208">
        <f>All!Y225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All!E226</f>
        <v>SWY</v>
      </c>
      <c r="B209">
        <f>All!Y226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All!E227</f>
        <v>TELHS1</v>
      </c>
      <c r="B210">
        <f>All!Y227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All!E228</f>
        <v>TELHS1</v>
      </c>
      <c r="B211">
        <f>All!Y228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All!E229</f>
        <v>TELHS1</v>
      </c>
      <c r="B212">
        <f>All!Y229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All!E230</f>
        <v>TELHS1</v>
      </c>
      <c r="B213">
        <f>All!Y230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All!E231</f>
        <v>TELHS2</v>
      </c>
      <c r="B214">
        <f>All!Y231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All!E232</f>
        <v>TGYN04</v>
      </c>
      <c r="B215">
        <f>All!Y232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All!E233</f>
        <v>TGYN04</v>
      </c>
      <c r="B216">
        <f>All!Y233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All!E235</f>
        <v>TNTTN1</v>
      </c>
      <c r="B217">
        <f>All!Y235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All!E236</f>
        <v>TNTTN1</v>
      </c>
      <c r="B218">
        <f>All!Y236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All!E237</f>
        <v>TRON01</v>
      </c>
      <c r="B219">
        <f>All!Y237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All!E238</f>
        <v>VHXN02</v>
      </c>
      <c r="B220">
        <f>All!Y238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All!E239</f>
        <v>WADN01</v>
      </c>
      <c r="B221">
        <f>All!Y239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All!E240</f>
        <v>WAHP06</v>
      </c>
      <c r="B222">
        <f>All!Y240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All!E242</f>
        <v>WAHP03</v>
      </c>
      <c r="B223">
        <f>All!Y242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All!E243</f>
        <v>WAHP03</v>
      </c>
      <c r="B225">
        <f>All!Y243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All!E244</f>
        <v>WAIP06</v>
      </c>
      <c r="B226">
        <f>All!Y244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All!E245</f>
        <v>WCKTR1</v>
      </c>
      <c r="B227">
        <f>All!Y245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All!E246</f>
        <v>WHD</v>
      </c>
      <c r="B228">
        <f>All!Y246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All!E247</f>
        <v>WHHN03</v>
      </c>
      <c r="B229">
        <f>All!Y247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All!E248</f>
        <v>WKGN01</v>
      </c>
      <c r="B230">
        <f>All!Y248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All!E249</f>
        <v>WONTL1</v>
      </c>
      <c r="B231">
        <f>All!Y249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All!E250</f>
        <v>WTNTK1</v>
      </c>
      <c r="B233">
        <f>All!Y250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All!E251</f>
        <v>WTT</v>
      </c>
      <c r="B234">
        <f>All!Y251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All!E252</f>
        <v>WVHTF1</v>
      </c>
      <c r="B235">
        <f>All!Y252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All!E253</f>
        <v>YRK</v>
      </c>
      <c r="B236">
        <f>All!Y253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All!E254</f>
        <v>YRKTH1</v>
      </c>
      <c r="B237">
        <f>All!Y254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All!E255</f>
        <v>CYNTN2</v>
      </c>
      <c r="B239">
        <f>All!Y255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All!E256</f>
        <v>VHXINT</v>
      </c>
      <c r="B240">
        <f>All!Y256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All!E257</f>
        <v>BSHN08</v>
      </c>
      <c r="B241">
        <f>All!Y257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All!E258</f>
        <v>LCT EXT (1st Floor)</v>
      </c>
      <c r="B242">
        <f>All!Y258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All!E259</f>
        <v>TGY</v>
      </c>
      <c r="B243">
        <f>All!Y259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All!E260</f>
        <v>TGY</v>
      </c>
      <c r="B244">
        <f>All!Y260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All!E261</f>
        <v>TGYN03</v>
      </c>
      <c r="B245">
        <f>All!Y261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All!E262</f>
        <v>LDSN15</v>
      </c>
      <c r="B246">
        <f>All!Y262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All!E263</f>
        <v>BYR[cabin]</v>
      </c>
      <c r="B247">
        <f>All!Y263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All!E264</f>
        <v>0</v>
      </c>
      <c r="B248">
        <f>All!Y264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All!E265</f>
        <v>FTATA1</v>
      </c>
      <c r="B249">
        <f>All!Y265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All!E266</f>
        <v>EDBCD1</v>
      </c>
      <c r="B250">
        <f>All!Y266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All!E267</f>
        <v xml:space="preserve">FKKB21 </v>
      </c>
      <c r="B251">
        <f>All!Y267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All!E268</f>
        <v>AZTCD2</v>
      </c>
      <c r="B252">
        <f>All!Y268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All!E269</f>
        <v>SDNN11</v>
      </c>
      <c r="B256">
        <f>All!Y269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All!E270</f>
        <v>0</v>
      </c>
      <c r="B257">
        <f>All!Y270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All!E271</f>
        <v>0</v>
      </c>
      <c r="B258">
        <f>All!Y271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All!E272</f>
        <v>0</v>
      </c>
      <c r="B259">
        <f>All!Y272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All!E273</f>
        <v>0</v>
      </c>
      <c r="B260">
        <f>All!Y273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All!E274</f>
        <v>0</v>
      </c>
      <c r="B261">
        <f>All!Y274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All!E275</f>
        <v>0</v>
      </c>
      <c r="B262">
        <f>All!Y275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All!E276</f>
        <v>0</v>
      </c>
      <c r="B263">
        <f>All!Y276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All!E277</f>
        <v>0</v>
      </c>
      <c r="B264">
        <f>All!Y277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All!E278</f>
        <v>0</v>
      </c>
      <c r="B265">
        <f>All!Y278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All!E279</f>
        <v>0</v>
      </c>
      <c r="B266">
        <f>All!Y279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All!E280</f>
        <v>0</v>
      </c>
      <c r="B267">
        <f>All!Y280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All!E281</f>
        <v>0</v>
      </c>
      <c r="B268">
        <f>All!Y281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All!E282</f>
        <v>0</v>
      </c>
      <c r="B269">
        <f>All!Y282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All!E283</f>
        <v>0</v>
      </c>
      <c r="B270">
        <f>All!Y283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All!E284</f>
        <v>0</v>
      </c>
      <c r="B271">
        <f>All!Y284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5" t="s">
        <v>271</v>
      </c>
      <c r="B1" s="236" t="s">
        <v>1554</v>
      </c>
      <c r="C1" s="236" t="s">
        <v>1555</v>
      </c>
      <c r="D1" s="237" t="s">
        <v>1556</v>
      </c>
    </row>
    <row r="2" spans="1:4">
      <c r="A2" s="238"/>
      <c r="B2" s="58"/>
      <c r="C2" s="58"/>
      <c r="D2" s="239"/>
    </row>
    <row r="3" spans="1:4">
      <c r="A3" s="238"/>
      <c r="B3" s="58"/>
      <c r="C3" s="58"/>
      <c r="D3" s="239"/>
    </row>
    <row r="4" spans="1:4">
      <c r="A4" s="238"/>
      <c r="B4" s="58"/>
      <c r="C4" s="58"/>
      <c r="D4" s="239"/>
    </row>
    <row r="5" spans="1:4">
      <c r="A5" s="238"/>
      <c r="B5" s="58"/>
      <c r="C5" s="58"/>
      <c r="D5" s="239"/>
    </row>
    <row r="6" spans="1:4">
      <c r="A6" s="238"/>
      <c r="B6" s="58"/>
      <c r="C6" s="58"/>
      <c r="D6" s="239"/>
    </row>
    <row r="7" spans="1:4">
      <c r="A7" s="238"/>
      <c r="B7" s="58"/>
      <c r="C7" s="58"/>
      <c r="D7" s="239"/>
    </row>
    <row r="8" spans="1:4">
      <c r="A8" s="238"/>
      <c r="B8" s="58"/>
      <c r="C8" s="58"/>
      <c r="D8" s="239"/>
    </row>
    <row r="9" spans="1:4">
      <c r="A9" s="238"/>
      <c r="B9" s="58"/>
      <c r="C9" s="58"/>
      <c r="D9" s="239"/>
    </row>
    <row r="10" spans="1:4">
      <c r="A10" s="238"/>
      <c r="B10" s="58"/>
      <c r="C10" s="58"/>
      <c r="D10" s="239"/>
    </row>
    <row r="11" spans="1:4">
      <c r="A11" s="238"/>
      <c r="B11" s="58"/>
      <c r="C11" s="58"/>
      <c r="D11" s="239"/>
    </row>
    <row r="12" spans="1:4">
      <c r="A12" s="238"/>
      <c r="B12" s="58"/>
      <c r="C12" s="58"/>
      <c r="D12" s="239"/>
    </row>
    <row r="13" spans="1:4">
      <c r="A13" s="238"/>
      <c r="B13" s="58"/>
      <c r="C13" s="58"/>
      <c r="D13" s="239"/>
    </row>
    <row r="14" spans="1:4">
      <c r="A14" s="174"/>
      <c r="B14" s="240"/>
      <c r="C14" s="240"/>
      <c r="D14" s="17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C1" workbookViewId="0">
      <selection activeCell="D12" sqref="D12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271</v>
      </c>
      <c r="C1" s="52" t="s">
        <v>1557</v>
      </c>
      <c r="D1" s="52" t="s">
        <v>1558</v>
      </c>
      <c r="E1" s="52" t="s">
        <v>1559</v>
      </c>
      <c r="I1" s="52" t="s">
        <v>1560</v>
      </c>
    </row>
    <row r="2" spans="1:9">
      <c r="A2" t="str" cm="1">
        <f t="array" ref="A2:A207">_xlfn.UNIQUE(All!E8:E267)</f>
        <v>ABH</v>
      </c>
      <c r="C2" s="52" t="s">
        <v>805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922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851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852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848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1018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850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867</v>
      </c>
      <c r="D9" t="s">
        <v>67</v>
      </c>
      <c r="E9" t="s">
        <v>68</v>
      </c>
      <c r="I9" t="s">
        <v>33</v>
      </c>
    </row>
    <row r="10" spans="1:9">
      <c r="A10" t="str">
        <v>AYRN01</v>
      </c>
      <c r="C10" s="52" t="s">
        <v>812</v>
      </c>
      <c r="D10" s="52" t="s">
        <v>88</v>
      </c>
      <c r="E10" s="52" t="s">
        <v>89</v>
      </c>
      <c r="I10" t="s">
        <v>34</v>
      </c>
    </row>
    <row r="11" spans="1:9">
      <c r="A11" t="str">
        <v>AZTCD1</v>
      </c>
      <c r="C11" s="52" t="s">
        <v>986</v>
      </c>
      <c r="D11" s="52" t="s">
        <v>90</v>
      </c>
      <c r="E11" s="52" t="s">
        <v>91</v>
      </c>
      <c r="I11" t="s">
        <v>35</v>
      </c>
    </row>
    <row r="12" spans="1:9">
      <c r="A12" t="str">
        <v>BCT</v>
      </c>
      <c r="C12" s="52" t="s">
        <v>857</v>
      </c>
      <c r="D12" s="52" t="s">
        <v>92</v>
      </c>
      <c r="E12" s="52" t="s">
        <v>93</v>
      </c>
      <c r="I12" t="s">
        <v>36</v>
      </c>
    </row>
    <row r="13" spans="1:9">
      <c r="A13" t="str">
        <v>BDEN02</v>
      </c>
      <c r="C13" s="52" t="s">
        <v>1561</v>
      </c>
      <c r="D13" s="52" t="s">
        <v>96</v>
      </c>
      <c r="E13" s="52" t="s">
        <v>97</v>
      </c>
      <c r="I13" t="s">
        <v>37</v>
      </c>
    </row>
    <row r="14" spans="1:9">
      <c r="A14" t="str">
        <v>BDEN06</v>
      </c>
      <c r="C14" s="52" t="s">
        <v>275</v>
      </c>
      <c r="D14" t="s">
        <v>118</v>
      </c>
      <c r="E14" s="52" t="s">
        <v>119</v>
      </c>
      <c r="I14" t="s">
        <v>40</v>
      </c>
    </row>
    <row r="15" spans="1:9">
      <c r="A15" t="str">
        <v>BDFN02</v>
      </c>
      <c r="C15" s="52" t="s">
        <v>944</v>
      </c>
      <c r="D15" s="52" t="s">
        <v>120</v>
      </c>
      <c r="E15" s="52" t="s">
        <v>121</v>
      </c>
      <c r="I15" t="s">
        <v>41</v>
      </c>
    </row>
    <row r="16" spans="1:9">
      <c r="A16" t="str">
        <v>BFDTB1</v>
      </c>
      <c r="C16" s="52" t="s">
        <v>989</v>
      </c>
      <c r="D16" s="52" t="s">
        <v>1562</v>
      </c>
      <c r="E16" s="52" t="s">
        <v>1563</v>
      </c>
      <c r="I16" t="s">
        <v>42</v>
      </c>
    </row>
    <row r="17" spans="1:9">
      <c r="A17" t="str">
        <v>BFEC01</v>
      </c>
      <c r="C17" s="52" t="s">
        <v>990</v>
      </c>
      <c r="D17" s="52" t="s">
        <v>130</v>
      </c>
      <c r="E17" s="52" t="s">
        <v>131</v>
      </c>
      <c r="I17" t="s">
        <v>43</v>
      </c>
    </row>
    <row r="18" spans="1:9">
      <c r="A18" t="str">
        <v>BFTN03</v>
      </c>
      <c r="C18" s="52" t="s">
        <v>1013</v>
      </c>
      <c r="D18" s="52" t="s">
        <v>133</v>
      </c>
      <c r="E18" s="52" t="s">
        <v>134</v>
      </c>
      <c r="I18" t="s">
        <v>50</v>
      </c>
    </row>
    <row r="19" spans="1:9">
      <c r="A19" t="str">
        <v>BHMN07</v>
      </c>
      <c r="C19" s="52" t="s">
        <v>946</v>
      </c>
      <c r="D19" s="52" t="s">
        <v>135</v>
      </c>
      <c r="E19" s="52" t="s">
        <v>136</v>
      </c>
      <c r="I19" t="s">
        <v>51</v>
      </c>
    </row>
    <row r="20" spans="1:9">
      <c r="A20" t="str">
        <v>BHMN05</v>
      </c>
      <c r="C20" s="52" t="s">
        <v>879</v>
      </c>
      <c r="D20" s="52" t="s">
        <v>157</v>
      </c>
      <c r="E20" s="52" t="s">
        <v>158</v>
      </c>
      <c r="I20" t="s">
        <v>52</v>
      </c>
    </row>
    <row r="21" spans="1:9">
      <c r="A21" t="str">
        <v>BHMN08</v>
      </c>
      <c r="C21" s="52" t="s">
        <v>881</v>
      </c>
      <c r="D21" s="52" t="s">
        <v>159</v>
      </c>
      <c r="E21" s="52" t="s">
        <v>160</v>
      </c>
      <c r="I21" t="s">
        <v>53</v>
      </c>
    </row>
    <row r="22" spans="1:9">
      <c r="A22" t="str">
        <v>BHMTF1</v>
      </c>
      <c r="C22" s="52" t="s">
        <v>913</v>
      </c>
      <c r="D22" s="52" t="s">
        <v>173</v>
      </c>
      <c r="E22" s="52" t="s">
        <v>174</v>
      </c>
      <c r="I22" t="s">
        <v>54</v>
      </c>
    </row>
    <row r="23" spans="1:9">
      <c r="A23" t="str">
        <v>BHWCN1</v>
      </c>
      <c r="C23" s="52" t="s">
        <v>914</v>
      </c>
      <c r="D23" s="52" t="s">
        <v>175</v>
      </c>
      <c r="E23" s="52" t="s">
        <v>176</v>
      </c>
      <c r="I23" t="s">
        <v>59</v>
      </c>
    </row>
    <row r="24" spans="1:9">
      <c r="A24" t="str">
        <v>BIFTS1</v>
      </c>
      <c r="C24" s="52" t="s">
        <v>890</v>
      </c>
      <c r="D24" t="s">
        <v>188</v>
      </c>
      <c r="E24" t="s">
        <v>189</v>
      </c>
      <c r="I24" t="s">
        <v>60</v>
      </c>
    </row>
    <row r="25" spans="1:9">
      <c r="A25" t="str">
        <v>BKBN41</v>
      </c>
      <c r="C25" s="52" t="s">
        <v>992</v>
      </c>
      <c r="D25" s="52" t="s">
        <v>194</v>
      </c>
      <c r="E25" s="52" t="s">
        <v>195</v>
      </c>
      <c r="I25" t="s">
        <v>61</v>
      </c>
    </row>
    <row r="26" spans="1:9">
      <c r="A26" t="str">
        <v>BKLN05</v>
      </c>
      <c r="C26" s="52" t="s">
        <v>1564</v>
      </c>
      <c r="D26" s="52" t="s">
        <v>196</v>
      </c>
      <c r="E26" s="52" t="s">
        <v>198</v>
      </c>
      <c r="I26" t="s">
        <v>1565</v>
      </c>
    </row>
    <row r="27" spans="1:9">
      <c r="A27" t="str">
        <v>BKLN05 Ext</v>
      </c>
      <c r="C27" s="52" t="s">
        <v>1566</v>
      </c>
      <c r="D27" s="52" t="s">
        <v>197</v>
      </c>
      <c r="E27" s="52" t="s">
        <v>199</v>
      </c>
      <c r="I27" t="s">
        <v>62</v>
      </c>
    </row>
    <row r="28" spans="1:9">
      <c r="A28" t="str">
        <v>BMGV03</v>
      </c>
      <c r="C28" s="52" t="s">
        <v>994</v>
      </c>
      <c r="D28" s="52" t="s">
        <v>200</v>
      </c>
      <c r="E28" s="52" t="s">
        <v>201</v>
      </c>
      <c r="I28" t="s">
        <v>63</v>
      </c>
    </row>
    <row r="29" spans="1:9">
      <c r="A29" t="str">
        <v>BMTDN1</v>
      </c>
      <c r="C29" s="52" t="s">
        <v>1027</v>
      </c>
      <c r="D29" s="52" t="s">
        <v>203</v>
      </c>
      <c r="E29" s="52" t="s">
        <v>204</v>
      </c>
      <c r="I29" t="s">
        <v>64</v>
      </c>
    </row>
    <row r="30" spans="1:9">
      <c r="A30" t="str">
        <v>BPL</v>
      </c>
      <c r="C30" s="52" t="s">
        <v>1448</v>
      </c>
      <c r="D30" s="52" t="s">
        <v>211</v>
      </c>
      <c r="E30" s="52" t="s">
        <v>212</v>
      </c>
      <c r="I30" t="s">
        <v>65</v>
      </c>
    </row>
    <row r="31" spans="1:9">
      <c r="A31" t="str">
        <v>BRETS1</v>
      </c>
      <c r="C31" s="52" t="s">
        <v>1567</v>
      </c>
      <c r="D31" s="52" t="s">
        <v>1568</v>
      </c>
      <c r="E31" s="52" t="s">
        <v>1569</v>
      </c>
      <c r="I31" t="s">
        <v>66</v>
      </c>
    </row>
    <row r="32" spans="1:9">
      <c r="A32" t="str">
        <v>BRRTS1</v>
      </c>
      <c r="C32" s="52" t="s">
        <v>1570</v>
      </c>
      <c r="D32" t="s">
        <v>237</v>
      </c>
      <c r="E32" t="s">
        <v>238</v>
      </c>
      <c r="I32" t="s">
        <v>69</v>
      </c>
    </row>
    <row r="33" spans="1:9">
      <c r="A33" t="str">
        <v>BSG</v>
      </c>
      <c r="C33" s="52" t="s">
        <v>1517</v>
      </c>
      <c r="D33" t="s">
        <v>248</v>
      </c>
      <c r="E33" s="52" t="s">
        <v>249</v>
      </c>
      <c r="I33" t="s">
        <v>70</v>
      </c>
    </row>
    <row r="34" spans="1:9">
      <c r="A34" t="str">
        <v>BSHN07</v>
      </c>
      <c r="C34" s="52" t="s">
        <v>1009</v>
      </c>
      <c r="D34" s="52" t="s">
        <v>251</v>
      </c>
      <c r="E34" s="52" t="s">
        <v>252</v>
      </c>
      <c r="I34" t="s">
        <v>71</v>
      </c>
    </row>
    <row r="35" spans="1:9">
      <c r="A35" t="str">
        <v>BSHN03</v>
      </c>
      <c r="C35" s="52" t="s">
        <v>840</v>
      </c>
      <c r="D35" s="52" t="s">
        <v>256</v>
      </c>
      <c r="E35" s="52" t="s">
        <v>257</v>
      </c>
      <c r="I35" t="s">
        <v>72</v>
      </c>
    </row>
    <row r="36" spans="1:9">
      <c r="A36" t="str">
        <v>BTFTB1</v>
      </c>
      <c r="C36" s="52" t="s">
        <v>838</v>
      </c>
      <c r="D36" s="52" t="s">
        <v>258</v>
      </c>
      <c r="E36" s="52" t="s">
        <v>259</v>
      </c>
      <c r="I36" t="s">
        <v>73</v>
      </c>
    </row>
    <row r="37" spans="1:9">
      <c r="A37" t="str">
        <v>BTLCD1</v>
      </c>
      <c r="C37" s="52"/>
      <c r="I37" t="s">
        <v>74</v>
      </c>
    </row>
    <row r="38" spans="1:9">
      <c r="A38" t="str">
        <v>BTLN08</v>
      </c>
      <c r="C38" s="52"/>
      <c r="I38" t="s">
        <v>75</v>
      </c>
    </row>
    <row r="39" spans="1:9">
      <c r="A39" t="str">
        <v>BTLN09</v>
      </c>
      <c r="I39" t="s">
        <v>76</v>
      </c>
    </row>
    <row r="40" spans="1:9">
      <c r="A40" t="str">
        <v>BTN</v>
      </c>
      <c r="I40" t="s">
        <v>77</v>
      </c>
    </row>
    <row r="41" spans="1:9">
      <c r="A41" t="str">
        <v>BTNW01</v>
      </c>
      <c r="I41" t="s">
        <v>78</v>
      </c>
    </row>
    <row r="42" spans="1:9">
      <c r="A42" t="str">
        <v>BTRTP1</v>
      </c>
      <c r="I42" t="s">
        <v>79</v>
      </c>
    </row>
    <row r="43" spans="1:9">
      <c r="A43" t="str">
        <v>BYR</v>
      </c>
      <c r="I43" t="s">
        <v>80</v>
      </c>
    </row>
    <row r="44" spans="1:9">
      <c r="A44" t="str">
        <v>CAMN02</v>
      </c>
      <c r="I44" t="s">
        <v>81</v>
      </c>
    </row>
    <row r="45" spans="1:9">
      <c r="A45" t="str">
        <v>CAMN41</v>
      </c>
      <c r="I45" t="s">
        <v>82</v>
      </c>
    </row>
    <row r="46" spans="1:9">
      <c r="A46" t="str">
        <v>CBY</v>
      </c>
      <c r="I46" t="s">
        <v>83</v>
      </c>
    </row>
    <row r="47" spans="1:9">
      <c r="A47" t="str">
        <v>CDFN02</v>
      </c>
      <c r="I47" t="s">
        <v>84</v>
      </c>
    </row>
    <row r="48" spans="1:9">
      <c r="A48" t="str">
        <v>CELL01</v>
      </c>
      <c r="I48" t="s">
        <v>85</v>
      </c>
    </row>
    <row r="49" spans="1:9">
      <c r="A49" t="str">
        <v>CFDTN1</v>
      </c>
      <c r="I49" t="s">
        <v>86</v>
      </c>
    </row>
    <row r="50" spans="1:9">
      <c r="A50" t="str">
        <v>CHDCD1</v>
      </c>
      <c r="I50" t="s">
        <v>87</v>
      </c>
    </row>
    <row r="51" spans="1:9">
      <c r="A51" t="str">
        <v>CHMN21</v>
      </c>
      <c r="I51" t="s">
        <v>94</v>
      </c>
    </row>
    <row r="52" spans="1:9">
      <c r="A52" t="str">
        <v>CHTN07</v>
      </c>
      <c r="I52" t="s">
        <v>95</v>
      </c>
    </row>
    <row r="53" spans="1:9">
      <c r="A53" t="str">
        <v>CHTTN3</v>
      </c>
      <c r="I53" t="s">
        <v>98</v>
      </c>
    </row>
    <row r="54" spans="1:9">
      <c r="A54" t="str">
        <v>CKNN03</v>
      </c>
      <c r="I54" t="s">
        <v>99</v>
      </c>
    </row>
    <row r="55" spans="1:9">
      <c r="A55" t="str">
        <v>COV</v>
      </c>
      <c r="I55" t="s">
        <v>100</v>
      </c>
    </row>
    <row r="56" spans="1:9">
      <c r="A56" t="str">
        <v>COWL02</v>
      </c>
      <c r="I56" t="s">
        <v>101</v>
      </c>
    </row>
    <row r="57" spans="1:9">
      <c r="A57" t="str">
        <v>CSLN13</v>
      </c>
      <c r="I57" t="s">
        <v>102</v>
      </c>
    </row>
    <row r="58" spans="1:9">
      <c r="A58" t="str">
        <v>CTNN01</v>
      </c>
      <c r="I58" t="s">
        <v>103</v>
      </c>
    </row>
    <row r="59" spans="1:9">
      <c r="A59" t="str">
        <v>CTRTK1</v>
      </c>
      <c r="I59" t="s">
        <v>104</v>
      </c>
    </row>
    <row r="60" spans="1:9">
      <c r="A60" t="str">
        <v>CTRTS1</v>
      </c>
      <c r="I60" t="s">
        <v>105</v>
      </c>
    </row>
    <row r="61" spans="1:9">
      <c r="A61" t="str">
        <v>CYNTN2(EXT'N)</v>
      </c>
      <c r="I61" t="s">
        <v>106</v>
      </c>
    </row>
    <row r="62" spans="1:9">
      <c r="A62" t="str">
        <v>DBY</v>
      </c>
      <c r="I62" t="s">
        <v>107</v>
      </c>
    </row>
    <row r="63" spans="1:9">
      <c r="A63" t="str">
        <v>DCT</v>
      </c>
      <c r="I63" t="s">
        <v>108</v>
      </c>
    </row>
    <row r="64" spans="1:9">
      <c r="A64" t="str">
        <v>DFSN01</v>
      </c>
      <c r="I64" t="s">
        <v>109</v>
      </c>
    </row>
    <row r="65" spans="1:9">
      <c r="A65" t="str">
        <v>DFSNC1</v>
      </c>
      <c r="I65" t="s">
        <v>110</v>
      </c>
    </row>
    <row r="66" spans="1:9">
      <c r="A66" t="str">
        <v>DGS</v>
      </c>
      <c r="I66" t="s">
        <v>111</v>
      </c>
    </row>
    <row r="67" spans="1:9">
      <c r="A67" t="str">
        <v>DHMNU1</v>
      </c>
      <c r="I67" t="s">
        <v>112</v>
      </c>
    </row>
    <row r="68" spans="1:9">
      <c r="A68" t="str">
        <v>DKTN08</v>
      </c>
      <c r="I68" t="s">
        <v>113</v>
      </c>
    </row>
    <row r="69" spans="1:9">
      <c r="A69" t="str">
        <v>DLD</v>
      </c>
      <c r="I69" t="s">
        <v>114</v>
      </c>
    </row>
    <row r="70" spans="1:9">
      <c r="A70" t="str">
        <v>DLNTC1</v>
      </c>
      <c r="I70" t="s">
        <v>115</v>
      </c>
    </row>
    <row r="71" spans="1:9">
      <c r="A71" t="str">
        <v>DNDN71</v>
      </c>
      <c r="I71" t="s">
        <v>116</v>
      </c>
    </row>
    <row r="72" spans="1:9">
      <c r="A72" t="str">
        <v>DNDTC1</v>
      </c>
      <c r="I72" t="s">
        <v>117</v>
      </c>
    </row>
    <row r="73" spans="1:9">
      <c r="A73" t="str">
        <v>DNFNP1</v>
      </c>
      <c r="I73" t="s">
        <v>122</v>
      </c>
    </row>
    <row r="74" spans="1:9">
      <c r="A74" t="str">
        <v>DONTN1</v>
      </c>
      <c r="I74" t="s">
        <v>123</v>
      </c>
    </row>
    <row r="75" spans="1:9">
      <c r="A75" t="str">
        <v>DVSTB1</v>
      </c>
      <c r="I75" t="s">
        <v>124</v>
      </c>
    </row>
    <row r="76" spans="1:9">
      <c r="A76" t="str">
        <v>DWLTM1</v>
      </c>
      <c r="I76" t="s">
        <v>127</v>
      </c>
    </row>
    <row r="77" spans="1:9">
      <c r="A77" t="str">
        <v>EBCTC1</v>
      </c>
      <c r="I77" t="s">
        <v>128</v>
      </c>
    </row>
    <row r="78" spans="1:9">
      <c r="A78" t="str">
        <v>EDBN07</v>
      </c>
      <c r="I78" t="s">
        <v>129</v>
      </c>
    </row>
    <row r="79" spans="1:9">
      <c r="A79" t="str">
        <v>EDBTG1</v>
      </c>
      <c r="I79" t="s">
        <v>132</v>
      </c>
    </row>
    <row r="80" spans="1:9">
      <c r="A80" t="str">
        <v>EDBTN1</v>
      </c>
      <c r="I80" t="s">
        <v>137</v>
      </c>
    </row>
    <row r="81" spans="1:9">
      <c r="A81" t="str">
        <v>EGNTM1</v>
      </c>
      <c r="I81" t="s">
        <v>138</v>
      </c>
    </row>
    <row r="82" spans="1:9">
      <c r="A82" t="str">
        <v>EVMN01</v>
      </c>
      <c r="I82" t="s">
        <v>139</v>
      </c>
    </row>
    <row r="83" spans="1:9">
      <c r="A83" t="str">
        <v>EXR</v>
      </c>
      <c r="I83" t="s">
        <v>140</v>
      </c>
    </row>
    <row r="84" spans="1:9">
      <c r="A84" t="str">
        <v>FKE</v>
      </c>
      <c r="I84" t="s">
        <v>141</v>
      </c>
    </row>
    <row r="85" spans="1:9">
      <c r="A85" t="str">
        <v>FLNTT1</v>
      </c>
      <c r="I85" t="s">
        <v>142</v>
      </c>
    </row>
    <row r="86" spans="1:9">
      <c r="A86" t="str">
        <v>FMYN31</v>
      </c>
      <c r="I86" t="s">
        <v>143</v>
      </c>
    </row>
    <row r="87" spans="1:9">
      <c r="A87" t="str">
        <v>FRNN03</v>
      </c>
      <c r="I87" t="s">
        <v>144</v>
      </c>
    </row>
    <row r="88" spans="1:9">
      <c r="A88" t="str">
        <v>GCRTB1</v>
      </c>
      <c r="I88" t="s">
        <v>145</v>
      </c>
    </row>
    <row r="89" spans="1:9">
      <c r="A89" t="str">
        <v>GFDCD1</v>
      </c>
      <c r="I89" t="s">
        <v>146</v>
      </c>
    </row>
    <row r="90" spans="1:9">
      <c r="A90" t="str">
        <v>GLWN07</v>
      </c>
      <c r="I90" t="s">
        <v>147</v>
      </c>
    </row>
    <row r="91" spans="1:9">
      <c r="A91" t="str">
        <v>GLWTO1</v>
      </c>
      <c r="I91" t="s">
        <v>148</v>
      </c>
    </row>
    <row r="92" spans="1:9">
      <c r="A92" t="str">
        <v>GLWTW1</v>
      </c>
      <c r="I92" t="s">
        <v>149</v>
      </c>
    </row>
    <row r="93" spans="1:9">
      <c r="A93" t="str">
        <v>GRSTB1</v>
      </c>
      <c r="I93" t="s">
        <v>150</v>
      </c>
    </row>
    <row r="94" spans="1:9">
      <c r="A94" t="str">
        <v>GWK</v>
      </c>
      <c r="I94" t="s">
        <v>151</v>
      </c>
    </row>
    <row r="95" spans="1:9">
      <c r="A95" t="str">
        <v>HHD</v>
      </c>
      <c r="I95" t="s">
        <v>152</v>
      </c>
    </row>
    <row r="96" spans="1:9">
      <c r="A96" t="str">
        <v>HLDA11</v>
      </c>
      <c r="I96" t="s">
        <v>153</v>
      </c>
    </row>
    <row r="97" spans="1:9">
      <c r="A97" t="str">
        <v>HLDA12</v>
      </c>
      <c r="I97" t="s">
        <v>154</v>
      </c>
    </row>
    <row r="98" spans="1:9">
      <c r="A98" t="str">
        <v>HLWN02</v>
      </c>
      <c r="I98" t="s">
        <v>155</v>
      </c>
    </row>
    <row r="99" spans="1:9">
      <c r="A99" t="str">
        <v>HRWN02</v>
      </c>
      <c r="I99" t="s">
        <v>156</v>
      </c>
    </row>
    <row r="100" spans="1:9">
      <c r="A100" t="str">
        <v>HTE</v>
      </c>
      <c r="I100" t="s">
        <v>161</v>
      </c>
    </row>
    <row r="101" spans="1:9">
      <c r="A101" t="str">
        <v>IGNN01</v>
      </c>
      <c r="I101" t="s">
        <v>162</v>
      </c>
    </row>
    <row r="102" spans="1:9">
      <c r="A102" t="str">
        <v>INVN41</v>
      </c>
      <c r="I102" t="s">
        <v>163</v>
      </c>
    </row>
    <row r="103" spans="1:9">
      <c r="A103" t="str">
        <v>INVTL1</v>
      </c>
      <c r="I103" t="s">
        <v>164</v>
      </c>
    </row>
    <row r="104" spans="1:9">
      <c r="A104" t="str">
        <v>IODN01</v>
      </c>
      <c r="I104" t="s">
        <v>165</v>
      </c>
    </row>
    <row r="105" spans="1:9">
      <c r="A105" t="str">
        <v>IODTA1</v>
      </c>
      <c r="I105" t="s">
        <v>166</v>
      </c>
    </row>
    <row r="106" spans="1:9">
      <c r="A106" t="str">
        <v>IPWTN1</v>
      </c>
      <c r="I106" t="s">
        <v>167</v>
      </c>
    </row>
    <row r="107" spans="1:9">
      <c r="A107" t="str">
        <v>IVER02</v>
      </c>
      <c r="I107" t="s">
        <v>168</v>
      </c>
    </row>
    <row r="108" spans="1:9">
      <c r="A108" t="str">
        <v>KLNN01</v>
      </c>
      <c r="I108" t="s">
        <v>169</v>
      </c>
    </row>
    <row r="109" spans="1:9">
      <c r="A109" t="str">
        <v>KNLTS1</v>
      </c>
      <c r="I109" t="s">
        <v>170</v>
      </c>
    </row>
    <row r="110" spans="1:9">
      <c r="A110" t="str">
        <v>LCT</v>
      </c>
      <c r="I110" t="s">
        <v>171</v>
      </c>
    </row>
    <row r="111" spans="1:9">
      <c r="A111" t="str">
        <v>LDMS13</v>
      </c>
      <c r="I111" t="s">
        <v>1571</v>
      </c>
    </row>
    <row r="112" spans="1:9">
      <c r="A112" t="str">
        <v>LDSCD2</v>
      </c>
      <c r="I112" t="s">
        <v>177</v>
      </c>
    </row>
    <row r="113" spans="1:9">
      <c r="A113" t="str">
        <v>LDSN14</v>
      </c>
      <c r="I113" t="s">
        <v>178</v>
      </c>
    </row>
    <row r="114" spans="1:9">
      <c r="A114" t="str">
        <v>LDSTS1</v>
      </c>
      <c r="I114" t="s">
        <v>179</v>
      </c>
    </row>
    <row r="115" spans="1:9">
      <c r="A115" t="str">
        <v>LIVN01</v>
      </c>
      <c r="I115" t="s">
        <v>180</v>
      </c>
    </row>
    <row r="116" spans="1:9">
      <c r="A116" t="str">
        <v>LLDTE1</v>
      </c>
      <c r="I116" t="s">
        <v>181</v>
      </c>
    </row>
    <row r="117" spans="1:9">
      <c r="A117" t="str">
        <v>LMSCN2</v>
      </c>
      <c r="I117" t="s">
        <v>182</v>
      </c>
    </row>
    <row r="118" spans="1:9">
      <c r="A118" t="str">
        <v>LPLTB1</v>
      </c>
      <c r="I118" t="s">
        <v>183</v>
      </c>
    </row>
    <row r="119" spans="1:9">
      <c r="A119" t="str">
        <v>LPLTK1</v>
      </c>
      <c r="I119" t="s">
        <v>184</v>
      </c>
    </row>
    <row r="120" spans="1:9">
      <c r="A120" t="str">
        <v>LSWN01</v>
      </c>
      <c r="I120" t="s">
        <v>185</v>
      </c>
    </row>
    <row r="121" spans="1:9">
      <c r="A121" t="str">
        <v>LTNDN1</v>
      </c>
      <c r="I121" t="s">
        <v>186</v>
      </c>
    </row>
    <row r="122" spans="1:9">
      <c r="A122" t="str">
        <v>MCRCD2</v>
      </c>
      <c r="I122" t="s">
        <v>187</v>
      </c>
    </row>
    <row r="123" spans="1:9">
      <c r="A123" t="str">
        <v>MCRN11</v>
      </c>
      <c r="I123" t="s">
        <v>190</v>
      </c>
    </row>
    <row r="124" spans="1:9">
      <c r="A124" t="str">
        <v>MCRN12</v>
      </c>
      <c r="I124" t="s">
        <v>191</v>
      </c>
    </row>
    <row r="125" spans="1:9">
      <c r="A125" t="str">
        <v>MDBTD1</v>
      </c>
      <c r="I125" t="s">
        <v>192</v>
      </c>
    </row>
    <row r="126" spans="1:9">
      <c r="A126" t="str">
        <v>MDE</v>
      </c>
      <c r="I126" t="s">
        <v>193</v>
      </c>
    </row>
    <row r="127" spans="1:9">
      <c r="A127" t="str">
        <v>MDFTB1</v>
      </c>
      <c r="I127" t="s">
        <v>202</v>
      </c>
    </row>
    <row r="128" spans="1:9">
      <c r="A128" t="str">
        <v>MKSTN1</v>
      </c>
      <c r="I128" t="s">
        <v>205</v>
      </c>
    </row>
    <row r="129" spans="1:9">
      <c r="A129" t="str">
        <v>NBYCD1</v>
      </c>
      <c r="I129" t="s">
        <v>206</v>
      </c>
    </row>
    <row r="130" spans="1:9">
      <c r="A130" t="str">
        <v>NECCD1</v>
      </c>
      <c r="I130" t="s">
        <v>207</v>
      </c>
    </row>
    <row r="131" spans="1:9">
      <c r="A131" t="str">
        <v>NGM</v>
      </c>
      <c r="I131" t="s">
        <v>208</v>
      </c>
    </row>
    <row r="132" spans="1:9">
      <c r="A132" t="str">
        <v>NGMTL1</v>
      </c>
      <c r="I132" t="s">
        <v>209</v>
      </c>
    </row>
    <row r="133" spans="1:9">
      <c r="A133" t="str">
        <v>NRWN51</v>
      </c>
      <c r="I133" t="s">
        <v>210</v>
      </c>
    </row>
    <row r="134" spans="1:9">
      <c r="A134" t="str">
        <v>NRWTN1</v>
      </c>
      <c r="I134" t="s">
        <v>213</v>
      </c>
    </row>
    <row r="135" spans="1:9">
      <c r="A135" t="str">
        <v>NULTB1</v>
      </c>
      <c r="I135" t="s">
        <v>214</v>
      </c>
    </row>
    <row r="136" spans="1:9">
      <c r="A136" t="str">
        <v>NWCN05</v>
      </c>
      <c r="I136" t="s">
        <v>215</v>
      </c>
    </row>
    <row r="137" spans="1:9">
      <c r="A137" t="str">
        <v>NWCNY1</v>
      </c>
      <c r="I137" t="s">
        <v>216</v>
      </c>
    </row>
    <row r="138" spans="1:9">
      <c r="A138" t="str">
        <v>NWPDN1</v>
      </c>
      <c r="I138" t="s">
        <v>217</v>
      </c>
    </row>
    <row r="139" spans="1:9">
      <c r="A139" t="str">
        <v>OHB</v>
      </c>
      <c r="I139" t="s">
        <v>218</v>
      </c>
    </row>
    <row r="140" spans="1:9">
      <c r="A140" t="str">
        <v>OKNN01</v>
      </c>
      <c r="I140" t="s">
        <v>219</v>
      </c>
    </row>
    <row r="141" spans="1:9">
      <c r="A141" t="str">
        <v>PCOTN1</v>
      </c>
      <c r="I141" t="s">
        <v>220</v>
      </c>
    </row>
    <row r="142" spans="1:9">
      <c r="A142" t="str">
        <v>PLY</v>
      </c>
      <c r="I142" t="s">
        <v>221</v>
      </c>
    </row>
    <row r="143" spans="1:9">
      <c r="A143" t="str">
        <v>PNRTN1</v>
      </c>
      <c r="I143" t="s">
        <v>222</v>
      </c>
    </row>
    <row r="144" spans="1:9">
      <c r="A144" t="str">
        <v>POLN02</v>
      </c>
      <c r="I144" t="s">
        <v>223</v>
      </c>
    </row>
    <row r="145" spans="1:9">
      <c r="A145" t="str">
        <v>PRDTB1</v>
      </c>
      <c r="I145" t="s">
        <v>224</v>
      </c>
    </row>
    <row r="146" spans="1:9">
      <c r="A146" t="str">
        <v>PRLN02</v>
      </c>
      <c r="I146" t="s">
        <v>1572</v>
      </c>
    </row>
    <row r="147" spans="1:9">
      <c r="A147" t="str">
        <v>PTBTN1</v>
      </c>
      <c r="I147" t="s">
        <v>226</v>
      </c>
    </row>
    <row r="148" spans="1:9">
      <c r="A148" t="str">
        <v>PTHTL1</v>
      </c>
      <c r="I148" t="s">
        <v>227</v>
      </c>
    </row>
    <row r="149" spans="1:9">
      <c r="A149" t="str">
        <v>PTMDN1</v>
      </c>
      <c r="I149" t="s">
        <v>228</v>
      </c>
    </row>
    <row r="150" spans="1:9">
      <c r="A150" t="str">
        <v>PTMN03</v>
      </c>
      <c r="I150" t="s">
        <v>229</v>
      </c>
    </row>
    <row r="151" spans="1:9">
      <c r="A151" t="str">
        <v>RATE02</v>
      </c>
      <c r="I151" t="s">
        <v>230</v>
      </c>
    </row>
    <row r="152" spans="1:9">
      <c r="A152" t="str">
        <v>RCR</v>
      </c>
      <c r="I152" t="s">
        <v>231</v>
      </c>
    </row>
    <row r="153" spans="1:9">
      <c r="A153" t="str">
        <v>RDGCD2</v>
      </c>
      <c r="I153" t="s">
        <v>232</v>
      </c>
    </row>
    <row r="154" spans="1:9">
      <c r="A154" t="str">
        <v>RDG</v>
      </c>
      <c r="I154" t="s">
        <v>233</v>
      </c>
    </row>
    <row r="155" spans="1:9">
      <c r="A155" t="str">
        <v>RFDN11</v>
      </c>
      <c r="I155" t="s">
        <v>234</v>
      </c>
    </row>
    <row r="156" spans="1:9">
      <c r="A156" t="str">
        <v>SBHN01</v>
      </c>
      <c r="I156" t="s">
        <v>239</v>
      </c>
    </row>
    <row r="157" spans="1:9">
      <c r="A157" t="str">
        <v>SDN</v>
      </c>
      <c r="I157" t="s">
        <v>240</v>
      </c>
    </row>
    <row r="158" spans="1:9">
      <c r="A158" t="str">
        <v>SDNN06</v>
      </c>
      <c r="I158" t="s">
        <v>241</v>
      </c>
    </row>
    <row r="159" spans="1:9">
      <c r="A159" t="str">
        <v>SDNN13</v>
      </c>
      <c r="I159" t="s">
        <v>242</v>
      </c>
    </row>
    <row r="160" spans="1:9">
      <c r="A160" t="str">
        <v>SHD</v>
      </c>
      <c r="I160" t="s">
        <v>243</v>
      </c>
    </row>
    <row r="161" spans="1:9">
      <c r="A161" t="str">
        <v>SHDTR1</v>
      </c>
      <c r="I161" t="s">
        <v>244</v>
      </c>
    </row>
    <row r="162" spans="1:9">
      <c r="A162" t="str">
        <v>SHTN03</v>
      </c>
      <c r="I162" t="s">
        <v>245</v>
      </c>
    </row>
    <row r="163" spans="1:9">
      <c r="A163" t="str">
        <v>SLO</v>
      </c>
      <c r="I163" t="s">
        <v>246</v>
      </c>
    </row>
    <row r="164" spans="1:9">
      <c r="A164" t="str">
        <v>SMHN02</v>
      </c>
      <c r="I164" t="s">
        <v>247</v>
      </c>
    </row>
    <row r="165" spans="1:9">
      <c r="A165" t="str">
        <v>SNDTM1</v>
      </c>
      <c r="I165" t="s">
        <v>250</v>
      </c>
    </row>
    <row r="166" spans="1:9">
      <c r="A166" t="str">
        <v>SOLN02</v>
      </c>
      <c r="I166" t="s">
        <v>253</v>
      </c>
    </row>
    <row r="167" spans="1:9">
      <c r="A167" t="str">
        <v>SOSTN1</v>
      </c>
      <c r="I167" t="s">
        <v>254</v>
      </c>
    </row>
    <row r="168" spans="1:9">
      <c r="A168" t="str">
        <v>SOT</v>
      </c>
      <c r="I168" t="s">
        <v>255</v>
      </c>
    </row>
    <row r="169" spans="1:9">
      <c r="A169" t="str">
        <v>SQYN01</v>
      </c>
      <c r="I169" t="s">
        <v>260</v>
      </c>
    </row>
    <row r="170" spans="1:9">
      <c r="A170" t="str">
        <v>SQYN02</v>
      </c>
      <c r="I170" t="s">
        <v>261</v>
      </c>
    </row>
    <row r="171" spans="1:9">
      <c r="A171" t="str">
        <v>STEDN1</v>
      </c>
      <c r="I171" t="s">
        <v>262</v>
      </c>
    </row>
    <row r="172" spans="1:9">
      <c r="A172" t="str">
        <v>STGCD1</v>
      </c>
      <c r="I172" t="s">
        <v>263</v>
      </c>
    </row>
    <row r="173" spans="1:9">
      <c r="A173" t="str">
        <v>SWNN03</v>
      </c>
      <c r="I173" t="s">
        <v>264</v>
      </c>
    </row>
    <row r="174" spans="1:9">
      <c r="A174" t="str">
        <v>SWY</v>
      </c>
      <c r="I174" t="s">
        <v>265</v>
      </c>
    </row>
    <row r="175" spans="1:9">
      <c r="A175" t="str">
        <v>TELHS1</v>
      </c>
      <c r="I175" t="s">
        <v>266</v>
      </c>
    </row>
    <row r="176" spans="1:9">
      <c r="A176" t="str">
        <v>TELHS2</v>
      </c>
      <c r="I176" t="s">
        <v>267</v>
      </c>
    </row>
    <row r="177" spans="1:9">
      <c r="A177" t="str">
        <v>TGYN04</v>
      </c>
      <c r="I177" t="s">
        <v>268</v>
      </c>
    </row>
    <row r="178" spans="1:9">
      <c r="A178" t="str">
        <v>THOTC1</v>
      </c>
      <c r="I178" t="s">
        <v>269</v>
      </c>
    </row>
    <row r="179" spans="1:9">
      <c r="A179" t="str">
        <v>TNTTN1</v>
      </c>
      <c r="I179" t="s">
        <v>270</v>
      </c>
    </row>
    <row r="180" spans="1:9">
      <c r="A180" t="str">
        <v>TRON01</v>
      </c>
    </row>
    <row r="181" spans="1:9">
      <c r="A181" t="str">
        <v>VHXN02</v>
      </c>
    </row>
    <row r="182" spans="1:9">
      <c r="A182" t="str">
        <v>WADN01</v>
      </c>
    </row>
    <row r="183" spans="1:9">
      <c r="A183" t="str">
        <v>WAHP06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VOQQFdtNXzxZsflB4LWmIbFKCxYQ5Sz+kiZDQkNZq4vcFQPYteJsBbloARG1kQpJPH1rPRi1UL2ZsyXywcueWg==" saltValue="++tGEW0xPWoXNLGp5EXmkQ==" spinCount="100000" sheet="1" objects="1" scenarios="1"/>
  <autoFilter ref="A1:A208" xr:uid="{00000000-0009-0000-0000-000009000000}"/>
  <conditionalFormatting sqref="I94">
    <cfRule type="duplicateValues" dxfId="50" priority="2"/>
  </conditionalFormatting>
  <conditionalFormatting sqref="I135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0" bestFit="1" customWidth="1"/>
    <col min="2" max="2" width="17.5703125" style="140" customWidth="1"/>
    <col min="3" max="3" width="14" style="140" customWidth="1"/>
    <col min="4" max="16384" width="8.7109375" style="140"/>
  </cols>
  <sheetData>
    <row r="1" spans="1:3" ht="14.45">
      <c r="A1" s="137" t="s">
        <v>1573</v>
      </c>
      <c r="B1" s="138" t="s">
        <v>1574</v>
      </c>
      <c r="C1" s="139" t="s">
        <v>1575</v>
      </c>
    </row>
    <row r="2" spans="1:3">
      <c r="A2" s="141" t="s">
        <v>1449</v>
      </c>
      <c r="B2" s="142">
        <v>50</v>
      </c>
      <c r="C2" s="142">
        <f>Table83[[#This Row],[Output (Amps)]]*0.8</f>
        <v>40</v>
      </c>
    </row>
    <row r="3" spans="1:3">
      <c r="A3" s="141" t="s">
        <v>1576</v>
      </c>
      <c r="B3" s="142">
        <v>31.3</v>
      </c>
      <c r="C3" s="142">
        <f>Table83[[#This Row],[Output (Amps)]]*0.8</f>
        <v>25.040000000000003</v>
      </c>
    </row>
    <row r="4" spans="1:3">
      <c r="A4" s="141" t="s">
        <v>1577</v>
      </c>
      <c r="B4" s="142">
        <v>43.8</v>
      </c>
      <c r="C4" s="142">
        <f>Table83[[#This Row],[Output (Amps)]]*0.8</f>
        <v>35.04</v>
      </c>
    </row>
    <row r="5" spans="1:3">
      <c r="A5" s="141" t="s">
        <v>1479</v>
      </c>
      <c r="B5" s="142">
        <v>50</v>
      </c>
      <c r="C5" s="142">
        <f>Table83[[#This Row],[Output (Amps)]]*0.8</f>
        <v>40</v>
      </c>
    </row>
    <row r="6" spans="1:3">
      <c r="A6" s="141" t="s">
        <v>1155</v>
      </c>
      <c r="B6" s="142">
        <v>75</v>
      </c>
      <c r="C6" s="142">
        <f>Table83[[#This Row],[Output (Amps)]]*0.8</f>
        <v>60</v>
      </c>
    </row>
    <row r="7" spans="1:3">
      <c r="A7" s="141" t="s">
        <v>1578</v>
      </c>
      <c r="B7" s="142">
        <v>30</v>
      </c>
      <c r="C7" s="142">
        <f>Table83[[#This Row],[Output (Amps)]]*0.8</f>
        <v>24</v>
      </c>
    </row>
    <row r="8" spans="1:3">
      <c r="A8" s="141" t="s">
        <v>1579</v>
      </c>
      <c r="B8" s="142">
        <v>37.5</v>
      </c>
      <c r="C8" s="142">
        <f>Table83[[#This Row],[Output (Amps)]]*0.8</f>
        <v>30</v>
      </c>
    </row>
    <row r="9" spans="1:3">
      <c r="A9" s="141" t="s">
        <v>1146</v>
      </c>
      <c r="B9" s="142">
        <v>36.6</v>
      </c>
      <c r="C9" s="142">
        <f>Table83[[#This Row],[Output (Amps)]]*0.8</f>
        <v>29.28</v>
      </c>
    </row>
    <row r="10" spans="1:3">
      <c r="A10" s="141" t="s">
        <v>1200</v>
      </c>
      <c r="B10" s="142">
        <v>55</v>
      </c>
      <c r="C10" s="142">
        <f>Table83[[#This Row],[Output (Amps)]]*0.8</f>
        <v>44</v>
      </c>
    </row>
    <row r="11" spans="1:3">
      <c r="A11" s="141" t="s">
        <v>1580</v>
      </c>
      <c r="B11" s="142">
        <v>60</v>
      </c>
      <c r="C11" s="142">
        <f>Table83[[#This Row],[Output (Amps)]]*0.8</f>
        <v>48</v>
      </c>
    </row>
    <row r="12" spans="1:3">
      <c r="A12" s="141" t="s">
        <v>1581</v>
      </c>
      <c r="B12" s="142">
        <v>29.1</v>
      </c>
      <c r="C12" s="142">
        <f>Table83[[#This Row],[Output (Amps)]]*0.8</f>
        <v>23.28</v>
      </c>
    </row>
    <row r="13" spans="1:3">
      <c r="A13" s="141" t="s">
        <v>1582</v>
      </c>
      <c r="B13" s="142">
        <v>37.5</v>
      </c>
      <c r="C13" s="142">
        <f>Table83[[#This Row],[Output (Amps)]]*0.8</f>
        <v>30</v>
      </c>
    </row>
    <row r="14" spans="1:3">
      <c r="A14" s="141" t="s">
        <v>1174</v>
      </c>
      <c r="B14" s="142">
        <v>22</v>
      </c>
      <c r="C14" s="142">
        <f>Table83[[#This Row],[Output (Amps)]]*0.8</f>
        <v>17.600000000000001</v>
      </c>
    </row>
    <row r="15" spans="1:3">
      <c r="A15" s="141" t="s">
        <v>1189</v>
      </c>
      <c r="B15" s="142">
        <v>23</v>
      </c>
      <c r="C15" s="142">
        <f>Table83[[#This Row],[Output (Amps)]]*0.8</f>
        <v>18.400000000000002</v>
      </c>
    </row>
    <row r="16" spans="1:3">
      <c r="A16" s="141" t="s">
        <v>1583</v>
      </c>
      <c r="B16" s="142">
        <v>28</v>
      </c>
      <c r="C16" s="142">
        <f>Table83[[#This Row],[Output (Amps)]]*0.8</f>
        <v>22.400000000000002</v>
      </c>
    </row>
    <row r="17" spans="1:3">
      <c r="A17" s="141" t="s">
        <v>1584</v>
      </c>
      <c r="B17" s="142">
        <v>32</v>
      </c>
      <c r="C17" s="142">
        <f>Table83[[#This Row],[Output (Amps)]]*0.8</f>
        <v>25.6</v>
      </c>
    </row>
    <row r="18" spans="1:3">
      <c r="A18" s="141" t="s">
        <v>1407</v>
      </c>
      <c r="B18" s="142">
        <v>45</v>
      </c>
      <c r="C18" s="142">
        <f>Table83[[#This Row],[Output (Amps)]]*0.8</f>
        <v>36</v>
      </c>
    </row>
    <row r="19" spans="1:3">
      <c r="A19" s="141" t="s">
        <v>1212</v>
      </c>
      <c r="B19" s="142">
        <v>50</v>
      </c>
      <c r="C19" s="142">
        <f>Table83[[#This Row],[Output (Amps)]]*0.8</f>
        <v>40</v>
      </c>
    </row>
    <row r="20" spans="1:3">
      <c r="A20" s="141" t="s">
        <v>1585</v>
      </c>
      <c r="B20" s="142">
        <v>25</v>
      </c>
      <c r="C20" s="142">
        <f>Table83[[#This Row],[Output (Amps)]]*0.8</f>
        <v>20</v>
      </c>
    </row>
    <row r="21" spans="1:3">
      <c r="A21" s="141" t="s">
        <v>1586</v>
      </c>
      <c r="B21" s="142">
        <v>50</v>
      </c>
      <c r="C21" s="142">
        <f>Table83[[#This Row],[Output (Amps)]]*0.8</f>
        <v>40</v>
      </c>
    </row>
    <row r="22" spans="1:3">
      <c r="A22" s="143" t="s">
        <v>1587</v>
      </c>
      <c r="B22" s="142">
        <v>225</v>
      </c>
      <c r="C22" s="142">
        <f>Table83[[#This Row],[Output (Amps)]]*0.8</f>
        <v>180</v>
      </c>
    </row>
    <row r="23" spans="1:3">
      <c r="A23" s="143" t="s">
        <v>1588</v>
      </c>
      <c r="B23" s="142">
        <v>100</v>
      </c>
      <c r="C23" s="142">
        <f>Table83[[#This Row],[Output (Amps)]]*0.8</f>
        <v>80</v>
      </c>
    </row>
    <row r="24" spans="1:3">
      <c r="A24" s="143" t="s">
        <v>1238</v>
      </c>
      <c r="B24" s="272">
        <v>55</v>
      </c>
      <c r="C24" s="272">
        <f>Table83[[#This Row],[Output (Amps)]]*0.8</f>
        <v>44</v>
      </c>
    </row>
  </sheetData>
  <sheetProtection algorithmName="SHA-512" hashValue="b2UUGV1+62RveGxa1w+ZD4yBrlOIqSpFm6Pu3T5ITtCyJ2IE8SoVSP6RQYKqXEm4nTLy5VmTSmY3KCYE3ervLg==" saltValue="ZIluu7dwTeHNnBRgUah8o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1589</v>
      </c>
      <c r="B2" s="387" t="s">
        <v>1590</v>
      </c>
      <c r="C2" s="388"/>
      <c r="D2" s="388"/>
      <c r="E2" s="389"/>
      <c r="F2" s="390" t="s">
        <v>1591</v>
      </c>
      <c r="G2" s="391"/>
      <c r="H2" s="391"/>
      <c r="I2" s="392"/>
      <c r="J2" s="393" t="s">
        <v>1592</v>
      </c>
      <c r="K2" s="394"/>
      <c r="L2" s="394"/>
      <c r="M2" s="395"/>
      <c r="N2" s="147"/>
      <c r="O2" s="147"/>
    </row>
    <row r="3" spans="1:16" s="154" customFormat="1" ht="15.6">
      <c r="A3" s="148" t="s">
        <v>1593</v>
      </c>
      <c r="B3" s="149" t="s">
        <v>1086</v>
      </c>
      <c r="C3" s="149" t="s">
        <v>1087</v>
      </c>
      <c r="D3" s="149" t="s">
        <v>1088</v>
      </c>
      <c r="E3" s="149" t="s">
        <v>1089</v>
      </c>
      <c r="F3" s="150" t="s">
        <v>1594</v>
      </c>
      <c r="G3" s="150" t="s">
        <v>1595</v>
      </c>
      <c r="H3" s="150" t="s">
        <v>1596</v>
      </c>
      <c r="I3" s="150" t="s">
        <v>1597</v>
      </c>
      <c r="J3" s="151" t="s">
        <v>1598</v>
      </c>
      <c r="K3" s="151" t="s">
        <v>1599</v>
      </c>
      <c r="L3" s="151" t="s">
        <v>1600</v>
      </c>
      <c r="M3" s="151" t="s">
        <v>1601</v>
      </c>
      <c r="N3" s="152" t="s">
        <v>1602</v>
      </c>
      <c r="O3" s="152" t="s">
        <v>1603</v>
      </c>
      <c r="P3" s="153" t="s">
        <v>1604</v>
      </c>
    </row>
    <row r="4" spans="1:16">
      <c r="A4" s="155" t="s">
        <v>1605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F35" si="0">((B4*24)/54.5)*0.9</f>
        <v>82.436697247706434</v>
      </c>
      <c r="G4" s="157">
        <f t="shared" ref="G4:I19" si="1">((C4*24)/54.5)*0.9</f>
        <v>53.108256880733947</v>
      </c>
      <c r="H4" s="157">
        <f t="shared" si="1"/>
        <v>39.633027522935777</v>
      </c>
      <c r="I4" s="157">
        <f t="shared" si="1"/>
        <v>32.499082568807339</v>
      </c>
      <c r="J4" s="157">
        <f>(F4*54.5)/1000</f>
        <v>4.4928000000000008</v>
      </c>
      <c r="K4" s="157">
        <f t="shared" ref="K4:M19" si="2">(G4*54.5)/1000</f>
        <v>2.8944000000000001</v>
      </c>
      <c r="L4" s="157">
        <f t="shared" si="2"/>
        <v>2.16</v>
      </c>
      <c r="M4" s="157">
        <f t="shared" si="2"/>
        <v>1.7712000000000001</v>
      </c>
      <c r="N4" s="158">
        <v>200</v>
      </c>
      <c r="O4" s="158">
        <f>Table7[[#This Row],[Ah Rating]]/10</f>
        <v>20</v>
      </c>
      <c r="P4" s="159">
        <v>25</v>
      </c>
    </row>
    <row r="5" spans="1:16">
      <c r="A5" s="155" t="s">
        <v>1213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123.65504587155964</v>
      </c>
      <c r="G5" s="157">
        <f t="shared" si="1"/>
        <v>79.662385321100913</v>
      </c>
      <c r="H5" s="157">
        <f t="shared" si="1"/>
        <v>59.845871559633025</v>
      </c>
      <c r="I5" s="157">
        <f t="shared" si="1"/>
        <v>48.748623853211008</v>
      </c>
      <c r="J5" s="157">
        <f t="shared" ref="J5:M36" si="3">(F5*54.5)/1000</f>
        <v>6.7391999999999994</v>
      </c>
      <c r="K5" s="157">
        <f t="shared" si="2"/>
        <v>4.3415999999999997</v>
      </c>
      <c r="L5" s="157">
        <f t="shared" si="2"/>
        <v>3.2616000000000001</v>
      </c>
      <c r="M5" s="157">
        <f t="shared" si="2"/>
        <v>2.6567999999999996</v>
      </c>
      <c r="N5" s="158">
        <v>300</v>
      </c>
      <c r="O5" s="158">
        <f>Table7[[#This Row],[Ah Rating]]/10</f>
        <v>30</v>
      </c>
      <c r="P5" s="159">
        <v>25</v>
      </c>
    </row>
    <row r="6" spans="1:16">
      <c r="A6" s="155" t="s">
        <v>1606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165.2697247706422</v>
      </c>
      <c r="G6" s="157">
        <f t="shared" si="1"/>
        <v>106.21651376146789</v>
      </c>
      <c r="H6" s="157">
        <f t="shared" si="1"/>
        <v>79.662385321100913</v>
      </c>
      <c r="I6" s="157">
        <f t="shared" si="1"/>
        <v>64.998165137614677</v>
      </c>
      <c r="J6" s="157">
        <f t="shared" si="3"/>
        <v>9.007200000000001</v>
      </c>
      <c r="K6" s="157">
        <f t="shared" si="2"/>
        <v>5.7888000000000002</v>
      </c>
      <c r="L6" s="157">
        <f t="shared" si="2"/>
        <v>4.3415999999999997</v>
      </c>
      <c r="M6" s="157">
        <f t="shared" si="2"/>
        <v>3.5424000000000002</v>
      </c>
      <c r="N6" s="158">
        <v>400</v>
      </c>
      <c r="O6" s="158">
        <f>Table7[[#This Row],[Ah Rating]]/10</f>
        <v>40</v>
      </c>
      <c r="P6" s="159">
        <v>25</v>
      </c>
    </row>
    <row r="7" spans="1:16">
      <c r="A7" s="155" t="s">
        <v>1277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193.01284403669726</v>
      </c>
      <c r="G7" s="157">
        <f t="shared" si="1"/>
        <v>129.6</v>
      </c>
      <c r="H7" s="157">
        <f t="shared" si="1"/>
        <v>98.289908256880736</v>
      </c>
      <c r="I7" s="157">
        <f t="shared" si="1"/>
        <v>80.851376146788994</v>
      </c>
      <c r="J7" s="157">
        <f t="shared" si="3"/>
        <v>10.519200000000001</v>
      </c>
      <c r="K7" s="157">
        <f t="shared" si="2"/>
        <v>7.0632000000000001</v>
      </c>
      <c r="L7" s="157">
        <f t="shared" si="2"/>
        <v>5.3567999999999998</v>
      </c>
      <c r="M7" s="157">
        <f t="shared" si="2"/>
        <v>4.4064000000000005</v>
      </c>
      <c r="N7" s="158">
        <v>510</v>
      </c>
      <c r="O7" s="158">
        <f>Table7[[#This Row],[Ah Rating]]/10</f>
        <v>51</v>
      </c>
      <c r="P7" s="159">
        <v>25</v>
      </c>
    </row>
    <row r="8" spans="1:16">
      <c r="A8" s="155" t="s">
        <v>1185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225.11559633027525</v>
      </c>
      <c r="G8" s="157">
        <f t="shared" si="1"/>
        <v>151.00183486238532</v>
      </c>
      <c r="H8" s="157">
        <f t="shared" si="1"/>
        <v>114.93577981651376</v>
      </c>
      <c r="I8" s="157">
        <f t="shared" si="1"/>
        <v>94.326605504587164</v>
      </c>
      <c r="J8" s="157">
        <f t="shared" si="3"/>
        <v>12.268800000000001</v>
      </c>
      <c r="K8" s="157">
        <f t="shared" si="2"/>
        <v>8.2295999999999996</v>
      </c>
      <c r="L8" s="157">
        <f t="shared" si="2"/>
        <v>6.2640000000000002</v>
      </c>
      <c r="M8" s="157">
        <f t="shared" si="2"/>
        <v>5.1408000000000005</v>
      </c>
      <c r="N8" s="158">
        <v>595</v>
      </c>
      <c r="O8" s="158">
        <f>Table7[[#This Row],[Ah Rating]]/10</f>
        <v>59.5</v>
      </c>
      <c r="P8" s="159">
        <v>25</v>
      </c>
    </row>
    <row r="9" spans="1:16">
      <c r="A9" s="155" t="s">
        <v>1336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321.82018348623853</v>
      </c>
      <c r="G9" s="157">
        <f t="shared" si="1"/>
        <v>216</v>
      </c>
      <c r="H9" s="157">
        <f t="shared" si="1"/>
        <v>164.08073394495415</v>
      </c>
      <c r="I9" s="157">
        <f t="shared" si="1"/>
        <v>134.75229357798165</v>
      </c>
      <c r="J9" s="157">
        <f t="shared" si="3"/>
        <v>17.539200000000001</v>
      </c>
      <c r="K9" s="157">
        <f t="shared" si="2"/>
        <v>11.772</v>
      </c>
      <c r="L9" s="157">
        <f t="shared" si="2"/>
        <v>8.942400000000001</v>
      </c>
      <c r="M9" s="157">
        <f t="shared" si="2"/>
        <v>7.3440000000000003</v>
      </c>
      <c r="N9" s="158">
        <v>850</v>
      </c>
      <c r="O9" s="158">
        <f>Table7[[#This Row],[Ah Rating]]/10</f>
        <v>85</v>
      </c>
      <c r="P9" s="159">
        <v>25</v>
      </c>
    </row>
    <row r="10" spans="1:16">
      <c r="A10" s="155" t="s">
        <v>1157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386.02568807339452</v>
      </c>
      <c r="G10" s="157">
        <f t="shared" si="1"/>
        <v>259.2</v>
      </c>
      <c r="H10" s="157">
        <f t="shared" si="1"/>
        <v>196.57981651376147</v>
      </c>
      <c r="I10" s="157">
        <f t="shared" si="1"/>
        <v>161.70275229357799</v>
      </c>
      <c r="J10" s="157">
        <f t="shared" si="3"/>
        <v>21.038400000000003</v>
      </c>
      <c r="K10" s="157">
        <f t="shared" si="2"/>
        <v>14.1264</v>
      </c>
      <c r="L10" s="157">
        <f t="shared" si="2"/>
        <v>10.7136</v>
      </c>
      <c r="M10" s="157">
        <f t="shared" si="2"/>
        <v>8.8128000000000011</v>
      </c>
      <c r="N10" s="158">
        <v>1020</v>
      </c>
      <c r="O10" s="158">
        <f>Table7[[#This Row],[Ah Rating]]/10</f>
        <v>102</v>
      </c>
      <c r="P10" s="159">
        <v>25</v>
      </c>
    </row>
    <row r="11" spans="1:16">
      <c r="A11" s="155" t="s">
        <v>1361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418.12844036697248</v>
      </c>
      <c r="G11" s="157">
        <f t="shared" si="1"/>
        <v>280.60183486238537</v>
      </c>
      <c r="H11" s="157">
        <f t="shared" si="1"/>
        <v>213.22568807339451</v>
      </c>
      <c r="I11" s="157">
        <f t="shared" si="1"/>
        <v>175.17798165137614</v>
      </c>
      <c r="J11" s="157">
        <f t="shared" si="3"/>
        <v>22.788</v>
      </c>
      <c r="K11" s="157">
        <f t="shared" si="2"/>
        <v>15.292800000000003</v>
      </c>
      <c r="L11" s="157">
        <f t="shared" si="2"/>
        <v>11.620800000000001</v>
      </c>
      <c r="M11" s="157">
        <f t="shared" si="2"/>
        <v>9.5471999999999984</v>
      </c>
      <c r="N11" s="158">
        <v>1105</v>
      </c>
      <c r="O11" s="158">
        <f>Table7[[#This Row],[Ah Rating]]/10</f>
        <v>110.5</v>
      </c>
      <c r="P11" s="159">
        <v>25</v>
      </c>
    </row>
    <row r="12" spans="1:16">
      <c r="A12" s="155" t="s">
        <v>1268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514.83302752293582</v>
      </c>
      <c r="G12" s="157">
        <f t="shared" si="1"/>
        <v>345.20366972477063</v>
      </c>
      <c r="H12" s="157">
        <f t="shared" si="1"/>
        <v>262.37064220183487</v>
      </c>
      <c r="I12" s="157">
        <f t="shared" si="1"/>
        <v>215.60366972477067</v>
      </c>
      <c r="J12" s="157">
        <f t="shared" si="3"/>
        <v>28.058400000000002</v>
      </c>
      <c r="K12" s="157">
        <f t="shared" si="2"/>
        <v>18.813599999999997</v>
      </c>
      <c r="L12" s="157">
        <f t="shared" si="2"/>
        <v>14.299200000000001</v>
      </c>
      <c r="M12" s="157">
        <f t="shared" si="2"/>
        <v>11.750400000000001</v>
      </c>
      <c r="N12" s="158">
        <v>1360</v>
      </c>
      <c r="O12" s="158">
        <f>Table7[[#This Row],[Ah Rating]]/10</f>
        <v>136</v>
      </c>
      <c r="P12" s="159">
        <v>25</v>
      </c>
    </row>
    <row r="13" spans="1:16">
      <c r="A13" s="155" t="s">
        <v>1607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375.32477064220183</v>
      </c>
      <c r="G13" s="157">
        <f t="shared" si="1"/>
        <v>253.651376146789</v>
      </c>
      <c r="H13" s="157">
        <f t="shared" si="1"/>
        <v>192.22018348623854</v>
      </c>
      <c r="I13" s="157">
        <f t="shared" si="1"/>
        <v>157.34311926605506</v>
      </c>
      <c r="J13" s="157">
        <f t="shared" si="3"/>
        <v>20.455200000000001</v>
      </c>
      <c r="K13" s="157">
        <f t="shared" si="2"/>
        <v>13.824</v>
      </c>
      <c r="L13" s="157">
        <f t="shared" si="2"/>
        <v>10.476000000000001</v>
      </c>
      <c r="M13" s="157">
        <f t="shared" si="2"/>
        <v>8.5752000000000006</v>
      </c>
      <c r="N13" s="158">
        <v>1000</v>
      </c>
      <c r="O13" s="158">
        <f>Table7[[#This Row],[Ah Rating]]/10</f>
        <v>100</v>
      </c>
      <c r="P13" s="159">
        <v>25</v>
      </c>
    </row>
    <row r="14" spans="1:16">
      <c r="A14" s="155" t="s">
        <v>1160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450.23119266055051</v>
      </c>
      <c r="G14" s="157">
        <f t="shared" si="1"/>
        <v>304.38165137614681</v>
      </c>
      <c r="H14" s="157">
        <f t="shared" si="1"/>
        <v>230.66422018348624</v>
      </c>
      <c r="I14" s="157">
        <f t="shared" si="1"/>
        <v>188.65321100917433</v>
      </c>
      <c r="J14" s="157">
        <f t="shared" si="3"/>
        <v>24.537600000000001</v>
      </c>
      <c r="K14" s="157">
        <f t="shared" si="2"/>
        <v>16.588799999999999</v>
      </c>
      <c r="L14" s="157">
        <f t="shared" si="2"/>
        <v>12.571200000000001</v>
      </c>
      <c r="M14" s="157">
        <f t="shared" si="2"/>
        <v>10.281600000000001</v>
      </c>
      <c r="N14" s="158">
        <v>1200</v>
      </c>
      <c r="O14" s="158">
        <f>Table7[[#This Row],[Ah Rating]]/10</f>
        <v>120</v>
      </c>
      <c r="P14" s="159">
        <v>25</v>
      </c>
    </row>
    <row r="15" spans="1:16">
      <c r="A15" s="155" t="s">
        <v>1163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487.88256880733951</v>
      </c>
      <c r="G15" s="157">
        <f t="shared" si="1"/>
        <v>329.74678899082573</v>
      </c>
      <c r="H15" s="157">
        <f t="shared" si="1"/>
        <v>250.08440366972476</v>
      </c>
      <c r="I15" s="157">
        <f t="shared" si="1"/>
        <v>204.50642201834862</v>
      </c>
      <c r="J15" s="157">
        <f t="shared" si="3"/>
        <v>26.589600000000001</v>
      </c>
      <c r="K15" s="157">
        <f t="shared" si="2"/>
        <v>17.971200000000003</v>
      </c>
      <c r="L15" s="157">
        <f t="shared" si="2"/>
        <v>13.6296</v>
      </c>
      <c r="M15" s="157">
        <f t="shared" si="2"/>
        <v>11.1456</v>
      </c>
      <c r="N15" s="158">
        <v>1300</v>
      </c>
      <c r="O15" s="158">
        <f>Table7[[#This Row],[Ah Rating]]/10</f>
        <v>130</v>
      </c>
      <c r="P15" s="159">
        <v>25</v>
      </c>
    </row>
    <row r="16" spans="1:16">
      <c r="A16" s="155" t="s">
        <v>1217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600.04403669724775</v>
      </c>
      <c r="G16" s="157">
        <f t="shared" si="1"/>
        <v>405.84220183486241</v>
      </c>
      <c r="H16" s="157">
        <f t="shared" si="1"/>
        <v>307.94862385321102</v>
      </c>
      <c r="I16" s="157">
        <f t="shared" si="1"/>
        <v>251.6697247706422</v>
      </c>
      <c r="J16" s="157">
        <f t="shared" si="3"/>
        <v>32.702400000000004</v>
      </c>
      <c r="K16" s="157">
        <f t="shared" si="2"/>
        <v>22.118400000000001</v>
      </c>
      <c r="L16" s="157">
        <f t="shared" si="2"/>
        <v>16.783200000000001</v>
      </c>
      <c r="M16" s="157">
        <f t="shared" si="2"/>
        <v>13.715999999999999</v>
      </c>
      <c r="N16" s="158">
        <v>1600</v>
      </c>
      <c r="O16" s="158">
        <f>Table7[[#This Row],[Ah Rating]]/10</f>
        <v>160</v>
      </c>
      <c r="P16" s="159">
        <v>25</v>
      </c>
    </row>
    <row r="17" spans="1:22">
      <c r="A17" s="155" t="s">
        <v>1345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573.88623853211004</v>
      </c>
      <c r="G17" s="157">
        <f t="shared" si="1"/>
        <v>384.04403669724769</v>
      </c>
      <c r="H17" s="157">
        <f t="shared" si="1"/>
        <v>292.49174311926606</v>
      </c>
      <c r="I17" s="157">
        <f t="shared" si="1"/>
        <v>240.57247706422021</v>
      </c>
      <c r="J17" s="157">
        <f t="shared" si="3"/>
        <v>31.276799999999994</v>
      </c>
      <c r="K17" s="157">
        <f t="shared" si="2"/>
        <v>20.930399999999999</v>
      </c>
      <c r="L17" s="157">
        <f t="shared" si="2"/>
        <v>15.940800000000001</v>
      </c>
      <c r="M17" s="157">
        <f t="shared" si="2"/>
        <v>13.1112</v>
      </c>
      <c r="N17" s="158">
        <v>1500</v>
      </c>
      <c r="O17" s="158">
        <f>Table7[[#This Row],[Ah Rating]]/10</f>
        <v>150</v>
      </c>
      <c r="P17" s="159">
        <v>25</v>
      </c>
    </row>
    <row r="18" spans="1:22">
      <c r="A18" s="155" t="s">
        <v>1338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621.44587155963302</v>
      </c>
      <c r="G18" s="157">
        <f t="shared" si="1"/>
        <v>416.14678899082571</v>
      </c>
      <c r="H18" s="157">
        <f t="shared" si="1"/>
        <v>316.66788990825688</v>
      </c>
      <c r="I18" s="157">
        <f t="shared" si="1"/>
        <v>260.78532110091743</v>
      </c>
      <c r="J18" s="157">
        <f t="shared" si="3"/>
        <v>33.8688</v>
      </c>
      <c r="K18" s="157">
        <f t="shared" si="2"/>
        <v>22.68</v>
      </c>
      <c r="L18" s="157">
        <f t="shared" si="2"/>
        <v>17.258400000000002</v>
      </c>
      <c r="M18" s="157">
        <f t="shared" si="2"/>
        <v>14.2128</v>
      </c>
      <c r="N18" s="158">
        <v>1625</v>
      </c>
      <c r="O18" s="158">
        <f>Table7[[#This Row],[Ah Rating]]/10</f>
        <v>162.5</v>
      </c>
      <c r="P18" s="159">
        <v>25</v>
      </c>
    </row>
    <row r="19" spans="1:22">
      <c r="A19" s="155" t="s">
        <v>1167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764.9174311926605</v>
      </c>
      <c r="G19" s="157">
        <f t="shared" si="1"/>
        <v>512.05871559633033</v>
      </c>
      <c r="H19" s="157">
        <f t="shared" si="1"/>
        <v>389.98899082568806</v>
      </c>
      <c r="I19" s="157">
        <f>((E19*24)/54.5)*0.9</f>
        <v>321.02752293577981</v>
      </c>
      <c r="J19" s="157">
        <f t="shared" si="3"/>
        <v>41.688000000000002</v>
      </c>
      <c r="K19" s="157">
        <f t="shared" si="2"/>
        <v>27.907200000000003</v>
      </c>
      <c r="L19" s="157">
        <f t="shared" si="2"/>
        <v>21.254399999999997</v>
      </c>
      <c r="M19" s="157">
        <f t="shared" si="2"/>
        <v>17.495999999999999</v>
      </c>
      <c r="N19" s="158">
        <v>2000</v>
      </c>
      <c r="O19" s="158">
        <f>Table7[[#This Row],[Ah Rating]]/10</f>
        <v>200</v>
      </c>
      <c r="P19" s="159">
        <v>25</v>
      </c>
      <c r="R19" s="145">
        <f>SUM(Table7[[#This Row],[1 hr2]]*0.98)</f>
        <v>749.61908256880724</v>
      </c>
      <c r="S19" s="145">
        <f>SUM(R19*0.98)</f>
        <v>734.62670091743109</v>
      </c>
      <c r="T19" s="145">
        <f t="shared" ref="T19:V19" si="4">SUM(S19*0.98)</f>
        <v>719.93416689908247</v>
      </c>
      <c r="U19" s="145">
        <f t="shared" si="4"/>
        <v>705.53548356110082</v>
      </c>
      <c r="V19" s="145">
        <f t="shared" si="4"/>
        <v>691.42477388987879</v>
      </c>
    </row>
    <row r="20" spans="1:22">
      <c r="A20" s="160" t="s">
        <v>1181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si="0"/>
        <v>77.561834862385311</v>
      </c>
      <c r="G20" s="157">
        <f t="shared" ref="G20:I48" si="5">((C20*24)/54.5)*0.9</f>
        <v>45.577981651376149</v>
      </c>
      <c r="H20" s="157">
        <f t="shared" si="5"/>
        <v>32.697247706422019</v>
      </c>
      <c r="I20" s="157">
        <f t="shared" si="5"/>
        <v>25.761467889908257</v>
      </c>
      <c r="J20" s="157">
        <f t="shared" si="3"/>
        <v>4.2271200000000002</v>
      </c>
      <c r="K20" s="157">
        <f t="shared" si="3"/>
        <v>2.484</v>
      </c>
      <c r="L20" s="157">
        <f t="shared" si="3"/>
        <v>1.782</v>
      </c>
      <c r="M20" s="157">
        <f t="shared" si="3"/>
        <v>1.4039999999999999</v>
      </c>
      <c r="N20" s="158">
        <v>150</v>
      </c>
      <c r="O20" s="158">
        <f>Table7[[#This Row],[Ah Rating]]/10</f>
        <v>15</v>
      </c>
      <c r="P20" s="159">
        <v>20</v>
      </c>
    </row>
    <row r="21" spans="1:22">
      <c r="A21" s="160" t="s">
        <v>1608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0"/>
        <v>50.25467889908257</v>
      </c>
      <c r="G21" s="157">
        <f t="shared" si="5"/>
        <v>28.179082568807335</v>
      </c>
      <c r="H21" s="157">
        <f t="shared" si="5"/>
        <v>20.56954128440367</v>
      </c>
      <c r="I21" s="157">
        <f t="shared" si="5"/>
        <v>16.447706422018349</v>
      </c>
      <c r="J21" s="157">
        <f t="shared" si="3"/>
        <v>2.73888</v>
      </c>
      <c r="K21" s="157">
        <f t="shared" si="3"/>
        <v>1.5357599999999998</v>
      </c>
      <c r="L21" s="157">
        <f t="shared" si="3"/>
        <v>1.12104</v>
      </c>
      <c r="M21" s="157">
        <f t="shared" si="3"/>
        <v>0.89640000000000009</v>
      </c>
      <c r="N21" s="158">
        <v>100</v>
      </c>
      <c r="O21" s="158">
        <f>Table7[[#This Row],[Ah Rating]]/10</f>
        <v>10</v>
      </c>
      <c r="P21" s="159">
        <v>20</v>
      </c>
    </row>
    <row r="22" spans="1:22">
      <c r="A22" s="160" t="s">
        <v>1326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0"/>
        <v>104.47266055045873</v>
      </c>
      <c r="G22" s="157">
        <f t="shared" si="5"/>
        <v>61.27266055045871</v>
      </c>
      <c r="H22" s="157">
        <f t="shared" si="5"/>
        <v>43.794495412844036</v>
      </c>
      <c r="I22" s="157">
        <f t="shared" si="5"/>
        <v>34.203302752293574</v>
      </c>
      <c r="J22" s="157">
        <f t="shared" si="3"/>
        <v>5.6937600000000002</v>
      </c>
      <c r="K22" s="157">
        <f t="shared" si="3"/>
        <v>3.3393599999999997</v>
      </c>
      <c r="L22" s="157">
        <f t="shared" si="3"/>
        <v>2.3867999999999996</v>
      </c>
      <c r="M22" s="157">
        <f t="shared" si="3"/>
        <v>1.8640799999999997</v>
      </c>
      <c r="N22" s="158">
        <v>190</v>
      </c>
      <c r="O22" s="158">
        <f>Table7[[#This Row],[Ah Rating]]/10</f>
        <v>19</v>
      </c>
      <c r="P22" s="159">
        <v>20</v>
      </c>
    </row>
    <row r="23" spans="1:22">
      <c r="A23" s="160" t="s">
        <v>1253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0"/>
        <v>51.919266055045874</v>
      </c>
      <c r="G23" s="157">
        <f t="shared" si="5"/>
        <v>31.310091743119269</v>
      </c>
      <c r="H23" s="157">
        <f t="shared" si="5"/>
        <v>22.590825688073394</v>
      </c>
      <c r="I23" s="157">
        <f t="shared" si="5"/>
        <v>17.834862385321099</v>
      </c>
      <c r="J23" s="157">
        <f t="shared" si="3"/>
        <v>2.8296000000000001</v>
      </c>
      <c r="K23" s="157">
        <f t="shared" si="3"/>
        <v>1.7064000000000001</v>
      </c>
      <c r="L23" s="157">
        <f t="shared" si="3"/>
        <v>1.2312000000000001</v>
      </c>
      <c r="M23" s="157">
        <f t="shared" si="3"/>
        <v>0.97199999999999986</v>
      </c>
      <c r="N23" s="158">
        <v>100</v>
      </c>
      <c r="O23" s="158">
        <f>Table7[[#This Row],[Ah Rating]]/10</f>
        <v>10</v>
      </c>
      <c r="P23" s="159">
        <v>20</v>
      </c>
    </row>
    <row r="24" spans="1:22">
      <c r="A24" s="160" t="s">
        <v>1293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0"/>
        <v>51.522935779816514</v>
      </c>
      <c r="G24" s="157">
        <f t="shared" si="5"/>
        <v>30.913761467889909</v>
      </c>
      <c r="H24" s="157">
        <f t="shared" si="5"/>
        <v>22.194495412844038</v>
      </c>
      <c r="I24" s="157">
        <f t="shared" si="5"/>
        <v>17.834862385321099</v>
      </c>
      <c r="J24" s="157">
        <f t="shared" si="3"/>
        <v>2.8079999999999998</v>
      </c>
      <c r="K24" s="157">
        <f t="shared" si="3"/>
        <v>1.6847999999999999</v>
      </c>
      <c r="L24" s="157">
        <f t="shared" si="3"/>
        <v>1.2096000000000002</v>
      </c>
      <c r="M24" s="157">
        <f t="shared" si="3"/>
        <v>0.97199999999999986</v>
      </c>
      <c r="N24" s="158">
        <v>105</v>
      </c>
      <c r="O24" s="158">
        <f>Table7[[#This Row],[Ah Rating]]/10</f>
        <v>10.5</v>
      </c>
      <c r="P24" s="159">
        <v>20</v>
      </c>
    </row>
    <row r="25" spans="1:22">
      <c r="A25" s="160" t="s">
        <v>1493</v>
      </c>
      <c r="B25" s="156">
        <v>145</v>
      </c>
      <c r="C25" s="161">
        <v>88</v>
      </c>
      <c r="D25" s="156">
        <v>65</v>
      </c>
      <c r="E25" s="161">
        <v>52</v>
      </c>
      <c r="F25" s="157">
        <f t="shared" si="0"/>
        <v>57.467889908256879</v>
      </c>
      <c r="G25" s="157">
        <f t="shared" si="5"/>
        <v>34.877064220183492</v>
      </c>
      <c r="H25" s="157">
        <f t="shared" si="5"/>
        <v>25.761467889908257</v>
      </c>
      <c r="I25" s="157">
        <f t="shared" si="5"/>
        <v>20.609174311926608</v>
      </c>
      <c r="J25" s="157">
        <f t="shared" si="3"/>
        <v>3.1320000000000001</v>
      </c>
      <c r="K25" s="157">
        <f t="shared" si="3"/>
        <v>1.9008000000000005</v>
      </c>
      <c r="L25" s="157">
        <f t="shared" si="3"/>
        <v>1.4039999999999999</v>
      </c>
      <c r="M25" s="157">
        <f t="shared" si="3"/>
        <v>1.1232000000000002</v>
      </c>
      <c r="N25" s="158">
        <v>125</v>
      </c>
      <c r="O25" s="158">
        <f>Table7[[#This Row],[Ah Rating]]/10</f>
        <v>12.5</v>
      </c>
      <c r="P25" s="159">
        <v>20</v>
      </c>
    </row>
    <row r="26" spans="1:22">
      <c r="A26" s="160" t="s">
        <v>1440</v>
      </c>
      <c r="B26" s="156">
        <v>120</v>
      </c>
      <c r="C26" s="161">
        <v>70</v>
      </c>
      <c r="D26" s="156">
        <v>50</v>
      </c>
      <c r="E26" s="156">
        <v>39</v>
      </c>
      <c r="F26" s="157">
        <f t="shared" si="0"/>
        <v>47.559633027522942</v>
      </c>
      <c r="G26" s="157">
        <f t="shared" si="5"/>
        <v>27.743119266055047</v>
      </c>
      <c r="H26" s="157">
        <f t="shared" si="5"/>
        <v>19.816513761467888</v>
      </c>
      <c r="I26" s="157">
        <f t="shared" si="5"/>
        <v>15.456880733944955</v>
      </c>
      <c r="J26" s="157">
        <f t="shared" si="3"/>
        <v>2.5920000000000005</v>
      </c>
      <c r="K26" s="157">
        <f t="shared" si="3"/>
        <v>1.512</v>
      </c>
      <c r="L26" s="157">
        <f t="shared" si="3"/>
        <v>1.08</v>
      </c>
      <c r="M26" s="157">
        <f t="shared" si="3"/>
        <v>0.84239999999999993</v>
      </c>
      <c r="N26" s="158">
        <v>92</v>
      </c>
      <c r="O26" s="158">
        <f>Table7[[#This Row],[Ah Rating]]/10</f>
        <v>9.1999999999999993</v>
      </c>
      <c r="P26" s="159">
        <v>20</v>
      </c>
    </row>
    <row r="27" spans="1:22">
      <c r="A27" s="160" t="s">
        <v>1609</v>
      </c>
      <c r="B27" s="156">
        <v>632</v>
      </c>
      <c r="C27" s="156">
        <v>361</v>
      </c>
      <c r="D27" s="156">
        <v>269</v>
      </c>
      <c r="E27" s="161">
        <v>214</v>
      </c>
      <c r="F27" s="157">
        <f t="shared" si="0"/>
        <v>250.48073394495415</v>
      </c>
      <c r="G27" s="157">
        <f t="shared" si="5"/>
        <v>143.07522935779818</v>
      </c>
      <c r="H27" s="157">
        <f t="shared" si="5"/>
        <v>106.61284403669725</v>
      </c>
      <c r="I27" s="157">
        <f t="shared" si="5"/>
        <v>84.814678899082566</v>
      </c>
      <c r="J27" s="157">
        <f t="shared" si="3"/>
        <v>13.651200000000001</v>
      </c>
      <c r="K27" s="157">
        <f t="shared" si="3"/>
        <v>7.7976000000000001</v>
      </c>
      <c r="L27" s="157">
        <f t="shared" si="3"/>
        <v>5.8104000000000005</v>
      </c>
      <c r="M27" s="157">
        <f t="shared" si="3"/>
        <v>4.6223999999999998</v>
      </c>
      <c r="N27" s="158">
        <v>516</v>
      </c>
      <c r="O27" s="158">
        <f>Table7[[#This Row],[Ah Rating]]/10</f>
        <v>51.6</v>
      </c>
      <c r="P27" s="159">
        <v>20</v>
      </c>
    </row>
    <row r="28" spans="1:22">
      <c r="A28" s="160" t="s">
        <v>1311</v>
      </c>
      <c r="B28" s="156">
        <v>138</v>
      </c>
      <c r="C28" s="156">
        <v>81</v>
      </c>
      <c r="D28" s="156">
        <v>58</v>
      </c>
      <c r="E28" s="161">
        <v>45</v>
      </c>
      <c r="F28" s="157">
        <f t="shared" si="0"/>
        <v>54.693577981651373</v>
      </c>
      <c r="G28" s="157">
        <f t="shared" si="5"/>
        <v>32.102752293577986</v>
      </c>
      <c r="H28" s="157">
        <f t="shared" si="5"/>
        <v>22.987155963302751</v>
      </c>
      <c r="I28" s="157">
        <f t="shared" si="5"/>
        <v>17.834862385321099</v>
      </c>
      <c r="J28" s="157">
        <f t="shared" si="3"/>
        <v>2.9807999999999999</v>
      </c>
      <c r="K28" s="157">
        <f t="shared" si="3"/>
        <v>1.7496</v>
      </c>
      <c r="L28" s="157">
        <f t="shared" si="3"/>
        <v>1.2527999999999999</v>
      </c>
      <c r="M28" s="157">
        <f t="shared" si="3"/>
        <v>0.97199999999999986</v>
      </c>
      <c r="N28" s="158">
        <v>100</v>
      </c>
      <c r="O28" s="158">
        <f>Table7[[#This Row],[Ah Rating]]/10</f>
        <v>10</v>
      </c>
      <c r="P28" s="159">
        <v>20</v>
      </c>
    </row>
    <row r="29" spans="1:22">
      <c r="A29" s="160" t="s">
        <v>1610</v>
      </c>
      <c r="B29" s="156">
        <v>650.6</v>
      </c>
      <c r="C29" s="156">
        <v>452.8</v>
      </c>
      <c r="D29" s="156">
        <v>347.2</v>
      </c>
      <c r="E29" s="161">
        <v>282.5</v>
      </c>
      <c r="F29" s="157">
        <f t="shared" si="0"/>
        <v>257.85247706422018</v>
      </c>
      <c r="G29" s="157">
        <f t="shared" si="5"/>
        <v>179.45834862385323</v>
      </c>
      <c r="H29" s="157">
        <f t="shared" si="5"/>
        <v>137.60587155963302</v>
      </c>
      <c r="I29" s="157">
        <f t="shared" si="5"/>
        <v>111.96330275229357</v>
      </c>
      <c r="J29" s="157">
        <f t="shared" si="3"/>
        <v>14.052959999999999</v>
      </c>
      <c r="K29" s="157">
        <f t="shared" si="3"/>
        <v>9.7804800000000007</v>
      </c>
      <c r="L29" s="157">
        <f t="shared" si="3"/>
        <v>7.4995199999999995</v>
      </c>
      <c r="M29" s="157">
        <f t="shared" si="3"/>
        <v>6.1020000000000003</v>
      </c>
      <c r="N29" s="158">
        <v>680</v>
      </c>
      <c r="O29" s="158">
        <f>Table7[[#This Row],[Ah Rating]]/10</f>
        <v>68</v>
      </c>
      <c r="P29" s="159">
        <v>20</v>
      </c>
    </row>
    <row r="30" spans="1:22">
      <c r="A30" s="160" t="s">
        <v>1611</v>
      </c>
      <c r="B30" s="156">
        <v>459.2</v>
      </c>
      <c r="C30" s="156">
        <v>319.60000000000002</v>
      </c>
      <c r="D30" s="156">
        <v>245.1</v>
      </c>
      <c r="E30" s="161">
        <v>199.4</v>
      </c>
      <c r="F30" s="157">
        <f t="shared" si="0"/>
        <v>181.99486238532108</v>
      </c>
      <c r="G30" s="157">
        <f t="shared" si="5"/>
        <v>126.66715596330276</v>
      </c>
      <c r="H30" s="157">
        <f t="shared" si="5"/>
        <v>97.140550458715595</v>
      </c>
      <c r="I30" s="157">
        <f t="shared" si="5"/>
        <v>79.028256880733949</v>
      </c>
      <c r="J30" s="157">
        <f t="shared" si="3"/>
        <v>9.9187199999999986</v>
      </c>
      <c r="K30" s="157">
        <f t="shared" si="3"/>
        <v>6.9033600000000002</v>
      </c>
      <c r="L30" s="157">
        <f t="shared" si="3"/>
        <v>5.2941599999999998</v>
      </c>
      <c r="M30" s="157">
        <f t="shared" si="3"/>
        <v>4.3070399999999998</v>
      </c>
      <c r="N30" s="158">
        <v>480</v>
      </c>
      <c r="O30" s="158">
        <f>Table7[[#This Row],[Ah Rating]]/10</f>
        <v>48</v>
      </c>
      <c r="P30" s="159">
        <v>20</v>
      </c>
    </row>
    <row r="31" spans="1:22">
      <c r="A31" s="160" t="s">
        <v>1612</v>
      </c>
      <c r="B31" s="156">
        <v>177</v>
      </c>
      <c r="C31" s="156">
        <v>107</v>
      </c>
      <c r="D31" s="156">
        <v>79</v>
      </c>
      <c r="E31" s="161">
        <v>63</v>
      </c>
      <c r="F31" s="157">
        <f t="shared" si="0"/>
        <v>70.150458715596343</v>
      </c>
      <c r="G31" s="157">
        <f t="shared" si="5"/>
        <v>42.407339449541283</v>
      </c>
      <c r="H31" s="157">
        <f t="shared" si="5"/>
        <v>31.310091743119269</v>
      </c>
      <c r="I31" s="157">
        <f t="shared" si="5"/>
        <v>24.968807339449544</v>
      </c>
      <c r="J31" s="157">
        <f t="shared" si="3"/>
        <v>3.8232000000000008</v>
      </c>
      <c r="K31" s="157">
        <f t="shared" si="3"/>
        <v>2.3111999999999999</v>
      </c>
      <c r="L31" s="157">
        <f t="shared" si="3"/>
        <v>1.7064000000000001</v>
      </c>
      <c r="M31" s="157">
        <f t="shared" si="3"/>
        <v>1.3608000000000002</v>
      </c>
      <c r="N31" s="158">
        <v>150</v>
      </c>
      <c r="O31" s="158">
        <f>Table7[[#This Row],[Ah Rating]]/10</f>
        <v>15</v>
      </c>
      <c r="P31" s="159">
        <v>20</v>
      </c>
    </row>
    <row r="32" spans="1:22">
      <c r="A32" s="160" t="s">
        <v>1375</v>
      </c>
      <c r="B32" s="156">
        <v>1889</v>
      </c>
      <c r="C32" s="156">
        <v>1258</v>
      </c>
      <c r="D32" s="156">
        <v>938</v>
      </c>
      <c r="E32" s="161">
        <v>760</v>
      </c>
      <c r="F32" s="157">
        <f t="shared" si="0"/>
        <v>748.66788990825683</v>
      </c>
      <c r="G32" s="157">
        <f t="shared" si="5"/>
        <v>498.58348623853215</v>
      </c>
      <c r="H32" s="157">
        <f t="shared" si="5"/>
        <v>371.75779816513761</v>
      </c>
      <c r="I32" s="157">
        <f t="shared" si="5"/>
        <v>301.21100917431193</v>
      </c>
      <c r="J32" s="157">
        <f t="shared" si="3"/>
        <v>40.802399999999992</v>
      </c>
      <c r="K32" s="157">
        <f t="shared" si="3"/>
        <v>27.172800000000002</v>
      </c>
      <c r="L32" s="157">
        <f t="shared" si="3"/>
        <v>20.2608</v>
      </c>
      <c r="M32" s="157">
        <f t="shared" si="3"/>
        <v>16.416</v>
      </c>
      <c r="N32" s="158">
        <v>1870</v>
      </c>
      <c r="O32" s="158">
        <f>Table7[[#This Row],[Ah Rating]]/10</f>
        <v>187</v>
      </c>
      <c r="P32" s="159">
        <v>20</v>
      </c>
    </row>
    <row r="33" spans="1:16">
      <c r="A33" s="160" t="s">
        <v>1613</v>
      </c>
      <c r="B33" s="156">
        <v>202</v>
      </c>
      <c r="C33" s="156">
        <v>122</v>
      </c>
      <c r="D33" s="156">
        <v>89.4</v>
      </c>
      <c r="E33" s="161">
        <v>71.3</v>
      </c>
      <c r="F33" s="157">
        <f t="shared" si="0"/>
        <v>80.058715596330273</v>
      </c>
      <c r="G33" s="157">
        <f t="shared" si="5"/>
        <v>48.352293577981648</v>
      </c>
      <c r="H33" s="157">
        <f t="shared" si="5"/>
        <v>35.431926605504593</v>
      </c>
      <c r="I33" s="157">
        <f t="shared" si="5"/>
        <v>28.258348623853209</v>
      </c>
      <c r="J33" s="157">
        <f t="shared" si="3"/>
        <v>4.3632</v>
      </c>
      <c r="K33" s="157">
        <f t="shared" si="3"/>
        <v>2.6351999999999998</v>
      </c>
      <c r="L33" s="157">
        <f t="shared" si="3"/>
        <v>1.9310400000000003</v>
      </c>
      <c r="M33" s="157">
        <f t="shared" si="3"/>
        <v>1.5400799999999999</v>
      </c>
      <c r="N33" s="158">
        <v>170</v>
      </c>
      <c r="O33" s="158">
        <f>Table7[[#This Row],[Ah Rating]]/10</f>
        <v>17</v>
      </c>
      <c r="P33" s="159">
        <v>20</v>
      </c>
    </row>
    <row r="34" spans="1:16">
      <c r="A34" s="160" t="s">
        <v>1614</v>
      </c>
      <c r="B34" s="156">
        <v>2727</v>
      </c>
      <c r="C34" s="156">
        <v>1816</v>
      </c>
      <c r="D34" s="156">
        <v>1355</v>
      </c>
      <c r="E34" s="161">
        <v>1097</v>
      </c>
      <c r="F34" s="157">
        <f t="shared" si="0"/>
        <v>1080.7926605504588</v>
      </c>
      <c r="G34" s="157">
        <f t="shared" si="5"/>
        <v>719.73577981651374</v>
      </c>
      <c r="H34" s="157">
        <f t="shared" si="5"/>
        <v>537.02752293577976</v>
      </c>
      <c r="I34" s="157">
        <f t="shared" si="5"/>
        <v>434.77431192660549</v>
      </c>
      <c r="J34" s="157">
        <f t="shared" si="3"/>
        <v>58.903200000000005</v>
      </c>
      <c r="K34" s="157">
        <f t="shared" si="3"/>
        <v>39.2256</v>
      </c>
      <c r="L34" s="157">
        <f t="shared" si="3"/>
        <v>29.267999999999997</v>
      </c>
      <c r="M34" s="157">
        <f t="shared" si="3"/>
        <v>23.6952</v>
      </c>
      <c r="N34" s="158">
        <v>2700</v>
      </c>
      <c r="O34" s="158">
        <f>Table7[[#This Row],[Ah Rating]]/10</f>
        <v>270</v>
      </c>
      <c r="P34" s="159">
        <v>20</v>
      </c>
    </row>
    <row r="35" spans="1:16">
      <c r="A35" s="160" t="s">
        <v>1615</v>
      </c>
      <c r="B35" s="156">
        <v>210</v>
      </c>
      <c r="C35" s="156">
        <v>120</v>
      </c>
      <c r="D35" s="156">
        <v>90</v>
      </c>
      <c r="E35" s="161">
        <v>71</v>
      </c>
      <c r="F35" s="157">
        <f t="shared" si="0"/>
        <v>83.22935779816514</v>
      </c>
      <c r="G35" s="157">
        <f t="shared" si="5"/>
        <v>47.559633027522942</v>
      </c>
      <c r="H35" s="157">
        <f t="shared" si="5"/>
        <v>35.669724770642198</v>
      </c>
      <c r="I35" s="157">
        <f t="shared" si="5"/>
        <v>28.139449541284407</v>
      </c>
      <c r="J35" s="157">
        <f t="shared" si="3"/>
        <v>4.5359999999999996</v>
      </c>
      <c r="K35" s="157">
        <f t="shared" si="3"/>
        <v>2.5920000000000005</v>
      </c>
      <c r="L35" s="157">
        <f t="shared" si="3"/>
        <v>1.9439999999999997</v>
      </c>
      <c r="M35" s="157">
        <f t="shared" si="3"/>
        <v>1.5336000000000001</v>
      </c>
      <c r="N35" s="158">
        <v>165</v>
      </c>
      <c r="O35" s="158">
        <f>Table7[[#This Row],[Ah Rating]]/10</f>
        <v>16.5</v>
      </c>
      <c r="P35" s="159">
        <v>20</v>
      </c>
    </row>
    <row r="36" spans="1:16">
      <c r="A36" s="162" t="s">
        <v>1176</v>
      </c>
      <c r="B36" s="163">
        <v>121</v>
      </c>
      <c r="C36" s="163">
        <v>71</v>
      </c>
      <c r="D36" s="163">
        <v>50</v>
      </c>
      <c r="E36" s="164">
        <v>40</v>
      </c>
      <c r="F36" s="157">
        <f t="shared" ref="F36:F52" si="6">((B36*24)/54.5)*0.9</f>
        <v>47.955963302752295</v>
      </c>
      <c r="G36" s="157">
        <f t="shared" si="5"/>
        <v>28.139449541284407</v>
      </c>
      <c r="H36" s="157">
        <f t="shared" si="5"/>
        <v>19.816513761467888</v>
      </c>
      <c r="I36" s="157">
        <f t="shared" si="5"/>
        <v>15.853211009174313</v>
      </c>
      <c r="J36" s="165">
        <f t="shared" si="3"/>
        <v>2.6135999999999999</v>
      </c>
      <c r="K36" s="165">
        <f t="shared" si="3"/>
        <v>1.5336000000000001</v>
      </c>
      <c r="L36" s="165">
        <f t="shared" si="3"/>
        <v>1.08</v>
      </c>
      <c r="M36" s="165">
        <f t="shared" si="3"/>
        <v>0.86399999999999999</v>
      </c>
      <c r="N36" s="166">
        <v>92</v>
      </c>
      <c r="O36" s="166">
        <f>Table7[[#This Row],[Ah Rating]]/10</f>
        <v>9.1999999999999993</v>
      </c>
      <c r="P36" s="167">
        <v>20</v>
      </c>
    </row>
    <row r="37" spans="1:16">
      <c r="A37" s="162" t="s">
        <v>1616</v>
      </c>
      <c r="B37" s="163">
        <v>194</v>
      </c>
      <c r="C37" s="163">
        <v>112</v>
      </c>
      <c r="D37" s="163">
        <v>81.900000000000006</v>
      </c>
      <c r="E37" s="164">
        <v>65.599999999999994</v>
      </c>
      <c r="F37" s="157">
        <f t="shared" si="6"/>
        <v>76.888073394495422</v>
      </c>
      <c r="G37" s="157">
        <f t="shared" si="5"/>
        <v>44.388990825688076</v>
      </c>
      <c r="H37" s="157">
        <f t="shared" si="5"/>
        <v>32.459449541284407</v>
      </c>
      <c r="I37" s="157">
        <f t="shared" si="5"/>
        <v>25.999266055045869</v>
      </c>
      <c r="J37" s="165">
        <f t="shared" ref="J37:M42" si="7">(F37*54.5)/1000</f>
        <v>4.1904000000000003</v>
      </c>
      <c r="K37" s="165">
        <f t="shared" si="7"/>
        <v>2.4192000000000005</v>
      </c>
      <c r="L37" s="165">
        <f t="shared" si="7"/>
        <v>1.7690400000000002</v>
      </c>
      <c r="M37" s="165">
        <f t="shared" si="7"/>
        <v>1.4169599999999998</v>
      </c>
      <c r="N37" s="166">
        <v>160</v>
      </c>
      <c r="O37" s="168">
        <f>Table7[[#This Row],[Ah Rating]]/10</f>
        <v>16</v>
      </c>
      <c r="P37" s="169">
        <v>20</v>
      </c>
    </row>
    <row r="38" spans="1:16">
      <c r="A38" s="162" t="s">
        <v>1617</v>
      </c>
      <c r="B38" s="163">
        <v>890</v>
      </c>
      <c r="C38" s="163">
        <v>566</v>
      </c>
      <c r="D38" s="163">
        <v>426</v>
      </c>
      <c r="E38" s="164">
        <v>343</v>
      </c>
      <c r="F38" s="157">
        <f t="shared" si="6"/>
        <v>352.73394495412845</v>
      </c>
      <c r="G38" s="157">
        <f t="shared" si="5"/>
        <v>224.32293577981653</v>
      </c>
      <c r="H38" s="157">
        <f t="shared" si="5"/>
        <v>168.83669724770641</v>
      </c>
      <c r="I38" s="157">
        <f t="shared" si="5"/>
        <v>135.94128440366973</v>
      </c>
      <c r="J38" s="165">
        <f t="shared" si="7"/>
        <v>19.224</v>
      </c>
      <c r="K38" s="165">
        <f t="shared" si="7"/>
        <v>12.2256</v>
      </c>
      <c r="L38" s="165">
        <f t="shared" si="7"/>
        <v>9.2015999999999991</v>
      </c>
      <c r="M38" s="165">
        <f t="shared" si="7"/>
        <v>7.4088000000000003</v>
      </c>
      <c r="N38" s="166">
        <v>800</v>
      </c>
      <c r="O38" s="168">
        <f>Table7[[#This Row],[Ah Rating]]/10</f>
        <v>80</v>
      </c>
      <c r="P38" s="169">
        <v>20</v>
      </c>
    </row>
    <row r="39" spans="1:16">
      <c r="A39" s="162" t="s">
        <v>1202</v>
      </c>
      <c r="B39" s="163">
        <v>1112</v>
      </c>
      <c r="C39" s="163">
        <v>707</v>
      </c>
      <c r="D39" s="163">
        <v>532</v>
      </c>
      <c r="E39" s="164">
        <v>429</v>
      </c>
      <c r="F39" s="157">
        <f t="shared" si="6"/>
        <v>440.71926605504586</v>
      </c>
      <c r="G39" s="157">
        <f t="shared" si="5"/>
        <v>280.20550458715599</v>
      </c>
      <c r="H39" s="157">
        <f t="shared" si="5"/>
        <v>210.84770642201835</v>
      </c>
      <c r="I39" s="157">
        <f t="shared" si="5"/>
        <v>170.02568807339452</v>
      </c>
      <c r="J39" s="165">
        <f t="shared" si="7"/>
        <v>24.019200000000001</v>
      </c>
      <c r="K39" s="165">
        <f t="shared" si="7"/>
        <v>15.2712</v>
      </c>
      <c r="L39" s="165">
        <f t="shared" si="7"/>
        <v>11.491200000000001</v>
      </c>
      <c r="M39" s="165">
        <f t="shared" si="7"/>
        <v>9.2664000000000009</v>
      </c>
      <c r="N39" s="166">
        <v>1000</v>
      </c>
      <c r="O39" s="166">
        <f>Table7[[#This Row],[Ah Rating]]/10</f>
        <v>100</v>
      </c>
      <c r="P39" s="170">
        <v>20</v>
      </c>
    </row>
    <row r="40" spans="1:16">
      <c r="A40" s="162" t="s">
        <v>1304</v>
      </c>
      <c r="B40" s="163">
        <v>1372</v>
      </c>
      <c r="C40" s="163">
        <v>930</v>
      </c>
      <c r="D40" s="163">
        <v>708</v>
      </c>
      <c r="E40" s="164">
        <v>579</v>
      </c>
      <c r="F40" s="165">
        <f t="shared" si="6"/>
        <v>543.76513761467891</v>
      </c>
      <c r="G40" s="165">
        <f t="shared" si="5"/>
        <v>368.58715596330279</v>
      </c>
      <c r="H40" s="165">
        <f t="shared" si="5"/>
        <v>280.60183486238537</v>
      </c>
      <c r="I40" s="165">
        <f t="shared" si="5"/>
        <v>229.47522935779818</v>
      </c>
      <c r="J40" s="165">
        <f t="shared" si="7"/>
        <v>29.635200000000001</v>
      </c>
      <c r="K40" s="165">
        <f t="shared" si="7"/>
        <v>20.088000000000005</v>
      </c>
      <c r="L40" s="165">
        <f t="shared" si="7"/>
        <v>15.292800000000003</v>
      </c>
      <c r="M40" s="165">
        <f t="shared" si="7"/>
        <v>12.506400000000001</v>
      </c>
      <c r="N40" s="166">
        <v>1500</v>
      </c>
      <c r="O40" s="166">
        <f>Table7[[#This Row],[Ah Rating]]/10</f>
        <v>150</v>
      </c>
      <c r="P40" s="170">
        <v>20</v>
      </c>
    </row>
    <row r="41" spans="1:16">
      <c r="A41" s="162" t="s">
        <v>1477</v>
      </c>
      <c r="B41" s="163">
        <v>1830</v>
      </c>
      <c r="C41" s="163">
        <v>1239</v>
      </c>
      <c r="D41" s="163">
        <v>944</v>
      </c>
      <c r="E41" s="164">
        <v>773</v>
      </c>
      <c r="F41" s="165">
        <f t="shared" si="6"/>
        <v>725.28440366972484</v>
      </c>
      <c r="G41" s="165">
        <f t="shared" si="5"/>
        <v>491.05321100917433</v>
      </c>
      <c r="H41" s="165">
        <f t="shared" si="5"/>
        <v>374.13577981651378</v>
      </c>
      <c r="I41" s="165">
        <f t="shared" si="5"/>
        <v>306.36330275229358</v>
      </c>
      <c r="J41" s="165">
        <f t="shared" si="7"/>
        <v>39.528000000000006</v>
      </c>
      <c r="K41" s="165">
        <f t="shared" si="7"/>
        <v>26.762400000000003</v>
      </c>
      <c r="L41" s="165">
        <f t="shared" si="7"/>
        <v>20.390400000000003</v>
      </c>
      <c r="M41" s="165">
        <f t="shared" si="7"/>
        <v>16.6968</v>
      </c>
      <c r="N41" s="166">
        <v>2000</v>
      </c>
      <c r="O41" s="166">
        <f>Table7[[#This Row],[Ah Rating]]/10</f>
        <v>200</v>
      </c>
      <c r="P41" s="170">
        <v>20</v>
      </c>
    </row>
    <row r="42" spans="1:16">
      <c r="A42" s="162" t="s">
        <v>1618</v>
      </c>
      <c r="B42" s="163">
        <v>1183</v>
      </c>
      <c r="C42" s="163">
        <v>721</v>
      </c>
      <c r="D42" s="163">
        <v>526</v>
      </c>
      <c r="E42" s="164">
        <v>418</v>
      </c>
      <c r="F42" s="165">
        <f t="shared" si="6"/>
        <v>468.85871559633028</v>
      </c>
      <c r="G42" s="165">
        <f t="shared" si="5"/>
        <v>285.75412844036697</v>
      </c>
      <c r="H42" s="165">
        <f t="shared" si="5"/>
        <v>208.46972477064222</v>
      </c>
      <c r="I42" s="165">
        <f t="shared" si="5"/>
        <v>165.66605504587159</v>
      </c>
      <c r="J42" s="165">
        <f t="shared" si="7"/>
        <v>25.552799999999998</v>
      </c>
      <c r="K42" s="165">
        <f t="shared" si="7"/>
        <v>15.573600000000001</v>
      </c>
      <c r="L42" s="165">
        <f t="shared" si="7"/>
        <v>11.361600000000001</v>
      </c>
      <c r="M42" s="165">
        <f t="shared" si="7"/>
        <v>9.0288000000000004</v>
      </c>
      <c r="N42" s="166">
        <v>1000</v>
      </c>
      <c r="O42" s="166">
        <f>Table7[[#This Row],[Ah Rating]]/10</f>
        <v>100</v>
      </c>
      <c r="P42" s="170">
        <v>20</v>
      </c>
    </row>
    <row r="43" spans="1:16">
      <c r="A43" s="162" t="s">
        <v>1416</v>
      </c>
      <c r="B43" s="163">
        <v>1602</v>
      </c>
      <c r="C43" s="163">
        <v>1009</v>
      </c>
      <c r="D43" s="163">
        <v>736</v>
      </c>
      <c r="E43" s="164">
        <v>585</v>
      </c>
      <c r="F43" s="165">
        <f t="shared" si="6"/>
        <v>634.9211009174312</v>
      </c>
      <c r="G43" s="165">
        <f t="shared" si="5"/>
        <v>399.89724770642204</v>
      </c>
      <c r="H43" s="165">
        <f t="shared" si="5"/>
        <v>291.69908256880734</v>
      </c>
      <c r="I43" s="165">
        <f t="shared" si="5"/>
        <v>231.85321100917429</v>
      </c>
      <c r="J43" s="165">
        <f>(F43*54.5)/1000</f>
        <v>34.603199999999994</v>
      </c>
      <c r="K43" s="165">
        <f>(G43*54.5)/1000</f>
        <v>21.794400000000003</v>
      </c>
      <c r="L43" s="165">
        <f>(H43*54.5)/1000</f>
        <v>15.897600000000001</v>
      </c>
      <c r="M43" s="165">
        <f>(I43*54.5)/1000</f>
        <v>12.635999999999997</v>
      </c>
      <c r="N43" s="166">
        <v>14000</v>
      </c>
      <c r="O43" s="166">
        <f>Table7[[#This Row],[Ah Rating]]/10</f>
        <v>1400</v>
      </c>
      <c r="P43" s="170">
        <v>25</v>
      </c>
    </row>
    <row r="44" spans="1:16">
      <c r="A44" s="160" t="s">
        <v>1224</v>
      </c>
      <c r="B44" s="156">
        <v>2022.5</v>
      </c>
      <c r="C44" s="156">
        <v>1268.4000000000001</v>
      </c>
      <c r="D44" s="156">
        <v>933</v>
      </c>
      <c r="E44" s="161">
        <v>741.8</v>
      </c>
      <c r="F44" s="157">
        <f t="shared" si="6"/>
        <v>801.57798165137615</v>
      </c>
      <c r="G44" s="157">
        <f t="shared" si="5"/>
        <v>502.70532110091744</v>
      </c>
      <c r="H44" s="157">
        <f t="shared" si="5"/>
        <v>369.77614678899084</v>
      </c>
      <c r="I44" s="157">
        <f t="shared" si="5"/>
        <v>293.99779816513757</v>
      </c>
      <c r="J44" s="157">
        <f t="shared" ref="J44:M52" si="8">(F44*54.5)/1000</f>
        <v>43.686</v>
      </c>
      <c r="K44" s="157">
        <f t="shared" si="8"/>
        <v>27.397440000000003</v>
      </c>
      <c r="L44" s="157">
        <f t="shared" si="8"/>
        <v>20.152799999999999</v>
      </c>
      <c r="M44" s="157">
        <f t="shared" si="8"/>
        <v>16.022879999999997</v>
      </c>
      <c r="N44" s="158">
        <v>2000</v>
      </c>
      <c r="O44" s="158">
        <f>Table7[[#This Row],[Ah Rating]]/10</f>
        <v>200</v>
      </c>
      <c r="P44" s="171"/>
    </row>
    <row r="45" spans="1:16">
      <c r="A45" s="160" t="s">
        <v>1619</v>
      </c>
      <c r="B45" s="156">
        <v>1854</v>
      </c>
      <c r="C45" s="156">
        <v>1173</v>
      </c>
      <c r="D45" s="156">
        <v>853</v>
      </c>
      <c r="E45" s="161">
        <v>671</v>
      </c>
      <c r="F45" s="157">
        <f t="shared" si="6"/>
        <v>734.79633027522937</v>
      </c>
      <c r="G45" s="157">
        <f t="shared" si="5"/>
        <v>464.89541284403668</v>
      </c>
      <c r="H45" s="157">
        <f t="shared" si="5"/>
        <v>338.06972477064221</v>
      </c>
      <c r="I45" s="157">
        <f t="shared" si="5"/>
        <v>265.93761467889908</v>
      </c>
      <c r="J45" s="157">
        <f t="shared" si="8"/>
        <v>40.046399999999998</v>
      </c>
      <c r="K45" s="157">
        <f t="shared" si="8"/>
        <v>25.3368</v>
      </c>
      <c r="L45" s="157">
        <f t="shared" si="8"/>
        <v>18.424799999999998</v>
      </c>
      <c r="M45" s="157">
        <f t="shared" si="8"/>
        <v>14.493600000000001</v>
      </c>
      <c r="N45" s="158">
        <v>1600</v>
      </c>
      <c r="O45" s="158">
        <f>Table7[[#This Row],[Ah Rating]]/10</f>
        <v>160</v>
      </c>
      <c r="P45" s="171"/>
    </row>
    <row r="46" spans="1:16">
      <c r="A46" s="160" t="s">
        <v>1384</v>
      </c>
      <c r="B46" s="156">
        <v>3066.7</v>
      </c>
      <c r="C46" s="156">
        <v>1908.9</v>
      </c>
      <c r="D46" s="156">
        <v>1392.8</v>
      </c>
      <c r="E46" s="161">
        <v>1106.5999999999999</v>
      </c>
      <c r="F46" s="157">
        <f t="shared" si="6"/>
        <v>1215.4260550458714</v>
      </c>
      <c r="G46" s="157">
        <f t="shared" si="5"/>
        <v>756.55486238532126</v>
      </c>
      <c r="H46" s="157">
        <f t="shared" si="5"/>
        <v>552.0088073394495</v>
      </c>
      <c r="I46" s="157">
        <f t="shared" si="5"/>
        <v>438.57908256880734</v>
      </c>
      <c r="J46" s="157">
        <f t="shared" si="8"/>
        <v>66.240719999999982</v>
      </c>
      <c r="K46" s="157">
        <f t="shared" si="8"/>
        <v>41.232240000000004</v>
      </c>
      <c r="L46" s="157">
        <f t="shared" si="8"/>
        <v>30.084479999999999</v>
      </c>
      <c r="M46" s="157">
        <f t="shared" si="8"/>
        <v>23.902560000000001</v>
      </c>
      <c r="N46" s="158">
        <v>3000</v>
      </c>
      <c r="O46" s="158">
        <f>Table7[[#This Row],[Ah Rating]]/10</f>
        <v>300</v>
      </c>
      <c r="P46" s="171"/>
    </row>
    <row r="47" spans="1:16">
      <c r="A47" s="160" t="s">
        <v>1620</v>
      </c>
      <c r="B47" s="156">
        <v>1349</v>
      </c>
      <c r="C47" s="156">
        <v>865</v>
      </c>
      <c r="D47" s="156">
        <v>631</v>
      </c>
      <c r="E47" s="161">
        <v>502</v>
      </c>
      <c r="F47" s="157">
        <f t="shared" si="6"/>
        <v>534.64954128440365</v>
      </c>
      <c r="G47" s="157">
        <f t="shared" si="5"/>
        <v>342.82568807339453</v>
      </c>
      <c r="H47" s="157">
        <f t="shared" si="5"/>
        <v>250.08440366972476</v>
      </c>
      <c r="I47" s="157">
        <f t="shared" si="5"/>
        <v>198.95779816513763</v>
      </c>
      <c r="J47" s="157">
        <f t="shared" si="8"/>
        <v>29.138399999999997</v>
      </c>
      <c r="K47" s="157">
        <f t="shared" si="8"/>
        <v>18.684000000000005</v>
      </c>
      <c r="L47" s="157">
        <f t="shared" si="8"/>
        <v>13.6296</v>
      </c>
      <c r="M47" s="157">
        <f t="shared" si="8"/>
        <v>10.843200000000001</v>
      </c>
      <c r="N47" s="158">
        <v>1200</v>
      </c>
      <c r="O47" s="158">
        <f>Table7[[#This Row],[Ah Rating]]/10</f>
        <v>120</v>
      </c>
      <c r="P47" s="171"/>
    </row>
    <row r="48" spans="1:16">
      <c r="A48" s="160" t="s">
        <v>1446</v>
      </c>
      <c r="B48" s="156">
        <v>776</v>
      </c>
      <c r="C48" s="156">
        <v>472</v>
      </c>
      <c r="D48" s="156">
        <v>345</v>
      </c>
      <c r="E48" s="161">
        <v>274</v>
      </c>
      <c r="F48" s="157">
        <f t="shared" si="6"/>
        <v>307.55229357798169</v>
      </c>
      <c r="G48" s="157">
        <f t="shared" si="5"/>
        <v>187.06788990825689</v>
      </c>
      <c r="H48" s="157">
        <f t="shared" si="5"/>
        <v>136.73394495412845</v>
      </c>
      <c r="I48" s="157">
        <f t="shared" si="5"/>
        <v>108.59449541284404</v>
      </c>
      <c r="J48" s="157">
        <f t="shared" si="8"/>
        <v>16.761600000000001</v>
      </c>
      <c r="K48" s="157">
        <f t="shared" si="8"/>
        <v>10.195200000000002</v>
      </c>
      <c r="L48" s="157">
        <f t="shared" si="8"/>
        <v>7.452</v>
      </c>
      <c r="M48" s="157">
        <f t="shared" si="8"/>
        <v>5.9184000000000001</v>
      </c>
      <c r="N48" s="158">
        <v>652</v>
      </c>
      <c r="O48" s="158">
        <f>Table7[[#This Row],[Ah Rating]]/10</f>
        <v>65.2</v>
      </c>
      <c r="P48" s="171"/>
    </row>
    <row r="49" spans="1:16">
      <c r="A49" s="160" t="s">
        <v>1621</v>
      </c>
      <c r="B49" s="156">
        <v>1899</v>
      </c>
      <c r="C49" s="156">
        <v>1200</v>
      </c>
      <c r="D49" s="156">
        <v>893</v>
      </c>
      <c r="E49" s="161">
        <v>720</v>
      </c>
      <c r="F49" s="157">
        <f t="shared" si="6"/>
        <v>752.63119266055048</v>
      </c>
      <c r="G49" s="157">
        <f t="shared" ref="G49:I52" si="9">((C49*24)/54.5)*0.9</f>
        <v>475.59633027522932</v>
      </c>
      <c r="H49" s="157">
        <f t="shared" si="9"/>
        <v>353.9229357798165</v>
      </c>
      <c r="I49" s="157">
        <f t="shared" si="9"/>
        <v>285.35779816513758</v>
      </c>
      <c r="J49" s="157">
        <f t="shared" si="8"/>
        <v>41.0184</v>
      </c>
      <c r="K49" s="157">
        <f t="shared" si="8"/>
        <v>25.919999999999995</v>
      </c>
      <c r="L49" s="157">
        <f t="shared" si="8"/>
        <v>19.288799999999998</v>
      </c>
      <c r="M49" s="157">
        <f t="shared" si="8"/>
        <v>15.551999999999998</v>
      </c>
      <c r="N49" s="158">
        <v>1680</v>
      </c>
      <c r="O49" s="158">
        <f>Table7[[#This Row],[Ah Rating]]/10</f>
        <v>168</v>
      </c>
      <c r="P49" s="171"/>
    </row>
    <row r="50" spans="1:16">
      <c r="A50" s="160" t="s">
        <v>1149</v>
      </c>
      <c r="B50" s="156">
        <v>591</v>
      </c>
      <c r="C50" s="156">
        <v>355</v>
      </c>
      <c r="D50" s="156">
        <v>254</v>
      </c>
      <c r="E50" s="161">
        <v>203</v>
      </c>
      <c r="F50" s="157">
        <f t="shared" si="6"/>
        <v>234.23119266055048</v>
      </c>
      <c r="G50" s="157">
        <f t="shared" si="9"/>
        <v>140.69724770642202</v>
      </c>
      <c r="H50" s="157">
        <f t="shared" si="9"/>
        <v>100.66788990825688</v>
      </c>
      <c r="I50" s="157">
        <f t="shared" si="9"/>
        <v>80.455045871559633</v>
      </c>
      <c r="J50" s="157">
        <f t="shared" si="8"/>
        <v>12.765600000000001</v>
      </c>
      <c r="K50" s="157">
        <f t="shared" si="8"/>
        <v>7.6680000000000001</v>
      </c>
      <c r="L50" s="157">
        <f t="shared" si="8"/>
        <v>5.4863999999999997</v>
      </c>
      <c r="M50" s="157">
        <f t="shared" si="8"/>
        <v>4.3848000000000003</v>
      </c>
      <c r="N50" s="158">
        <v>489</v>
      </c>
      <c r="O50" s="158">
        <f>Table7[[#This Row],[Ah Rating]]/10</f>
        <v>48.9</v>
      </c>
      <c r="P50" s="171"/>
    </row>
    <row r="51" spans="1:16">
      <c r="A51" s="160" t="s">
        <v>1622</v>
      </c>
      <c r="B51" s="156">
        <v>197</v>
      </c>
      <c r="C51" s="156">
        <v>118</v>
      </c>
      <c r="D51" s="156">
        <v>84.8</v>
      </c>
      <c r="E51" s="161">
        <v>67.5</v>
      </c>
      <c r="F51" s="157">
        <f t="shared" si="6"/>
        <v>78.077064220183487</v>
      </c>
      <c r="G51" s="157">
        <f t="shared" si="9"/>
        <v>46.766972477064222</v>
      </c>
      <c r="H51" s="157">
        <f t="shared" si="9"/>
        <v>33.608807339449541</v>
      </c>
      <c r="I51" s="157">
        <f t="shared" si="9"/>
        <v>26.752293577981654</v>
      </c>
      <c r="J51" s="157">
        <f t="shared" si="8"/>
        <v>4.2551999999999994</v>
      </c>
      <c r="K51" s="157">
        <f t="shared" si="8"/>
        <v>2.5488000000000004</v>
      </c>
      <c r="L51" s="157">
        <f t="shared" si="8"/>
        <v>1.83168</v>
      </c>
      <c r="M51" s="157">
        <f t="shared" si="8"/>
        <v>1.4580000000000002</v>
      </c>
      <c r="N51" s="158">
        <v>163</v>
      </c>
      <c r="O51" s="158">
        <f>Table7[[#This Row],[Ah Rating]]/10</f>
        <v>16.3</v>
      </c>
      <c r="P51" s="171"/>
    </row>
    <row r="52" spans="1:16">
      <c r="A52" s="160" t="s">
        <v>1623</v>
      </c>
      <c r="B52" s="156">
        <v>394</v>
      </c>
      <c r="C52" s="156">
        <v>237</v>
      </c>
      <c r="D52" s="156">
        <v>170</v>
      </c>
      <c r="E52" s="161">
        <v>135</v>
      </c>
      <c r="F52" s="157">
        <f t="shared" si="6"/>
        <v>156.15412844036697</v>
      </c>
      <c r="G52" s="157">
        <f t="shared" si="9"/>
        <v>93.930275229357804</v>
      </c>
      <c r="H52" s="157">
        <f t="shared" si="9"/>
        <v>67.376146788990823</v>
      </c>
      <c r="I52" s="157">
        <f t="shared" si="9"/>
        <v>53.504587155963307</v>
      </c>
      <c r="J52" s="157">
        <f t="shared" si="8"/>
        <v>8.5103999999999989</v>
      </c>
      <c r="K52" s="157">
        <f t="shared" si="8"/>
        <v>5.1192000000000011</v>
      </c>
      <c r="L52" s="157">
        <f t="shared" si="8"/>
        <v>3.6720000000000002</v>
      </c>
      <c r="M52" s="157">
        <f t="shared" si="8"/>
        <v>2.9160000000000004</v>
      </c>
      <c r="N52" s="158">
        <v>260</v>
      </c>
      <c r="O52" s="158">
        <f>Table7[[#This Row],[Ah Rating]]/10</f>
        <v>26</v>
      </c>
      <c r="P52" s="171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I19" sqref="I19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1589</v>
      </c>
      <c r="B2" s="387" t="s">
        <v>1590</v>
      </c>
      <c r="C2" s="388"/>
      <c r="D2" s="388"/>
      <c r="E2" s="389"/>
      <c r="F2" s="390" t="s">
        <v>1624</v>
      </c>
      <c r="G2" s="391"/>
      <c r="H2" s="391"/>
      <c r="I2" s="392"/>
      <c r="J2" s="393" t="s">
        <v>1625</v>
      </c>
      <c r="K2" s="394"/>
      <c r="L2" s="394"/>
      <c r="M2" s="395"/>
      <c r="N2" s="147"/>
      <c r="O2" s="147"/>
    </row>
    <row r="3" spans="1:16" s="154" customFormat="1" ht="15.6">
      <c r="A3" s="148" t="s">
        <v>1593</v>
      </c>
      <c r="B3" s="149" t="s">
        <v>1086</v>
      </c>
      <c r="C3" s="149" t="s">
        <v>1087</v>
      </c>
      <c r="D3" s="149" t="s">
        <v>1088</v>
      </c>
      <c r="E3" s="149" t="s">
        <v>1089</v>
      </c>
      <c r="F3" s="150" t="s">
        <v>1594</v>
      </c>
      <c r="G3" s="150" t="s">
        <v>1595</v>
      </c>
      <c r="H3" s="150" t="s">
        <v>1596</v>
      </c>
      <c r="I3" s="150" t="s">
        <v>1597</v>
      </c>
      <c r="J3" s="151" t="s">
        <v>1598</v>
      </c>
      <c r="K3" s="151" t="s">
        <v>1599</v>
      </c>
      <c r="L3" s="151" t="s">
        <v>1600</v>
      </c>
      <c r="M3" s="151" t="s">
        <v>1601</v>
      </c>
      <c r="N3" s="152" t="s">
        <v>1602</v>
      </c>
      <c r="O3" s="152" t="s">
        <v>1603</v>
      </c>
      <c r="P3" s="153" t="s">
        <v>1604</v>
      </c>
    </row>
    <row r="4" spans="1:16">
      <c r="A4" s="155" t="s">
        <v>1605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I19" si="0">((B4*24)/54.5)*0.8</f>
        <v>73.27706422018349</v>
      </c>
      <c r="G4" s="157">
        <f t="shared" si="0"/>
        <v>47.207339449541287</v>
      </c>
      <c r="H4" s="157">
        <f t="shared" si="0"/>
        <v>35.22935779816514</v>
      </c>
      <c r="I4" s="157">
        <f t="shared" si="0"/>
        <v>28.888073394495411</v>
      </c>
      <c r="J4" s="157">
        <f>(F4*54.5)/1000</f>
        <v>3.9936000000000003</v>
      </c>
      <c r="K4" s="157">
        <f t="shared" ref="K4:M19" si="1">(G4*54.5)/1000</f>
        <v>2.5728</v>
      </c>
      <c r="L4" s="157">
        <f t="shared" si="1"/>
        <v>1.92</v>
      </c>
      <c r="M4" s="157">
        <f t="shared" si="1"/>
        <v>1.5743999999999998</v>
      </c>
      <c r="N4" s="158">
        <v>200</v>
      </c>
      <c r="O4" s="158" t="e">
        <f>[4]!Table7[[#This Row],[Ah Rating]]/10</f>
        <v>#REF!</v>
      </c>
      <c r="P4" s="159" t="e">
        <f>[4]!Table7[[#This Row],[Temp]]</f>
        <v>#REF!</v>
      </c>
    </row>
    <row r="5" spans="1:16">
      <c r="A5" s="155" t="s">
        <v>1213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109.91559633027524</v>
      </c>
      <c r="G5" s="157">
        <f t="shared" si="0"/>
        <v>70.811009174311934</v>
      </c>
      <c r="H5" s="157">
        <f t="shared" si="0"/>
        <v>53.196330275229357</v>
      </c>
      <c r="I5" s="157">
        <f t="shared" si="0"/>
        <v>43.332110091743118</v>
      </c>
      <c r="J5" s="157">
        <f t="shared" ref="J5:M36" si="2">(F5*54.5)/1000</f>
        <v>5.9904000000000002</v>
      </c>
      <c r="K5" s="157">
        <f t="shared" si="1"/>
        <v>3.8592000000000004</v>
      </c>
      <c r="L5" s="157">
        <f t="shared" si="1"/>
        <v>2.8992</v>
      </c>
      <c r="M5" s="157">
        <f t="shared" si="1"/>
        <v>2.3615999999999997</v>
      </c>
      <c r="N5" s="158">
        <v>300</v>
      </c>
      <c r="O5" s="158" t="e">
        <f>[4]!Table7[[#This Row],[Ah Rating]]/10</f>
        <v>#REF!</v>
      </c>
      <c r="P5" s="159" t="e">
        <f>[4]!Table7[[#This Row],[Temp]]</f>
        <v>#REF!</v>
      </c>
    </row>
    <row r="6" spans="1:16">
      <c r="A6" s="155" t="s">
        <v>1606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146.90642201834862</v>
      </c>
      <c r="G6" s="157">
        <f t="shared" si="0"/>
        <v>94.414678899082574</v>
      </c>
      <c r="H6" s="157">
        <f t="shared" si="0"/>
        <v>70.811009174311934</v>
      </c>
      <c r="I6" s="157">
        <f t="shared" si="0"/>
        <v>57.776146788990822</v>
      </c>
      <c r="J6" s="157">
        <f t="shared" si="2"/>
        <v>8.0063999999999993</v>
      </c>
      <c r="K6" s="157">
        <f t="shared" si="1"/>
        <v>5.1456</v>
      </c>
      <c r="L6" s="157">
        <f t="shared" si="1"/>
        <v>3.8592000000000004</v>
      </c>
      <c r="M6" s="157">
        <f t="shared" si="1"/>
        <v>3.1487999999999996</v>
      </c>
      <c r="N6" s="158">
        <v>400</v>
      </c>
      <c r="O6" s="158" t="e">
        <f>[4]!Table7[[#This Row],[Ah Rating]]/10</f>
        <v>#REF!</v>
      </c>
      <c r="P6" s="159" t="e">
        <f>[4]!Table7[[#This Row],[Temp]]</f>
        <v>#REF!</v>
      </c>
    </row>
    <row r="7" spans="1:16">
      <c r="A7" s="155" t="s">
        <v>1277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171.56697247706424</v>
      </c>
      <c r="G7" s="157">
        <f t="shared" si="0"/>
        <v>115.2</v>
      </c>
      <c r="H7" s="157">
        <f t="shared" si="0"/>
        <v>87.368807339449546</v>
      </c>
      <c r="I7" s="157">
        <f t="shared" si="0"/>
        <v>71.867889908256885</v>
      </c>
      <c r="J7" s="157">
        <f t="shared" si="2"/>
        <v>9.3504000000000023</v>
      </c>
      <c r="K7" s="157">
        <f t="shared" si="1"/>
        <v>6.2784000000000004</v>
      </c>
      <c r="L7" s="157">
        <f t="shared" si="1"/>
        <v>4.7616000000000005</v>
      </c>
      <c r="M7" s="157">
        <f t="shared" si="1"/>
        <v>3.9168000000000003</v>
      </c>
      <c r="N7" s="158">
        <v>510</v>
      </c>
      <c r="O7" s="158" t="e">
        <f>[4]!Table7[[#This Row],[Ah Rating]]/10</f>
        <v>#REF!</v>
      </c>
      <c r="P7" s="159" t="e">
        <f>[4]!Table7[[#This Row],[Temp]]</f>
        <v>#REF!</v>
      </c>
    </row>
    <row r="8" spans="1:16">
      <c r="A8" s="155" t="s">
        <v>1185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200.10275229357799</v>
      </c>
      <c r="G8" s="157">
        <f t="shared" si="0"/>
        <v>134.22385321100919</v>
      </c>
      <c r="H8" s="157">
        <f t="shared" si="0"/>
        <v>102.1651376146789</v>
      </c>
      <c r="I8" s="157">
        <f t="shared" si="0"/>
        <v>83.845871559633039</v>
      </c>
      <c r="J8" s="157">
        <f t="shared" si="2"/>
        <v>10.9056</v>
      </c>
      <c r="K8" s="157">
        <f t="shared" si="1"/>
        <v>7.3152000000000008</v>
      </c>
      <c r="L8" s="157">
        <f t="shared" si="1"/>
        <v>5.5679999999999996</v>
      </c>
      <c r="M8" s="157">
        <f t="shared" si="1"/>
        <v>4.5696000000000003</v>
      </c>
      <c r="N8" s="158">
        <v>595</v>
      </c>
      <c r="O8" s="158" t="e">
        <f>[4]!Table7[[#This Row],[Ah Rating]]/10</f>
        <v>#REF!</v>
      </c>
      <c r="P8" s="159" t="e">
        <f>[4]!Table7[[#This Row],[Temp]]</f>
        <v>#REF!</v>
      </c>
    </row>
    <row r="9" spans="1:16">
      <c r="A9" s="155" t="s">
        <v>1336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286.06238532110092</v>
      </c>
      <c r="G9" s="157">
        <f t="shared" si="0"/>
        <v>192</v>
      </c>
      <c r="H9" s="157">
        <f t="shared" si="0"/>
        <v>145.84954128440367</v>
      </c>
      <c r="I9" s="157">
        <f t="shared" si="0"/>
        <v>119.77981651376147</v>
      </c>
      <c r="J9" s="157">
        <f t="shared" si="2"/>
        <v>15.590399999999999</v>
      </c>
      <c r="K9" s="157">
        <f t="shared" si="1"/>
        <v>10.464</v>
      </c>
      <c r="L9" s="157">
        <f t="shared" si="1"/>
        <v>7.9488000000000003</v>
      </c>
      <c r="M9" s="157">
        <f t="shared" si="1"/>
        <v>6.5279999999999996</v>
      </c>
      <c r="N9" s="158">
        <v>850</v>
      </c>
      <c r="O9" s="158" t="e">
        <f>[4]!Table7[[#This Row],[Ah Rating]]/10</f>
        <v>#REF!</v>
      </c>
      <c r="P9" s="159" t="e">
        <f>[4]!Table7[[#This Row],[Temp]]</f>
        <v>#REF!</v>
      </c>
    </row>
    <row r="10" spans="1:16">
      <c r="A10" s="155" t="s">
        <v>1157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343.13394495412848</v>
      </c>
      <c r="G10" s="157">
        <f t="shared" si="0"/>
        <v>230.4</v>
      </c>
      <c r="H10" s="157">
        <f t="shared" si="0"/>
        <v>174.73761467889909</v>
      </c>
      <c r="I10" s="157">
        <f t="shared" si="0"/>
        <v>143.73577981651377</v>
      </c>
      <c r="J10" s="157">
        <f t="shared" si="2"/>
        <v>18.700800000000005</v>
      </c>
      <c r="K10" s="157">
        <f t="shared" si="1"/>
        <v>12.556800000000001</v>
      </c>
      <c r="L10" s="157">
        <f t="shared" si="1"/>
        <v>9.523200000000001</v>
      </c>
      <c r="M10" s="157">
        <f t="shared" si="1"/>
        <v>7.8336000000000006</v>
      </c>
      <c r="N10" s="158">
        <v>1020</v>
      </c>
      <c r="O10" s="158" t="e">
        <f>[4]!Table7[[#This Row],[Ah Rating]]/10</f>
        <v>#REF!</v>
      </c>
      <c r="P10" s="159" t="e">
        <f>[4]!Table7[[#This Row],[Temp]]</f>
        <v>#REF!</v>
      </c>
    </row>
    <row r="11" spans="1:16">
      <c r="A11" s="155" t="s">
        <v>1361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371.66972477064223</v>
      </c>
      <c r="G11" s="157">
        <f t="shared" si="0"/>
        <v>249.4238532110092</v>
      </c>
      <c r="H11" s="157">
        <f t="shared" si="0"/>
        <v>189.53394495412846</v>
      </c>
      <c r="I11" s="157">
        <f t="shared" si="0"/>
        <v>155.71376146788992</v>
      </c>
      <c r="J11" s="157">
        <f t="shared" si="2"/>
        <v>20.256</v>
      </c>
      <c r="K11" s="157">
        <f t="shared" si="1"/>
        <v>13.593600000000002</v>
      </c>
      <c r="L11" s="157">
        <f t="shared" si="1"/>
        <v>10.329600000000001</v>
      </c>
      <c r="M11" s="157">
        <f t="shared" si="1"/>
        <v>8.4864000000000015</v>
      </c>
      <c r="N11" s="158">
        <v>1105</v>
      </c>
      <c r="O11" s="158" t="e">
        <f>[4]!Table7[[#This Row],[Ah Rating]]/10</f>
        <v>#REF!</v>
      </c>
      <c r="P11" s="159" t="e">
        <f>[4]!Table7[[#This Row],[Temp]]</f>
        <v>#REF!</v>
      </c>
    </row>
    <row r="12" spans="1:16">
      <c r="A12" s="155" t="s">
        <v>1268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457.62935779816519</v>
      </c>
      <c r="G12" s="157">
        <f t="shared" si="0"/>
        <v>306.84770642201835</v>
      </c>
      <c r="H12" s="157">
        <f t="shared" si="0"/>
        <v>233.21834862385322</v>
      </c>
      <c r="I12" s="157">
        <f t="shared" si="0"/>
        <v>191.64770642201836</v>
      </c>
      <c r="J12" s="157">
        <f t="shared" si="2"/>
        <v>24.940800000000003</v>
      </c>
      <c r="K12" s="157">
        <f t="shared" si="1"/>
        <v>16.723200000000002</v>
      </c>
      <c r="L12" s="157">
        <f t="shared" si="1"/>
        <v>12.7104</v>
      </c>
      <c r="M12" s="157">
        <f t="shared" si="1"/>
        <v>10.444800000000001</v>
      </c>
      <c r="N12" s="158">
        <v>1360</v>
      </c>
      <c r="O12" s="158" t="e">
        <f>[4]!Table7[[#This Row],[Ah Rating]]/10</f>
        <v>#REF!</v>
      </c>
      <c r="P12" s="159" t="e">
        <f>[4]!Table7[[#This Row],[Temp]]</f>
        <v>#REF!</v>
      </c>
    </row>
    <row r="13" spans="1:16">
      <c r="A13" s="155" t="s">
        <v>1607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333.6220183486239</v>
      </c>
      <c r="G13" s="157">
        <f t="shared" si="0"/>
        <v>225.46788990825689</v>
      </c>
      <c r="H13" s="157">
        <f t="shared" si="0"/>
        <v>170.86238532110093</v>
      </c>
      <c r="I13" s="157">
        <f t="shared" si="0"/>
        <v>139.86055045871561</v>
      </c>
      <c r="J13" s="157">
        <f t="shared" si="2"/>
        <v>18.182400000000001</v>
      </c>
      <c r="K13" s="157">
        <f t="shared" si="1"/>
        <v>12.288</v>
      </c>
      <c r="L13" s="157">
        <f t="shared" si="1"/>
        <v>9.3119999999999994</v>
      </c>
      <c r="M13" s="157">
        <f t="shared" si="1"/>
        <v>7.6224000000000007</v>
      </c>
      <c r="N13" s="158">
        <v>1000</v>
      </c>
      <c r="O13" s="158" t="e">
        <f>[4]!Table7[[#This Row],[Ah Rating]]/10</f>
        <v>#REF!</v>
      </c>
      <c r="P13" s="159" t="e">
        <f>[4]!Table7[[#This Row],[Temp]]</f>
        <v>#REF!</v>
      </c>
    </row>
    <row r="14" spans="1:16">
      <c r="A14" s="155" t="s">
        <v>1160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400.20550458715599</v>
      </c>
      <c r="G14" s="157">
        <f t="shared" si="0"/>
        <v>270.56146788990827</v>
      </c>
      <c r="H14" s="157">
        <f t="shared" si="0"/>
        <v>205.03486238532111</v>
      </c>
      <c r="I14" s="157">
        <f t="shared" si="0"/>
        <v>167.69174311926608</v>
      </c>
      <c r="J14" s="157">
        <f t="shared" si="2"/>
        <v>21.811199999999999</v>
      </c>
      <c r="K14" s="157">
        <f t="shared" si="1"/>
        <v>14.7456</v>
      </c>
      <c r="L14" s="157">
        <f t="shared" si="1"/>
        <v>11.1744</v>
      </c>
      <c r="M14" s="157">
        <f t="shared" si="1"/>
        <v>9.1392000000000007</v>
      </c>
      <c r="N14" s="158">
        <v>1200</v>
      </c>
      <c r="O14" s="158" t="e">
        <f>[4]!Table7[[#This Row],[Ah Rating]]/10</f>
        <v>#REF!</v>
      </c>
      <c r="P14" s="159" t="e">
        <f>[4]!Table7[[#This Row],[Temp]]</f>
        <v>#REF!</v>
      </c>
    </row>
    <row r="15" spans="1:16">
      <c r="A15" s="155" t="s">
        <v>1163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433.67339449541288</v>
      </c>
      <c r="G15" s="157">
        <f t="shared" si="0"/>
        <v>293.10825688073396</v>
      </c>
      <c r="H15" s="157">
        <f t="shared" si="0"/>
        <v>222.29724770642201</v>
      </c>
      <c r="I15" s="157">
        <f t="shared" si="0"/>
        <v>181.78348623853211</v>
      </c>
      <c r="J15" s="157">
        <f t="shared" si="2"/>
        <v>23.635200000000001</v>
      </c>
      <c r="K15" s="157">
        <f t="shared" si="1"/>
        <v>15.974400000000001</v>
      </c>
      <c r="L15" s="157">
        <f t="shared" si="1"/>
        <v>12.1152</v>
      </c>
      <c r="M15" s="157">
        <f t="shared" si="1"/>
        <v>9.9071999999999996</v>
      </c>
      <c r="N15" s="158">
        <v>1300</v>
      </c>
      <c r="O15" s="158" t="e">
        <f>[4]!Table7[[#This Row],[Ah Rating]]/10</f>
        <v>#REF!</v>
      </c>
      <c r="P15" s="159" t="e">
        <f>[4]!Table7[[#This Row],[Temp]]</f>
        <v>#REF!</v>
      </c>
    </row>
    <row r="16" spans="1:16">
      <c r="A16" s="155" t="s">
        <v>1217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533.37247706422022</v>
      </c>
      <c r="G16" s="157">
        <f t="shared" si="0"/>
        <v>360.74862385321103</v>
      </c>
      <c r="H16" s="157">
        <f t="shared" si="0"/>
        <v>273.7321100917431</v>
      </c>
      <c r="I16" s="157">
        <f t="shared" si="0"/>
        <v>223.70642201834863</v>
      </c>
      <c r="J16" s="157">
        <f t="shared" si="2"/>
        <v>29.068800000000003</v>
      </c>
      <c r="K16" s="157">
        <f t="shared" si="1"/>
        <v>19.660800000000002</v>
      </c>
      <c r="L16" s="157">
        <f t="shared" si="1"/>
        <v>14.918399999999998</v>
      </c>
      <c r="M16" s="157">
        <f t="shared" si="1"/>
        <v>12.192</v>
      </c>
      <c r="N16" s="158">
        <v>1600</v>
      </c>
      <c r="O16" s="158" t="e">
        <f>[4]!Table7[[#This Row],[Ah Rating]]/10</f>
        <v>#REF!</v>
      </c>
      <c r="P16" s="159" t="e">
        <f>[4]!Table7[[#This Row],[Temp]]</f>
        <v>#REF!</v>
      </c>
    </row>
    <row r="17" spans="1:16">
      <c r="A17" s="155" t="s">
        <v>1345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510.12110091743119</v>
      </c>
      <c r="G17" s="157">
        <f t="shared" si="0"/>
        <v>341.37247706422022</v>
      </c>
      <c r="H17" s="157">
        <f t="shared" si="0"/>
        <v>259.99266055045877</v>
      </c>
      <c r="I17" s="157">
        <f t="shared" si="0"/>
        <v>213.84220183486241</v>
      </c>
      <c r="J17" s="157">
        <f t="shared" si="2"/>
        <v>27.801599999999997</v>
      </c>
      <c r="K17" s="157">
        <f t="shared" si="1"/>
        <v>18.604800000000004</v>
      </c>
      <c r="L17" s="157">
        <f t="shared" si="1"/>
        <v>14.169600000000003</v>
      </c>
      <c r="M17" s="157">
        <f t="shared" si="1"/>
        <v>11.654400000000001</v>
      </c>
      <c r="N17" s="158">
        <v>1500</v>
      </c>
      <c r="O17" s="158" t="e">
        <f>[4]!Table7[[#This Row],[Ah Rating]]/10</f>
        <v>#REF!</v>
      </c>
      <c r="P17" s="159" t="e">
        <f>[4]!Table7[[#This Row],[Temp]]</f>
        <v>#REF!</v>
      </c>
    </row>
    <row r="18" spans="1:16">
      <c r="A18" s="155" t="s">
        <v>1338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552.39633027522939</v>
      </c>
      <c r="G18" s="157">
        <f t="shared" si="0"/>
        <v>369.90825688073397</v>
      </c>
      <c r="H18" s="157">
        <f t="shared" si="0"/>
        <v>281.48256880733942</v>
      </c>
      <c r="I18" s="157">
        <f t="shared" si="0"/>
        <v>231.80917431192663</v>
      </c>
      <c r="J18" s="157">
        <f t="shared" si="2"/>
        <v>30.105600000000003</v>
      </c>
      <c r="K18" s="157">
        <f t="shared" si="1"/>
        <v>20.16</v>
      </c>
      <c r="L18" s="157">
        <f t="shared" si="1"/>
        <v>15.340799999999998</v>
      </c>
      <c r="M18" s="157">
        <f t="shared" si="1"/>
        <v>12.633599999999999</v>
      </c>
      <c r="N18" s="158">
        <v>1625</v>
      </c>
      <c r="O18" s="158" t="e">
        <f>[4]!Table7[[#This Row],[Ah Rating]]/10</f>
        <v>#REF!</v>
      </c>
      <c r="P18" s="159" t="e">
        <f>[4]!Table7[[#This Row],[Temp]]</f>
        <v>#REF!</v>
      </c>
    </row>
    <row r="19" spans="1:16">
      <c r="A19" s="155" t="s">
        <v>1167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679.9266055045872</v>
      </c>
      <c r="G19" s="157">
        <f t="shared" si="0"/>
        <v>455.16330275229359</v>
      </c>
      <c r="H19" s="157">
        <f t="shared" si="0"/>
        <v>346.65688073394494</v>
      </c>
      <c r="I19" s="157">
        <f t="shared" si="0"/>
        <v>285.35779816513758</v>
      </c>
      <c r="J19" s="157">
        <f t="shared" si="2"/>
        <v>37.055999999999997</v>
      </c>
      <c r="K19" s="157">
        <f t="shared" si="1"/>
        <v>24.8064</v>
      </c>
      <c r="L19" s="157">
        <f t="shared" si="1"/>
        <v>18.892799999999998</v>
      </c>
      <c r="M19" s="157">
        <f t="shared" si="1"/>
        <v>15.551999999999998</v>
      </c>
      <c r="N19" s="158">
        <v>2000</v>
      </c>
      <c r="O19" s="158" t="e">
        <f>[4]!Table7[[#This Row],[Ah Rating]]/10</f>
        <v>#REF!</v>
      </c>
      <c r="P19" s="159" t="e">
        <f>[4]!Table7[[#This Row],[Temp]]</f>
        <v>#REF!</v>
      </c>
    </row>
    <row r="20" spans="1:16">
      <c r="A20" s="160" t="s">
        <v>1181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ref="F20:I52" si="3">((B20*24)/54.5)*0.8</f>
        <v>68.94385321100917</v>
      </c>
      <c r="G20" s="157">
        <f t="shared" si="3"/>
        <v>40.513761467889907</v>
      </c>
      <c r="H20" s="157">
        <f t="shared" si="3"/>
        <v>29.064220183486238</v>
      </c>
      <c r="I20" s="157">
        <f t="shared" si="3"/>
        <v>22.899082568807341</v>
      </c>
      <c r="J20" s="157">
        <f t="shared" si="2"/>
        <v>3.7574399999999994</v>
      </c>
      <c r="K20" s="157">
        <f t="shared" si="2"/>
        <v>2.2080000000000002</v>
      </c>
      <c r="L20" s="157">
        <f t="shared" si="2"/>
        <v>1.5840000000000001</v>
      </c>
      <c r="M20" s="157">
        <f t="shared" si="2"/>
        <v>1.248</v>
      </c>
      <c r="N20" s="158">
        <v>150</v>
      </c>
      <c r="O20" s="158" t="e">
        <f>[4]!Table7[[#This Row],[Ah Rating]]/10</f>
        <v>#REF!</v>
      </c>
      <c r="P20" s="159" t="e">
        <f>[4]!Table7[[#This Row],[Temp]]</f>
        <v>#REF!</v>
      </c>
    </row>
    <row r="21" spans="1:16">
      <c r="A21" s="160" t="s">
        <v>1608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3"/>
        <v>44.670825688073393</v>
      </c>
      <c r="G21" s="157">
        <f t="shared" si="3"/>
        <v>25.048073394495411</v>
      </c>
      <c r="H21" s="157">
        <f t="shared" si="3"/>
        <v>18.284036697247707</v>
      </c>
      <c r="I21" s="157">
        <f t="shared" si="3"/>
        <v>14.620183486238531</v>
      </c>
      <c r="J21" s="157">
        <f t="shared" si="2"/>
        <v>2.4345599999999998</v>
      </c>
      <c r="K21" s="157">
        <f t="shared" si="2"/>
        <v>1.3651199999999999</v>
      </c>
      <c r="L21" s="157">
        <f t="shared" si="2"/>
        <v>0.99648000000000003</v>
      </c>
      <c r="M21" s="157">
        <f t="shared" si="2"/>
        <v>0.79679999999999995</v>
      </c>
      <c r="N21" s="158">
        <v>100</v>
      </c>
      <c r="O21" s="158" t="e">
        <f>[4]!Table7[[#This Row],[Ah Rating]]/10</f>
        <v>#REF!</v>
      </c>
      <c r="P21" s="159" t="e">
        <f>[4]!Table7[[#This Row],[Temp]]</f>
        <v>#REF!</v>
      </c>
    </row>
    <row r="22" spans="1:16">
      <c r="A22" s="160" t="s">
        <v>1326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3"/>
        <v>92.864587155963306</v>
      </c>
      <c r="G22" s="157">
        <f t="shared" si="3"/>
        <v>54.464587155963301</v>
      </c>
      <c r="H22" s="157">
        <f t="shared" si="3"/>
        <v>38.928440366972481</v>
      </c>
      <c r="I22" s="157">
        <f t="shared" si="3"/>
        <v>30.402935779816513</v>
      </c>
      <c r="J22" s="157">
        <f t="shared" si="2"/>
        <v>5.0611199999999998</v>
      </c>
      <c r="K22" s="157">
        <f t="shared" si="2"/>
        <v>2.9683199999999998</v>
      </c>
      <c r="L22" s="157">
        <f t="shared" si="2"/>
        <v>2.1216000000000004</v>
      </c>
      <c r="M22" s="157">
        <f t="shared" si="2"/>
        <v>1.65696</v>
      </c>
      <c r="N22" s="158">
        <v>190</v>
      </c>
      <c r="O22" s="158" t="e">
        <f>[4]!Table7[[#This Row],[Ah Rating]]/10</f>
        <v>#REF!</v>
      </c>
      <c r="P22" s="159" t="e">
        <f>[4]!Table7[[#This Row],[Temp]]</f>
        <v>#REF!</v>
      </c>
    </row>
    <row r="23" spans="1:16">
      <c r="A23" s="160" t="s">
        <v>1253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3"/>
        <v>46.150458715596329</v>
      </c>
      <c r="G23" s="157">
        <f t="shared" si="3"/>
        <v>27.83119266055046</v>
      </c>
      <c r="H23" s="157">
        <f t="shared" si="3"/>
        <v>20.08073394495413</v>
      </c>
      <c r="I23" s="157">
        <f t="shared" si="3"/>
        <v>15.853211009174311</v>
      </c>
      <c r="J23" s="157">
        <f t="shared" si="2"/>
        <v>2.5151999999999997</v>
      </c>
      <c r="K23" s="157">
        <f t="shared" si="2"/>
        <v>1.5168000000000001</v>
      </c>
      <c r="L23" s="157">
        <f t="shared" si="2"/>
        <v>1.0944</v>
      </c>
      <c r="M23" s="157">
        <f t="shared" si="2"/>
        <v>0.86399999999999999</v>
      </c>
      <c r="N23" s="158">
        <v>100</v>
      </c>
      <c r="O23" s="158" t="e">
        <f>[4]!Table7[[#This Row],[Ah Rating]]/10</f>
        <v>#REF!</v>
      </c>
      <c r="P23" s="159" t="e">
        <f>[4]!Table7[[#This Row],[Temp]]</f>
        <v>#REF!</v>
      </c>
    </row>
    <row r="24" spans="1:16">
      <c r="A24" s="160" t="s">
        <v>1293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3"/>
        <v>45.798165137614681</v>
      </c>
      <c r="G24" s="157">
        <f t="shared" si="3"/>
        <v>27.478899082568809</v>
      </c>
      <c r="H24" s="157">
        <f t="shared" si="3"/>
        <v>19.728440366972478</v>
      </c>
      <c r="I24" s="157">
        <f t="shared" si="3"/>
        <v>15.853211009174311</v>
      </c>
      <c r="J24" s="157">
        <f t="shared" si="2"/>
        <v>2.496</v>
      </c>
      <c r="K24" s="157">
        <f t="shared" si="2"/>
        <v>1.4976</v>
      </c>
      <c r="L24" s="157">
        <f t="shared" si="2"/>
        <v>1.0752000000000002</v>
      </c>
      <c r="M24" s="157">
        <f t="shared" si="2"/>
        <v>0.86399999999999999</v>
      </c>
      <c r="N24" s="158">
        <v>105</v>
      </c>
      <c r="O24" s="158" t="e">
        <f>[4]!Table7[[#This Row],[Ah Rating]]/10</f>
        <v>#REF!</v>
      </c>
      <c r="P24" s="159" t="e">
        <f>[4]!Table7[[#This Row],[Temp]]</f>
        <v>#REF!</v>
      </c>
    </row>
    <row r="25" spans="1:16">
      <c r="A25" s="160" t="s">
        <v>1493</v>
      </c>
      <c r="B25" s="156">
        <v>145</v>
      </c>
      <c r="C25" s="156">
        <v>88</v>
      </c>
      <c r="D25" s="156">
        <v>65</v>
      </c>
      <c r="E25" s="156">
        <v>52</v>
      </c>
      <c r="F25" s="157">
        <f t="shared" si="3"/>
        <v>51.082568807339449</v>
      </c>
      <c r="G25" s="157">
        <f t="shared" si="3"/>
        <v>31.001834862385323</v>
      </c>
      <c r="H25" s="157">
        <f t="shared" si="3"/>
        <v>22.899082568807341</v>
      </c>
      <c r="I25" s="157">
        <f t="shared" si="3"/>
        <v>18.319266055045873</v>
      </c>
      <c r="J25" s="157">
        <f t="shared" si="2"/>
        <v>2.7839999999999998</v>
      </c>
      <c r="K25" s="157">
        <f t="shared" si="2"/>
        <v>1.6896000000000002</v>
      </c>
      <c r="L25" s="157">
        <f t="shared" si="2"/>
        <v>1.248</v>
      </c>
      <c r="M25" s="157">
        <f t="shared" si="2"/>
        <v>0.99840000000000007</v>
      </c>
      <c r="N25" s="158">
        <v>125</v>
      </c>
      <c r="O25" s="158" t="e">
        <f>[4]!Table7[[#This Row],[Ah Rating]]/10</f>
        <v>#REF!</v>
      </c>
      <c r="P25" s="159" t="e">
        <f>[4]!Table7[[#This Row],[Temp]]</f>
        <v>#REF!</v>
      </c>
    </row>
    <row r="26" spans="1:16">
      <c r="A26" s="160" t="s">
        <v>1440</v>
      </c>
      <c r="B26" s="156">
        <v>120</v>
      </c>
      <c r="C26" s="156">
        <v>70</v>
      </c>
      <c r="D26" s="156">
        <v>50</v>
      </c>
      <c r="E26" s="156">
        <v>39</v>
      </c>
      <c r="F26" s="157">
        <f t="shared" si="3"/>
        <v>42.275229357798167</v>
      </c>
      <c r="G26" s="157">
        <f t="shared" si="3"/>
        <v>24.660550458715598</v>
      </c>
      <c r="H26" s="157">
        <f t="shared" si="3"/>
        <v>17.61467889908257</v>
      </c>
      <c r="I26" s="157">
        <f t="shared" si="3"/>
        <v>13.739449541284404</v>
      </c>
      <c r="J26" s="157">
        <f t="shared" si="2"/>
        <v>2.3039999999999998</v>
      </c>
      <c r="K26" s="157">
        <f t="shared" si="2"/>
        <v>1.3440000000000001</v>
      </c>
      <c r="L26" s="157">
        <f t="shared" si="2"/>
        <v>0.96</v>
      </c>
      <c r="M26" s="157">
        <f t="shared" si="2"/>
        <v>0.74880000000000002</v>
      </c>
      <c r="N26" s="158">
        <v>92</v>
      </c>
      <c r="O26" s="158" t="e">
        <f>[4]!Table7[[#This Row],[Ah Rating]]/10</f>
        <v>#REF!</v>
      </c>
      <c r="P26" s="159" t="e">
        <f>[4]!Table7[[#This Row],[Temp]]</f>
        <v>#REF!</v>
      </c>
    </row>
    <row r="27" spans="1:16">
      <c r="A27" s="160" t="s">
        <v>1609</v>
      </c>
      <c r="B27" s="156">
        <v>632</v>
      </c>
      <c r="C27" s="156">
        <v>361</v>
      </c>
      <c r="D27" s="156">
        <v>269</v>
      </c>
      <c r="E27" s="156">
        <v>214</v>
      </c>
      <c r="F27" s="157">
        <f t="shared" si="3"/>
        <v>222.64954128440368</v>
      </c>
      <c r="G27" s="157">
        <f t="shared" si="3"/>
        <v>127.17798165137616</v>
      </c>
      <c r="H27" s="157">
        <f t="shared" si="3"/>
        <v>94.766972477064229</v>
      </c>
      <c r="I27" s="157">
        <f t="shared" si="3"/>
        <v>75.390825688073392</v>
      </c>
      <c r="J27" s="157">
        <f t="shared" si="2"/>
        <v>12.134400000000001</v>
      </c>
      <c r="K27" s="157">
        <f t="shared" si="2"/>
        <v>6.9312000000000005</v>
      </c>
      <c r="L27" s="157">
        <f t="shared" si="2"/>
        <v>5.1648000000000005</v>
      </c>
      <c r="M27" s="157">
        <f t="shared" si="2"/>
        <v>4.1088000000000005</v>
      </c>
      <c r="N27" s="158">
        <v>516</v>
      </c>
      <c r="O27" s="158" t="e">
        <f>[4]!Table7[[#This Row],[Ah Rating]]/10</f>
        <v>#REF!</v>
      </c>
      <c r="P27" s="159" t="e">
        <f>[4]!Table7[[#This Row],[Temp]]</f>
        <v>#REF!</v>
      </c>
    </row>
    <row r="28" spans="1:16">
      <c r="A28" s="160" t="s">
        <v>1311</v>
      </c>
      <c r="B28" s="156">
        <v>138</v>
      </c>
      <c r="C28" s="156">
        <v>81</v>
      </c>
      <c r="D28" s="156">
        <v>58</v>
      </c>
      <c r="E28" s="156">
        <v>45</v>
      </c>
      <c r="F28" s="157">
        <f t="shared" si="3"/>
        <v>48.616513761467893</v>
      </c>
      <c r="G28" s="157">
        <f t="shared" si="3"/>
        <v>28.535779816513767</v>
      </c>
      <c r="H28" s="157">
        <f t="shared" si="3"/>
        <v>20.433027522935781</v>
      </c>
      <c r="I28" s="157">
        <f t="shared" si="3"/>
        <v>15.853211009174311</v>
      </c>
      <c r="J28" s="157">
        <f t="shared" si="2"/>
        <v>2.6496000000000004</v>
      </c>
      <c r="K28" s="157">
        <f t="shared" si="2"/>
        <v>1.5552000000000004</v>
      </c>
      <c r="L28" s="157">
        <f t="shared" si="2"/>
        <v>1.1136000000000001</v>
      </c>
      <c r="M28" s="157">
        <f t="shared" si="2"/>
        <v>0.86399999999999999</v>
      </c>
      <c r="N28" s="158">
        <v>100</v>
      </c>
      <c r="O28" s="158" t="e">
        <f>[4]!Table7[[#This Row],[Ah Rating]]/10</f>
        <v>#REF!</v>
      </c>
      <c r="P28" s="159" t="e">
        <f>[4]!Table7[[#This Row],[Temp]]</f>
        <v>#REF!</v>
      </c>
    </row>
    <row r="29" spans="1:16">
      <c r="A29" s="160" t="s">
        <v>1610</v>
      </c>
      <c r="B29" s="156">
        <v>650.6</v>
      </c>
      <c r="C29" s="156">
        <v>452.8</v>
      </c>
      <c r="D29" s="156">
        <v>347.2</v>
      </c>
      <c r="E29" s="156">
        <v>282.5</v>
      </c>
      <c r="F29" s="157">
        <f t="shared" si="3"/>
        <v>229.20220183486242</v>
      </c>
      <c r="G29" s="157">
        <f t="shared" si="3"/>
        <v>159.51853211009177</v>
      </c>
      <c r="H29" s="157">
        <f t="shared" si="3"/>
        <v>122.31633027522935</v>
      </c>
      <c r="I29" s="157">
        <f t="shared" si="3"/>
        <v>99.522935779816521</v>
      </c>
      <c r="J29" s="157">
        <f t="shared" si="2"/>
        <v>12.491520000000003</v>
      </c>
      <c r="K29" s="157">
        <f t="shared" si="2"/>
        <v>8.6937600000000028</v>
      </c>
      <c r="L29" s="157">
        <f t="shared" si="2"/>
        <v>6.6662400000000002</v>
      </c>
      <c r="M29" s="157">
        <f t="shared" si="2"/>
        <v>5.4240000000000004</v>
      </c>
      <c r="N29" s="158">
        <v>680</v>
      </c>
      <c r="O29" s="158" t="e">
        <f>[4]!Table7[[#This Row],[Ah Rating]]/10</f>
        <v>#REF!</v>
      </c>
      <c r="P29" s="159" t="e">
        <f>[4]!Table7[[#This Row],[Temp]]</f>
        <v>#REF!</v>
      </c>
    </row>
    <row r="30" spans="1:16">
      <c r="A30" s="160" t="s">
        <v>1611</v>
      </c>
      <c r="B30" s="156">
        <v>459.2</v>
      </c>
      <c r="C30" s="156">
        <v>319.60000000000002</v>
      </c>
      <c r="D30" s="156">
        <v>245.1</v>
      </c>
      <c r="E30" s="156">
        <v>199.4</v>
      </c>
      <c r="F30" s="157">
        <f t="shared" si="3"/>
        <v>161.7732110091743</v>
      </c>
      <c r="G30" s="157">
        <f t="shared" si="3"/>
        <v>112.5930275229358</v>
      </c>
      <c r="H30" s="157">
        <f t="shared" si="3"/>
        <v>86.347155963302754</v>
      </c>
      <c r="I30" s="157">
        <f t="shared" si="3"/>
        <v>70.247339449541286</v>
      </c>
      <c r="J30" s="157">
        <f t="shared" si="2"/>
        <v>8.8166399999999996</v>
      </c>
      <c r="K30" s="157">
        <f t="shared" si="2"/>
        <v>6.1363200000000004</v>
      </c>
      <c r="L30" s="157">
        <f t="shared" si="2"/>
        <v>4.7059199999999999</v>
      </c>
      <c r="M30" s="157">
        <f t="shared" si="2"/>
        <v>3.8284799999999999</v>
      </c>
      <c r="N30" s="158">
        <v>480</v>
      </c>
      <c r="O30" s="158" t="e">
        <f>[4]!Table7[[#This Row],[Ah Rating]]/10</f>
        <v>#REF!</v>
      </c>
      <c r="P30" s="159" t="e">
        <f>[4]!Table7[[#This Row],[Temp]]</f>
        <v>#REF!</v>
      </c>
    </row>
    <row r="31" spans="1:16">
      <c r="A31" s="160" t="s">
        <v>1612</v>
      </c>
      <c r="B31" s="156">
        <v>177</v>
      </c>
      <c r="C31" s="156">
        <v>107</v>
      </c>
      <c r="D31" s="156">
        <v>79</v>
      </c>
      <c r="E31" s="156">
        <v>63</v>
      </c>
      <c r="F31" s="157">
        <f t="shared" si="3"/>
        <v>62.355963302752301</v>
      </c>
      <c r="G31" s="157">
        <f t="shared" si="3"/>
        <v>37.695412844036696</v>
      </c>
      <c r="H31" s="157">
        <f t="shared" si="3"/>
        <v>27.83119266055046</v>
      </c>
      <c r="I31" s="157">
        <f t="shared" si="3"/>
        <v>22.194495412844038</v>
      </c>
      <c r="J31" s="157">
        <f t="shared" si="2"/>
        <v>3.3984000000000005</v>
      </c>
      <c r="K31" s="157">
        <f t="shared" si="2"/>
        <v>2.0544000000000002</v>
      </c>
      <c r="L31" s="157">
        <f t="shared" si="2"/>
        <v>1.5168000000000001</v>
      </c>
      <c r="M31" s="157">
        <f t="shared" si="2"/>
        <v>1.2096000000000002</v>
      </c>
      <c r="N31" s="158">
        <v>150</v>
      </c>
      <c r="O31" s="158" t="e">
        <f>[4]!Table7[[#This Row],[Ah Rating]]/10</f>
        <v>#REF!</v>
      </c>
      <c r="P31" s="159" t="e">
        <f>[4]!Table7[[#This Row],[Temp]]</f>
        <v>#REF!</v>
      </c>
    </row>
    <row r="32" spans="1:16">
      <c r="A32" s="160" t="s">
        <v>1375</v>
      </c>
      <c r="B32" s="156">
        <v>1889</v>
      </c>
      <c r="C32" s="156">
        <v>1258</v>
      </c>
      <c r="D32" s="156">
        <v>938</v>
      </c>
      <c r="E32" s="156">
        <v>760</v>
      </c>
      <c r="F32" s="157">
        <f t="shared" si="3"/>
        <v>665.48256880733948</v>
      </c>
      <c r="G32" s="157">
        <f t="shared" si="3"/>
        <v>443.18532110091746</v>
      </c>
      <c r="H32" s="157">
        <f t="shared" si="3"/>
        <v>330.45137614678902</v>
      </c>
      <c r="I32" s="157">
        <f t="shared" si="3"/>
        <v>267.74311926605509</v>
      </c>
      <c r="J32" s="157">
        <f t="shared" si="2"/>
        <v>36.268800000000006</v>
      </c>
      <c r="K32" s="157">
        <f t="shared" si="2"/>
        <v>24.153600000000001</v>
      </c>
      <c r="L32" s="157">
        <f t="shared" si="2"/>
        <v>18.009600000000002</v>
      </c>
      <c r="M32" s="157">
        <f t="shared" si="2"/>
        <v>14.592000000000002</v>
      </c>
      <c r="N32" s="158">
        <v>1870</v>
      </c>
      <c r="O32" s="158" t="e">
        <f>[4]!Table7[[#This Row],[Ah Rating]]/10</f>
        <v>#REF!</v>
      </c>
      <c r="P32" s="159" t="e">
        <f>[4]!Table7[[#This Row],[Temp]]</f>
        <v>#REF!</v>
      </c>
    </row>
    <row r="33" spans="1:16">
      <c r="A33" s="160" t="s">
        <v>1613</v>
      </c>
      <c r="B33" s="156">
        <v>202</v>
      </c>
      <c r="C33" s="156">
        <v>122</v>
      </c>
      <c r="D33" s="156">
        <v>89.4</v>
      </c>
      <c r="E33" s="156">
        <v>71.3</v>
      </c>
      <c r="F33" s="157">
        <f t="shared" si="3"/>
        <v>71.163302752293575</v>
      </c>
      <c r="G33" s="157">
        <f t="shared" si="3"/>
        <v>42.97981651376147</v>
      </c>
      <c r="H33" s="157">
        <f t="shared" si="3"/>
        <v>31.49504587155964</v>
      </c>
      <c r="I33" s="157">
        <f t="shared" si="3"/>
        <v>25.118532110091742</v>
      </c>
      <c r="J33" s="157">
        <f t="shared" si="2"/>
        <v>3.8783999999999996</v>
      </c>
      <c r="K33" s="157">
        <f t="shared" si="2"/>
        <v>2.3424</v>
      </c>
      <c r="L33" s="157">
        <f t="shared" si="2"/>
        <v>1.7164800000000004</v>
      </c>
      <c r="M33" s="157">
        <f t="shared" si="2"/>
        <v>1.36896</v>
      </c>
      <c r="N33" s="158">
        <v>170</v>
      </c>
      <c r="O33" s="158" t="e">
        <f>[4]!Table7[[#This Row],[Ah Rating]]/10</f>
        <v>#REF!</v>
      </c>
      <c r="P33" s="159" t="e">
        <f>[4]!Table7[[#This Row],[Temp]]</f>
        <v>#REF!</v>
      </c>
    </row>
    <row r="34" spans="1:16">
      <c r="A34" s="160" t="s">
        <v>1614</v>
      </c>
      <c r="B34" s="156">
        <v>2727</v>
      </c>
      <c r="C34" s="156">
        <v>1816</v>
      </c>
      <c r="D34" s="156">
        <v>1355</v>
      </c>
      <c r="E34" s="156">
        <v>1097</v>
      </c>
      <c r="F34" s="157">
        <f t="shared" si="3"/>
        <v>960.70458715596328</v>
      </c>
      <c r="G34" s="157">
        <f t="shared" si="3"/>
        <v>639.76513761467891</v>
      </c>
      <c r="H34" s="157">
        <f t="shared" si="3"/>
        <v>477.35779816513764</v>
      </c>
      <c r="I34" s="157">
        <f t="shared" si="3"/>
        <v>386.4660550458716</v>
      </c>
      <c r="J34" s="157">
        <f t="shared" si="2"/>
        <v>52.358400000000003</v>
      </c>
      <c r="K34" s="157">
        <f t="shared" si="2"/>
        <v>34.867199999999997</v>
      </c>
      <c r="L34" s="157">
        <f t="shared" si="2"/>
        <v>26.015999999999998</v>
      </c>
      <c r="M34" s="157">
        <f t="shared" si="2"/>
        <v>21.0624</v>
      </c>
      <c r="N34" s="158">
        <v>2700</v>
      </c>
      <c r="O34" s="158" t="e">
        <f>[4]!Table7[[#This Row],[Ah Rating]]/10</f>
        <v>#REF!</v>
      </c>
      <c r="P34" s="159" t="e">
        <f>[4]!Table7[[#This Row],[Temp]]</f>
        <v>#REF!</v>
      </c>
    </row>
    <row r="35" spans="1:16">
      <c r="A35" s="160" t="s">
        <v>1615</v>
      </c>
      <c r="B35" s="156">
        <v>210</v>
      </c>
      <c r="C35" s="156">
        <v>120</v>
      </c>
      <c r="D35" s="156">
        <v>90</v>
      </c>
      <c r="E35" s="156">
        <v>71</v>
      </c>
      <c r="F35" s="157">
        <f t="shared" si="3"/>
        <v>73.9816513761468</v>
      </c>
      <c r="G35" s="157">
        <f t="shared" si="3"/>
        <v>42.275229357798167</v>
      </c>
      <c r="H35" s="157">
        <f t="shared" si="3"/>
        <v>31.706422018348622</v>
      </c>
      <c r="I35" s="157">
        <f t="shared" si="3"/>
        <v>25.012844036697249</v>
      </c>
      <c r="J35" s="157">
        <f t="shared" si="2"/>
        <v>4.032</v>
      </c>
      <c r="K35" s="157">
        <f t="shared" si="2"/>
        <v>2.3039999999999998</v>
      </c>
      <c r="L35" s="157">
        <f t="shared" si="2"/>
        <v>1.728</v>
      </c>
      <c r="M35" s="157">
        <f t="shared" si="2"/>
        <v>1.3632</v>
      </c>
      <c r="N35" s="158">
        <v>165</v>
      </c>
      <c r="O35" s="158" t="e">
        <f>[4]!Table7[[#This Row],[Ah Rating]]/10</f>
        <v>#REF!</v>
      </c>
      <c r="P35" s="159" t="e">
        <f>[4]!Table7[[#This Row],[Temp]]</f>
        <v>#REF!</v>
      </c>
    </row>
    <row r="36" spans="1:16">
      <c r="A36" s="162" t="s">
        <v>1176</v>
      </c>
      <c r="B36" s="156">
        <v>121</v>
      </c>
      <c r="C36" s="156">
        <v>71</v>
      </c>
      <c r="D36" s="156">
        <v>50</v>
      </c>
      <c r="E36" s="156">
        <v>40</v>
      </c>
      <c r="F36" s="157">
        <f t="shared" si="3"/>
        <v>42.627522935779815</v>
      </c>
      <c r="G36" s="157">
        <f t="shared" si="3"/>
        <v>25.012844036697249</v>
      </c>
      <c r="H36" s="157">
        <f t="shared" si="3"/>
        <v>17.61467889908257</v>
      </c>
      <c r="I36" s="157">
        <f t="shared" si="3"/>
        <v>14.091743119266056</v>
      </c>
      <c r="J36" s="165">
        <f t="shared" si="2"/>
        <v>2.3231999999999999</v>
      </c>
      <c r="K36" s="165">
        <f t="shared" si="2"/>
        <v>1.3632</v>
      </c>
      <c r="L36" s="165">
        <f t="shared" si="2"/>
        <v>0.96</v>
      </c>
      <c r="M36" s="165">
        <f t="shared" si="2"/>
        <v>0.76800000000000002</v>
      </c>
      <c r="N36" s="158">
        <v>92</v>
      </c>
      <c r="O36" s="158" t="e">
        <f>[4]!Table7[[#This Row],[Ah Rating]]/10</f>
        <v>#REF!</v>
      </c>
      <c r="P36" s="159" t="e">
        <f>[4]!Table7[[#This Row],[Temp]]</f>
        <v>#REF!</v>
      </c>
    </row>
    <row r="37" spans="1:16">
      <c r="A37" s="162" t="s">
        <v>1616</v>
      </c>
      <c r="B37" s="156">
        <v>194</v>
      </c>
      <c r="C37" s="156">
        <v>112</v>
      </c>
      <c r="D37" s="156">
        <v>81.900000000000006</v>
      </c>
      <c r="E37" s="156">
        <v>65.599999999999994</v>
      </c>
      <c r="F37" s="157">
        <f t="shared" si="3"/>
        <v>68.344954128440378</v>
      </c>
      <c r="G37" s="157">
        <f t="shared" si="3"/>
        <v>39.456880733944956</v>
      </c>
      <c r="H37" s="157">
        <f t="shared" si="3"/>
        <v>28.852844036697253</v>
      </c>
      <c r="I37" s="157">
        <f t="shared" si="3"/>
        <v>23.11045871559633</v>
      </c>
      <c r="J37" s="165">
        <f t="shared" ref="J37:M52" si="4">(F37*54.5)/1000</f>
        <v>3.7248000000000006</v>
      </c>
      <c r="K37" s="165">
        <f t="shared" si="4"/>
        <v>2.1504000000000003</v>
      </c>
      <c r="L37" s="165">
        <f t="shared" si="4"/>
        <v>1.5724800000000003</v>
      </c>
      <c r="M37" s="165">
        <f t="shared" si="4"/>
        <v>1.25952</v>
      </c>
      <c r="N37" s="158">
        <v>160</v>
      </c>
      <c r="O37" s="158" t="e">
        <f>[4]!Table7[[#This Row],[Ah Rating]]/10</f>
        <v>#REF!</v>
      </c>
      <c r="P37" s="159" t="e">
        <f>[4]!Table7[[#This Row],[Temp]]</f>
        <v>#REF!</v>
      </c>
    </row>
    <row r="38" spans="1:16">
      <c r="A38" s="162" t="s">
        <v>1617</v>
      </c>
      <c r="B38" s="156">
        <v>890</v>
      </c>
      <c r="C38" s="156">
        <v>566</v>
      </c>
      <c r="D38" s="156">
        <v>426</v>
      </c>
      <c r="E38" s="156">
        <v>343</v>
      </c>
      <c r="F38" s="157">
        <f t="shared" si="3"/>
        <v>313.54128440366975</v>
      </c>
      <c r="G38" s="157">
        <f t="shared" si="3"/>
        <v>199.39816513761468</v>
      </c>
      <c r="H38" s="157">
        <f t="shared" si="3"/>
        <v>150.07706422018347</v>
      </c>
      <c r="I38" s="157">
        <f t="shared" si="3"/>
        <v>120.83669724770641</v>
      </c>
      <c r="J38" s="165">
        <f t="shared" si="4"/>
        <v>17.088000000000001</v>
      </c>
      <c r="K38" s="165">
        <f t="shared" si="4"/>
        <v>10.8672</v>
      </c>
      <c r="L38" s="165">
        <f t="shared" si="4"/>
        <v>8.179199999999998</v>
      </c>
      <c r="M38" s="165">
        <f t="shared" si="4"/>
        <v>6.5855999999999995</v>
      </c>
      <c r="N38" s="158">
        <v>800</v>
      </c>
      <c r="O38" s="158" t="e">
        <f>[4]!Table7[[#This Row],[Ah Rating]]/10</f>
        <v>#REF!</v>
      </c>
      <c r="P38" s="159" t="e">
        <f>[4]!Table7[[#This Row],[Temp]]</f>
        <v>#REF!</v>
      </c>
    </row>
    <row r="39" spans="1:16">
      <c r="A39" s="162" t="s">
        <v>1202</v>
      </c>
      <c r="B39" s="175">
        <v>1112</v>
      </c>
      <c r="C39" s="175">
        <v>707</v>
      </c>
      <c r="D39" s="175">
        <v>532</v>
      </c>
      <c r="E39" s="176">
        <v>429</v>
      </c>
      <c r="F39" s="157">
        <f t="shared" si="3"/>
        <v>391.75045871559632</v>
      </c>
      <c r="G39" s="157">
        <f t="shared" si="3"/>
        <v>249.07155963302753</v>
      </c>
      <c r="H39" s="157">
        <f t="shared" si="3"/>
        <v>187.42018348623856</v>
      </c>
      <c r="I39" s="157">
        <f t="shared" si="3"/>
        <v>151.13394495412845</v>
      </c>
      <c r="J39" s="165">
        <f t="shared" si="4"/>
        <v>21.3504</v>
      </c>
      <c r="K39" s="165">
        <f t="shared" si="4"/>
        <v>13.574400000000001</v>
      </c>
      <c r="L39" s="165">
        <f t="shared" si="4"/>
        <v>10.214400000000001</v>
      </c>
      <c r="M39" s="165">
        <f t="shared" si="4"/>
        <v>8.2368000000000006</v>
      </c>
      <c r="N39" s="158">
        <v>1000</v>
      </c>
      <c r="O39" s="158" t="e">
        <f>[4]!Table7[[#This Row],[Ah Rating]]/10</f>
        <v>#REF!</v>
      </c>
      <c r="P39" s="159" t="e">
        <f>[4]!Table7[[#This Row],[Temp]]</f>
        <v>#REF!</v>
      </c>
    </row>
    <row r="40" spans="1:16">
      <c r="A40" s="162" t="s">
        <v>1304</v>
      </c>
      <c r="B40" s="175">
        <v>1372</v>
      </c>
      <c r="C40" s="175">
        <v>930</v>
      </c>
      <c r="D40" s="175">
        <v>708</v>
      </c>
      <c r="E40" s="176">
        <v>579</v>
      </c>
      <c r="F40" s="157">
        <f t="shared" si="3"/>
        <v>483.34678899082564</v>
      </c>
      <c r="G40" s="157">
        <f t="shared" si="3"/>
        <v>327.63302752293583</v>
      </c>
      <c r="H40" s="157">
        <f t="shared" si="3"/>
        <v>249.4238532110092</v>
      </c>
      <c r="I40" s="157">
        <f t="shared" si="3"/>
        <v>203.97798165137615</v>
      </c>
      <c r="J40" s="165">
        <f t="shared" si="4"/>
        <v>26.342399999999998</v>
      </c>
      <c r="K40" s="165">
        <f t="shared" si="4"/>
        <v>17.856000000000005</v>
      </c>
      <c r="L40" s="165">
        <f t="shared" si="4"/>
        <v>13.593600000000002</v>
      </c>
      <c r="M40" s="165">
        <f t="shared" si="4"/>
        <v>11.116800000000001</v>
      </c>
      <c r="N40" s="158">
        <v>1500</v>
      </c>
      <c r="O40" s="158" t="e">
        <f>[4]!Table7[[#This Row],[Ah Rating]]/10</f>
        <v>#REF!</v>
      </c>
      <c r="P40" s="159" t="e">
        <f>[4]!Table7[[#This Row],[Temp]]</f>
        <v>#REF!</v>
      </c>
    </row>
    <row r="41" spans="1:16">
      <c r="A41" s="162" t="s">
        <v>1477</v>
      </c>
      <c r="B41" s="175">
        <v>1830</v>
      </c>
      <c r="C41" s="175">
        <v>1239</v>
      </c>
      <c r="D41" s="175">
        <v>944</v>
      </c>
      <c r="E41" s="176">
        <v>773</v>
      </c>
      <c r="F41" s="157">
        <f t="shared" si="3"/>
        <v>644.6972477064221</v>
      </c>
      <c r="G41" s="157">
        <f t="shared" si="3"/>
        <v>436.49174311926612</v>
      </c>
      <c r="H41" s="157">
        <f t="shared" si="3"/>
        <v>332.56513761467892</v>
      </c>
      <c r="I41" s="157">
        <f t="shared" si="3"/>
        <v>272.32293577981653</v>
      </c>
      <c r="J41" s="165">
        <f t="shared" si="4"/>
        <v>35.13600000000001</v>
      </c>
      <c r="K41" s="165">
        <f t="shared" si="4"/>
        <v>23.788800000000002</v>
      </c>
      <c r="L41" s="165">
        <f t="shared" si="4"/>
        <v>18.1248</v>
      </c>
      <c r="M41" s="165">
        <f t="shared" si="4"/>
        <v>14.8416</v>
      </c>
      <c r="N41" s="158">
        <v>2000</v>
      </c>
      <c r="O41" s="158" t="e">
        <f>[4]!Table7[[#This Row],[Ah Rating]]/10</f>
        <v>#REF!</v>
      </c>
      <c r="P41" s="159" t="e">
        <f>[4]!Table7[[#This Row],[Temp]]</f>
        <v>#REF!</v>
      </c>
    </row>
    <row r="42" spans="1:16">
      <c r="A42" s="162" t="s">
        <v>1618</v>
      </c>
      <c r="B42" s="163">
        <v>1183</v>
      </c>
      <c r="C42" s="163">
        <v>721</v>
      </c>
      <c r="D42" s="163">
        <v>526</v>
      </c>
      <c r="E42" s="176">
        <v>418</v>
      </c>
      <c r="F42" s="157">
        <f t="shared" si="3"/>
        <v>416.76330275229361</v>
      </c>
      <c r="G42" s="157">
        <f t="shared" si="3"/>
        <v>254.00366972477065</v>
      </c>
      <c r="H42" s="157">
        <f t="shared" si="3"/>
        <v>185.30642201834863</v>
      </c>
      <c r="I42" s="157">
        <f t="shared" si="3"/>
        <v>147.25871559633029</v>
      </c>
      <c r="J42" s="165">
        <f t="shared" si="4"/>
        <v>22.713600000000003</v>
      </c>
      <c r="K42" s="165">
        <f t="shared" si="4"/>
        <v>13.843200000000001</v>
      </c>
      <c r="L42" s="165">
        <f t="shared" si="4"/>
        <v>10.099200000000002</v>
      </c>
      <c r="M42" s="165">
        <f t="shared" si="4"/>
        <v>8.0256000000000007</v>
      </c>
      <c r="N42" s="166">
        <v>1000</v>
      </c>
      <c r="O42" s="166" t="e">
        <f>[4]!Table7[[#This Row],[Ah Rating]]/10</f>
        <v>#REF!</v>
      </c>
      <c r="P42" s="170">
        <v>20</v>
      </c>
    </row>
    <row r="43" spans="1:16">
      <c r="A43" s="160" t="s">
        <v>1416</v>
      </c>
      <c r="B43" s="156">
        <v>1602</v>
      </c>
      <c r="C43" s="156">
        <v>1009</v>
      </c>
      <c r="D43" s="156">
        <v>736</v>
      </c>
      <c r="E43" s="169">
        <v>585</v>
      </c>
      <c r="F43" s="157">
        <f t="shared" si="3"/>
        <v>564.37431192660551</v>
      </c>
      <c r="G43" s="157">
        <f t="shared" si="3"/>
        <v>355.4642201834863</v>
      </c>
      <c r="H43" s="157">
        <f t="shared" si="3"/>
        <v>259.28807339449543</v>
      </c>
      <c r="I43" s="157">
        <f t="shared" si="3"/>
        <v>206.09174311926606</v>
      </c>
      <c r="J43" s="157">
        <f t="shared" si="4"/>
        <v>30.758400000000002</v>
      </c>
      <c r="K43" s="157">
        <f t="shared" si="4"/>
        <v>19.372800000000002</v>
      </c>
      <c r="L43" s="157">
        <f t="shared" si="4"/>
        <v>14.131200000000002</v>
      </c>
      <c r="M43" s="157">
        <f t="shared" si="4"/>
        <v>11.231999999999999</v>
      </c>
      <c r="N43" s="158">
        <v>14000</v>
      </c>
      <c r="O43" s="158" t="e">
        <f>[4]!Table7[[#This Row],[Ah Rating]]/10</f>
        <v>#REF!</v>
      </c>
      <c r="P43" s="171" t="e">
        <f>[4]!Table7[[#This Row],[Temp]]</f>
        <v>#REF!</v>
      </c>
    </row>
    <row r="44" spans="1:16">
      <c r="A44" s="160" t="s">
        <v>1224</v>
      </c>
      <c r="B44" s="156">
        <v>2022.5</v>
      </c>
      <c r="C44" s="156">
        <v>1268.4000000000001</v>
      </c>
      <c r="D44" s="156">
        <v>933</v>
      </c>
      <c r="E44" s="169">
        <v>741.8</v>
      </c>
      <c r="F44" s="157">
        <f t="shared" si="3"/>
        <v>712.51376146788994</v>
      </c>
      <c r="G44" s="157">
        <f t="shared" si="3"/>
        <v>446.84917431192662</v>
      </c>
      <c r="H44" s="157">
        <f t="shared" si="3"/>
        <v>328.68990825688076</v>
      </c>
      <c r="I44" s="157">
        <f t="shared" si="3"/>
        <v>261.33137614678895</v>
      </c>
      <c r="J44" s="157">
        <f t="shared" si="4"/>
        <v>38.832000000000001</v>
      </c>
      <c r="K44" s="157">
        <f t="shared" si="4"/>
        <v>24.353279999999998</v>
      </c>
      <c r="L44" s="157">
        <f t="shared" si="4"/>
        <v>17.913600000000002</v>
      </c>
      <c r="M44" s="157">
        <f t="shared" si="4"/>
        <v>14.242559999999997</v>
      </c>
      <c r="N44" s="158">
        <v>2000</v>
      </c>
      <c r="O44" s="158" t="e">
        <f>[4]!Table7[[#This Row],[Ah Rating]]/10</f>
        <v>#REF!</v>
      </c>
      <c r="P44" s="171" t="e">
        <f>[4]!Table7[[#This Row],[Temp]]</f>
        <v>#REF!</v>
      </c>
    </row>
    <row r="45" spans="1:16">
      <c r="A45" s="160" t="s">
        <v>1619</v>
      </c>
      <c r="B45" s="156">
        <v>1854</v>
      </c>
      <c r="C45" s="156">
        <v>1173</v>
      </c>
      <c r="D45" s="156">
        <v>853</v>
      </c>
      <c r="E45" s="169">
        <v>671</v>
      </c>
      <c r="F45" s="157">
        <f t="shared" si="3"/>
        <v>653.15229357798171</v>
      </c>
      <c r="G45" s="157">
        <f t="shared" si="3"/>
        <v>413.24036697247703</v>
      </c>
      <c r="H45" s="157">
        <f t="shared" si="3"/>
        <v>300.50642201834864</v>
      </c>
      <c r="I45" s="157">
        <f t="shared" si="3"/>
        <v>236.38899082568807</v>
      </c>
      <c r="J45" s="157">
        <f t="shared" si="4"/>
        <v>35.596800000000002</v>
      </c>
      <c r="K45" s="157">
        <f t="shared" si="4"/>
        <v>22.521599999999999</v>
      </c>
      <c r="L45" s="157">
        <f t="shared" si="4"/>
        <v>16.377600000000001</v>
      </c>
      <c r="M45" s="157">
        <f t="shared" si="4"/>
        <v>12.883199999999999</v>
      </c>
      <c r="N45" s="158">
        <v>1600</v>
      </c>
      <c r="O45" s="158" t="e">
        <f>[4]!Table7[[#This Row],[Ah Rating]]/10</f>
        <v>#REF!</v>
      </c>
      <c r="P45" s="171" t="e">
        <f>[4]!Table7[[#This Row],[Temp]]</f>
        <v>#REF!</v>
      </c>
    </row>
    <row r="46" spans="1:16">
      <c r="A46" s="160" t="s">
        <v>1384</v>
      </c>
      <c r="B46" s="156">
        <v>3066.7</v>
      </c>
      <c r="C46" s="156">
        <v>1908.9</v>
      </c>
      <c r="D46" s="156">
        <v>1392.8</v>
      </c>
      <c r="E46" s="169">
        <v>1106.5999999999999</v>
      </c>
      <c r="F46" s="157">
        <f t="shared" si="3"/>
        <v>1080.37871559633</v>
      </c>
      <c r="G46" s="157">
        <f t="shared" si="3"/>
        <v>672.4932110091745</v>
      </c>
      <c r="H46" s="157">
        <f t="shared" si="3"/>
        <v>490.67449541284395</v>
      </c>
      <c r="I46" s="157">
        <f t="shared" si="3"/>
        <v>389.84807339449543</v>
      </c>
      <c r="J46" s="157">
        <f t="shared" si="4"/>
        <v>58.880639999999985</v>
      </c>
      <c r="K46" s="157">
        <f t="shared" si="4"/>
        <v>36.650880000000015</v>
      </c>
      <c r="L46" s="157">
        <f t="shared" si="4"/>
        <v>26.741759999999996</v>
      </c>
      <c r="M46" s="157">
        <f t="shared" si="4"/>
        <v>21.24672</v>
      </c>
      <c r="N46" s="158">
        <v>3000</v>
      </c>
      <c r="O46" s="158" t="e">
        <f>[4]!Table7[[#This Row],[Ah Rating]]/10</f>
        <v>#REF!</v>
      </c>
      <c r="P46" s="171" t="e">
        <f>[4]!Table7[[#This Row],[Temp]]</f>
        <v>#REF!</v>
      </c>
    </row>
    <row r="47" spans="1:16">
      <c r="A47" s="160" t="s">
        <v>1620</v>
      </c>
      <c r="B47" s="156">
        <v>1349</v>
      </c>
      <c r="C47" s="156">
        <v>865</v>
      </c>
      <c r="D47" s="156">
        <v>631</v>
      </c>
      <c r="E47" s="169">
        <v>502</v>
      </c>
      <c r="F47" s="157">
        <f t="shared" si="3"/>
        <v>475.24403669724774</v>
      </c>
      <c r="G47" s="157">
        <f t="shared" si="3"/>
        <v>304.73394495412845</v>
      </c>
      <c r="H47" s="157">
        <f t="shared" si="3"/>
        <v>222.29724770642201</v>
      </c>
      <c r="I47" s="157">
        <f t="shared" si="3"/>
        <v>176.85137614678899</v>
      </c>
      <c r="J47" s="157">
        <f t="shared" si="4"/>
        <v>25.900800000000004</v>
      </c>
      <c r="K47" s="157">
        <f t="shared" si="4"/>
        <v>16.608000000000001</v>
      </c>
      <c r="L47" s="157">
        <f t="shared" si="4"/>
        <v>12.1152</v>
      </c>
      <c r="M47" s="157">
        <f t="shared" si="4"/>
        <v>9.638399999999999</v>
      </c>
      <c r="N47" s="158">
        <v>1200</v>
      </c>
      <c r="O47" s="158" t="e">
        <f>[4]!Table7[[#This Row],[Ah Rating]]/10</f>
        <v>#REF!</v>
      </c>
      <c r="P47" s="171" t="e">
        <f>[4]!Table7[[#This Row],[Temp]]</f>
        <v>#REF!</v>
      </c>
    </row>
    <row r="48" spans="1:16">
      <c r="A48" s="160" t="s">
        <v>1446</v>
      </c>
      <c r="B48" s="156">
        <v>776</v>
      </c>
      <c r="C48" s="156">
        <v>472</v>
      </c>
      <c r="D48" s="156">
        <v>345</v>
      </c>
      <c r="E48" s="169">
        <v>274</v>
      </c>
      <c r="F48" s="157">
        <f t="shared" si="3"/>
        <v>273.37981651376151</v>
      </c>
      <c r="G48" s="157">
        <f t="shared" si="3"/>
        <v>166.28256880733946</v>
      </c>
      <c r="H48" s="157">
        <f t="shared" si="3"/>
        <v>121.54128440366972</v>
      </c>
      <c r="I48" s="157">
        <f t="shared" si="3"/>
        <v>96.528440366972475</v>
      </c>
      <c r="J48" s="157">
        <f t="shared" si="4"/>
        <v>14.899200000000002</v>
      </c>
      <c r="K48" s="157">
        <f t="shared" si="4"/>
        <v>9.0624000000000002</v>
      </c>
      <c r="L48" s="157">
        <f t="shared" si="4"/>
        <v>6.6239999999999997</v>
      </c>
      <c r="M48" s="157">
        <f t="shared" si="4"/>
        <v>5.2608000000000006</v>
      </c>
      <c r="N48" s="158">
        <v>652</v>
      </c>
      <c r="O48" s="158" t="e">
        <f>[4]!Table7[[#This Row],[Ah Rating]]/10</f>
        <v>#REF!</v>
      </c>
      <c r="P48" s="171" t="e">
        <f>[4]!Table7[[#This Row],[Temp]]</f>
        <v>#REF!</v>
      </c>
    </row>
    <row r="49" spans="1:16">
      <c r="A49" s="160" t="s">
        <v>1621</v>
      </c>
      <c r="B49" s="156">
        <v>1899</v>
      </c>
      <c r="C49" s="156">
        <v>1200</v>
      </c>
      <c r="D49" s="156">
        <v>893</v>
      </c>
      <c r="E49" s="169">
        <v>720</v>
      </c>
      <c r="F49" s="157">
        <f t="shared" si="3"/>
        <v>669.005504587156</v>
      </c>
      <c r="G49" s="157">
        <f t="shared" si="3"/>
        <v>422.75229357798162</v>
      </c>
      <c r="H49" s="157">
        <f t="shared" si="3"/>
        <v>314.59816513761467</v>
      </c>
      <c r="I49" s="157">
        <f t="shared" si="3"/>
        <v>253.65137614678898</v>
      </c>
      <c r="J49" s="157">
        <f t="shared" si="4"/>
        <v>36.460800000000006</v>
      </c>
      <c r="K49" s="157">
        <f t="shared" si="4"/>
        <v>23.04</v>
      </c>
      <c r="L49" s="157">
        <f t="shared" si="4"/>
        <v>17.145599999999998</v>
      </c>
      <c r="M49" s="157">
        <f t="shared" si="4"/>
        <v>13.824</v>
      </c>
      <c r="N49" s="158">
        <v>1680</v>
      </c>
      <c r="O49" s="158" t="e">
        <f>[4]!Table7[[#This Row],[Ah Rating]]/10</f>
        <v>#REF!</v>
      </c>
      <c r="P49" s="171" t="e">
        <f>[4]!Table7[[#This Row],[Temp]]</f>
        <v>#REF!</v>
      </c>
    </row>
    <row r="50" spans="1:16">
      <c r="A50" s="160" t="s">
        <v>1149</v>
      </c>
      <c r="B50" s="156">
        <v>591</v>
      </c>
      <c r="C50" s="156">
        <v>355</v>
      </c>
      <c r="D50" s="156">
        <v>254</v>
      </c>
      <c r="E50" s="169">
        <v>203</v>
      </c>
      <c r="F50" s="157">
        <f t="shared" si="3"/>
        <v>208.20550458715599</v>
      </c>
      <c r="G50" s="157">
        <f t="shared" si="3"/>
        <v>125.06422018348624</v>
      </c>
      <c r="H50" s="157">
        <f t="shared" si="3"/>
        <v>89.482568807339462</v>
      </c>
      <c r="I50" s="157">
        <f t="shared" si="3"/>
        <v>71.51559633027523</v>
      </c>
      <c r="J50" s="157">
        <f t="shared" si="4"/>
        <v>11.347200000000001</v>
      </c>
      <c r="K50" s="157">
        <f t="shared" si="4"/>
        <v>6.8159999999999998</v>
      </c>
      <c r="L50" s="157">
        <f t="shared" si="4"/>
        <v>4.8768000000000011</v>
      </c>
      <c r="M50" s="157">
        <f t="shared" si="4"/>
        <v>3.8975999999999997</v>
      </c>
      <c r="N50" s="158">
        <v>489</v>
      </c>
      <c r="O50" s="158" t="e">
        <f>[4]!Table7[[#This Row],[Ah Rating]]/10</f>
        <v>#REF!</v>
      </c>
      <c r="P50" s="171" t="e">
        <f>[4]!Table7[[#This Row],[Temp]]</f>
        <v>#REF!</v>
      </c>
    </row>
    <row r="51" spans="1:16">
      <c r="A51" s="160" t="s">
        <v>1622</v>
      </c>
      <c r="B51" s="156">
        <v>197</v>
      </c>
      <c r="C51" s="156">
        <v>118</v>
      </c>
      <c r="D51" s="156">
        <v>84.8</v>
      </c>
      <c r="E51" s="169">
        <v>67.5</v>
      </c>
      <c r="F51" s="157">
        <f t="shared" si="3"/>
        <v>69.401834862385314</v>
      </c>
      <c r="G51" s="157">
        <f t="shared" si="3"/>
        <v>41.570642201834865</v>
      </c>
      <c r="H51" s="157">
        <f t="shared" si="3"/>
        <v>29.874495412844034</v>
      </c>
      <c r="I51" s="157">
        <f t="shared" si="3"/>
        <v>23.779816513761471</v>
      </c>
      <c r="J51" s="157">
        <f t="shared" si="4"/>
        <v>3.7823999999999995</v>
      </c>
      <c r="K51" s="157">
        <f t="shared" si="4"/>
        <v>2.2656000000000001</v>
      </c>
      <c r="L51" s="157">
        <f t="shared" si="4"/>
        <v>1.6281599999999998</v>
      </c>
      <c r="M51" s="157">
        <f t="shared" si="4"/>
        <v>1.2960000000000003</v>
      </c>
      <c r="N51" s="158">
        <v>163</v>
      </c>
      <c r="O51" s="158" t="e">
        <f>[4]!Table7[[#This Row],[Ah Rating]]/10</f>
        <v>#REF!</v>
      </c>
      <c r="P51" s="171" t="e">
        <f>[4]!Table7[[#This Row],[Temp]]</f>
        <v>#REF!</v>
      </c>
    </row>
    <row r="52" spans="1:16">
      <c r="A52" s="160" t="s">
        <v>1623</v>
      </c>
      <c r="B52" s="156">
        <v>394</v>
      </c>
      <c r="C52" s="156">
        <v>237</v>
      </c>
      <c r="D52" s="156">
        <v>170</v>
      </c>
      <c r="E52" s="169">
        <v>135</v>
      </c>
      <c r="F52" s="157">
        <f t="shared" si="3"/>
        <v>138.80366972477063</v>
      </c>
      <c r="G52" s="157">
        <f t="shared" si="3"/>
        <v>83.493577981651384</v>
      </c>
      <c r="H52" s="157">
        <f t="shared" si="3"/>
        <v>59.889908256880737</v>
      </c>
      <c r="I52" s="157">
        <f t="shared" si="3"/>
        <v>47.559633027522942</v>
      </c>
      <c r="J52" s="157">
        <f t="shared" si="4"/>
        <v>7.5647999999999991</v>
      </c>
      <c r="K52" s="157">
        <f t="shared" si="4"/>
        <v>4.5504000000000007</v>
      </c>
      <c r="L52" s="157">
        <f t="shared" si="4"/>
        <v>3.2639999999999998</v>
      </c>
      <c r="M52" s="157">
        <f t="shared" si="4"/>
        <v>2.5920000000000005</v>
      </c>
      <c r="N52" s="158">
        <v>260</v>
      </c>
      <c r="O52" s="158" t="e">
        <f>[4]!Table7[[#This Row],[Ah Rating]]/10</f>
        <v>#REF!</v>
      </c>
      <c r="P52" s="171" t="e">
        <f>[4]!Table7[[#This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4:B6"/>
  <sheetViews>
    <sheetView workbookViewId="0">
      <selection activeCell="E6" sqref="E6"/>
    </sheetView>
  </sheetViews>
  <sheetFormatPr defaultRowHeight="13.15"/>
  <sheetData>
    <row r="4" spans="1:2">
      <c r="A4" t="s">
        <v>1626</v>
      </c>
      <c r="B4">
        <v>1200</v>
      </c>
    </row>
    <row r="5" spans="1:2">
      <c r="A5" t="s">
        <v>1627</v>
      </c>
      <c r="B5">
        <v>1500</v>
      </c>
    </row>
    <row r="6" spans="1:2">
      <c r="A6" t="s">
        <v>1628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271</v>
      </c>
      <c r="B1" t="s">
        <v>1629</v>
      </c>
      <c r="C1" t="s">
        <v>1630</v>
      </c>
      <c r="D1" s="52" t="s">
        <v>1631</v>
      </c>
      <c r="E1" s="52" t="s">
        <v>1632</v>
      </c>
      <c r="F1" s="52" t="s">
        <v>1633</v>
      </c>
    </row>
    <row r="2" spans="1:6">
      <c r="A2" t="s">
        <v>1517</v>
      </c>
      <c r="B2" s="77">
        <v>7.4</v>
      </c>
      <c r="C2">
        <v>4</v>
      </c>
      <c r="D2">
        <f>SUM(B2*C2)</f>
        <v>29.6</v>
      </c>
      <c r="E2" s="396">
        <f>SUM(D2:D6)</f>
        <v>121.80000000000001</v>
      </c>
      <c r="F2" s="396">
        <f>SUM(E2/100)*75</f>
        <v>91.350000000000009</v>
      </c>
    </row>
    <row r="3" spans="1:6">
      <c r="A3" s="52" t="s">
        <v>1517</v>
      </c>
      <c r="B3" s="77">
        <v>13.4</v>
      </c>
      <c r="C3">
        <v>3</v>
      </c>
      <c r="D3">
        <f t="shared" ref="D3:D13" si="0">SUM(B3*C3)</f>
        <v>40.200000000000003</v>
      </c>
      <c r="E3" s="396"/>
      <c r="F3" s="396"/>
    </row>
    <row r="4" spans="1:6">
      <c r="A4" s="52" t="s">
        <v>1634</v>
      </c>
      <c r="B4">
        <v>7.4</v>
      </c>
      <c r="C4">
        <v>2</v>
      </c>
      <c r="D4">
        <f t="shared" si="0"/>
        <v>14.8</v>
      </c>
      <c r="E4" s="396"/>
      <c r="F4" s="396"/>
    </row>
    <row r="5" spans="1:6">
      <c r="A5" s="52" t="s">
        <v>1519</v>
      </c>
      <c r="B5">
        <v>7.5</v>
      </c>
      <c r="C5">
        <v>2</v>
      </c>
      <c r="D5">
        <f t="shared" si="0"/>
        <v>15</v>
      </c>
      <c r="E5" s="396"/>
      <c r="F5" s="396"/>
    </row>
    <row r="6" spans="1:6">
      <c r="A6" s="52" t="s">
        <v>895</v>
      </c>
      <c r="B6">
        <v>7.4</v>
      </c>
      <c r="C6">
        <v>3</v>
      </c>
      <c r="D6">
        <f t="shared" si="0"/>
        <v>22.200000000000003</v>
      </c>
      <c r="E6" s="396"/>
      <c r="F6" s="396"/>
    </row>
    <row r="7" spans="1:6">
      <c r="A7" s="52" t="s">
        <v>813</v>
      </c>
      <c r="B7">
        <v>18</v>
      </c>
      <c r="C7">
        <v>2</v>
      </c>
      <c r="D7">
        <f t="shared" si="0"/>
        <v>36</v>
      </c>
      <c r="E7" s="396">
        <f>SUM(D7:D8)</f>
        <v>96</v>
      </c>
      <c r="F7" s="396">
        <f>SUM(E7/100)*75</f>
        <v>72</v>
      </c>
    </row>
    <row r="8" spans="1:6">
      <c r="A8" s="52" t="s">
        <v>1635</v>
      </c>
      <c r="B8">
        <v>30</v>
      </c>
      <c r="C8">
        <v>2</v>
      </c>
      <c r="D8">
        <f t="shared" si="0"/>
        <v>60</v>
      </c>
      <c r="E8" s="396"/>
      <c r="F8" s="396"/>
    </row>
    <row r="9" spans="1:6">
      <c r="A9" s="52" t="s">
        <v>968</v>
      </c>
      <c r="B9">
        <v>35</v>
      </c>
      <c r="C9">
        <v>1</v>
      </c>
      <c r="D9">
        <f t="shared" si="0"/>
        <v>35</v>
      </c>
      <c r="E9" s="396">
        <f>SUM(D9:D11)</f>
        <v>155</v>
      </c>
      <c r="F9" s="396">
        <f>SUM(E9/100)*75</f>
        <v>116.25</v>
      </c>
    </row>
    <row r="10" spans="1:6">
      <c r="A10" s="52" t="s">
        <v>968</v>
      </c>
      <c r="B10">
        <v>30</v>
      </c>
      <c r="C10">
        <v>1</v>
      </c>
      <c r="D10">
        <f t="shared" si="0"/>
        <v>30</v>
      </c>
      <c r="E10" s="396"/>
      <c r="F10" s="396"/>
    </row>
    <row r="11" spans="1:6">
      <c r="A11" s="52" t="s">
        <v>969</v>
      </c>
      <c r="B11">
        <v>10</v>
      </c>
      <c r="C11">
        <v>9</v>
      </c>
      <c r="D11">
        <f t="shared" si="0"/>
        <v>90</v>
      </c>
      <c r="E11" s="396"/>
      <c r="F11" s="396"/>
    </row>
    <row r="12" spans="1:6">
      <c r="A12" s="52" t="s">
        <v>862</v>
      </c>
      <c r="B12">
        <v>40</v>
      </c>
      <c r="C12">
        <v>2</v>
      </c>
      <c r="D12">
        <f t="shared" si="0"/>
        <v>80</v>
      </c>
      <c r="E12" s="396">
        <f>SUM(D12:D13)</f>
        <v>110</v>
      </c>
      <c r="F12" s="396">
        <f>SUM(E12/100)*75</f>
        <v>82.5</v>
      </c>
    </row>
    <row r="13" spans="1:6">
      <c r="A13" s="52" t="s">
        <v>1636</v>
      </c>
      <c r="B13">
        <v>30</v>
      </c>
      <c r="C13">
        <v>1</v>
      </c>
      <c r="D13">
        <f t="shared" si="0"/>
        <v>30</v>
      </c>
      <c r="E13" s="396"/>
      <c r="F13" s="396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BFE4F5-F063-4400-ADE3-751387CD8AD5}"/>
</file>

<file path=customXml/itemProps2.xml><?xml version="1.0" encoding="utf-8"?>
<ds:datastoreItem xmlns:ds="http://schemas.openxmlformats.org/officeDocument/2006/customXml" ds:itemID="{F54C52EE-9969-49F4-B363-0B671CD258AE}"/>
</file>

<file path=customXml/itemProps3.xml><?xml version="1.0" encoding="utf-8"?>
<ds:datastoreItem xmlns:ds="http://schemas.openxmlformats.org/officeDocument/2006/customXml" ds:itemID="{CCD9166C-79B5-49FB-B529-9345C80B0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2023-02-22T17:46:03Z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2bfb33ab-55b4-469c-9047-b873250735a6</vt:lpwstr>
  </property>
  <property fmtid="{D5CDD505-2E9C-101B-9397-08002B2CF9AE}" pid="10" name="MSIP_Label_0359f705-2ba0-454b-9cfc-6ce5bcaac040_ContentBits">
    <vt:lpwstr>2</vt:lpwstr>
  </property>
</Properties>
</file>